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97.xml"/>
  <Override ContentType="application/vnd.openxmlformats-officedocument.spreadsheetml.worksheet+xml" PartName="/xl/worksheets/sheet98.xml"/>
  <Override ContentType="application/vnd.openxmlformats-officedocument.spreadsheetml.worksheet+xml" PartName="/xl/worksheets/sheet99.xml"/>
  <Override ContentType="application/vnd.openxmlformats-officedocument.spreadsheetml.worksheet+xml" PartName="/xl/worksheets/sheet100.xml"/>
  <Override ContentType="application/vnd.openxmlformats-officedocument.spreadsheetml.worksheet+xml" PartName="/xl/worksheets/sheet101.xml"/>
  <Override ContentType="application/vnd.openxmlformats-officedocument.spreadsheetml.worksheet+xml" PartName="/xl/worksheets/sheet10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INDEX" sheetId="1" state="visible" r:id="rId1"/>
    <sheet name="3I GROUP" sheetId="2" state="visible" r:id="rId2"/>
    <sheet name="ADMIRAL GROUP" sheetId="3" state="visible" r:id="rId3"/>
    <sheet name="ANGLO AMERICAN" sheetId="4" state="visible" r:id="rId4"/>
    <sheet name="ANTOFAGASTA" sheetId="5" state="visible" r:id="rId5"/>
    <sheet name="ASHTEAD GROUP" sheetId="6" state="visible" r:id="rId6"/>
    <sheet name="ASSOCIATED BRITISH FOODS" sheetId="7" state="visible" r:id="rId7"/>
    <sheet name="ASTRAZENECA" sheetId="8" state="visible" r:id="rId8"/>
    <sheet name="AUTO TRADER GRP PLCLS0,01" sheetId="9" state="visible" r:id="rId9"/>
    <sheet name="AVEVA GROUP" sheetId="10" state="visible" r:id="rId10"/>
    <sheet name="AVIVA" sheetId="11" state="visible" r:id="rId11"/>
    <sheet name="BAE SYSTEMS" sheetId="12" state="visible" r:id="rId12"/>
    <sheet name="BARCLAYS BANK" sheetId="13" state="visible" r:id="rId13"/>
    <sheet name="BARRATT DEVELOPMENTS" sheetId="14" state="visible" r:id="rId14"/>
    <sheet name="BERKELEY GROUP HOLDINGS" sheetId="15" state="visible" r:id="rId15"/>
    <sheet name="BHP GROUP" sheetId="16" state="visible" r:id="rId16"/>
    <sheet name="BP" sheetId="17" state="visible" r:id="rId17"/>
    <sheet name="BRITISH AMERICAN TOBACCO" sheetId="18" state="visible" r:id="rId18"/>
    <sheet name="BRITISH LAND" sheetId="19" state="visible" r:id="rId19"/>
    <sheet name="BT GROUP" sheetId="20" state="visible" r:id="rId20"/>
    <sheet name="BUNZL" sheetId="21" state="visible" r:id="rId21"/>
    <sheet name="BURBERRY GROUP" sheetId="22" state="visible" r:id="rId22"/>
    <sheet name="CARNIVAL" sheetId="23" state="visible" r:id="rId23"/>
    <sheet name="CENTRICA" sheetId="24" state="visible" r:id="rId24"/>
    <sheet name="COCA-COLA HBC" sheetId="25" state="visible" r:id="rId25"/>
    <sheet name="COMPASS GROUP" sheetId="26" state="visible" r:id="rId26"/>
    <sheet name="CRH" sheetId="27" state="visible" r:id="rId27"/>
    <sheet name="CRODA INTL" sheetId="28" state="visible" r:id="rId28"/>
    <sheet name="DAVID S SMITH HOLDINGS" sheetId="29" state="visible" r:id="rId29"/>
    <sheet name="DCC" sheetId="30" state="visible" r:id="rId30"/>
    <sheet name="DIAGEO" sheetId="31" state="visible" r:id="rId31"/>
    <sheet name="EASYJET AIRLINE" sheetId="32" state="visible" r:id="rId32"/>
    <sheet name="EVRAZ" sheetId="33" state="visible" r:id="rId33"/>
    <sheet name="EXPERIAN" sheetId="34" state="visible" r:id="rId34"/>
    <sheet name="FERGUSON PLC" sheetId="35" state="visible" r:id="rId35"/>
    <sheet name="FLUTTER ENTERTAINMENT" sheetId="36" state="visible" r:id="rId36"/>
    <sheet name="FRESNILLO" sheetId="37" state="visible" r:id="rId37"/>
    <sheet name="GLAXOSMITHKLINE" sheetId="38" state="visible" r:id="rId38"/>
    <sheet name="GLENCORE" sheetId="39" state="visible" r:id="rId39"/>
    <sheet name="HALMA" sheetId="40" state="visible" r:id="rId40"/>
    <sheet name="HARGREAVES LANSDOWN" sheetId="41" state="visible" r:id="rId41"/>
    <sheet name="HIKMA PHARMACEUTICALS" sheetId="42" state="visible" r:id="rId42"/>
    <sheet name="HSBC HOLDINGS" sheetId="43" state="visible" r:id="rId43"/>
    <sheet name="IMPERIAL BRANDS" sheetId="44" state="visible" r:id="rId44"/>
    <sheet name="INFORMA" sheetId="45" state="visible" r:id="rId45"/>
    <sheet name="INT. AIRLINES GROUP" sheetId="46" state="visible" r:id="rId46"/>
    <sheet name="INTERCONTINENTAL HOTELS GROUP" sheetId="47" state="visible" r:id="rId47"/>
    <sheet name="INTERMED.CAP.GRP." sheetId="48" state="visible" r:id="rId48"/>
    <sheet name="INTERTEK GROUP" sheetId="49" state="visible" r:id="rId49"/>
    <sheet name="ITV" sheetId="50" state="visible" r:id="rId50"/>
    <sheet name="J SAINSBURY" sheetId="51" state="visible" r:id="rId51"/>
    <sheet name="JD SPORTS FASH. LS -,0025" sheetId="52" state="visible" r:id="rId52"/>
    <sheet name="JOHNSON MATTHEY" sheetId="53" state="visible" r:id="rId53"/>
    <sheet name="LAND SECURITIES GROUP PLC" sheetId="54" state="visible" r:id="rId54"/>
    <sheet name="LEGAL &amp; GENERAL GROUP" sheetId="55" state="visible" r:id="rId55"/>
    <sheet name="LLOYDS" sheetId="56" state="visible" r:id="rId56"/>
    <sheet name="LONDON STOCK EXCHANGE GROUP" sheetId="57" state="visible" r:id="rId57"/>
    <sheet name="M+G" sheetId="58" state="visible" r:id="rId58"/>
    <sheet name="MEGGITT" sheetId="59" state="visible" r:id="rId59"/>
    <sheet name="MELROSE INDUSTRIES" sheetId="60" state="visible" r:id="rId60"/>
    <sheet name="MONDI" sheetId="61" state="visible" r:id="rId61"/>
    <sheet name="MORRISON SUPERMARKETS" sheetId="62" state="visible" r:id="rId62"/>
    <sheet name="NATIONAL GRID" sheetId="63" state="visible" r:id="rId63"/>
    <sheet name="NEXT" sheetId="64" state="visible" r:id="rId64"/>
    <sheet name="OCADO GROUP" sheetId="65" state="visible" r:id="rId65"/>
    <sheet name="PEARSON" sheetId="66" state="visible" r:id="rId66"/>
    <sheet name="PENNON GROUP" sheetId="67" state="visible" r:id="rId67"/>
    <sheet name="PERSIMMON" sheetId="68" state="visible" r:id="rId68"/>
    <sheet name="PHOENIX GRP HLDGS" sheetId="69" state="visible" r:id="rId69"/>
    <sheet name="POLYMETAL INT." sheetId="70" state="visible" r:id="rId70"/>
    <sheet name="PRUDENTIAL" sheetId="71" state="visible" r:id="rId71"/>
    <sheet name="RECKITT BENCKISER GROUP" sheetId="72" state="visible" r:id="rId72"/>
    <sheet name="RELX GROUP" sheetId="73" state="visible" r:id="rId73"/>
    <sheet name="RENTOKIL INITIAL" sheetId="74" state="visible" r:id="rId74"/>
    <sheet name="RIGHTMOVE PLC    LS -,001" sheetId="75" state="visible" r:id="rId75"/>
    <sheet name="RIO TINTO PLC" sheetId="76" state="visible" r:id="rId76"/>
    <sheet name="ROLLS-ROYCE HOLDINGS" sheetId="77" state="visible" r:id="rId77"/>
    <sheet name="ROYAL BANK OF SCOTLAND" sheetId="78" state="visible" r:id="rId78"/>
    <sheet name="ROYAL DUTCH SHELL A" sheetId="79" state="visible" r:id="rId79"/>
    <sheet name="ROYAL DUTCH SHELL B" sheetId="80" state="visible" r:id="rId80"/>
    <sheet name="RSA INSURANCE GROUP" sheetId="81" state="visible" r:id="rId81"/>
    <sheet name="SAGE GROUP" sheetId="82" state="visible" r:id="rId82"/>
    <sheet name="SCHRODERS" sheetId="83" state="visible" r:id="rId83"/>
    <sheet name="SCOTTISH &amp; SOUTHERN ENERGY" sheetId="84" state="visible" r:id="rId84"/>
    <sheet name="SCOTTISH MORTG.INV." sheetId="85" state="visible" r:id="rId85"/>
    <sheet name="SEGRO REIT" sheetId="86" state="visible" r:id="rId86"/>
    <sheet name="SEVERN TRENT" sheetId="87" state="visible" r:id="rId87"/>
    <sheet name="SMITH &amp; NEPHEW" sheetId="88" state="visible" r:id="rId88"/>
    <sheet name="SMITHS GROUP" sheetId="89" state="visible" r:id="rId89"/>
    <sheet name="SMURFIT KAPPA" sheetId="90" state="visible" r:id="rId90"/>
    <sheet name="SPIR.-SARC.E." sheetId="91" state="visible" r:id="rId91"/>
    <sheet name="ST. JAMES'S PLACE" sheetId="92" state="visible" r:id="rId92"/>
    <sheet name="STANDARD CHARTERED BANK" sheetId="93" state="visible" r:id="rId93"/>
    <sheet name="STANDARD LIFE ABERDEEN" sheetId="94" state="visible" r:id="rId94"/>
    <sheet name="TAKEAWAY.COM" sheetId="95" state="visible" r:id="rId95"/>
    <sheet name="TAYLOR WIMPEY" sheetId="96" state="visible" r:id="rId96"/>
    <sheet name="TESCO" sheetId="97" state="visible" r:id="rId97"/>
    <sheet name="UNILEVER PLC" sheetId="98" state="visible" r:id="rId98"/>
    <sheet name="UTD. UTILITIES" sheetId="99" state="visible" r:id="rId99"/>
    <sheet name="VODAFONE GROUP" sheetId="100" state="visible" r:id="rId100"/>
    <sheet name="WHITBREAD" sheetId="101" state="visible" r:id="rId101"/>
    <sheet name="WPP" sheetId="102" state="visible" r:id="rId102"/>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font>
    <font>
      <b val="1"/>
      <sz val="14"/>
    </font>
  </fonts>
  <fills count="5">
    <fill>
      <patternFill/>
    </fill>
    <fill>
      <patternFill patternType="gray125"/>
    </fill>
    <fill>
      <patternFill patternType="solid">
        <fgColor rgb="00fbfce1"/>
        <bgColor rgb="00fbfce1"/>
      </patternFill>
    </fill>
    <fill>
      <patternFill patternType="solid">
        <fgColor rgb="00babab6"/>
        <bgColor rgb="00babab6"/>
      </patternFill>
    </fill>
    <fill>
      <patternFill patternType="solid">
        <fgColor rgb="00c7ffcd"/>
        <bgColor rgb="00fffbc7"/>
      </patternFill>
    </fill>
  </fills>
  <borders count="3">
    <border>
      <left/>
      <right/>
      <top/>
      <bottom/>
      <diagonal/>
    </border>
    <border>
      <left style="thin"/>
      <right style="thin"/>
      <top style="thin"/>
      <bottom style="thin"/>
      <diagonal/>
    </border>
    <border>
      <left/>
      <right/>
      <top style="thin"/>
      <bottom style="thin"/>
      <diagonal/>
    </border>
  </borders>
  <cellStyleXfs count="1">
    <xf borderId="0" fillId="0" fontId="0" numFmtId="0"/>
  </cellStyleXfs>
  <cellXfs count="6">
    <xf borderId="0" fillId="0" fontId="0" numFmtId="0" pivotButton="0" quotePrefix="0" xfId="0"/>
    <xf borderId="1" fillId="4" fontId="2" numFmtId="0" pivotButton="0" quotePrefix="0" xfId="0"/>
    <xf borderId="1" fillId="4" fontId="1" numFmtId="0" pivotButton="0" quotePrefix="0" xfId="0"/>
    <xf borderId="2" fillId="3" fontId="1" numFmtId="0" pivotButton="0" quotePrefix="0" xfId="0"/>
    <xf borderId="2" fillId="3" fontId="0" numFmtId="0" pivotButton="0" quotePrefix="0" xfId="0"/>
    <xf borderId="1" fillId="2" fontId="1"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xl/worksheets/sheet30.xml" Type="http://schemas.openxmlformats.org/officeDocument/2006/relationships/worksheet" /><Relationship Id="rId31" Target="/xl/worksheets/sheet31.xml" Type="http://schemas.openxmlformats.org/officeDocument/2006/relationships/worksheet" /><Relationship Id="rId32" Target="/xl/worksheets/sheet32.xml" Type="http://schemas.openxmlformats.org/officeDocument/2006/relationships/worksheet" /><Relationship Id="rId33" Target="/xl/worksheets/sheet33.xml" Type="http://schemas.openxmlformats.org/officeDocument/2006/relationships/worksheet" /><Relationship Id="rId34" Target="/xl/worksheets/sheet34.xml" Type="http://schemas.openxmlformats.org/officeDocument/2006/relationships/worksheet" /><Relationship Id="rId35" Target="/xl/worksheets/sheet35.xml" Type="http://schemas.openxmlformats.org/officeDocument/2006/relationships/worksheet" /><Relationship Id="rId36" Target="/xl/worksheets/sheet36.xml" Type="http://schemas.openxmlformats.org/officeDocument/2006/relationships/worksheet" /><Relationship Id="rId37" Target="/xl/worksheets/sheet37.xml" Type="http://schemas.openxmlformats.org/officeDocument/2006/relationships/worksheet" /><Relationship Id="rId38" Target="/xl/worksheets/sheet38.xml" Type="http://schemas.openxmlformats.org/officeDocument/2006/relationships/worksheet" /><Relationship Id="rId39" Target="/xl/worksheets/sheet39.xml" Type="http://schemas.openxmlformats.org/officeDocument/2006/relationships/worksheet" /><Relationship Id="rId40" Target="/xl/worksheets/sheet40.xml" Type="http://schemas.openxmlformats.org/officeDocument/2006/relationships/worksheet" /><Relationship Id="rId41" Target="/xl/worksheets/sheet41.xml" Type="http://schemas.openxmlformats.org/officeDocument/2006/relationships/worksheet" /><Relationship Id="rId42" Target="/xl/worksheets/sheet42.xml" Type="http://schemas.openxmlformats.org/officeDocument/2006/relationships/worksheet" /><Relationship Id="rId43" Target="/xl/worksheets/sheet43.xml" Type="http://schemas.openxmlformats.org/officeDocument/2006/relationships/worksheet" /><Relationship Id="rId44" Target="/xl/worksheets/sheet44.xml" Type="http://schemas.openxmlformats.org/officeDocument/2006/relationships/worksheet" /><Relationship Id="rId45" Target="/xl/worksheets/sheet45.xml" Type="http://schemas.openxmlformats.org/officeDocument/2006/relationships/worksheet" /><Relationship Id="rId46" Target="/xl/worksheets/sheet46.xml" Type="http://schemas.openxmlformats.org/officeDocument/2006/relationships/worksheet" /><Relationship Id="rId47" Target="/xl/worksheets/sheet47.xml" Type="http://schemas.openxmlformats.org/officeDocument/2006/relationships/worksheet" /><Relationship Id="rId48" Target="/xl/worksheets/sheet48.xml" Type="http://schemas.openxmlformats.org/officeDocument/2006/relationships/worksheet" /><Relationship Id="rId49" Target="/xl/worksheets/sheet49.xml" Type="http://schemas.openxmlformats.org/officeDocument/2006/relationships/worksheet" /><Relationship Id="rId50" Target="/xl/worksheets/sheet50.xml" Type="http://schemas.openxmlformats.org/officeDocument/2006/relationships/worksheet" /><Relationship Id="rId51" Target="/xl/worksheets/sheet51.xml" Type="http://schemas.openxmlformats.org/officeDocument/2006/relationships/worksheet" /><Relationship Id="rId52" Target="/xl/worksheets/sheet52.xml" Type="http://schemas.openxmlformats.org/officeDocument/2006/relationships/worksheet" /><Relationship Id="rId53" Target="/xl/worksheets/sheet53.xml" Type="http://schemas.openxmlformats.org/officeDocument/2006/relationships/worksheet" /><Relationship Id="rId54" Target="/xl/worksheets/sheet54.xml" Type="http://schemas.openxmlformats.org/officeDocument/2006/relationships/worksheet" /><Relationship Id="rId55" Target="/xl/worksheets/sheet55.xml" Type="http://schemas.openxmlformats.org/officeDocument/2006/relationships/worksheet" /><Relationship Id="rId56" Target="/xl/worksheets/sheet56.xml" Type="http://schemas.openxmlformats.org/officeDocument/2006/relationships/worksheet" /><Relationship Id="rId57" Target="/xl/worksheets/sheet57.xml" Type="http://schemas.openxmlformats.org/officeDocument/2006/relationships/worksheet" /><Relationship Id="rId58" Target="/xl/worksheets/sheet58.xml" Type="http://schemas.openxmlformats.org/officeDocument/2006/relationships/worksheet" /><Relationship Id="rId59" Target="/xl/worksheets/sheet59.xml" Type="http://schemas.openxmlformats.org/officeDocument/2006/relationships/worksheet" /><Relationship Id="rId60" Target="/xl/worksheets/sheet60.xml" Type="http://schemas.openxmlformats.org/officeDocument/2006/relationships/worksheet" /><Relationship Id="rId61" Target="/xl/worksheets/sheet61.xml" Type="http://schemas.openxmlformats.org/officeDocument/2006/relationships/worksheet" /><Relationship Id="rId62" Target="/xl/worksheets/sheet62.xml" Type="http://schemas.openxmlformats.org/officeDocument/2006/relationships/worksheet" /><Relationship Id="rId63" Target="/xl/worksheets/sheet63.xml" Type="http://schemas.openxmlformats.org/officeDocument/2006/relationships/worksheet" /><Relationship Id="rId64" Target="/xl/worksheets/sheet64.xml" Type="http://schemas.openxmlformats.org/officeDocument/2006/relationships/worksheet" /><Relationship Id="rId65" Target="/xl/worksheets/sheet65.xml" Type="http://schemas.openxmlformats.org/officeDocument/2006/relationships/worksheet" /><Relationship Id="rId66" Target="/xl/worksheets/sheet66.xml" Type="http://schemas.openxmlformats.org/officeDocument/2006/relationships/worksheet" /><Relationship Id="rId67" Target="/xl/worksheets/sheet67.xml" Type="http://schemas.openxmlformats.org/officeDocument/2006/relationships/worksheet" /><Relationship Id="rId68" Target="/xl/worksheets/sheet68.xml" Type="http://schemas.openxmlformats.org/officeDocument/2006/relationships/worksheet" /><Relationship Id="rId69" Target="/xl/worksheets/sheet69.xml" Type="http://schemas.openxmlformats.org/officeDocument/2006/relationships/worksheet" /><Relationship Id="rId70" Target="/xl/worksheets/sheet70.xml" Type="http://schemas.openxmlformats.org/officeDocument/2006/relationships/worksheet" /><Relationship Id="rId71" Target="/xl/worksheets/sheet71.xml" Type="http://schemas.openxmlformats.org/officeDocument/2006/relationships/worksheet" /><Relationship Id="rId72" Target="/xl/worksheets/sheet72.xml" Type="http://schemas.openxmlformats.org/officeDocument/2006/relationships/worksheet" /><Relationship Id="rId73" Target="/xl/worksheets/sheet73.xml" Type="http://schemas.openxmlformats.org/officeDocument/2006/relationships/worksheet" /><Relationship Id="rId74" Target="/xl/worksheets/sheet74.xml" Type="http://schemas.openxmlformats.org/officeDocument/2006/relationships/worksheet" /><Relationship Id="rId75" Target="/xl/worksheets/sheet75.xml" Type="http://schemas.openxmlformats.org/officeDocument/2006/relationships/worksheet" /><Relationship Id="rId76" Target="/xl/worksheets/sheet76.xml" Type="http://schemas.openxmlformats.org/officeDocument/2006/relationships/worksheet" /><Relationship Id="rId77" Target="/xl/worksheets/sheet77.xml" Type="http://schemas.openxmlformats.org/officeDocument/2006/relationships/worksheet" /><Relationship Id="rId78" Target="/xl/worksheets/sheet78.xml" Type="http://schemas.openxmlformats.org/officeDocument/2006/relationships/worksheet" /><Relationship Id="rId79" Target="/xl/worksheets/sheet79.xml" Type="http://schemas.openxmlformats.org/officeDocument/2006/relationships/worksheet" /><Relationship Id="rId80" Target="/xl/worksheets/sheet80.xml" Type="http://schemas.openxmlformats.org/officeDocument/2006/relationships/worksheet" /><Relationship Id="rId81" Target="/xl/worksheets/sheet81.xml" Type="http://schemas.openxmlformats.org/officeDocument/2006/relationships/worksheet" /><Relationship Id="rId82" Target="/xl/worksheets/sheet82.xml" Type="http://schemas.openxmlformats.org/officeDocument/2006/relationships/worksheet" /><Relationship Id="rId83" Target="/xl/worksheets/sheet83.xml" Type="http://schemas.openxmlformats.org/officeDocument/2006/relationships/worksheet" /><Relationship Id="rId84" Target="/xl/worksheets/sheet84.xml" Type="http://schemas.openxmlformats.org/officeDocument/2006/relationships/worksheet" /><Relationship Id="rId85" Target="/xl/worksheets/sheet85.xml" Type="http://schemas.openxmlformats.org/officeDocument/2006/relationships/worksheet" /><Relationship Id="rId86" Target="/xl/worksheets/sheet86.xml" Type="http://schemas.openxmlformats.org/officeDocument/2006/relationships/worksheet" /><Relationship Id="rId87" Target="/xl/worksheets/sheet87.xml" Type="http://schemas.openxmlformats.org/officeDocument/2006/relationships/worksheet" /><Relationship Id="rId88" Target="/xl/worksheets/sheet88.xml" Type="http://schemas.openxmlformats.org/officeDocument/2006/relationships/worksheet" /><Relationship Id="rId89" Target="/xl/worksheets/sheet89.xml" Type="http://schemas.openxmlformats.org/officeDocument/2006/relationships/worksheet" /><Relationship Id="rId90" Target="/xl/worksheets/sheet90.xml" Type="http://schemas.openxmlformats.org/officeDocument/2006/relationships/worksheet" /><Relationship Id="rId91" Target="/xl/worksheets/sheet91.xml" Type="http://schemas.openxmlformats.org/officeDocument/2006/relationships/worksheet" /><Relationship Id="rId92" Target="/xl/worksheets/sheet92.xml" Type="http://schemas.openxmlformats.org/officeDocument/2006/relationships/worksheet" /><Relationship Id="rId93" Target="/xl/worksheets/sheet93.xml" Type="http://schemas.openxmlformats.org/officeDocument/2006/relationships/worksheet" /><Relationship Id="rId94" Target="/xl/worksheets/sheet94.xml" Type="http://schemas.openxmlformats.org/officeDocument/2006/relationships/worksheet" /><Relationship Id="rId95" Target="/xl/worksheets/sheet95.xml" Type="http://schemas.openxmlformats.org/officeDocument/2006/relationships/worksheet" /><Relationship Id="rId96" Target="/xl/worksheets/sheet96.xml" Type="http://schemas.openxmlformats.org/officeDocument/2006/relationships/worksheet" /><Relationship Id="rId97" Target="/xl/worksheets/sheet97.xml" Type="http://schemas.openxmlformats.org/officeDocument/2006/relationships/worksheet" /><Relationship Id="rId98" Target="/xl/worksheets/sheet98.xml" Type="http://schemas.openxmlformats.org/officeDocument/2006/relationships/worksheet" /><Relationship Id="rId99" Target="/xl/worksheets/sheet99.xml" Type="http://schemas.openxmlformats.org/officeDocument/2006/relationships/worksheet" /><Relationship Id="rId100" Target="/xl/worksheets/sheet100.xml" Type="http://schemas.openxmlformats.org/officeDocument/2006/relationships/worksheet" /><Relationship Id="rId101" Target="/xl/worksheets/sheet101.xml" Type="http://schemas.openxmlformats.org/officeDocument/2006/relationships/worksheet" /><Relationship Id="rId102" Target="/xl/worksheets/sheet102.xml" Type="http://schemas.openxmlformats.org/officeDocument/2006/relationships/worksheet" /><Relationship Id="rId103" Target="styles.xml" Type="http://schemas.openxmlformats.org/officeDocument/2006/relationships/styles" /><Relationship Id="rId10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103"/>
  <sheetViews>
    <sheetView workbookViewId="0">
      <pane activePane="bottomRight" state="frozen" topLeftCell="C2" xSplit="2" ySplit="1"/>
      <selection pane="topRight"/>
      <selection pane="bottomLeft"/>
      <selection activeCell="A1" pane="bottomRight" sqref="A1"/>
    </sheetView>
  </sheetViews>
  <sheetFormatPr baseColWidth="8" defaultRowHeight="15"/>
  <cols>
    <col customWidth="1" max="1" min="1" width="34"/>
  </cols>
  <sheetData>
    <row r="1">
      <c r="A1" s="1" t="inlineStr">
        <is>
          <t>INDEX</t>
        </is>
      </c>
    </row>
    <row r="2">
      <c r="A2" s="3" t="n"/>
    </row>
    <row r="3">
      <c r="A3" s="5">
        <f>HYPERLINK("ftse_100-index__Stock_Data_EUR.xlsx#'3I GROUP'!A1", "3I GROUP")</f>
        <v/>
      </c>
    </row>
    <row r="4">
      <c r="A4" s="5">
        <f>HYPERLINK("ftse_100-index__Stock_Data_EUR.xlsx#'ADMIRAL GROUP'!A1", "ADMIRAL GROUP")</f>
        <v/>
      </c>
    </row>
    <row r="5">
      <c r="A5" s="5">
        <f>HYPERLINK("ftse_100-index__Stock_Data_EUR.xlsx#'ANGLO AMERICAN'!A1", "ANGLO AMERICAN")</f>
        <v/>
      </c>
    </row>
    <row r="6">
      <c r="A6" s="5">
        <f>HYPERLINK("ftse_100-index__Stock_Data_EUR.xlsx#'ANTOFAGASTA'!A1", "ANTOFAGASTA")</f>
        <v/>
      </c>
    </row>
    <row r="7">
      <c r="A7" s="5">
        <f>HYPERLINK("ftse_100-index__Stock_Data_EUR.xlsx#'ASHTEAD GROUP'!A1", "ASHTEAD GROUP")</f>
        <v/>
      </c>
    </row>
    <row r="8">
      <c r="A8" s="5">
        <f>HYPERLINK("ftse_100-index__Stock_Data_EUR.xlsx#'ASSOCIATED BRITISH FOODS'!A1", "ASSOCIATED BRITISH FOODS")</f>
        <v/>
      </c>
    </row>
    <row r="9">
      <c r="A9" s="5">
        <f>HYPERLINK("ftse_100-index__Stock_Data_EUR.xlsx#'ASTRAZENECA'!A1", "ASTRAZENECA")</f>
        <v/>
      </c>
    </row>
    <row r="10">
      <c r="A10" s="5">
        <f>HYPERLINK("ftse_100-index__Stock_Data_EUR.xlsx#'AUTO TRADER GRP PLCLS0,01'!A1", "AUTO TRADER GRP PLCLS0,01")</f>
        <v/>
      </c>
    </row>
    <row r="11">
      <c r="A11" s="5">
        <f>HYPERLINK("ftse_100-index__Stock_Data_EUR.xlsx#'AVEVA GROUP'!A1", "AVEVA GROUP")</f>
        <v/>
      </c>
    </row>
    <row r="12">
      <c r="A12" s="5">
        <f>HYPERLINK("ftse_100-index__Stock_Data_EUR.xlsx#'AVIVA'!A1", "AVIVA")</f>
        <v/>
      </c>
    </row>
    <row r="13">
      <c r="A13" s="5">
        <f>HYPERLINK("ftse_100-index__Stock_Data_EUR.xlsx#'BAE SYSTEMS'!A1", "BAE SYSTEMS")</f>
        <v/>
      </c>
    </row>
    <row r="14">
      <c r="A14" s="5">
        <f>HYPERLINK("ftse_100-index__Stock_Data_EUR.xlsx#'BARCLAYS BANK'!A1", "BARCLAYS BANK")</f>
        <v/>
      </c>
    </row>
    <row r="15">
      <c r="A15" s="5">
        <f>HYPERLINK("ftse_100-index__Stock_Data_EUR.xlsx#'BARRATT DEVELOPMENTS'!A1", "BARRATT DEVELOPMENTS")</f>
        <v/>
      </c>
    </row>
    <row r="16">
      <c r="A16" s="5">
        <f>HYPERLINK("ftse_100-index__Stock_Data_EUR.xlsx#'BERKELEY GROUP HOLDINGS'!A1", "BERKELEY GROUP HOLDINGS")</f>
        <v/>
      </c>
    </row>
    <row r="17">
      <c r="A17" s="5">
        <f>HYPERLINK("ftse_100-index__Stock_Data_EUR.xlsx#'BHP GROUP'!A1", "BHP GROUP")</f>
        <v/>
      </c>
    </row>
    <row r="18">
      <c r="A18" s="5">
        <f>HYPERLINK("ftse_100-index__Stock_Data_EUR.xlsx#'BP'!A1", "BP")</f>
        <v/>
      </c>
    </row>
    <row r="19">
      <c r="A19" s="5">
        <f>HYPERLINK("ftse_100-index__Stock_Data_EUR.xlsx#'BRITISH AMERICAN TOBACCO'!A1", "BRITISH AMERICAN TOBACCO")</f>
        <v/>
      </c>
    </row>
    <row r="20">
      <c r="A20" s="5">
        <f>HYPERLINK("ftse_100-index__Stock_Data_EUR.xlsx#'BRITISH LAND'!A1", "BRITISH LAND")</f>
        <v/>
      </c>
    </row>
    <row r="21">
      <c r="A21" s="5">
        <f>HYPERLINK("ftse_100-index__Stock_Data_EUR.xlsx#'BT GROUP'!A1", "BT GROUP")</f>
        <v/>
      </c>
    </row>
    <row r="22">
      <c r="A22" s="5">
        <f>HYPERLINK("ftse_100-index__Stock_Data_EUR.xlsx#'BUNZL'!A1", "BUNZL")</f>
        <v/>
      </c>
    </row>
    <row r="23">
      <c r="A23" s="5">
        <f>HYPERLINK("ftse_100-index__Stock_Data_EUR.xlsx#'BURBERRY GROUP'!A1", "BURBERRY GROUP")</f>
        <v/>
      </c>
    </row>
    <row r="24">
      <c r="A24" s="5">
        <f>HYPERLINK("ftse_100-index__Stock_Data_EUR.xlsx#'CARNIVAL'!A1", "CARNIVAL")</f>
        <v/>
      </c>
    </row>
    <row r="25">
      <c r="A25" s="5">
        <f>HYPERLINK("ftse_100-index__Stock_Data_EUR.xlsx#'CENTRICA'!A1", "CENTRICA")</f>
        <v/>
      </c>
    </row>
    <row r="26">
      <c r="A26" s="5">
        <f>HYPERLINK("ftse_100-index__Stock_Data_EUR.xlsx#'COCA-COLA HBC'!A1", "COCA-COLA HBC")</f>
        <v/>
      </c>
    </row>
    <row r="27">
      <c r="A27" s="5">
        <f>HYPERLINK("ftse_100-index__Stock_Data_EUR.xlsx#'COMPASS GROUP'!A1", "COMPASS GROUP")</f>
        <v/>
      </c>
    </row>
    <row r="28">
      <c r="A28" s="5">
        <f>HYPERLINK("ftse_100-index__Stock_Data_EUR.xlsx#'CRH'!A1", "CRH")</f>
        <v/>
      </c>
    </row>
    <row r="29">
      <c r="A29" s="5">
        <f>HYPERLINK("ftse_100-index__Stock_Data_EUR.xlsx#'CRODA INTL'!A1", "CRODA INTL")</f>
        <v/>
      </c>
    </row>
    <row r="30">
      <c r="A30" s="5">
        <f>HYPERLINK("ftse_100-index__Stock_Data_EUR.xlsx#'DAVID S SMITH HOLDINGS'!A1", "DAVID S SMITH HOLDINGS")</f>
        <v/>
      </c>
    </row>
    <row r="31">
      <c r="A31" s="5">
        <f>HYPERLINK("ftse_100-index__Stock_Data_EUR.xlsx#'DCC'!A1", "DCC")</f>
        <v/>
      </c>
    </row>
    <row r="32">
      <c r="A32" s="5">
        <f>HYPERLINK("ftse_100-index__Stock_Data_EUR.xlsx#'DIAGEO'!A1", "DIAGEO")</f>
        <v/>
      </c>
    </row>
    <row r="33">
      <c r="A33" s="5">
        <f>HYPERLINK("ftse_100-index__Stock_Data_EUR.xlsx#'EASYJET AIRLINE'!A1", "EASYJET AIRLINE")</f>
        <v/>
      </c>
    </row>
    <row r="34">
      <c r="A34" s="5">
        <f>HYPERLINK("ftse_100-index__Stock_Data_EUR.xlsx#'EVRAZ'!A1", "EVRAZ")</f>
        <v/>
      </c>
    </row>
    <row r="35">
      <c r="A35" s="5">
        <f>HYPERLINK("ftse_100-index__Stock_Data_EUR.xlsx#'EXPERIAN'!A1", "EXPERIAN")</f>
        <v/>
      </c>
    </row>
    <row r="36">
      <c r="A36" s="5">
        <f>HYPERLINK("ftse_100-index__Stock_Data_EUR.xlsx#'FERGUSON PLC'!A1", "FERGUSON PLC")</f>
        <v/>
      </c>
    </row>
    <row r="37">
      <c r="A37" s="5">
        <f>HYPERLINK("ftse_100-index__Stock_Data_EUR.xlsx#'FLUTTER ENTERTAINMENT'!A1", "FLUTTER ENTERTAINMENT")</f>
        <v/>
      </c>
    </row>
    <row r="38">
      <c r="A38" s="5">
        <f>HYPERLINK("ftse_100-index__Stock_Data_EUR.xlsx#'FRESNILLO'!A1", "FRESNILLO")</f>
        <v/>
      </c>
    </row>
    <row r="39">
      <c r="A39" s="5">
        <f>HYPERLINK("ftse_100-index__Stock_Data_EUR.xlsx#'GLAXOSMITHKLINE'!A1", "GLAXOSMITHKLINE")</f>
        <v/>
      </c>
    </row>
    <row r="40">
      <c r="A40" s="5">
        <f>HYPERLINK("ftse_100-index__Stock_Data_EUR.xlsx#'GLENCORE'!A1", "GLENCORE")</f>
        <v/>
      </c>
    </row>
    <row r="41">
      <c r="A41" s="5">
        <f>HYPERLINK("ftse_100-index__Stock_Data_EUR.xlsx#'HALMA'!A1", "HALMA")</f>
        <v/>
      </c>
    </row>
    <row r="42">
      <c r="A42" s="5">
        <f>HYPERLINK("ftse_100-index__Stock_Data_EUR.xlsx#'HARGREAVES LANSDOWN'!A1", "HARGREAVES LANSDOWN")</f>
        <v/>
      </c>
    </row>
    <row r="43">
      <c r="A43" s="5">
        <f>HYPERLINK("ftse_100-index__Stock_Data_EUR.xlsx#'HIKMA PHARMACEUTICALS'!A1", "HIKMA PHARMACEUTICALS")</f>
        <v/>
      </c>
    </row>
    <row r="44">
      <c r="A44" s="5">
        <f>HYPERLINK("ftse_100-index__Stock_Data_EUR.xlsx#'HSBC HOLDINGS'!A1", "HSBC HOLDINGS")</f>
        <v/>
      </c>
    </row>
    <row r="45">
      <c r="A45" s="5">
        <f>HYPERLINK("ftse_100-index__Stock_Data_EUR.xlsx#'IMPERIAL BRANDS'!A1", "IMPERIAL BRANDS")</f>
        <v/>
      </c>
    </row>
    <row r="46">
      <c r="A46" s="5">
        <f>HYPERLINK("ftse_100-index__Stock_Data_EUR.xlsx#'INFORMA'!A1", "INFORMA")</f>
        <v/>
      </c>
    </row>
    <row r="47">
      <c r="A47" s="5">
        <f>HYPERLINK("ftse_100-index__Stock_Data_EUR.xlsx#'INT. AIRLINES GROUP'!A1", "INT. AIRLINES GROUP")</f>
        <v/>
      </c>
    </row>
    <row r="48">
      <c r="A48" s="5">
        <f>HYPERLINK("ftse_100-index__Stock_Data_EUR.xlsx#'INTERCONTINENTAL HOTELS GROUP'!A1", "INTERCONTINENTAL HOTELS GROUP")</f>
        <v/>
      </c>
    </row>
    <row r="49">
      <c r="A49" s="5">
        <f>HYPERLINK("ftse_100-index__Stock_Data_EUR.xlsx#'INTERMED.CAP.GRP.'!A1", "INTERMED.CAP.GRP.")</f>
        <v/>
      </c>
    </row>
    <row r="50">
      <c r="A50" s="5">
        <f>HYPERLINK("ftse_100-index__Stock_Data_EUR.xlsx#'INTERTEK GROUP'!A1", "INTERTEK GROUP")</f>
        <v/>
      </c>
    </row>
    <row r="51">
      <c r="A51" s="5">
        <f>HYPERLINK("ftse_100-index__Stock_Data_EUR.xlsx#'ITV'!A1", "ITV")</f>
        <v/>
      </c>
    </row>
    <row r="52">
      <c r="A52" s="5">
        <f>HYPERLINK("ftse_100-index__Stock_Data_EUR.xlsx#'J SAINSBURY'!A1", "J SAINSBURY")</f>
        <v/>
      </c>
    </row>
    <row r="53">
      <c r="A53" s="5">
        <f>HYPERLINK("ftse_100-index__Stock_Data_EUR.xlsx#'JD SPORTS FASH. LS -,0025'!A1", "JD SPORTS FASH. LS -,0025")</f>
        <v/>
      </c>
    </row>
    <row r="54">
      <c r="A54" s="5">
        <f>HYPERLINK("ftse_100-index__Stock_Data_EUR.xlsx#'JOHNSON MATTHEY'!A1", "JOHNSON MATTHEY")</f>
        <v/>
      </c>
    </row>
    <row r="55">
      <c r="A55" s="5">
        <f>HYPERLINK("ftse_100-index__Stock_Data_EUR.xlsx#'LAND SECURITIES GROUP PLC'!A1", "LAND SECURITIES GROUP PLC")</f>
        <v/>
      </c>
    </row>
    <row r="56">
      <c r="A56" s="5">
        <f>HYPERLINK("ftse_100-index__Stock_Data_EUR.xlsx#'LEGAL &amp; GENERAL GROUP'!A1", "LEGAL &amp; GENERAL GROUP")</f>
        <v/>
      </c>
    </row>
    <row r="57">
      <c r="A57" s="5">
        <f>HYPERLINK("ftse_100-index__Stock_Data_EUR.xlsx#'LLOYDS'!A1", "LLOYDS")</f>
        <v/>
      </c>
    </row>
    <row r="58">
      <c r="A58" s="5">
        <f>HYPERLINK("ftse_100-index__Stock_Data_EUR.xlsx#'LONDON STOCK EXCHANGE GROUP'!A1", "LONDON STOCK EXCHANGE GROUP")</f>
        <v/>
      </c>
    </row>
    <row r="59">
      <c r="A59" s="5">
        <f>HYPERLINK("ftse_100-index__Stock_Data_EUR.xlsx#'M+G'!A1", "M+G")</f>
        <v/>
      </c>
    </row>
    <row r="60">
      <c r="A60" s="5">
        <f>HYPERLINK("ftse_100-index__Stock_Data_EUR.xlsx#'MEGGITT'!A1", "MEGGITT")</f>
        <v/>
      </c>
    </row>
    <row r="61">
      <c r="A61" s="5">
        <f>HYPERLINK("ftse_100-index__Stock_Data_EUR.xlsx#'MELROSE INDUSTRIES'!A1", "MELROSE INDUSTRIES")</f>
        <v/>
      </c>
    </row>
    <row r="62">
      <c r="A62" s="5">
        <f>HYPERLINK("ftse_100-index__Stock_Data_EUR.xlsx#'MONDI'!A1", "MONDI")</f>
        <v/>
      </c>
    </row>
    <row r="63">
      <c r="A63" s="5">
        <f>HYPERLINK("ftse_100-index__Stock_Data_EUR.xlsx#'MORRISON SUPERMARKETS'!A1", "MORRISON SUPERMARKETS")</f>
        <v/>
      </c>
    </row>
    <row r="64">
      <c r="A64" s="5">
        <f>HYPERLINK("ftse_100-index__Stock_Data_EUR.xlsx#'NATIONAL GRID'!A1", "NATIONAL GRID")</f>
        <v/>
      </c>
    </row>
    <row r="65">
      <c r="A65" s="5">
        <f>HYPERLINK("ftse_100-index__Stock_Data_EUR.xlsx#'NEXT'!A1", "NEXT")</f>
        <v/>
      </c>
    </row>
    <row r="66">
      <c r="A66" s="5">
        <f>HYPERLINK("ftse_100-index__Stock_Data_EUR.xlsx#'OCADO GROUP'!A1", "OCADO GROUP")</f>
        <v/>
      </c>
    </row>
    <row r="67">
      <c r="A67" s="5">
        <f>HYPERLINK("ftse_100-index__Stock_Data_EUR.xlsx#'PEARSON'!A1", "PEARSON")</f>
        <v/>
      </c>
    </row>
    <row r="68">
      <c r="A68" s="5">
        <f>HYPERLINK("ftse_100-index__Stock_Data_EUR.xlsx#'PENNON GROUP'!A1", "PENNON GROUP")</f>
        <v/>
      </c>
    </row>
    <row r="69">
      <c r="A69" s="5">
        <f>HYPERLINK("ftse_100-index__Stock_Data_EUR.xlsx#'PERSIMMON'!A1", "PERSIMMON")</f>
        <v/>
      </c>
    </row>
    <row r="70">
      <c r="A70" s="5">
        <f>HYPERLINK("ftse_100-index__Stock_Data_EUR.xlsx#'PHOENIX GRP HLDGS'!A1", "PHOENIX GRP HLDGS")</f>
        <v/>
      </c>
    </row>
    <row r="71">
      <c r="A71" s="5">
        <f>HYPERLINK("ftse_100-index__Stock_Data_EUR.xlsx#'POLYMETAL INT.'!A1", "POLYMETAL INT.")</f>
        <v/>
      </c>
    </row>
    <row r="72">
      <c r="A72" s="5">
        <f>HYPERLINK("ftse_100-index__Stock_Data_EUR.xlsx#'PRUDENTIAL'!A1", "PRUDENTIAL")</f>
        <v/>
      </c>
    </row>
    <row r="73">
      <c r="A73" s="5">
        <f>HYPERLINK("ftse_100-index__Stock_Data_EUR.xlsx#'RECKITT BENCKISER GROUP'!A1", "RECKITT BENCKISER GROUP")</f>
        <v/>
      </c>
    </row>
    <row r="74">
      <c r="A74" s="5">
        <f>HYPERLINK("ftse_100-index__Stock_Data_EUR.xlsx#'RELX GROUP'!A1", "RELX GROUP")</f>
        <v/>
      </c>
    </row>
    <row r="75">
      <c r="A75" s="5">
        <f>HYPERLINK("ftse_100-index__Stock_Data_EUR.xlsx#'RENTOKIL INITIAL'!A1", "RENTOKIL INITIAL")</f>
        <v/>
      </c>
    </row>
    <row r="76">
      <c r="A76" s="5">
        <f>HYPERLINK("ftse_100-index__Stock_Data_EUR.xlsx#'RIGHTMOVE PLC    LS -,001'!A1", "RIGHTMOVE PLC    LS -,001")</f>
        <v/>
      </c>
    </row>
    <row r="77">
      <c r="A77" s="5">
        <f>HYPERLINK("ftse_100-index__Stock_Data_EUR.xlsx#'RIO TINTO PLC'!A1", "RIO TINTO PLC")</f>
        <v/>
      </c>
    </row>
    <row r="78">
      <c r="A78" s="5">
        <f>HYPERLINK("ftse_100-index__Stock_Data_EUR.xlsx#'ROLLS-ROYCE HOLDINGS'!A1", "ROLLS-ROYCE HOLDINGS")</f>
        <v/>
      </c>
    </row>
    <row r="79">
      <c r="A79" s="5">
        <f>HYPERLINK("ftse_100-index__Stock_Data_EUR.xlsx#'ROYAL BANK OF SCOTLAND'!A1", "ROYAL BANK OF SCOTLAND")</f>
        <v/>
      </c>
    </row>
    <row r="80">
      <c r="A80" s="5">
        <f>HYPERLINK("ftse_100-index__Stock_Data_EUR.xlsx#'ROYAL DUTCH SHELL A'!A1", "ROYAL DUTCH SHELL A")</f>
        <v/>
      </c>
    </row>
    <row r="81">
      <c r="A81" s="5">
        <f>HYPERLINK("ftse_100-index__Stock_Data_EUR.xlsx#'ROYAL DUTCH SHELL B'!A1", "ROYAL DUTCH SHELL B")</f>
        <v/>
      </c>
    </row>
    <row r="82">
      <c r="A82" s="5">
        <f>HYPERLINK("ftse_100-index__Stock_Data_EUR.xlsx#'RSA INSURANCE GROUP'!A1", "RSA INSURANCE GROUP")</f>
        <v/>
      </c>
    </row>
    <row r="83">
      <c r="A83" s="5">
        <f>HYPERLINK("ftse_100-index__Stock_Data_EUR.xlsx#'SAGE GROUP'!A1", "SAGE GROUP")</f>
        <v/>
      </c>
    </row>
    <row r="84">
      <c r="A84" s="5">
        <f>HYPERLINK("ftse_100-index__Stock_Data_EUR.xlsx#'SCHRODERS'!A1", "SCHRODERS")</f>
        <v/>
      </c>
    </row>
    <row r="85">
      <c r="A85" s="5">
        <f>HYPERLINK("ftse_100-index__Stock_Data_EUR.xlsx#'SCOTTISH &amp; SOUTHERN ENERGY'!A1", "SCOTTISH &amp; SOUTHERN ENERGY")</f>
        <v/>
      </c>
    </row>
    <row r="86">
      <c r="A86" s="5">
        <f>HYPERLINK("ftse_100-index__Stock_Data_EUR.xlsx#'SCOTTISH MORTG.INV.'!A1", "SCOTTISH MORTG.INV.")</f>
        <v/>
      </c>
    </row>
    <row r="87">
      <c r="A87" s="5">
        <f>HYPERLINK("ftse_100-index__Stock_Data_EUR.xlsx#'SEGRO REIT'!A1", "SEGRO REIT")</f>
        <v/>
      </c>
    </row>
    <row r="88">
      <c r="A88" s="5">
        <f>HYPERLINK("ftse_100-index__Stock_Data_EUR.xlsx#'SEVERN TRENT'!A1", "SEVERN TRENT")</f>
        <v/>
      </c>
    </row>
    <row r="89">
      <c r="A89" s="5">
        <f>HYPERLINK("ftse_100-index__Stock_Data_EUR.xlsx#'SMITH &amp; NEPHEW'!A1", "SMITH &amp; NEPHEW")</f>
        <v/>
      </c>
    </row>
    <row r="90">
      <c r="A90" s="5">
        <f>HYPERLINK("ftse_100-index__Stock_Data_EUR.xlsx#'SMITHS GROUP'!A1", "SMITHS GROUP")</f>
        <v/>
      </c>
    </row>
    <row r="91">
      <c r="A91" s="5">
        <f>HYPERLINK("ftse_100-index__Stock_Data_EUR.xlsx#'SMURFIT KAPPA'!A1", "SMURFIT KAPPA")</f>
        <v/>
      </c>
    </row>
    <row r="92">
      <c r="A92" s="5">
        <f>HYPERLINK("ftse_100-index__Stock_Data_EUR.xlsx#'SPIR.-SARC.E.'!A1", "SPIR.-SARC.E.")</f>
        <v/>
      </c>
    </row>
    <row r="93">
      <c r="A93" s="5">
        <f>HYPERLINK("ftse_100-index__Stock_Data_EUR.xlsx#'ST. JAMES'S PLACE'!A1", "ST. JAMES'S PLACE")</f>
        <v/>
      </c>
    </row>
    <row r="94">
      <c r="A94" s="5">
        <f>HYPERLINK("ftse_100-index__Stock_Data_EUR.xlsx#'STANDARD CHARTERED BANK'!A1", "STANDARD CHARTERED BANK")</f>
        <v/>
      </c>
    </row>
    <row r="95">
      <c r="A95" s="5">
        <f>HYPERLINK("ftse_100-index__Stock_Data_EUR.xlsx#'STANDARD LIFE ABERDEEN'!A1", "STANDARD LIFE ABERDEEN")</f>
        <v/>
      </c>
    </row>
    <row r="96">
      <c r="A96" s="5">
        <f>HYPERLINK("ftse_100-index__Stock_Data_EUR.xlsx#'TAKEAWAY.COM'!A1", "TAKEAWAY.COM")</f>
        <v/>
      </c>
    </row>
    <row r="97">
      <c r="A97" s="5">
        <f>HYPERLINK("ftse_100-index__Stock_Data_EUR.xlsx#'TAYLOR WIMPEY'!A1", "TAYLOR WIMPEY")</f>
        <v/>
      </c>
    </row>
    <row r="98">
      <c r="A98" s="5">
        <f>HYPERLINK("ftse_100-index__Stock_Data_EUR.xlsx#'TESCO'!A1", "TESCO")</f>
        <v/>
      </c>
    </row>
    <row r="99">
      <c r="A99" s="5">
        <f>HYPERLINK("ftse_100-index__Stock_Data_EUR.xlsx#'UNILEVER PLC'!A1", "UNILEVER PLC")</f>
        <v/>
      </c>
    </row>
    <row r="100">
      <c r="A100" s="5">
        <f>HYPERLINK("ftse_100-index__Stock_Data_EUR.xlsx#'UTD. UTILITIES'!A1", "UTD. UTILITIES")</f>
        <v/>
      </c>
    </row>
    <row r="101">
      <c r="A101" s="5">
        <f>HYPERLINK("ftse_100-index__Stock_Data_EUR.xlsx#'VODAFONE GROUP'!A1", "VODAFONE GROUP")</f>
        <v/>
      </c>
    </row>
    <row r="102">
      <c r="A102" s="5">
        <f>HYPERLINK("ftse_100-index__Stock_Data_EUR.xlsx#'WHITBREAD'!A1", "WHITBREAD")</f>
        <v/>
      </c>
    </row>
    <row r="103">
      <c r="A103" s="5">
        <f>HYPERLINK("ftse_100-index__Stock_Data_EUR.xlsx#'WPP'!A1", "WPP")</f>
        <v/>
      </c>
    </row>
  </sheetData>
  <pageMargins bottom="1" footer="0.5" header="0.5" left="0.75" right="0.75" top="1"/>
</worksheet>
</file>

<file path=xl/worksheets/sheet10.xml><?xml version="1.0" encoding="utf-8"?>
<worksheet xmlns="http://schemas.openxmlformats.org/spreadsheetml/2006/main">
  <sheetPr>
    <outlinePr summaryBelow="1" summaryRight="1"/>
    <pageSetUpPr/>
  </sheetPr>
  <dimension ref="A1:L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AVEVA GROUP </t>
        </is>
      </c>
      <c r="B1" s="2" t="inlineStr">
        <is>
          <t>WKN: A1W0MM  ISIN: GB00BBG9VN75  US-Symbol:AVEVF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+44-1223-556655</t>
        </is>
      </c>
      <c r="G4" t="inlineStr">
        <is>
          <t>22.06.2020</t>
        </is>
      </c>
      <c r="H4" t="inlineStr">
        <is>
          <t>Publication Of Annual Report (Estimated)</t>
        </is>
      </c>
      <c r="J4" t="inlineStr">
        <is>
          <t>Schneider Electric SE</t>
        </is>
      </c>
      <c r="L4" t="inlineStr">
        <is>
          <t>60,20%</t>
        </is>
      </c>
    </row>
    <row r="5">
      <c r="A5" s="5" t="inlineStr">
        <is>
          <t>Ticker</t>
        </is>
      </c>
      <c r="B5" t="inlineStr">
        <is>
          <t>4A91</t>
        </is>
      </c>
      <c r="C5" s="5" t="inlineStr">
        <is>
          <t>Fax</t>
        </is>
      </c>
      <c r="D5" s="5" t="inlineStr"/>
      <c r="E5" t="inlineStr">
        <is>
          <t>-</t>
        </is>
      </c>
      <c r="J5" t="inlineStr">
        <is>
          <t>Aberdeen Standard Investments</t>
        </is>
      </c>
      <c r="L5" t="inlineStr">
        <is>
          <t>5,10%</t>
        </is>
      </c>
    </row>
    <row r="6">
      <c r="A6" s="5" t="inlineStr">
        <is>
          <t>Gelistet Seit / Listed Since</t>
        </is>
      </c>
      <c r="B6" t="inlineStr">
        <is>
          <t>-</t>
        </is>
      </c>
      <c r="C6" s="5" t="inlineStr">
        <is>
          <t>Internet</t>
        </is>
      </c>
      <c r="D6" s="5" t="inlineStr"/>
      <c r="E6" t="inlineStr">
        <is>
          <t>http://www.aveva.com</t>
        </is>
      </c>
      <c r="J6" t="inlineStr">
        <is>
          <t>Freefloat</t>
        </is>
      </c>
      <c r="L6" t="inlineStr">
        <is>
          <t>34,70%</t>
        </is>
      </c>
    </row>
    <row r="7">
      <c r="A7" s="5" t="inlineStr">
        <is>
          <t>Nominalwert / Nominal Value</t>
        </is>
      </c>
      <c r="B7" t="inlineStr">
        <is>
          <t>-</t>
        </is>
      </c>
      <c r="C7" s="5" t="inlineStr">
        <is>
          <t>Inv. Relations Telefon / Phone</t>
        </is>
      </c>
      <c r="D7" s="5" t="inlineStr"/>
      <c r="E7" t="inlineStr">
        <is>
          <t>+44-1223-556655</t>
        </is>
      </c>
    </row>
    <row r="8">
      <c r="A8" s="5" t="inlineStr">
        <is>
          <t>Land / Country</t>
        </is>
      </c>
      <c r="B8" t="inlineStr">
        <is>
          <t>Großbritannien</t>
        </is>
      </c>
      <c r="C8" s="5" t="inlineStr">
        <is>
          <t>Inv. Relations E-Mail</t>
        </is>
      </c>
      <c r="D8" s="5" t="inlineStr"/>
      <c r="E8" t="inlineStr">
        <is>
          <t>IR.coordinator@aveva.com</t>
        </is>
      </c>
    </row>
    <row r="9">
      <c r="A9" s="5" t="inlineStr">
        <is>
          <t>Währung / Currency</t>
        </is>
      </c>
      <c r="B9" t="inlineStr">
        <is>
          <t>GBP</t>
        </is>
      </c>
      <c r="C9" s="5" t="inlineStr">
        <is>
          <t>Kontaktperson / Contact Person</t>
        </is>
      </c>
      <c r="D9" s="5" t="inlineStr"/>
      <c r="E9" t="inlineStr">
        <is>
          <t>Matt Springett</t>
        </is>
      </c>
    </row>
    <row r="10">
      <c r="A10" s="5" t="inlineStr">
        <is>
          <t>Branche / Industry</t>
        </is>
      </c>
      <c r="B10" t="inlineStr">
        <is>
          <t>Special Software</t>
        </is>
      </c>
      <c r="C10" s="5" t="inlineStr"/>
      <c r="D10" s="5" t="inlineStr"/>
    </row>
    <row r="11">
      <c r="A11" s="5" t="inlineStr">
        <is>
          <t>Sektor / Sector</t>
        </is>
      </c>
      <c r="B11" t="inlineStr">
        <is>
          <t>Software</t>
        </is>
      </c>
    </row>
    <row r="12">
      <c r="A12" s="5" t="inlineStr">
        <is>
          <t>Typ / Genre</t>
        </is>
      </c>
      <c r="B12" t="inlineStr">
        <is>
          <t>Stammaktie</t>
        </is>
      </c>
    </row>
    <row r="13">
      <c r="A13" s="5" t="inlineStr">
        <is>
          <t>Adresse / Address</t>
        </is>
      </c>
      <c r="B13" t="inlineStr">
        <is>
          <t>AVEVA Group plcHigh Cross, Madingley Road  UK-Cambridge, CB3 0HB</t>
        </is>
      </c>
    </row>
    <row r="14">
      <c r="A14" s="5" t="inlineStr">
        <is>
          <t>Management</t>
        </is>
      </c>
      <c r="B14" t="inlineStr">
        <is>
          <t>Craig Hayman, James Kidd, Ravi Gopinath, Steen Lomholt-Thomsen, Lisa Johnston, Andrew McCloskey, David Ward, Mark Cooper</t>
        </is>
      </c>
    </row>
    <row r="15">
      <c r="A15" s="5" t="inlineStr">
        <is>
          <t>Aufsichtsrat / Board</t>
        </is>
      </c>
      <c r="B15" t="inlineStr">
        <is>
          <t>Philip Aiken, Craig Hayman, James Kidd, Christopher Humphrey, Emmanuel Babeau, Ron Mobed, Jennifer Allerton, Peter Herweck, Paula Dowdy</t>
        </is>
      </c>
    </row>
    <row r="16">
      <c r="A16" s="5" t="inlineStr">
        <is>
          <t>Beschreibung</t>
        </is>
      </c>
      <c r="B16" t="inlineStr">
        <is>
          <t>AVEVA Group plc ist eine Unternehmensgruppe, die Konstruktions- und Informationsmanagement-Softwarelösungen für die Prozessindustrie, den Schiffbau und die Energiewirtschaft weltweit anbietet. AVEVA-Technologien und Softwarelösungen unterstützten die Unternehmen bei der effizienten Planung, dem Bau und dem Betrieb von komplexen technischen Projekten. Die breite Produktpalette beinhaltet unter anderem objektbezogene digitale Engineering und Design-Softwarelösungen in 2-D und 3-D Optik, Produktivitätssoftware, Enterprise-Lösungen, Informationsmanagementlösungen, Daten- und Dokumentenmanagement wie auch Logistik- und Materialbeschaffungssoftware. Zum Kundenkreis zählen Unternehmen der Bereiche Öl und Gas, Energiewirtschaft, Marine, Zellstoff und Papier, Chemie und Pharma und Bergbau. Die AVEVA Group plc ist über ein globale Vertriebs- und Supportnetzwerk in mehr als 30 Ländern tätig und betreut Kunden weltweit. Copyright 2014 FINANCE BASE AG</t>
        </is>
      </c>
    </row>
    <row r="17">
      <c r="A17" s="5" t="inlineStr">
        <is>
          <t>Profile</t>
        </is>
      </c>
      <c r="B17" t="inlineStr">
        <is>
          <t>AVEVA Group plc is offering a group of companies that design and information management software solutions for the process industry, shipbuilding and the energy industry worldwide. AVEVA technologies and software solutions supported the company in the efficient planning, construction and operation of complex technical projects. The wide product range includes property-related, among other digital engineering and design software solutions in 2-D and 3-D optics, productivity software, enterprise solutions, information management solutions, data and document management as well as logistics and material procurement software. Its customers include companies in the areas of oil and gas, energy, marine, pulp and paper, chemicals and pharmaceuticals and mining. The AVEVA Group plc operates through a global sales and support network in more than 30 countries and serves customers worldwide.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GBP per  31.03</t>
        </is>
      </c>
      <c r="B19" s="5" t="inlineStr">
        <is>
          <t>Balance Sheet in M  GBP per  31.03</t>
        </is>
      </c>
      <c r="C19" s="5" t="n">
        <v>2019</v>
      </c>
      <c r="D19" s="5" t="n">
        <v>2018</v>
      </c>
      <c r="E19" s="5" t="n">
        <v>2017</v>
      </c>
      <c r="F19" s="5" t="n">
        <v>2016</v>
      </c>
      <c r="G19" s="5" t="n">
        <v>2015</v>
      </c>
      <c r="H19" s="5" t="n">
        <v>2014</v>
      </c>
      <c r="I19" s="5" t="n">
        <v>2013</v>
      </c>
      <c r="J19" s="5" t="n">
        <v>2012</v>
      </c>
      <c r="K19" s="5" t="inlineStr"/>
      <c r="L19" s="5" t="inlineStr"/>
    </row>
    <row r="20">
      <c r="A20" s="5" t="inlineStr">
        <is>
          <t>Umsatz</t>
        </is>
      </c>
      <c r="B20" s="5" t="inlineStr">
        <is>
          <t>Revenue</t>
        </is>
      </c>
      <c r="C20" t="n">
        <v>766.6</v>
      </c>
      <c r="D20" t="n">
        <v>499.1</v>
      </c>
      <c r="E20" t="n">
        <v>215.8</v>
      </c>
      <c r="F20" t="n">
        <v>201.5</v>
      </c>
      <c r="G20" t="n">
        <v>208.7</v>
      </c>
      <c r="H20" t="n">
        <v>237.3</v>
      </c>
      <c r="I20" t="n">
        <v>220.2</v>
      </c>
      <c r="J20" t="n">
        <v>195.9</v>
      </c>
    </row>
    <row r="21">
      <c r="A21" s="5" t="inlineStr">
        <is>
          <t>Bruttoergebnis vom Umsatz</t>
        </is>
      </c>
      <c r="B21" s="5" t="inlineStr">
        <is>
          <t>Gross Profit</t>
        </is>
      </c>
      <c r="C21" t="n">
        <v>573.4</v>
      </c>
      <c r="D21" t="n">
        <v>348.3</v>
      </c>
      <c r="E21" t="n">
        <v>201.6</v>
      </c>
      <c r="F21" t="n">
        <v>186.8</v>
      </c>
      <c r="G21" t="n">
        <v>193.1</v>
      </c>
      <c r="H21" t="n">
        <v>220</v>
      </c>
      <c r="I21" t="n">
        <v>204.1</v>
      </c>
      <c r="J21" t="n">
        <v>179.9</v>
      </c>
    </row>
    <row r="22">
      <c r="A22" s="5" t="inlineStr">
        <is>
          <t>Operatives Ergebnis (EBIT)</t>
        </is>
      </c>
      <c r="B22" s="5" t="inlineStr">
        <is>
          <t>EBIT Earning Before Interest &amp; Tax</t>
        </is>
      </c>
      <c r="C22" t="n">
        <v>47.2</v>
      </c>
      <c r="D22" t="n">
        <v>49</v>
      </c>
      <c r="E22" t="n">
        <v>44.8</v>
      </c>
      <c r="F22" t="n">
        <v>29.4</v>
      </c>
      <c r="G22" t="n">
        <v>54.6</v>
      </c>
      <c r="H22" t="n">
        <v>68.5</v>
      </c>
      <c r="I22" t="n">
        <v>62.4</v>
      </c>
      <c r="J22" t="n">
        <v>56.5</v>
      </c>
    </row>
    <row r="23">
      <c r="A23" s="5" t="inlineStr">
        <is>
          <t>Finanzergebnis</t>
        </is>
      </c>
      <c r="B23" s="5" t="inlineStr">
        <is>
          <t>Financial Result</t>
        </is>
      </c>
      <c r="C23" t="n">
        <v>-0.5</v>
      </c>
      <c r="D23" t="n">
        <v>-2.1</v>
      </c>
      <c r="E23" t="n">
        <v>2.1</v>
      </c>
      <c r="F23" t="inlineStr">
        <is>
          <t>-</t>
        </is>
      </c>
      <c r="G23" t="n">
        <v>0.3</v>
      </c>
      <c r="H23" t="n">
        <v>0.5</v>
      </c>
      <c r="I23" t="n">
        <v>1.2</v>
      </c>
      <c r="J23" t="n">
        <v>1.2</v>
      </c>
    </row>
    <row r="24">
      <c r="A24" s="5" t="inlineStr">
        <is>
          <t>Ergebnis vor Steuer (EBT)</t>
        </is>
      </c>
      <c r="B24" s="5" t="inlineStr">
        <is>
          <t>EBT Earning Before Tax</t>
        </is>
      </c>
      <c r="C24" t="n">
        <v>46.7</v>
      </c>
      <c r="D24" t="n">
        <v>46.9</v>
      </c>
      <c r="E24" t="n">
        <v>46.9</v>
      </c>
      <c r="F24" t="n">
        <v>29.4</v>
      </c>
      <c r="G24" t="n">
        <v>54.9</v>
      </c>
      <c r="H24" t="n">
        <v>69</v>
      </c>
      <c r="I24" t="n">
        <v>63.6</v>
      </c>
      <c r="J24" t="n">
        <v>57.7</v>
      </c>
    </row>
    <row r="25">
      <c r="A25" s="5" t="inlineStr">
        <is>
          <t>Ergebnis nach Steuer</t>
        </is>
      </c>
      <c r="B25" s="5" t="inlineStr">
        <is>
          <t>Earnings after tax</t>
        </is>
      </c>
      <c r="C25" t="n">
        <v>33.8</v>
      </c>
      <c r="D25" t="n">
        <v>47.7</v>
      </c>
      <c r="E25" t="n">
        <v>38.1</v>
      </c>
      <c r="F25" t="n">
        <v>20.5</v>
      </c>
      <c r="G25" t="n">
        <v>41.6</v>
      </c>
      <c r="H25" t="n">
        <v>51</v>
      </c>
      <c r="I25" t="n">
        <v>45.5</v>
      </c>
      <c r="J25" t="n">
        <v>40</v>
      </c>
    </row>
    <row r="26">
      <c r="A26" s="5" t="inlineStr">
        <is>
          <t>Minderheitenanteil</t>
        </is>
      </c>
      <c r="B26" s="5" t="inlineStr">
        <is>
          <t>Minority Share</t>
        </is>
      </c>
      <c r="C26" t="inlineStr">
        <is>
          <t>-</t>
        </is>
      </c>
      <c r="D26" t="inlineStr">
        <is>
          <t>-</t>
        </is>
      </c>
      <c r="E26" t="inlineStr">
        <is>
          <t>-</t>
        </is>
      </c>
      <c r="F26" t="inlineStr">
        <is>
          <t>-</t>
        </is>
      </c>
      <c r="G26" t="inlineStr">
        <is>
          <t>-</t>
        </is>
      </c>
      <c r="H26" t="inlineStr">
        <is>
          <t>-</t>
        </is>
      </c>
      <c r="I26" t="inlineStr">
        <is>
          <t>-</t>
        </is>
      </c>
      <c r="J26" t="inlineStr">
        <is>
          <t>-</t>
        </is>
      </c>
    </row>
    <row r="27">
      <c r="A27" s="5" t="inlineStr">
        <is>
          <t>Jahresüberschuss/-fehlbetrag</t>
        </is>
      </c>
      <c r="B27" s="5" t="inlineStr">
        <is>
          <t>Net Profit</t>
        </is>
      </c>
      <c r="C27" t="n">
        <v>33.8</v>
      </c>
      <c r="D27" t="n">
        <v>47.7</v>
      </c>
      <c r="E27" t="n">
        <v>38.1</v>
      </c>
      <c r="F27" t="n">
        <v>20.5</v>
      </c>
      <c r="G27" t="n">
        <v>41.6</v>
      </c>
      <c r="H27" t="n">
        <v>51</v>
      </c>
      <c r="I27" t="n">
        <v>45.5</v>
      </c>
      <c r="J27" t="n">
        <v>40</v>
      </c>
    </row>
    <row r="28">
      <c r="A28" s="5" t="inlineStr">
        <is>
          <t>Summe Umlaufvermögen</t>
        </is>
      </c>
      <c r="B28" s="5" t="inlineStr">
        <is>
          <t>Current Assets</t>
        </is>
      </c>
      <c r="C28" t="n">
        <v>477.8</v>
      </c>
      <c r="D28" t="n">
        <v>389.3</v>
      </c>
      <c r="E28" t="n">
        <v>227.8</v>
      </c>
      <c r="F28" t="n">
        <v>208.6</v>
      </c>
      <c r="G28" t="n">
        <v>202.4</v>
      </c>
      <c r="H28" t="n">
        <v>203.9</v>
      </c>
      <c r="I28" t="n">
        <v>272.5</v>
      </c>
      <c r="J28" t="n">
        <v>247.8</v>
      </c>
    </row>
    <row r="29">
      <c r="A29" s="5" t="inlineStr">
        <is>
          <t>Summe Anlagevermögen</t>
        </is>
      </c>
      <c r="B29" s="5" t="inlineStr">
        <is>
          <t>Fixed Assets</t>
        </is>
      </c>
      <c r="C29" t="n">
        <v>1923</v>
      </c>
      <c r="D29" t="n">
        <v>1982</v>
      </c>
      <c r="E29" t="n">
        <v>89.90000000000001</v>
      </c>
      <c r="F29" t="n">
        <v>87.5</v>
      </c>
      <c r="G29" t="n">
        <v>91</v>
      </c>
      <c r="H29" t="n">
        <v>74</v>
      </c>
      <c r="I29" t="n">
        <v>82.09999999999999</v>
      </c>
      <c r="J29" t="n">
        <v>62.3</v>
      </c>
    </row>
    <row r="30">
      <c r="A30" s="5" t="inlineStr">
        <is>
          <t>Summe Aktiva</t>
        </is>
      </c>
      <c r="B30" s="5" t="inlineStr">
        <is>
          <t>Total Assets</t>
        </is>
      </c>
      <c r="C30" t="n">
        <v>2401</v>
      </c>
      <c r="D30" t="n">
        <v>2372</v>
      </c>
      <c r="E30" t="n">
        <v>317.7</v>
      </c>
      <c r="F30" t="n">
        <v>296.1</v>
      </c>
      <c r="G30" t="n">
        <v>293.4</v>
      </c>
      <c r="H30" t="n">
        <v>277.9</v>
      </c>
      <c r="I30" t="n">
        <v>354.6</v>
      </c>
      <c r="J30" t="n">
        <v>310.1</v>
      </c>
    </row>
    <row r="31">
      <c r="A31" s="5" t="inlineStr">
        <is>
          <t>Summe kurzfristiges Fremdkapital</t>
        </is>
      </c>
      <c r="B31" s="5" t="inlineStr">
        <is>
          <t>Short-Term Debt</t>
        </is>
      </c>
      <c r="C31" t="n">
        <v>346.2</v>
      </c>
      <c r="D31" t="n">
        <v>317.2</v>
      </c>
      <c r="E31" t="n">
        <v>89.8</v>
      </c>
      <c r="F31" t="n">
        <v>86.7</v>
      </c>
      <c r="G31" t="n">
        <v>87.8</v>
      </c>
      <c r="H31" t="n">
        <v>82.09999999999999</v>
      </c>
      <c r="I31" t="n">
        <v>84</v>
      </c>
      <c r="J31" t="n">
        <v>76.90000000000001</v>
      </c>
    </row>
    <row r="32">
      <c r="A32" s="5" t="inlineStr">
        <is>
          <t>Summe langfristiges Fremdkapital</t>
        </is>
      </c>
      <c r="B32" s="5" t="inlineStr">
        <is>
          <t>Long-Term Debt</t>
        </is>
      </c>
      <c r="C32" t="n">
        <v>130.1</v>
      </c>
      <c r="D32" t="n">
        <v>128.3</v>
      </c>
      <c r="E32" t="n">
        <v>7.2</v>
      </c>
      <c r="F32" t="n">
        <v>8.300000000000001</v>
      </c>
      <c r="G32" t="n">
        <v>15.7</v>
      </c>
      <c r="H32" t="n">
        <v>10.9</v>
      </c>
      <c r="I32" t="n">
        <v>19</v>
      </c>
      <c r="J32" t="n">
        <v>11.7</v>
      </c>
    </row>
    <row r="33">
      <c r="A33" s="5" t="inlineStr">
        <is>
          <t>Summe Fremdkapital</t>
        </is>
      </c>
      <c r="B33" s="5" t="inlineStr">
        <is>
          <t>Total Liabilities</t>
        </is>
      </c>
      <c r="C33" t="n">
        <v>476.3</v>
      </c>
      <c r="D33" t="n">
        <v>445.5</v>
      </c>
      <c r="E33" t="n">
        <v>97</v>
      </c>
      <c r="F33" t="n">
        <v>95.09999999999999</v>
      </c>
      <c r="G33" t="n">
        <v>103.4</v>
      </c>
      <c r="H33" t="n">
        <v>92.90000000000001</v>
      </c>
      <c r="I33" t="n">
        <v>103</v>
      </c>
      <c r="J33" t="n">
        <v>88.7</v>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inlineStr">
        <is>
          <t>-</t>
        </is>
      </c>
    </row>
    <row r="35">
      <c r="A35" s="5" t="inlineStr">
        <is>
          <t>Summe Eigenkapital</t>
        </is>
      </c>
      <c r="B35" s="5" t="inlineStr">
        <is>
          <t>Equity</t>
        </is>
      </c>
      <c r="C35" t="n">
        <v>1925</v>
      </c>
      <c r="D35" t="n">
        <v>1926</v>
      </c>
      <c r="E35" t="n">
        <v>220.7</v>
      </c>
      <c r="F35" t="n">
        <v>201</v>
      </c>
      <c r="G35" t="n">
        <v>189.9</v>
      </c>
      <c r="H35" t="n">
        <v>185</v>
      </c>
      <c r="I35" t="n">
        <v>251.6</v>
      </c>
      <c r="J35" t="n">
        <v>221.5</v>
      </c>
    </row>
    <row r="36">
      <c r="A36" s="5" t="inlineStr">
        <is>
          <t>Summe Passiva</t>
        </is>
      </c>
      <c r="B36" s="5" t="inlineStr">
        <is>
          <t>Liabilities &amp; Shareholder Equity</t>
        </is>
      </c>
      <c r="C36" t="n">
        <v>2401</v>
      </c>
      <c r="D36" t="n">
        <v>2372</v>
      </c>
      <c r="E36" t="n">
        <v>317.7</v>
      </c>
      <c r="F36" t="n">
        <v>296.1</v>
      </c>
      <c r="G36" t="n">
        <v>293.4</v>
      </c>
      <c r="H36" t="n">
        <v>277.9</v>
      </c>
      <c r="I36" t="n">
        <v>354.6</v>
      </c>
      <c r="J36" t="n">
        <v>310.1</v>
      </c>
    </row>
    <row r="37">
      <c r="A37" s="5" t="inlineStr">
        <is>
          <t>Mio.Aktien im Umlauf</t>
        </is>
      </c>
      <c r="B37" s="5" t="inlineStr">
        <is>
          <t>Million shares outstanding</t>
        </is>
      </c>
      <c r="C37" t="n">
        <v>161.29</v>
      </c>
      <c r="D37" t="n">
        <v>161.21</v>
      </c>
      <c r="E37" t="n">
        <v>63.98</v>
      </c>
      <c r="F37" t="n">
        <v>63.96</v>
      </c>
      <c r="G37" t="n">
        <v>63.95</v>
      </c>
      <c r="H37" t="n">
        <v>63.9</v>
      </c>
      <c r="I37" t="n">
        <v>68.09999999999999</v>
      </c>
      <c r="J37" t="n">
        <v>68</v>
      </c>
    </row>
    <row r="38">
      <c r="A38" s="5" t="inlineStr">
        <is>
          <t>Gezeichnetes Kapital (in Mio.)</t>
        </is>
      </c>
      <c r="B38" s="5" t="inlineStr">
        <is>
          <t>Subscribed Capital in M</t>
        </is>
      </c>
      <c r="C38" t="n">
        <v>5.7</v>
      </c>
      <c r="D38" t="n">
        <v>5.73</v>
      </c>
      <c r="E38" t="n">
        <v>2.3</v>
      </c>
      <c r="F38" t="n">
        <v>2.3</v>
      </c>
      <c r="G38" t="n">
        <v>2.3</v>
      </c>
      <c r="H38" t="n">
        <v>2.3</v>
      </c>
      <c r="I38" t="n">
        <v>2.3</v>
      </c>
      <c r="J38" t="n">
        <v>2.3</v>
      </c>
    </row>
    <row r="39">
      <c r="A39" s="5" t="inlineStr">
        <is>
          <t>Ergebnis je Aktie (brutto)</t>
        </is>
      </c>
      <c r="B39" s="5" t="inlineStr">
        <is>
          <t>Earnings per share</t>
        </is>
      </c>
      <c r="C39" t="n">
        <v>0.29</v>
      </c>
      <c r="D39" t="n">
        <v>0.29</v>
      </c>
      <c r="E39" t="n">
        <v>0.73</v>
      </c>
      <c r="F39" t="n">
        <v>0.46</v>
      </c>
      <c r="G39" t="n">
        <v>0.86</v>
      </c>
      <c r="H39" t="n">
        <v>1.08</v>
      </c>
      <c r="I39" t="n">
        <v>0.93</v>
      </c>
      <c r="J39" t="n">
        <v>0.85</v>
      </c>
    </row>
    <row r="40">
      <c r="A40" s="5" t="inlineStr">
        <is>
          <t>Ergebnis je Aktie (unverwässert)</t>
        </is>
      </c>
      <c r="B40" s="5" t="inlineStr">
        <is>
          <t>Basic Earnings per share</t>
        </is>
      </c>
      <c r="C40" t="n">
        <v>0.21</v>
      </c>
      <c r="D40" t="n">
        <v>0.4</v>
      </c>
      <c r="E40" t="n">
        <v>0.6899999999999999</v>
      </c>
      <c r="F40" t="n">
        <v>0.32</v>
      </c>
      <c r="G40" t="n">
        <v>0.65</v>
      </c>
      <c r="H40" t="n">
        <v>0.78</v>
      </c>
      <c r="I40" t="n">
        <v>0.67</v>
      </c>
      <c r="J40" t="n">
        <v>0.59</v>
      </c>
    </row>
    <row r="41">
      <c r="A41" s="5" t="inlineStr">
        <is>
          <t>Ergebnis je Aktie (verwässert)</t>
        </is>
      </c>
      <c r="B41" s="5" t="inlineStr">
        <is>
          <t>Diluted Earnings per share</t>
        </is>
      </c>
      <c r="C41" t="n">
        <v>0.21</v>
      </c>
      <c r="D41" t="n">
        <v>0.4</v>
      </c>
      <c r="E41" t="n">
        <v>0.6899999999999999</v>
      </c>
      <c r="F41" t="n">
        <v>0.32</v>
      </c>
      <c r="G41" t="n">
        <v>0.65</v>
      </c>
      <c r="H41" t="n">
        <v>0.78</v>
      </c>
      <c r="I41" t="n">
        <v>0.67</v>
      </c>
      <c r="J41" t="n">
        <v>0.59</v>
      </c>
    </row>
    <row r="42">
      <c r="A42" s="5" t="inlineStr">
        <is>
          <t>Dividende je Aktie</t>
        </is>
      </c>
      <c r="B42" s="5" t="inlineStr">
        <is>
          <t>Dividend per share</t>
        </is>
      </c>
      <c r="C42" t="n">
        <v>0.29</v>
      </c>
      <c r="D42" t="n">
        <v>0.27</v>
      </c>
      <c r="E42" t="n">
        <v>0.4</v>
      </c>
      <c r="F42" t="n">
        <v>0.36</v>
      </c>
      <c r="G42" t="n">
        <v>0.31</v>
      </c>
      <c r="H42" t="n">
        <v>0.27</v>
      </c>
      <c r="I42" t="n">
        <v>0.24</v>
      </c>
      <c r="J42" t="n">
        <v>0.21</v>
      </c>
    </row>
    <row r="43">
      <c r="A43" s="5" t="inlineStr">
        <is>
          <t>Sonderdividende je Aktie</t>
        </is>
      </c>
      <c r="B43" s="5" t="inlineStr">
        <is>
          <t>Special Dividend per share</t>
        </is>
      </c>
      <c r="C43" t="inlineStr">
        <is>
          <t>-</t>
        </is>
      </c>
      <c r="D43" t="inlineStr">
        <is>
          <t>-</t>
        </is>
      </c>
      <c r="E43" t="inlineStr">
        <is>
          <t>-</t>
        </is>
      </c>
      <c r="F43" t="inlineStr">
        <is>
          <t>-</t>
        </is>
      </c>
      <c r="G43" t="inlineStr">
        <is>
          <t>-</t>
        </is>
      </c>
      <c r="H43" t="n">
        <v>1.47</v>
      </c>
      <c r="I43" t="inlineStr">
        <is>
          <t>-</t>
        </is>
      </c>
      <c r="J43" t="inlineStr">
        <is>
          <t>-</t>
        </is>
      </c>
    </row>
    <row r="44">
      <c r="A44" s="5" t="inlineStr">
        <is>
          <t>Dividendenausschüttung in Mio</t>
        </is>
      </c>
      <c r="B44" s="5" t="inlineStr">
        <is>
          <t>Dividend Payment in M</t>
        </is>
      </c>
      <c r="C44" t="n">
        <v>66</v>
      </c>
      <c r="D44" t="n">
        <v>17.3</v>
      </c>
      <c r="E44" t="n">
        <v>27.5</v>
      </c>
      <c r="F44" t="n">
        <v>19.8</v>
      </c>
      <c r="G44" t="n">
        <v>17.6</v>
      </c>
      <c r="H44" t="n">
        <v>116.5</v>
      </c>
      <c r="I44" t="n">
        <v>14.6</v>
      </c>
      <c r="J44" t="n">
        <v>12.8</v>
      </c>
    </row>
    <row r="45">
      <c r="A45" s="5" t="inlineStr">
        <is>
          <t>Umsatz je Aktie</t>
        </is>
      </c>
      <c r="B45" s="5" t="inlineStr">
        <is>
          <t>Revenue per share</t>
        </is>
      </c>
      <c r="C45" t="n">
        <v>4.75</v>
      </c>
      <c r="D45" t="n">
        <v>3.1</v>
      </c>
      <c r="E45" t="n">
        <v>3.37</v>
      </c>
      <c r="F45" t="n">
        <v>3.15</v>
      </c>
      <c r="G45" t="n">
        <v>3.26</v>
      </c>
      <c r="H45" t="n">
        <v>3.71</v>
      </c>
      <c r="I45" t="n">
        <v>3.23</v>
      </c>
      <c r="J45" t="n">
        <v>2.88</v>
      </c>
    </row>
    <row r="46">
      <c r="A46" s="5" t="inlineStr">
        <is>
          <t>Buchwert je Aktie</t>
        </is>
      </c>
      <c r="B46" s="5" t="inlineStr">
        <is>
          <t>Book value per share</t>
        </is>
      </c>
      <c r="C46" t="n">
        <v>11.93</v>
      </c>
      <c r="D46" t="n">
        <v>11.95</v>
      </c>
      <c r="E46" t="n">
        <v>3.45</v>
      </c>
      <c r="F46" t="n">
        <v>3.14</v>
      </c>
      <c r="G46" t="n">
        <v>2.97</v>
      </c>
      <c r="H46" t="n">
        <v>2.9</v>
      </c>
      <c r="I46" t="n">
        <v>3.69</v>
      </c>
      <c r="J46" t="n">
        <v>3.26</v>
      </c>
    </row>
    <row r="47">
      <c r="A47" s="5" t="inlineStr">
        <is>
          <t>Cashflow je Aktie</t>
        </is>
      </c>
      <c r="B47" s="5" t="inlineStr">
        <is>
          <t>Cashflow per share</t>
        </is>
      </c>
      <c r="C47" t="n">
        <v>0.85</v>
      </c>
      <c r="D47" t="n">
        <v>0.41</v>
      </c>
      <c r="E47" t="n">
        <v>0.75</v>
      </c>
      <c r="F47" t="n">
        <v>0.38</v>
      </c>
      <c r="G47" t="n">
        <v>0.48</v>
      </c>
      <c r="H47" t="n">
        <v>0.8100000000000001</v>
      </c>
      <c r="I47" t="n">
        <v>0.6</v>
      </c>
      <c r="J47" t="n">
        <v>0.7</v>
      </c>
    </row>
    <row r="48">
      <c r="A48" s="5" t="inlineStr">
        <is>
          <t>Bilanzsumme je Aktie</t>
        </is>
      </c>
      <c r="B48" s="5" t="inlineStr">
        <is>
          <t>Total assets per share</t>
        </is>
      </c>
      <c r="C48" t="n">
        <v>14.89</v>
      </c>
      <c r="D48" t="n">
        <v>14.71</v>
      </c>
      <c r="E48" t="n">
        <v>4.97</v>
      </c>
      <c r="F48" t="n">
        <v>4.63</v>
      </c>
      <c r="G48" t="n">
        <v>4.59</v>
      </c>
      <c r="H48" t="n">
        <v>4.35</v>
      </c>
      <c r="I48" t="n">
        <v>5.21</v>
      </c>
      <c r="J48" t="n">
        <v>4.56</v>
      </c>
    </row>
    <row r="49">
      <c r="A49" s="5" t="inlineStr">
        <is>
          <t>Personal am Ende des Jahres</t>
        </is>
      </c>
      <c r="B49" s="5" t="inlineStr">
        <is>
          <t>Staff at the end of year</t>
        </is>
      </c>
      <c r="C49" t="n">
        <v>4500</v>
      </c>
      <c r="D49" t="n">
        <v>4400</v>
      </c>
      <c r="E49" t="n">
        <v>1692</v>
      </c>
      <c r="F49" t="n">
        <v>1703</v>
      </c>
      <c r="G49" t="n">
        <v>1597</v>
      </c>
      <c r="H49" t="n">
        <v>1432</v>
      </c>
      <c r="I49" t="n">
        <v>1238</v>
      </c>
      <c r="J49" t="n">
        <v>1053</v>
      </c>
    </row>
    <row r="50">
      <c r="A50" s="5" t="inlineStr">
        <is>
          <t>Personalaufwand in Mio. GBP</t>
        </is>
      </c>
      <c r="B50" s="5" t="inlineStr"/>
      <c r="C50" t="n">
        <v>396.3</v>
      </c>
      <c r="D50" t="n">
        <v>243.9</v>
      </c>
      <c r="E50" t="n">
        <v>107</v>
      </c>
      <c r="F50" t="n">
        <v>98.2</v>
      </c>
      <c r="G50" t="n">
        <v>93.90000000000001</v>
      </c>
      <c r="H50" t="n">
        <v>100.2</v>
      </c>
      <c r="I50" t="n">
        <v>92.8</v>
      </c>
      <c r="J50" t="n">
        <v>81.8</v>
      </c>
    </row>
    <row r="51">
      <c r="A51" s="5" t="inlineStr">
        <is>
          <t>Aufwand je Mitarbeiter in GBP</t>
        </is>
      </c>
      <c r="B51" s="5" t="inlineStr"/>
      <c r="C51" t="n">
        <v>88067</v>
      </c>
      <c r="D51" t="n">
        <v>55432</v>
      </c>
      <c r="E51" t="n">
        <v>63239</v>
      </c>
      <c r="F51" t="n">
        <v>57663</v>
      </c>
      <c r="G51" t="n">
        <v>58798</v>
      </c>
      <c r="H51" t="n">
        <v>69972</v>
      </c>
      <c r="I51" t="n">
        <v>74960</v>
      </c>
      <c r="J51" t="n">
        <v>77683</v>
      </c>
    </row>
    <row r="52">
      <c r="A52" s="5" t="inlineStr">
        <is>
          <t>Umsatz je Mitarbeiter in GBP</t>
        </is>
      </c>
      <c r="B52" s="5" t="inlineStr"/>
      <c r="C52" t="n">
        <v>170356</v>
      </c>
      <c r="D52" t="n">
        <v>113432</v>
      </c>
      <c r="E52" t="n">
        <v>127541</v>
      </c>
      <c r="F52" t="n">
        <v>118321</v>
      </c>
      <c r="G52" t="n">
        <v>130683</v>
      </c>
      <c r="H52" t="n">
        <v>165712</v>
      </c>
      <c r="I52" t="n">
        <v>177868</v>
      </c>
      <c r="J52" t="n">
        <v>186040</v>
      </c>
    </row>
    <row r="53">
      <c r="A53" s="5" t="inlineStr">
        <is>
          <t>Bruttoergebnis je Mitarbeiter in GBP</t>
        </is>
      </c>
      <c r="B53" s="5" t="inlineStr"/>
      <c r="C53" t="n">
        <v>127422</v>
      </c>
      <c r="D53" t="n">
        <v>79159</v>
      </c>
      <c r="E53" t="n">
        <v>119149</v>
      </c>
      <c r="F53" t="n">
        <v>109689</v>
      </c>
      <c r="G53" t="n">
        <v>120914</v>
      </c>
      <c r="H53" t="n">
        <v>153631</v>
      </c>
      <c r="I53" t="n">
        <v>164863</v>
      </c>
      <c r="J53" t="n">
        <v>170845</v>
      </c>
    </row>
    <row r="54">
      <c r="A54" s="5" t="inlineStr">
        <is>
          <t>Gewinn je Mitarbeiter in GBP</t>
        </is>
      </c>
      <c r="B54" s="5" t="inlineStr"/>
      <c r="C54" t="n">
        <v>7511</v>
      </c>
      <c r="D54" t="n">
        <v>10841</v>
      </c>
      <c r="E54" t="n">
        <v>22518</v>
      </c>
      <c r="F54" t="n">
        <v>12038</v>
      </c>
      <c r="G54" t="n">
        <v>26049</v>
      </c>
      <c r="H54" t="n">
        <v>35615</v>
      </c>
      <c r="I54" t="n">
        <v>36753</v>
      </c>
      <c r="J54" t="n">
        <v>37987</v>
      </c>
    </row>
    <row r="55">
      <c r="A55" s="5" t="inlineStr">
        <is>
          <t>KGV (Kurs/Gewinn)</t>
        </is>
      </c>
      <c r="B55" s="5" t="inlineStr">
        <is>
          <t>PE (price/earnings)</t>
        </is>
      </c>
      <c r="C55" t="n">
        <v>155.6</v>
      </c>
      <c r="D55" t="n">
        <v>47.9</v>
      </c>
      <c r="E55" t="n">
        <v>28.2</v>
      </c>
      <c r="F55" t="n">
        <v>48.1</v>
      </c>
      <c r="G55" t="n">
        <v>26.5</v>
      </c>
      <c r="H55" t="n">
        <v>26.6</v>
      </c>
      <c r="I55" t="n">
        <v>36</v>
      </c>
      <c r="J55" t="n">
        <v>29.9</v>
      </c>
    </row>
    <row r="56">
      <c r="A56" s="5" t="inlineStr">
        <is>
          <t>KUV (Kurs/Umsatz)</t>
        </is>
      </c>
      <c r="B56" s="5" t="inlineStr">
        <is>
          <t>PS (price/sales)</t>
        </is>
      </c>
      <c r="C56" t="n">
        <v>6.86</v>
      </c>
      <c r="D56" t="n">
        <v>6.17</v>
      </c>
      <c r="E56" t="n">
        <v>5.78</v>
      </c>
      <c r="F56" t="n">
        <v>4.88</v>
      </c>
      <c r="G56" t="n">
        <v>5.28</v>
      </c>
      <c r="H56" t="n">
        <v>5.59</v>
      </c>
      <c r="I56" t="n">
        <v>7.47</v>
      </c>
      <c r="J56" t="n">
        <v>6.13</v>
      </c>
    </row>
    <row r="57">
      <c r="A57" s="5" t="inlineStr">
        <is>
          <t>KBV (Kurs/Buchwert)</t>
        </is>
      </c>
      <c r="B57" s="5" t="inlineStr">
        <is>
          <t>PB (price/book value)</t>
        </is>
      </c>
      <c r="C57" t="n">
        <v>2.73</v>
      </c>
      <c r="D57" t="n">
        <v>1.6</v>
      </c>
      <c r="E57" t="n">
        <v>5.65</v>
      </c>
      <c r="F57" t="n">
        <v>4.89</v>
      </c>
      <c r="G57" t="n">
        <v>5.8</v>
      </c>
      <c r="H57" t="n">
        <v>7.17</v>
      </c>
      <c r="I57" t="n">
        <v>6.54</v>
      </c>
      <c r="J57" t="n">
        <v>5.42</v>
      </c>
    </row>
    <row r="58">
      <c r="A58" s="5" t="inlineStr">
        <is>
          <t>KCV (Kurs/Cashflow)</t>
        </is>
      </c>
      <c r="B58" s="5" t="inlineStr">
        <is>
          <t>PC (price/cashflow)</t>
        </is>
      </c>
      <c r="C58" t="n">
        <v>38.49</v>
      </c>
      <c r="D58" t="n">
        <v>46.96</v>
      </c>
      <c r="E58" t="n">
        <v>26.04</v>
      </c>
      <c r="F58" t="n">
        <v>40.48</v>
      </c>
      <c r="G58" t="n">
        <v>35.64</v>
      </c>
      <c r="H58" t="n">
        <v>25.52</v>
      </c>
      <c r="I58" t="n">
        <v>40.31</v>
      </c>
      <c r="J58" t="n">
        <v>25.14</v>
      </c>
    </row>
    <row r="59">
      <c r="A59" s="5" t="inlineStr">
        <is>
          <t>Dividendenrendite in %</t>
        </is>
      </c>
      <c r="B59" s="5" t="inlineStr">
        <is>
          <t>Dividend Yield in %</t>
        </is>
      </c>
      <c r="C59" t="n">
        <v>0.89</v>
      </c>
      <c r="D59" t="n">
        <v>1.41</v>
      </c>
      <c r="E59" t="n">
        <v>2.05</v>
      </c>
      <c r="F59" t="n">
        <v>2.34</v>
      </c>
      <c r="G59" t="n">
        <v>1.8</v>
      </c>
      <c r="H59" t="n">
        <v>1.3</v>
      </c>
      <c r="I59" t="n">
        <v>0.99</v>
      </c>
      <c r="J59" t="n">
        <v>1.19</v>
      </c>
    </row>
    <row r="60">
      <c r="A60" s="5" t="inlineStr">
        <is>
          <t>Gewinnrendite in %</t>
        </is>
      </c>
      <c r="B60" s="5" t="inlineStr">
        <is>
          <t>Return on profit in %</t>
        </is>
      </c>
      <c r="C60" t="n">
        <v>0.6</v>
      </c>
      <c r="D60" t="n">
        <v>2.1</v>
      </c>
      <c r="E60" t="n">
        <v>3.5</v>
      </c>
      <c r="F60" t="n">
        <v>2.1</v>
      </c>
      <c r="G60" t="n">
        <v>3.8</v>
      </c>
      <c r="H60" t="n">
        <v>3.8</v>
      </c>
      <c r="I60" t="n">
        <v>2.8</v>
      </c>
      <c r="J60" t="n">
        <v>3.3</v>
      </c>
    </row>
    <row r="61">
      <c r="A61" s="5" t="inlineStr">
        <is>
          <t>Eigenkapitalrendite in %</t>
        </is>
      </c>
      <c r="B61" s="5" t="inlineStr">
        <is>
          <t>Return on Equity in %</t>
        </is>
      </c>
      <c r="C61" t="n">
        <v>1.76</v>
      </c>
      <c r="D61" t="n">
        <v>2.48</v>
      </c>
      <c r="E61" t="n">
        <v>17.26</v>
      </c>
      <c r="F61" t="n">
        <v>10.2</v>
      </c>
      <c r="G61" t="n">
        <v>21.91</v>
      </c>
      <c r="H61" t="n">
        <v>27.57</v>
      </c>
      <c r="I61" t="n">
        <v>18.08</v>
      </c>
      <c r="J61" t="n">
        <v>18.06</v>
      </c>
    </row>
    <row r="62">
      <c r="A62" s="5" t="inlineStr">
        <is>
          <t>Umsatzrendite in %</t>
        </is>
      </c>
      <c r="B62" s="5" t="inlineStr">
        <is>
          <t>Return on sales in %</t>
        </is>
      </c>
      <c r="C62" t="n">
        <v>4.41</v>
      </c>
      <c r="D62" t="n">
        <v>9.56</v>
      </c>
      <c r="E62" t="n">
        <v>17.66</v>
      </c>
      <c r="F62" t="n">
        <v>10.17</v>
      </c>
      <c r="G62" t="n">
        <v>19.93</v>
      </c>
      <c r="H62" t="n">
        <v>21.49</v>
      </c>
      <c r="I62" t="n">
        <v>20.66</v>
      </c>
      <c r="J62" t="n">
        <v>20.42</v>
      </c>
    </row>
    <row r="63">
      <c r="A63" s="5" t="inlineStr">
        <is>
          <t>Gesamtkapitalrendite in %</t>
        </is>
      </c>
      <c r="B63" s="5" t="inlineStr">
        <is>
          <t>Total Return on Investment in %</t>
        </is>
      </c>
      <c r="C63" t="n">
        <v>1.41</v>
      </c>
      <c r="D63" t="n">
        <v>2.01</v>
      </c>
      <c r="E63" t="n">
        <v>11.99</v>
      </c>
      <c r="F63" t="n">
        <v>6.92</v>
      </c>
      <c r="G63" t="n">
        <v>14.18</v>
      </c>
      <c r="H63" t="n">
        <v>18.35</v>
      </c>
      <c r="I63" t="n">
        <v>12.83</v>
      </c>
      <c r="J63" t="n">
        <v>12.9</v>
      </c>
    </row>
    <row r="64">
      <c r="A64" s="5" t="inlineStr">
        <is>
          <t>Return on Investment in %</t>
        </is>
      </c>
      <c r="B64" s="5" t="inlineStr">
        <is>
          <t>Return on Investment in %</t>
        </is>
      </c>
      <c r="C64" t="n">
        <v>1.41</v>
      </c>
      <c r="D64" t="n">
        <v>2.01</v>
      </c>
      <c r="E64" t="n">
        <v>11.99</v>
      </c>
      <c r="F64" t="n">
        <v>6.92</v>
      </c>
      <c r="G64" t="n">
        <v>14.18</v>
      </c>
      <c r="H64" t="n">
        <v>18.35</v>
      </c>
      <c r="I64" t="n">
        <v>12.83</v>
      </c>
      <c r="J64" t="n">
        <v>12.9</v>
      </c>
    </row>
    <row r="65">
      <c r="A65" s="5" t="inlineStr">
        <is>
          <t>Arbeitsintensität in %</t>
        </is>
      </c>
      <c r="B65" s="5" t="inlineStr">
        <is>
          <t>Work Intensity in %</t>
        </is>
      </c>
      <c r="C65" t="n">
        <v>19.9</v>
      </c>
      <c r="D65" t="n">
        <v>16.41</v>
      </c>
      <c r="E65" t="n">
        <v>71.7</v>
      </c>
      <c r="F65" t="n">
        <v>70.45</v>
      </c>
      <c r="G65" t="n">
        <v>68.98</v>
      </c>
      <c r="H65" t="n">
        <v>73.37</v>
      </c>
      <c r="I65" t="n">
        <v>76.84999999999999</v>
      </c>
      <c r="J65" t="n">
        <v>79.91</v>
      </c>
    </row>
    <row r="66">
      <c r="A66" s="5" t="inlineStr">
        <is>
          <t>Eigenkapitalquote in %</t>
        </is>
      </c>
      <c r="B66" s="5" t="inlineStr">
        <is>
          <t>Equity Ratio in %</t>
        </is>
      </c>
      <c r="C66" t="n">
        <v>80.16</v>
      </c>
      <c r="D66" t="n">
        <v>81.22</v>
      </c>
      <c r="E66" t="n">
        <v>69.47</v>
      </c>
      <c r="F66" t="n">
        <v>67.88</v>
      </c>
      <c r="G66" t="n">
        <v>64.72</v>
      </c>
      <c r="H66" t="n">
        <v>66.56999999999999</v>
      </c>
      <c r="I66" t="n">
        <v>70.95</v>
      </c>
      <c r="J66" t="n">
        <v>71.43000000000001</v>
      </c>
    </row>
    <row r="67">
      <c r="A67" s="5" t="inlineStr">
        <is>
          <t>Fremdkapitalquote in %</t>
        </is>
      </c>
      <c r="B67" s="5" t="inlineStr">
        <is>
          <t>Debt Ratio in %</t>
        </is>
      </c>
      <c r="C67" t="n">
        <v>19.84</v>
      </c>
      <c r="D67" t="n">
        <v>18.78</v>
      </c>
      <c r="E67" t="n">
        <v>30.53</v>
      </c>
      <c r="F67" t="n">
        <v>32.12</v>
      </c>
      <c r="G67" t="n">
        <v>35.28</v>
      </c>
      <c r="H67" t="n">
        <v>33.43</v>
      </c>
      <c r="I67" t="n">
        <v>29.05</v>
      </c>
      <c r="J67" t="n">
        <v>28.57</v>
      </c>
    </row>
    <row r="68">
      <c r="A68" s="5" t="inlineStr">
        <is>
          <t>Verschuldungsgrad in %</t>
        </is>
      </c>
      <c r="B68" s="5" t="inlineStr">
        <is>
          <t>Finance Gearing in %</t>
        </is>
      </c>
      <c r="C68" t="n">
        <v>24.75</v>
      </c>
      <c r="D68" t="n">
        <v>23.13</v>
      </c>
      <c r="E68" t="n">
        <v>43.95</v>
      </c>
      <c r="F68" t="n">
        <v>47.31</v>
      </c>
      <c r="G68" t="n">
        <v>54.5</v>
      </c>
      <c r="H68" t="n">
        <v>50.22</v>
      </c>
      <c r="I68" t="n">
        <v>40.94</v>
      </c>
      <c r="J68" t="n">
        <v>40</v>
      </c>
    </row>
    <row r="69">
      <c r="A69" s="5" t="inlineStr">
        <is>
          <t>Bruttoergebnis Marge in %</t>
        </is>
      </c>
      <c r="B69" s="5" t="inlineStr">
        <is>
          <t>Gross Profit Marge in %</t>
        </is>
      </c>
      <c r="C69" t="n">
        <v>74.8</v>
      </c>
      <c r="D69" t="n">
        <v>69.79000000000001</v>
      </c>
      <c r="E69" t="n">
        <v>93.42</v>
      </c>
      <c r="F69" t="n">
        <v>92.7</v>
      </c>
      <c r="G69" t="n">
        <v>92.53</v>
      </c>
      <c r="H69" t="n">
        <v>92.70999999999999</v>
      </c>
      <c r="I69" t="n">
        <v>92.69</v>
      </c>
    </row>
    <row r="70">
      <c r="A70" s="5" t="inlineStr">
        <is>
          <t>Kurzfristige Vermögensquote in %</t>
        </is>
      </c>
      <c r="B70" s="5" t="inlineStr">
        <is>
          <t>Current Assets Ratio in %</t>
        </is>
      </c>
      <c r="C70" t="n">
        <v>19.9</v>
      </c>
      <c r="D70" t="n">
        <v>16.41</v>
      </c>
      <c r="E70" t="n">
        <v>71.7</v>
      </c>
      <c r="F70" t="n">
        <v>70.45</v>
      </c>
      <c r="G70" t="n">
        <v>68.98</v>
      </c>
      <c r="H70" t="n">
        <v>73.37</v>
      </c>
      <c r="I70" t="n">
        <v>76.84999999999999</v>
      </c>
    </row>
    <row r="71">
      <c r="A71" s="5" t="inlineStr">
        <is>
          <t>Nettogewinn Marge in %</t>
        </is>
      </c>
      <c r="B71" s="5" t="inlineStr">
        <is>
          <t>Net Profit Marge in %</t>
        </is>
      </c>
      <c r="C71" t="n">
        <v>4.41</v>
      </c>
      <c r="D71" t="n">
        <v>9.56</v>
      </c>
      <c r="E71" t="n">
        <v>17.66</v>
      </c>
      <c r="F71" t="n">
        <v>10.17</v>
      </c>
      <c r="G71" t="n">
        <v>19.93</v>
      </c>
      <c r="H71" t="n">
        <v>21.49</v>
      </c>
      <c r="I71" t="n">
        <v>20.66</v>
      </c>
    </row>
    <row r="72">
      <c r="A72" s="5" t="inlineStr">
        <is>
          <t>Operative Ergebnis Marge in %</t>
        </is>
      </c>
      <c r="B72" s="5" t="inlineStr">
        <is>
          <t>EBIT Marge in %</t>
        </is>
      </c>
      <c r="C72" t="n">
        <v>6.16</v>
      </c>
      <c r="D72" t="n">
        <v>9.82</v>
      </c>
      <c r="E72" t="n">
        <v>20.76</v>
      </c>
      <c r="F72" t="n">
        <v>14.59</v>
      </c>
      <c r="G72" t="n">
        <v>26.16</v>
      </c>
      <c r="H72" t="n">
        <v>28.87</v>
      </c>
      <c r="I72" t="n">
        <v>28.34</v>
      </c>
    </row>
    <row r="73">
      <c r="A73" s="5" t="inlineStr">
        <is>
          <t>Vermögensumsschlag in %</t>
        </is>
      </c>
      <c r="B73" s="5" t="inlineStr">
        <is>
          <t>Asset Turnover in %</t>
        </is>
      </c>
      <c r="C73" t="n">
        <v>31.93</v>
      </c>
      <c r="D73" t="n">
        <v>21.04</v>
      </c>
      <c r="E73" t="n">
        <v>67.93000000000001</v>
      </c>
      <c r="F73" t="n">
        <v>68.05</v>
      </c>
      <c r="G73" t="n">
        <v>71.13</v>
      </c>
      <c r="H73" t="n">
        <v>85.39</v>
      </c>
      <c r="I73" t="n">
        <v>62.1</v>
      </c>
    </row>
    <row r="74">
      <c r="A74" s="5" t="inlineStr">
        <is>
          <t>Langfristige Vermögensquote in %</t>
        </is>
      </c>
      <c r="B74" s="5" t="inlineStr">
        <is>
          <t>Non-Current Assets Ratio in %</t>
        </is>
      </c>
      <c r="C74" t="n">
        <v>80.09</v>
      </c>
      <c r="D74" t="n">
        <v>83.56</v>
      </c>
      <c r="E74" t="n">
        <v>28.3</v>
      </c>
      <c r="F74" t="n">
        <v>29.55</v>
      </c>
      <c r="G74" t="n">
        <v>31.02</v>
      </c>
      <c r="H74" t="n">
        <v>26.63</v>
      </c>
      <c r="I74" t="n">
        <v>23.15</v>
      </c>
    </row>
    <row r="75">
      <c r="A75" s="5" t="inlineStr">
        <is>
          <t>Gesamtkapitalrentabilität</t>
        </is>
      </c>
      <c r="B75" s="5" t="inlineStr">
        <is>
          <t>ROA Return on Assets in %</t>
        </is>
      </c>
      <c r="C75" t="n">
        <v>1.41</v>
      </c>
      <c r="D75" t="n">
        <v>2.01</v>
      </c>
      <c r="E75" t="n">
        <v>11.99</v>
      </c>
      <c r="F75" t="n">
        <v>6.92</v>
      </c>
      <c r="G75" t="n">
        <v>14.18</v>
      </c>
      <c r="H75" t="n">
        <v>18.35</v>
      </c>
      <c r="I75" t="n">
        <v>12.83</v>
      </c>
    </row>
    <row r="76">
      <c r="A76" s="5" t="inlineStr">
        <is>
          <t>Ertrag des eingesetzten Kapitals</t>
        </is>
      </c>
      <c r="B76" s="5" t="inlineStr">
        <is>
          <t>ROCE Return on Cap. Empl. in %</t>
        </is>
      </c>
      <c r="C76" t="n">
        <v>2.3</v>
      </c>
      <c r="D76" t="n">
        <v>2.38</v>
      </c>
      <c r="E76" t="n">
        <v>19.66</v>
      </c>
      <c r="F76" t="n">
        <v>14.04</v>
      </c>
      <c r="G76" t="n">
        <v>26.56</v>
      </c>
      <c r="H76" t="n">
        <v>34.98</v>
      </c>
      <c r="I76" t="n">
        <v>23.06</v>
      </c>
    </row>
    <row r="77">
      <c r="A77" s="5" t="inlineStr">
        <is>
          <t>Eigenkapital zu Anlagevermögen</t>
        </is>
      </c>
      <c r="B77" s="5" t="inlineStr">
        <is>
          <t>Equity to Fixed Assets in %</t>
        </is>
      </c>
      <c r="C77" t="n">
        <v>100.1</v>
      </c>
      <c r="D77" t="n">
        <v>97.17</v>
      </c>
      <c r="E77" t="n">
        <v>245.49</v>
      </c>
      <c r="F77" t="n">
        <v>229.71</v>
      </c>
      <c r="G77" t="n">
        <v>208.68</v>
      </c>
      <c r="H77" t="n">
        <v>250</v>
      </c>
      <c r="I77" t="n">
        <v>306.46</v>
      </c>
    </row>
    <row r="78">
      <c r="A78" s="5" t="inlineStr">
        <is>
          <t>Liquidität Dritten Grades</t>
        </is>
      </c>
      <c r="B78" s="5" t="inlineStr">
        <is>
          <t>Current Ratio in %</t>
        </is>
      </c>
      <c r="C78" t="n">
        <v>138.01</v>
      </c>
      <c r="D78" t="n">
        <v>122.73</v>
      </c>
      <c r="E78" t="n">
        <v>253.67</v>
      </c>
      <c r="F78" t="n">
        <v>240.6</v>
      </c>
      <c r="G78" t="n">
        <v>230.52</v>
      </c>
      <c r="H78" t="n">
        <v>248.36</v>
      </c>
      <c r="I78" t="n">
        <v>324.4</v>
      </c>
    </row>
    <row r="79">
      <c r="A79" s="5" t="inlineStr">
        <is>
          <t>Operativer Cashflow</t>
        </is>
      </c>
      <c r="B79" s="5" t="inlineStr">
        <is>
          <t>Operating Cashflow in M</t>
        </is>
      </c>
      <c r="C79" t="n">
        <v>6208.0521</v>
      </c>
      <c r="D79" t="n">
        <v>7570.421600000001</v>
      </c>
      <c r="E79" t="n">
        <v>1666.0392</v>
      </c>
      <c r="F79" t="n">
        <v>2589.1008</v>
      </c>
      <c r="G79" t="n">
        <v>2279.178</v>
      </c>
      <c r="H79" t="n">
        <v>1630.728</v>
      </c>
      <c r="I79" t="n">
        <v>2745.111</v>
      </c>
    </row>
    <row r="80">
      <c r="A80" s="5" t="inlineStr">
        <is>
          <t>Aktienrückkauf</t>
        </is>
      </c>
      <c r="B80" s="5" t="inlineStr">
        <is>
          <t>Share Buyback in M</t>
        </is>
      </c>
      <c r="C80" t="n">
        <v>-0.07999999999998408</v>
      </c>
      <c r="D80" t="n">
        <v>-97.23000000000002</v>
      </c>
      <c r="E80" t="n">
        <v>-0.01999999999999602</v>
      </c>
      <c r="F80" t="n">
        <v>-0.00999999999999801</v>
      </c>
      <c r="G80" t="n">
        <v>-0.05000000000000426</v>
      </c>
      <c r="H80" t="n">
        <v>4.199999999999996</v>
      </c>
      <c r="I80" t="n">
        <v>-0.09999999999999432</v>
      </c>
    </row>
    <row r="81">
      <c r="A81" s="5" t="inlineStr">
        <is>
          <t>Umsatzwachstum 1J in %</t>
        </is>
      </c>
      <c r="B81" s="5" t="inlineStr">
        <is>
          <t>Revenue Growth 1Y in %</t>
        </is>
      </c>
      <c r="C81" t="n">
        <v>53.6</v>
      </c>
      <c r="D81" t="n">
        <v>131.28</v>
      </c>
      <c r="E81" t="n">
        <v>7.1</v>
      </c>
      <c r="F81" t="n">
        <v>-3.45</v>
      </c>
      <c r="G81" t="n">
        <v>-12.05</v>
      </c>
      <c r="H81" t="n">
        <v>7.77</v>
      </c>
      <c r="I81" t="n">
        <v>12.4</v>
      </c>
    </row>
    <row r="82">
      <c r="A82" s="5" t="inlineStr">
        <is>
          <t>Umsatzwachstum 3J in %</t>
        </is>
      </c>
      <c r="B82" s="5" t="inlineStr">
        <is>
          <t>Revenue Growth 3Y in %</t>
        </is>
      </c>
      <c r="C82" t="n">
        <v>63.99</v>
      </c>
      <c r="D82" t="n">
        <v>44.98</v>
      </c>
      <c r="E82" t="n">
        <v>-2.8</v>
      </c>
      <c r="F82" t="n">
        <v>-2.58</v>
      </c>
      <c r="G82" t="n">
        <v>2.71</v>
      </c>
      <c r="H82" t="inlineStr">
        <is>
          <t>-</t>
        </is>
      </c>
      <c r="I82" t="inlineStr">
        <is>
          <t>-</t>
        </is>
      </c>
    </row>
    <row r="83">
      <c r="A83" s="5" t="inlineStr">
        <is>
          <t>Umsatzwachstum 5J in %</t>
        </is>
      </c>
      <c r="B83" s="5" t="inlineStr">
        <is>
          <t>Revenue Growth 5Y in %</t>
        </is>
      </c>
      <c r="C83" t="n">
        <v>35.3</v>
      </c>
      <c r="D83" t="n">
        <v>26.13</v>
      </c>
      <c r="E83" t="n">
        <v>2.35</v>
      </c>
      <c r="F83" t="inlineStr">
        <is>
          <t>-</t>
        </is>
      </c>
      <c r="G83" t="inlineStr">
        <is>
          <t>-</t>
        </is>
      </c>
      <c r="H83" t="inlineStr">
        <is>
          <t>-</t>
        </is>
      </c>
      <c r="I83" t="inlineStr">
        <is>
          <t>-</t>
        </is>
      </c>
    </row>
    <row r="84">
      <c r="A84" s="5" t="inlineStr">
        <is>
          <t>Umsatzwachstum 10J in %</t>
        </is>
      </c>
      <c r="B84" s="5" t="inlineStr">
        <is>
          <t>Revenue Growth 10Y in %</t>
        </is>
      </c>
      <c r="C84" t="inlineStr">
        <is>
          <t>-</t>
        </is>
      </c>
      <c r="D84" t="inlineStr">
        <is>
          <t>-</t>
        </is>
      </c>
      <c r="E84" t="inlineStr">
        <is>
          <t>-</t>
        </is>
      </c>
      <c r="F84" t="inlineStr">
        <is>
          <t>-</t>
        </is>
      </c>
      <c r="G84" t="inlineStr">
        <is>
          <t>-</t>
        </is>
      </c>
      <c r="H84" t="inlineStr">
        <is>
          <t>-</t>
        </is>
      </c>
      <c r="I84" t="inlineStr">
        <is>
          <t>-</t>
        </is>
      </c>
    </row>
    <row r="85">
      <c r="A85" s="5" t="inlineStr">
        <is>
          <t>Gewinnwachstum 1J in %</t>
        </is>
      </c>
      <c r="B85" s="5" t="inlineStr">
        <is>
          <t>Earnings Growth 1Y in %</t>
        </is>
      </c>
      <c r="C85" t="n">
        <v>-29.14</v>
      </c>
      <c r="D85" t="n">
        <v>25.2</v>
      </c>
      <c r="E85" t="n">
        <v>85.84999999999999</v>
      </c>
      <c r="F85" t="n">
        <v>-50.72</v>
      </c>
      <c r="G85" t="n">
        <v>-18.43</v>
      </c>
      <c r="H85" t="n">
        <v>12.09</v>
      </c>
      <c r="I85" t="n">
        <v>13.75</v>
      </c>
    </row>
    <row r="86">
      <c r="A86" s="5" t="inlineStr">
        <is>
          <t>Gewinnwachstum 3J in %</t>
        </is>
      </c>
      <c r="B86" s="5" t="inlineStr">
        <is>
          <t>Earnings Growth 3Y in %</t>
        </is>
      </c>
      <c r="C86" t="n">
        <v>27.3</v>
      </c>
      <c r="D86" t="n">
        <v>20.11</v>
      </c>
      <c r="E86" t="n">
        <v>5.57</v>
      </c>
      <c r="F86" t="n">
        <v>-19.02</v>
      </c>
      <c r="G86" t="n">
        <v>2.47</v>
      </c>
      <c r="H86" t="inlineStr">
        <is>
          <t>-</t>
        </is>
      </c>
      <c r="I86" t="inlineStr">
        <is>
          <t>-</t>
        </is>
      </c>
    </row>
    <row r="87">
      <c r="A87" s="5" t="inlineStr">
        <is>
          <t>Gewinnwachstum 5J in %</t>
        </is>
      </c>
      <c r="B87" s="5" t="inlineStr">
        <is>
          <t>Earnings Growth 5Y in %</t>
        </is>
      </c>
      <c r="C87" t="n">
        <v>2.55</v>
      </c>
      <c r="D87" t="n">
        <v>10.8</v>
      </c>
      <c r="E87" t="n">
        <v>8.51</v>
      </c>
      <c r="F87" t="inlineStr">
        <is>
          <t>-</t>
        </is>
      </c>
      <c r="G87" t="inlineStr">
        <is>
          <t>-</t>
        </is>
      </c>
      <c r="H87" t="inlineStr">
        <is>
          <t>-</t>
        </is>
      </c>
      <c r="I87" t="inlineStr">
        <is>
          <t>-</t>
        </is>
      </c>
    </row>
    <row r="88">
      <c r="A88" s="5" t="inlineStr">
        <is>
          <t>Gewinnwachstum 10J in %</t>
        </is>
      </c>
      <c r="B88" s="5" t="inlineStr">
        <is>
          <t>Earnings Growth 10Y in %</t>
        </is>
      </c>
      <c r="C88" t="inlineStr">
        <is>
          <t>-</t>
        </is>
      </c>
      <c r="D88" t="inlineStr">
        <is>
          <t>-</t>
        </is>
      </c>
      <c r="E88" t="inlineStr">
        <is>
          <t>-</t>
        </is>
      </c>
      <c r="F88" t="inlineStr">
        <is>
          <t>-</t>
        </is>
      </c>
      <c r="G88" t="inlineStr">
        <is>
          <t>-</t>
        </is>
      </c>
      <c r="H88" t="inlineStr">
        <is>
          <t>-</t>
        </is>
      </c>
      <c r="I88" t="inlineStr">
        <is>
          <t>-</t>
        </is>
      </c>
    </row>
    <row r="89">
      <c r="A89" s="5" t="inlineStr">
        <is>
          <t>PEG Ratio</t>
        </is>
      </c>
      <c r="B89" s="5" t="inlineStr">
        <is>
          <t>KGW Kurs/Gewinn/Wachstum</t>
        </is>
      </c>
      <c r="C89" t="n">
        <v>61.02</v>
      </c>
      <c r="D89" t="n">
        <v>4.44</v>
      </c>
      <c r="E89" t="n">
        <v>3.31</v>
      </c>
      <c r="F89" t="inlineStr">
        <is>
          <t>-</t>
        </is>
      </c>
      <c r="G89" t="inlineStr">
        <is>
          <t>-</t>
        </is>
      </c>
      <c r="H89" t="inlineStr">
        <is>
          <t>-</t>
        </is>
      </c>
      <c r="I89" t="inlineStr">
        <is>
          <t>-</t>
        </is>
      </c>
    </row>
    <row r="90">
      <c r="A90" s="5" t="inlineStr">
        <is>
          <t>EBIT-Wachstum 1J in %</t>
        </is>
      </c>
      <c r="B90" s="5" t="inlineStr">
        <is>
          <t>EBIT Growth 1Y in %</t>
        </is>
      </c>
      <c r="C90" t="n">
        <v>-3.67</v>
      </c>
      <c r="D90" t="n">
        <v>9.380000000000001</v>
      </c>
      <c r="E90" t="n">
        <v>52.38</v>
      </c>
      <c r="F90" t="n">
        <v>-46.15</v>
      </c>
      <c r="G90" t="n">
        <v>-20.29</v>
      </c>
      <c r="H90" t="n">
        <v>9.779999999999999</v>
      </c>
      <c r="I90" t="n">
        <v>10.44</v>
      </c>
    </row>
    <row r="91">
      <c r="A91" s="5" t="inlineStr">
        <is>
          <t>EBIT-Wachstum 3J in %</t>
        </is>
      </c>
      <c r="B91" s="5" t="inlineStr">
        <is>
          <t>EBIT Growth 3Y in %</t>
        </is>
      </c>
      <c r="C91" t="n">
        <v>19.36</v>
      </c>
      <c r="D91" t="n">
        <v>5.2</v>
      </c>
      <c r="E91" t="n">
        <v>-4.69</v>
      </c>
      <c r="F91" t="n">
        <v>-18.89</v>
      </c>
      <c r="G91" t="n">
        <v>-0.02</v>
      </c>
      <c r="H91" t="inlineStr">
        <is>
          <t>-</t>
        </is>
      </c>
      <c r="I91" t="inlineStr">
        <is>
          <t>-</t>
        </is>
      </c>
    </row>
    <row r="92">
      <c r="A92" s="5" t="inlineStr">
        <is>
          <t>EBIT-Wachstum 5J in %</t>
        </is>
      </c>
      <c r="B92" s="5" t="inlineStr">
        <is>
          <t>EBIT Growth 5Y in %</t>
        </is>
      </c>
      <c r="C92" t="n">
        <v>-1.67</v>
      </c>
      <c r="D92" t="n">
        <v>1.02</v>
      </c>
      <c r="E92" t="n">
        <v>1.23</v>
      </c>
      <c r="F92" t="inlineStr">
        <is>
          <t>-</t>
        </is>
      </c>
      <c r="G92" t="inlineStr">
        <is>
          <t>-</t>
        </is>
      </c>
      <c r="H92" t="inlineStr">
        <is>
          <t>-</t>
        </is>
      </c>
      <c r="I92" t="inlineStr">
        <is>
          <t>-</t>
        </is>
      </c>
    </row>
    <row r="93">
      <c r="A93" s="5" t="inlineStr">
        <is>
          <t>EBIT-Wachstum 10J in %</t>
        </is>
      </c>
      <c r="B93" s="5" t="inlineStr">
        <is>
          <t>EBIT Growth 10Y in %</t>
        </is>
      </c>
      <c r="C93" t="inlineStr">
        <is>
          <t>-</t>
        </is>
      </c>
      <c r="D93" t="inlineStr">
        <is>
          <t>-</t>
        </is>
      </c>
      <c r="E93" t="inlineStr">
        <is>
          <t>-</t>
        </is>
      </c>
      <c r="F93" t="inlineStr">
        <is>
          <t>-</t>
        </is>
      </c>
      <c r="G93" t="inlineStr">
        <is>
          <t>-</t>
        </is>
      </c>
      <c r="H93" t="inlineStr">
        <is>
          <t>-</t>
        </is>
      </c>
      <c r="I93" t="inlineStr">
        <is>
          <t>-</t>
        </is>
      </c>
    </row>
    <row r="94">
      <c r="A94" s="5" t="inlineStr">
        <is>
          <t>Op.Cashflow Wachstum 1J in %</t>
        </is>
      </c>
      <c r="B94" s="5" t="inlineStr">
        <is>
          <t>Op.Cashflow Wachstum 1Y in %</t>
        </is>
      </c>
      <c r="C94" t="n">
        <v>-18.04</v>
      </c>
      <c r="D94" t="n">
        <v>80.34</v>
      </c>
      <c r="E94" t="n">
        <v>-35.67</v>
      </c>
      <c r="F94" t="n">
        <v>13.58</v>
      </c>
      <c r="G94" t="n">
        <v>39.66</v>
      </c>
      <c r="H94" t="n">
        <v>-36.69</v>
      </c>
      <c r="I94" t="n">
        <v>60.34</v>
      </c>
    </row>
    <row r="95">
      <c r="A95" s="5" t="inlineStr">
        <is>
          <t>Op.Cashflow Wachstum 3J in %</t>
        </is>
      </c>
      <c r="B95" s="5" t="inlineStr">
        <is>
          <t>Op.Cashflow Wachstum 3Y in %</t>
        </is>
      </c>
      <c r="C95" t="n">
        <v>8.880000000000001</v>
      </c>
      <c r="D95" t="n">
        <v>19.42</v>
      </c>
      <c r="E95" t="n">
        <v>5.86</v>
      </c>
      <c r="F95" t="n">
        <v>5.52</v>
      </c>
      <c r="G95" t="n">
        <v>21.1</v>
      </c>
      <c r="H95" t="inlineStr">
        <is>
          <t>-</t>
        </is>
      </c>
      <c r="I95" t="inlineStr">
        <is>
          <t>-</t>
        </is>
      </c>
    </row>
    <row r="96">
      <c r="A96" s="5" t="inlineStr">
        <is>
          <t>Op.Cashflow Wachstum 5J in %</t>
        </is>
      </c>
      <c r="B96" s="5" t="inlineStr">
        <is>
          <t>Op.Cashflow Wachstum 5Y in %</t>
        </is>
      </c>
      <c r="C96" t="n">
        <v>15.97</v>
      </c>
      <c r="D96" t="n">
        <v>12.24</v>
      </c>
      <c r="E96" t="n">
        <v>8.24</v>
      </c>
      <c r="F96" t="inlineStr">
        <is>
          <t>-</t>
        </is>
      </c>
      <c r="G96" t="inlineStr">
        <is>
          <t>-</t>
        </is>
      </c>
      <c r="H96" t="inlineStr">
        <is>
          <t>-</t>
        </is>
      </c>
      <c r="I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c r="H97" t="inlineStr">
        <is>
          <t>-</t>
        </is>
      </c>
      <c r="I97" t="inlineStr">
        <is>
          <t>-</t>
        </is>
      </c>
    </row>
    <row r="98">
      <c r="A98" s="5" t="inlineStr">
        <is>
          <t>Working Capital in Mio</t>
        </is>
      </c>
      <c r="B98" s="5" t="inlineStr">
        <is>
          <t>Working Capital in M</t>
        </is>
      </c>
      <c r="C98" t="n">
        <v>131.6</v>
      </c>
      <c r="D98" t="n">
        <v>72.09999999999999</v>
      </c>
      <c r="E98" t="n">
        <v>138</v>
      </c>
      <c r="F98" t="n">
        <v>121.9</v>
      </c>
      <c r="G98" t="n">
        <v>114.6</v>
      </c>
      <c r="H98" t="n">
        <v>121.8</v>
      </c>
      <c r="I98" t="n">
        <v>188.5</v>
      </c>
      <c r="J98" t="n">
        <v>170.9</v>
      </c>
    </row>
  </sheetData>
  <pageMargins bottom="1" footer="0.5" header="0.5" left="0.75" right="0.75" top="1"/>
</worksheet>
</file>

<file path=xl/worksheets/sheet100.xml><?xml version="1.0" encoding="utf-8"?>
<worksheet xmlns="http://schemas.openxmlformats.org/spreadsheetml/2006/main">
  <sheetPr>
    <outlinePr summaryBelow="1" summaryRight="1"/>
    <pageSetUpPr/>
  </sheetPr>
  <dimension ref="A1:X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2"/>
    <col customWidth="1" max="14" min="14" width="20"/>
    <col customWidth="1" max="15" min="15" width="12"/>
    <col customWidth="1" max="16" min="16" width="12"/>
    <col customWidth="1" max="17" min="17" width="13"/>
    <col customWidth="1" max="18" min="18" width="13"/>
    <col customWidth="1" max="19" min="19" width="13"/>
    <col customWidth="1" max="20" min="20" width="13"/>
    <col customWidth="1" max="21" min="21" width="13"/>
    <col customWidth="1" max="22" min="22" width="13"/>
    <col customWidth="1" max="23" min="23" width="11"/>
    <col customWidth="1" max="24" min="24" width="10"/>
  </cols>
  <sheetData>
    <row r="1">
      <c r="A1" s="1" t="inlineStr">
        <is>
          <t xml:space="preserve">VODAFONE GROUP </t>
        </is>
      </c>
      <c r="B1" s="2" t="inlineStr">
        <is>
          <t>WKN: A1XA83  ISIN: GB00BH4HKS39  US-Symbol:VODPF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c r="X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c r="X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1982</t>
        </is>
      </c>
      <c r="C4" s="5" t="inlineStr">
        <is>
          <t>Telefon / Phone</t>
        </is>
      </c>
      <c r="D4" s="5" t="inlineStr"/>
      <c r="E4" t="inlineStr">
        <is>
          <t>+44-1635-33251</t>
        </is>
      </c>
      <c r="G4" t="inlineStr">
        <is>
          <t>05.02.2020</t>
        </is>
      </c>
      <c r="H4" t="inlineStr">
        <is>
          <t>Q3 Earnings</t>
        </is>
      </c>
      <c r="J4" t="inlineStr">
        <is>
          <t>BlackRock Inc.</t>
        </is>
      </c>
      <c r="L4" t="inlineStr">
        <is>
          <t>6,90%</t>
        </is>
      </c>
    </row>
    <row r="5">
      <c r="A5" s="5" t="inlineStr">
        <is>
          <t>Ticker</t>
        </is>
      </c>
      <c r="B5" t="inlineStr">
        <is>
          <t>VODI</t>
        </is>
      </c>
      <c r="C5" s="5" t="inlineStr">
        <is>
          <t>Fax</t>
        </is>
      </c>
      <c r="D5" s="5" t="inlineStr"/>
      <c r="E5" t="inlineStr">
        <is>
          <t>-</t>
        </is>
      </c>
      <c r="G5" t="inlineStr">
        <is>
          <t>07.02.2020</t>
        </is>
      </c>
      <c r="H5" t="inlineStr">
        <is>
          <t>Dividend Payout</t>
        </is>
      </c>
      <c r="J5" t="inlineStr">
        <is>
          <t>Freefloat</t>
        </is>
      </c>
      <c r="L5" t="inlineStr">
        <is>
          <t>93,10%</t>
        </is>
      </c>
    </row>
    <row r="6">
      <c r="A6" s="5" t="inlineStr">
        <is>
          <t>Gelistet Seit / Listed Since</t>
        </is>
      </c>
      <c r="B6" t="inlineStr">
        <is>
          <t>11.10.1988</t>
        </is>
      </c>
      <c r="C6" s="5" t="inlineStr">
        <is>
          <t>Internet</t>
        </is>
      </c>
      <c r="D6" s="5" t="inlineStr"/>
      <c r="E6" t="inlineStr">
        <is>
          <t>http://www.vodafone.com/</t>
        </is>
      </c>
      <c r="G6" t="inlineStr">
        <is>
          <t>12.05.2020</t>
        </is>
      </c>
      <c r="H6" t="inlineStr">
        <is>
          <t>Q4 Result</t>
        </is>
      </c>
    </row>
    <row r="7">
      <c r="A7" s="5" t="inlineStr">
        <is>
          <t>Nominalwert / Nominal Value</t>
        </is>
      </c>
      <c r="B7" t="inlineStr">
        <is>
          <t>0,08</t>
        </is>
      </c>
      <c r="C7" s="5" t="inlineStr">
        <is>
          <t>Inv. Relations Telefon / Phone</t>
        </is>
      </c>
      <c r="D7" s="5" t="inlineStr"/>
      <c r="E7" t="inlineStr">
        <is>
          <t>+44-7919-990-230</t>
        </is>
      </c>
      <c r="G7" t="inlineStr">
        <is>
          <t>11.06.2020</t>
        </is>
      </c>
      <c r="H7" t="inlineStr">
        <is>
          <t>Ex Dividend</t>
        </is>
      </c>
    </row>
    <row r="8">
      <c r="A8" s="5" t="inlineStr">
        <is>
          <t>Land / Country</t>
        </is>
      </c>
      <c r="B8" t="inlineStr">
        <is>
          <t>Großbritannien</t>
        </is>
      </c>
      <c r="C8" s="5" t="inlineStr">
        <is>
          <t>Inv. Relations E-Mail</t>
        </is>
      </c>
      <c r="D8" s="5" t="inlineStr"/>
      <c r="E8" t="inlineStr">
        <is>
          <t>ir@vodafone.co.uk</t>
        </is>
      </c>
      <c r="G8" t="inlineStr">
        <is>
          <t>07.08.2020</t>
        </is>
      </c>
      <c r="H8" t="inlineStr">
        <is>
          <t>Dividend Payout</t>
        </is>
      </c>
    </row>
    <row r="9">
      <c r="A9" s="5" t="inlineStr">
        <is>
          <t>Währung / Currency</t>
        </is>
      </c>
      <c r="B9" t="inlineStr">
        <is>
          <t>EUR</t>
        </is>
      </c>
      <c r="C9" s="5" t="inlineStr">
        <is>
          <t>Kontaktperson / Contact Person</t>
        </is>
      </c>
      <c r="D9" s="5" t="inlineStr"/>
      <c r="E9" t="inlineStr">
        <is>
          <t>Anthony Hamilton</t>
        </is>
      </c>
    </row>
    <row r="10">
      <c r="A10" s="5" t="inlineStr">
        <is>
          <t>Branche / Industry</t>
        </is>
      </c>
      <c r="B10" t="inlineStr">
        <is>
          <t>Telecommunications Provider</t>
        </is>
      </c>
      <c r="C10" s="5" t="inlineStr"/>
      <c r="D10" s="5" t="inlineStr"/>
    </row>
    <row r="11">
      <c r="A11" s="5" t="inlineStr">
        <is>
          <t>Sektor / Sector</t>
        </is>
      </c>
      <c r="B11" t="inlineStr">
        <is>
          <t>Telecommunications</t>
        </is>
      </c>
    </row>
    <row r="12">
      <c r="A12" s="5" t="inlineStr">
        <is>
          <t>Typ / Genre</t>
        </is>
      </c>
      <c r="B12" t="inlineStr">
        <is>
          <t>Stammaktie</t>
        </is>
      </c>
    </row>
    <row r="13">
      <c r="A13" s="5" t="inlineStr">
        <is>
          <t>Adresse / Address</t>
        </is>
      </c>
      <c r="B13" t="inlineStr">
        <is>
          <t>Vodafone Group plcVodafone House, The Connection  UK-Newbury, Berkshire RG14 2FN</t>
        </is>
      </c>
    </row>
    <row r="14">
      <c r="A14" s="5" t="inlineStr">
        <is>
          <t>Management</t>
        </is>
      </c>
      <c r="B14" t="inlineStr">
        <is>
          <t>Nick Read, Margherita Della Valle, Rosemary Martin, Joakim Reiter, Leanne Wood, Johan Wibergh, Ahmed Essam, Serpil Timuray, Vinod Kumar, Nick Jeffery, Dr Hannes Ametsreiter, Antonio Coimbra, Aldo Bisio, Shameel Joosub</t>
        </is>
      </c>
    </row>
    <row r="15">
      <c r="A15" s="5" t="inlineStr">
        <is>
          <t>Aufsichtsrat / Board</t>
        </is>
      </c>
      <c r="B15" t="inlineStr">
        <is>
          <t>Gerard Kleisterlee, Nick Read, Margherita Della Valle, Val Gooding, Sir Crispin Davis, Michel Demaré, Dame Clara Furse, Renee James, Maria Amparo Moraleda Martinez, David Nish, Sanjiv Ahuja, David Thodey</t>
        </is>
      </c>
    </row>
    <row r="16">
      <c r="A16" s="5" t="inlineStr">
        <is>
          <t>Beschreibung</t>
        </is>
      </c>
      <c r="B16" t="inlineStr">
        <is>
          <t>Die Vodafone Group ist eines der größten weltweit tätigen Mobilfunkunternehmen. Das Unternehmen ist mit über 445 Millionen Mobilfunkkunden in 26 Ländern der weltweit zweitgrößte Mobilfunkanbieter. Die Schwerpunktgebiete des Unternehmens liegen in den USA, Europa, dem Mittleren Osten, Afrika, Indien und Australien. Die Tätigkeiten des Unternehmens umfassen Kommunikationslösungen für Unternehmen, Mobilfunkverträge und -Geräte für Endkunden und Roaming für Mobilfunknutzer außerhalb des eigenen Netzes. Zusätzlich zu den Dienstleistungen und Mobilfunkprodukten handelt das Unternehmen auch mit unter Lizenz vertriebenen Mobiltelefonen, Smartphones, Tablets und Computern. 2013 verkaufte Vodafone seine Anteile am amerikanischen Anbieter Verizon Wireless und damit das US-Geschäft an Verizon. Zudem übernahm die Tochter Vodafone Vierte Verwaltungs AG die Kabel Deutschland Holding AG. Copyright 2014 FINANCE BASE AG</t>
        </is>
      </c>
    </row>
    <row r="17">
      <c r="A17" s="5" t="inlineStr">
        <is>
          <t>Profile</t>
        </is>
      </c>
      <c r="B17" t="inlineStr">
        <is>
          <t>The Vodafone Group is one of the largest mobile phone companies global. The company has more than 445 million mobile customers in 26 countries across the world's second largest mobile operator. The company's focus areas are in the US, Europe, the Middle East, Africa, India and Australia. The company's activities include communication solutions for enterprises, mobile subscriptions and devices for end users and roaming for mobile users outside their own network. In addition to the services and mobile products, the company is also sold under license mobile phones, smartphones, tablets and computers. 2013 sold its Vodafone shares in US operator Verizon Wireless and US business at Verizon. The subsidiary Vodafone took over Fourth Verwaltungs AG cable Germany Holding AG.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c r="X18" s="4" t="inlineStr"/>
    </row>
    <row r="19">
      <c r="A19" s="5" t="inlineStr">
        <is>
          <t>Bilanz in Mio.  EUR per  31.03</t>
        </is>
      </c>
      <c r="B19" s="5" t="inlineStr">
        <is>
          <t>Balance Sheet in M  EUR per  31.03</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2006</v>
      </c>
      <c r="R19" s="5" t="n">
        <v>2005</v>
      </c>
      <c r="S19" s="5" t="n">
        <v>2004</v>
      </c>
      <c r="T19" s="5" t="n">
        <v>2003</v>
      </c>
      <c r="U19" s="5" t="n">
        <v>2002</v>
      </c>
      <c r="V19" s="5" t="n">
        <v>2001</v>
      </c>
      <c r="W19" s="5" t="n">
        <v>2000</v>
      </c>
      <c r="X19" s="5" t="n">
        <v>1999</v>
      </c>
    </row>
    <row r="20">
      <c r="A20" s="5" t="inlineStr">
        <is>
          <t>Umsatz</t>
        </is>
      </c>
      <c r="B20" s="5" t="inlineStr">
        <is>
          <t>Revenue</t>
        </is>
      </c>
      <c r="C20" t="inlineStr">
        <is>
          <t>-</t>
        </is>
      </c>
      <c r="D20" t="n">
        <v>43666</v>
      </c>
      <c r="E20" t="n">
        <v>46571</v>
      </c>
      <c r="F20" t="n">
        <v>47631</v>
      </c>
      <c r="G20" t="n">
        <v>47483</v>
      </c>
      <c r="H20" t="n">
        <v>48936</v>
      </c>
      <c r="I20" t="n">
        <v>44439</v>
      </c>
      <c r="J20" t="n">
        <v>51507</v>
      </c>
      <c r="K20" t="n">
        <v>53792</v>
      </c>
      <c r="L20" t="n">
        <v>53174</v>
      </c>
      <c r="M20" t="n">
        <v>51538</v>
      </c>
      <c r="N20" t="n">
        <v>47534</v>
      </c>
      <c r="O20" t="n">
        <v>41115</v>
      </c>
      <c r="P20" t="n">
        <v>36046</v>
      </c>
      <c r="Q20" t="n">
        <v>34013</v>
      </c>
      <c r="R20" t="n">
        <v>39556</v>
      </c>
      <c r="S20" t="n">
        <v>38891</v>
      </c>
      <c r="T20" t="n">
        <v>35201</v>
      </c>
      <c r="U20" t="n">
        <v>26475</v>
      </c>
      <c r="V20" t="n">
        <v>17388</v>
      </c>
      <c r="W20" t="n">
        <v>9124</v>
      </c>
      <c r="X20" t="n">
        <v>3894</v>
      </c>
    </row>
    <row r="21">
      <c r="A21" s="5" t="inlineStr">
        <is>
          <t>Operatives Ergebnis (EBIT)</t>
        </is>
      </c>
      <c r="B21" s="5" t="inlineStr">
        <is>
          <t>EBIT Earning Before Interest &amp; Tax</t>
        </is>
      </c>
      <c r="C21" t="inlineStr">
        <is>
          <t>-</t>
        </is>
      </c>
      <c r="D21" t="n">
        <v>-951</v>
      </c>
      <c r="E21" t="n">
        <v>4299</v>
      </c>
      <c r="F21" t="n">
        <v>3725</v>
      </c>
      <c r="G21" t="n">
        <v>1596</v>
      </c>
      <c r="H21" t="n">
        <v>2280</v>
      </c>
      <c r="I21" t="n">
        <v>-4535</v>
      </c>
      <c r="J21" t="n">
        <v>5479</v>
      </c>
      <c r="K21" t="n">
        <v>12964</v>
      </c>
      <c r="L21" t="n">
        <v>6485</v>
      </c>
      <c r="M21" t="n">
        <v>10986</v>
      </c>
      <c r="N21" t="n">
        <v>6788</v>
      </c>
      <c r="O21" t="n">
        <v>11643</v>
      </c>
      <c r="P21" t="n">
        <v>-1813</v>
      </c>
      <c r="Q21" t="n">
        <v>-16322</v>
      </c>
      <c r="R21" t="n">
        <v>-4764</v>
      </c>
      <c r="S21" t="n">
        <v>-4902</v>
      </c>
      <c r="T21" t="n">
        <v>-6317</v>
      </c>
      <c r="U21" t="n">
        <v>-13714</v>
      </c>
      <c r="V21" t="n">
        <v>-8099</v>
      </c>
      <c r="W21" t="n">
        <v>922.5</v>
      </c>
      <c r="X21" t="n">
        <v>1116</v>
      </c>
    </row>
    <row r="22">
      <c r="A22" s="5" t="inlineStr">
        <is>
          <t>Finanzergebnis</t>
        </is>
      </c>
      <c r="B22" s="5" t="inlineStr">
        <is>
          <t>Financial Result</t>
        </is>
      </c>
      <c r="C22" t="inlineStr">
        <is>
          <t>-</t>
        </is>
      </c>
      <c r="D22" t="n">
        <v>-1662</v>
      </c>
      <c r="E22" t="n">
        <v>-421</v>
      </c>
      <c r="F22" t="n">
        <v>-933</v>
      </c>
      <c r="G22" t="n">
        <v>-2116</v>
      </c>
      <c r="H22" t="n">
        <v>-1011</v>
      </c>
      <c r="I22" t="n">
        <v>-1573</v>
      </c>
      <c r="J22" t="n">
        <v>-1707</v>
      </c>
      <c r="K22" t="n">
        <v>-1898</v>
      </c>
      <c r="L22" t="n">
        <v>4522</v>
      </c>
      <c r="M22" t="n">
        <v>-934.1</v>
      </c>
      <c r="N22" t="n">
        <v>-1933</v>
      </c>
      <c r="O22" t="n">
        <v>-1212</v>
      </c>
      <c r="P22" t="n">
        <v>-949.1</v>
      </c>
      <c r="Q22" t="n">
        <v>-891.2</v>
      </c>
      <c r="R22" t="n">
        <v>-684.9</v>
      </c>
      <c r="S22" t="n">
        <v>-946.8</v>
      </c>
      <c r="T22" t="n">
        <v>-877.2</v>
      </c>
      <c r="U22" t="n">
        <v>-1976</v>
      </c>
      <c r="V22" t="n">
        <v>-1271</v>
      </c>
      <c r="W22" t="n">
        <v>640.8</v>
      </c>
      <c r="X22" t="n">
        <v>-32.4</v>
      </c>
    </row>
    <row r="23">
      <c r="A23" s="5" t="inlineStr">
        <is>
          <t>Ergebnis vor Steuer (EBT)</t>
        </is>
      </c>
      <c r="B23" s="5" t="inlineStr">
        <is>
          <t>EBT Earning Before Tax</t>
        </is>
      </c>
      <c r="C23" t="inlineStr">
        <is>
          <t>-</t>
        </is>
      </c>
      <c r="D23" t="n">
        <v>-2613</v>
      </c>
      <c r="E23" t="n">
        <v>3878</v>
      </c>
      <c r="F23" t="n">
        <v>2792</v>
      </c>
      <c r="G23" t="n">
        <v>-520.3</v>
      </c>
      <c r="H23" t="n">
        <v>1269</v>
      </c>
      <c r="I23" t="n">
        <v>-6107</v>
      </c>
      <c r="J23" t="n">
        <v>3772</v>
      </c>
      <c r="K23" t="n">
        <v>11066</v>
      </c>
      <c r="L23" t="n">
        <v>11007</v>
      </c>
      <c r="M23" t="n">
        <v>10052</v>
      </c>
      <c r="N23" t="n">
        <v>4855</v>
      </c>
      <c r="O23" t="n">
        <v>10431</v>
      </c>
      <c r="P23" t="n">
        <v>-2762</v>
      </c>
      <c r="Q23" t="n">
        <v>-17213</v>
      </c>
      <c r="R23" t="n">
        <v>-5449</v>
      </c>
      <c r="S23" t="n">
        <v>-5849</v>
      </c>
      <c r="T23" t="n">
        <v>-7194</v>
      </c>
      <c r="U23" t="n">
        <v>-15690</v>
      </c>
      <c r="V23" t="n">
        <v>-9371</v>
      </c>
      <c r="W23" t="n">
        <v>1563</v>
      </c>
      <c r="X23" t="n">
        <v>1084</v>
      </c>
    </row>
    <row r="24">
      <c r="A24" s="5" t="inlineStr">
        <is>
          <t>Steuern auf Einkommen und Ertrag</t>
        </is>
      </c>
      <c r="B24" s="5" t="inlineStr">
        <is>
          <t>Taxes on income and earnings</t>
        </is>
      </c>
      <c r="C24" t="inlineStr">
        <is>
          <t>-</t>
        </is>
      </c>
      <c r="D24" t="n">
        <v>1496</v>
      </c>
      <c r="E24" t="n">
        <v>-879</v>
      </c>
      <c r="F24" t="n">
        <v>4764</v>
      </c>
      <c r="G24" t="n">
        <v>3904</v>
      </c>
      <c r="H24" t="n">
        <v>-5522</v>
      </c>
      <c r="I24" t="n">
        <v>-19217</v>
      </c>
      <c r="J24" t="n">
        <v>2992</v>
      </c>
      <c r="K24" t="n">
        <v>2951</v>
      </c>
      <c r="L24" t="n">
        <v>1887</v>
      </c>
      <c r="M24" t="n">
        <v>64.90000000000001</v>
      </c>
      <c r="N24" t="n">
        <v>1285</v>
      </c>
      <c r="O24" t="n">
        <v>2602</v>
      </c>
      <c r="P24" t="n">
        <v>2808</v>
      </c>
      <c r="Q24" t="n">
        <v>2758</v>
      </c>
      <c r="R24" t="n">
        <v>2591</v>
      </c>
      <c r="S24" t="n">
        <v>3655</v>
      </c>
      <c r="T24" t="n">
        <v>3426</v>
      </c>
      <c r="U24" t="n">
        <v>2480</v>
      </c>
      <c r="V24" t="n">
        <v>1653</v>
      </c>
      <c r="W24" t="n">
        <v>793.8</v>
      </c>
      <c r="X24" t="n">
        <v>292</v>
      </c>
    </row>
    <row r="25">
      <c r="A25" s="5" t="inlineStr">
        <is>
          <t>Ergebnis nach Steuer</t>
        </is>
      </c>
      <c r="B25" s="5" t="inlineStr">
        <is>
          <t>Earnings after tax</t>
        </is>
      </c>
      <c r="C25" t="inlineStr">
        <is>
          <t>-</t>
        </is>
      </c>
      <c r="D25" t="n">
        <v>-4109</v>
      </c>
      <c r="E25" t="n">
        <v>4757</v>
      </c>
      <c r="F25" t="n">
        <v>-1972</v>
      </c>
      <c r="G25" t="n">
        <v>-4425</v>
      </c>
      <c r="H25" t="n">
        <v>6791</v>
      </c>
      <c r="I25" t="n">
        <v>13109</v>
      </c>
      <c r="J25" t="n">
        <v>779.9</v>
      </c>
      <c r="K25" t="n">
        <v>8116</v>
      </c>
      <c r="L25" t="n">
        <v>9120</v>
      </c>
      <c r="M25" t="n">
        <v>9987</v>
      </c>
      <c r="N25" t="n">
        <v>3569</v>
      </c>
      <c r="O25" t="n">
        <v>7829</v>
      </c>
      <c r="P25" t="n">
        <v>-5570</v>
      </c>
      <c r="Q25" t="n">
        <v>-19971</v>
      </c>
      <c r="R25" t="n">
        <v>-8040</v>
      </c>
      <c r="S25" t="n">
        <v>-9504</v>
      </c>
      <c r="T25" t="n">
        <v>-10620</v>
      </c>
      <c r="U25" t="n">
        <v>-18170</v>
      </c>
      <c r="V25" t="n">
        <v>-11023</v>
      </c>
      <c r="W25" t="n">
        <v>769.5</v>
      </c>
      <c r="X25" t="n">
        <v>791.5</v>
      </c>
    </row>
    <row r="26">
      <c r="A26" s="5" t="inlineStr">
        <is>
          <t>Minderheitenanteil</t>
        </is>
      </c>
      <c r="B26" s="5" t="inlineStr">
        <is>
          <t>Minority Share</t>
        </is>
      </c>
      <c r="C26" t="inlineStr">
        <is>
          <t>-</t>
        </is>
      </c>
      <c r="D26" t="n">
        <v>-376</v>
      </c>
      <c r="E26" t="n">
        <v>-349</v>
      </c>
      <c r="F26" t="n">
        <v>-218</v>
      </c>
      <c r="G26" t="n">
        <v>-238.7</v>
      </c>
      <c r="H26" t="n">
        <v>-180.8</v>
      </c>
      <c r="I26" t="n">
        <v>-192.4</v>
      </c>
      <c r="J26" t="n">
        <v>-282.8</v>
      </c>
      <c r="K26" t="n">
        <v>-53.3</v>
      </c>
      <c r="L26" t="n">
        <v>113.6</v>
      </c>
      <c r="M26" t="n">
        <v>31.3</v>
      </c>
      <c r="N26" t="n">
        <v>-2.3</v>
      </c>
      <c r="O26" t="n">
        <v>-111.3</v>
      </c>
      <c r="P26" t="n">
        <v>-149.5</v>
      </c>
      <c r="Q26" t="n">
        <v>-110.1</v>
      </c>
      <c r="R26" t="n">
        <v>-697.6</v>
      </c>
      <c r="S26" t="n">
        <v>-943.3</v>
      </c>
      <c r="T26" t="n">
        <v>-759.1</v>
      </c>
      <c r="U26" t="n">
        <v>-551.6</v>
      </c>
      <c r="V26" t="n">
        <v>-432.3</v>
      </c>
      <c r="W26" t="n">
        <v>-205.1</v>
      </c>
      <c r="X26" t="n">
        <v>-53.3</v>
      </c>
    </row>
    <row r="27">
      <c r="A27" s="5" t="inlineStr">
        <is>
          <t>Jahresüberschuss/-fehlbetrag</t>
        </is>
      </c>
      <c r="B27" s="5" t="inlineStr">
        <is>
          <t>Net Profit</t>
        </is>
      </c>
      <c r="C27" t="inlineStr">
        <is>
          <t>-</t>
        </is>
      </c>
      <c r="D27" t="n">
        <v>-8020</v>
      </c>
      <c r="E27" t="n">
        <v>2439</v>
      </c>
      <c r="F27" t="n">
        <v>-6297</v>
      </c>
      <c r="G27" t="n">
        <v>-4663</v>
      </c>
      <c r="H27" t="n">
        <v>6676</v>
      </c>
      <c r="I27" t="n">
        <v>68668</v>
      </c>
      <c r="J27" t="n">
        <v>497.2</v>
      </c>
      <c r="K27" t="n">
        <v>8062</v>
      </c>
      <c r="L27" t="n">
        <v>9234</v>
      </c>
      <c r="M27" t="n">
        <v>10019</v>
      </c>
      <c r="N27" t="n">
        <v>3567</v>
      </c>
      <c r="O27" t="n">
        <v>7718</v>
      </c>
      <c r="P27" t="n">
        <v>-6288</v>
      </c>
      <c r="Q27" t="n">
        <v>-25398</v>
      </c>
      <c r="R27" t="n">
        <v>-8738</v>
      </c>
      <c r="S27" t="n">
        <v>-10447</v>
      </c>
      <c r="T27" t="n">
        <v>-11379</v>
      </c>
      <c r="U27" t="n">
        <v>-18722</v>
      </c>
      <c r="V27" t="n">
        <v>-11456</v>
      </c>
      <c r="W27" t="n">
        <v>564.4</v>
      </c>
      <c r="X27" t="n">
        <v>738.2</v>
      </c>
    </row>
    <row r="28">
      <c r="A28" s="5" t="inlineStr">
        <is>
          <t>Summe Umlaufvermögen</t>
        </is>
      </c>
      <c r="B28" s="5" t="inlineStr">
        <is>
          <t>Current Assets</t>
        </is>
      </c>
      <c r="C28" t="inlineStr">
        <is>
          <t>-</t>
        </is>
      </c>
      <c r="D28" t="n">
        <v>39817</v>
      </c>
      <c r="E28" t="n">
        <v>24131</v>
      </c>
      <c r="F28" t="n">
        <v>25542</v>
      </c>
      <c r="G28" t="n">
        <v>32616</v>
      </c>
      <c r="H28" t="n">
        <v>23000</v>
      </c>
      <c r="I28" t="n">
        <v>28650</v>
      </c>
      <c r="J28" t="n">
        <v>26987</v>
      </c>
      <c r="K28" t="n">
        <v>23207</v>
      </c>
      <c r="L28" t="n">
        <v>19705</v>
      </c>
      <c r="M28" t="n">
        <v>16478</v>
      </c>
      <c r="N28" t="n">
        <v>15099</v>
      </c>
      <c r="O28" t="n">
        <v>10110</v>
      </c>
      <c r="P28" t="n">
        <v>14849</v>
      </c>
      <c r="Q28" t="n">
        <v>8729</v>
      </c>
      <c r="R28" t="n">
        <v>13668</v>
      </c>
      <c r="S28" t="n">
        <v>15238</v>
      </c>
      <c r="T28" t="n">
        <v>9956</v>
      </c>
      <c r="U28" t="n">
        <v>10938</v>
      </c>
      <c r="V28" t="n">
        <v>21071</v>
      </c>
      <c r="W28" t="n">
        <v>2917</v>
      </c>
      <c r="X28" t="n">
        <v>917.8</v>
      </c>
    </row>
    <row r="29">
      <c r="A29" s="5" t="inlineStr">
        <is>
          <t>Summe Anlagevermögen</t>
        </is>
      </c>
      <c r="B29" s="5" t="inlineStr">
        <is>
          <t>Fixed Assets</t>
        </is>
      </c>
      <c r="C29" t="inlineStr">
        <is>
          <t>-</t>
        </is>
      </c>
      <c r="D29" t="n">
        <v>103045</v>
      </c>
      <c r="E29" t="n">
        <v>121480</v>
      </c>
      <c r="F29" t="n">
        <v>129142</v>
      </c>
      <c r="G29" t="n">
        <v>122342</v>
      </c>
      <c r="H29" t="n">
        <v>119047</v>
      </c>
      <c r="I29" t="n">
        <v>112548</v>
      </c>
      <c r="J29" t="n">
        <v>138383</v>
      </c>
      <c r="K29" t="n">
        <v>138546</v>
      </c>
      <c r="L29" t="n">
        <v>155542</v>
      </c>
      <c r="M29" t="n">
        <v>165449</v>
      </c>
      <c r="N29" t="n">
        <v>161861</v>
      </c>
      <c r="O29" t="n">
        <v>137381</v>
      </c>
      <c r="P29" t="n">
        <v>112185</v>
      </c>
      <c r="Q29" t="n">
        <v>138146</v>
      </c>
      <c r="R29" t="n">
        <v>141514</v>
      </c>
      <c r="S29" t="n">
        <v>155267</v>
      </c>
      <c r="T29" t="n">
        <v>179266</v>
      </c>
      <c r="U29" t="n">
        <v>177845</v>
      </c>
      <c r="V29" t="n">
        <v>178709</v>
      </c>
      <c r="W29" t="n">
        <v>174819</v>
      </c>
      <c r="X29" t="n">
        <v>3304</v>
      </c>
    </row>
    <row r="30">
      <c r="A30" s="5" t="inlineStr">
        <is>
          <t>Summe Aktiva</t>
        </is>
      </c>
      <c r="B30" s="5" t="inlineStr">
        <is>
          <t>Total Assets</t>
        </is>
      </c>
      <c r="C30" t="inlineStr">
        <is>
          <t>-</t>
        </is>
      </c>
      <c r="D30" t="n">
        <v>142862</v>
      </c>
      <c r="E30" t="n">
        <v>145611</v>
      </c>
      <c r="F30" t="n">
        <v>154684</v>
      </c>
      <c r="G30" t="n">
        <v>154958</v>
      </c>
      <c r="H30" t="n">
        <v>142048</v>
      </c>
      <c r="I30" t="n">
        <v>141198</v>
      </c>
      <c r="J30" t="n">
        <v>165370</v>
      </c>
      <c r="K30" t="n">
        <v>161752</v>
      </c>
      <c r="L30" t="n">
        <v>175246</v>
      </c>
      <c r="M30" t="n">
        <v>181927</v>
      </c>
      <c r="N30" t="n">
        <v>176960</v>
      </c>
      <c r="O30" t="n">
        <v>147491</v>
      </c>
      <c r="P30" t="n">
        <v>127033</v>
      </c>
      <c r="Q30" t="n">
        <v>146875</v>
      </c>
      <c r="R30" t="n">
        <v>155181</v>
      </c>
      <c r="S30" t="n">
        <v>170505</v>
      </c>
      <c r="T30" t="n">
        <v>189222</v>
      </c>
      <c r="U30" t="n">
        <v>188782</v>
      </c>
      <c r="V30" t="n">
        <v>199780</v>
      </c>
      <c r="W30" t="n">
        <v>177736</v>
      </c>
      <c r="X30" t="n">
        <v>4222</v>
      </c>
    </row>
    <row r="31">
      <c r="A31" s="5" t="inlineStr">
        <is>
          <t>Summe kurzfristiges Fremdkapital</t>
        </is>
      </c>
      <c r="B31" s="5" t="inlineStr">
        <is>
          <t>Short-Term Debt</t>
        </is>
      </c>
      <c r="C31" t="inlineStr">
        <is>
          <t>-</t>
        </is>
      </c>
      <c r="D31" t="n">
        <v>25523</v>
      </c>
      <c r="E31" t="n">
        <v>28025</v>
      </c>
      <c r="F31" t="n">
        <v>30595</v>
      </c>
      <c r="G31" t="n">
        <v>38701</v>
      </c>
      <c r="H31" t="n">
        <v>33488</v>
      </c>
      <c r="I31" t="n">
        <v>29017</v>
      </c>
      <c r="J31" t="n">
        <v>36185</v>
      </c>
      <c r="K31" t="n">
        <v>27842</v>
      </c>
      <c r="L31" t="n">
        <v>31377</v>
      </c>
      <c r="M31" t="n">
        <v>33163</v>
      </c>
      <c r="N31" t="n">
        <v>32387</v>
      </c>
      <c r="O31" t="n">
        <v>25464</v>
      </c>
      <c r="P31" t="n">
        <v>21956</v>
      </c>
      <c r="Q31" t="n">
        <v>17977</v>
      </c>
      <c r="R31" t="n">
        <v>17194</v>
      </c>
      <c r="S31" t="n">
        <v>17413</v>
      </c>
      <c r="T31" t="n">
        <v>16564</v>
      </c>
      <c r="U31" t="n">
        <v>15593</v>
      </c>
      <c r="V31" t="n">
        <v>14344</v>
      </c>
      <c r="W31" t="n">
        <v>5147</v>
      </c>
      <c r="X31" t="n">
        <v>1773</v>
      </c>
    </row>
    <row r="32">
      <c r="A32" s="5" t="inlineStr">
        <is>
          <t>Summe langfristiges Fremdkapital</t>
        </is>
      </c>
      <c r="B32" s="5" t="inlineStr">
        <is>
          <t>Long-Term Debt</t>
        </is>
      </c>
      <c r="C32" t="inlineStr">
        <is>
          <t>-</t>
        </is>
      </c>
      <c r="D32" t="n">
        <v>53894</v>
      </c>
      <c r="E32" t="n">
        <v>37980</v>
      </c>
      <c r="F32" t="n">
        <v>38576</v>
      </c>
      <c r="G32" t="n">
        <v>38244</v>
      </c>
      <c r="H32" t="n">
        <v>30065</v>
      </c>
      <c r="I32" t="n">
        <v>28995</v>
      </c>
      <c r="J32" t="n">
        <v>45180</v>
      </c>
      <c r="K32" t="n">
        <v>43283</v>
      </c>
      <c r="L32" t="n">
        <v>42397</v>
      </c>
      <c r="M32" t="n">
        <v>43527</v>
      </c>
      <c r="N32" t="n">
        <v>46326</v>
      </c>
      <c r="O32" t="n">
        <v>33406</v>
      </c>
      <c r="P32" t="n">
        <v>27092</v>
      </c>
      <c r="Q32" t="n">
        <v>27084</v>
      </c>
      <c r="R32" t="n">
        <v>14349</v>
      </c>
      <c r="S32" t="n">
        <v>15037</v>
      </c>
      <c r="T32" t="n">
        <v>15943</v>
      </c>
      <c r="U32" t="n">
        <v>15202</v>
      </c>
      <c r="V32" t="n">
        <v>13020</v>
      </c>
      <c r="W32" t="n">
        <v>7387</v>
      </c>
      <c r="X32" t="n">
        <v>1366</v>
      </c>
    </row>
    <row r="33">
      <c r="A33" s="5" t="inlineStr">
        <is>
          <t>Summe Fremdkapital</t>
        </is>
      </c>
      <c r="B33" s="5" t="inlineStr">
        <is>
          <t>Total Liabilities</t>
        </is>
      </c>
      <c r="C33" t="inlineStr">
        <is>
          <t>-</t>
        </is>
      </c>
      <c r="D33" t="n">
        <v>79417</v>
      </c>
      <c r="E33" t="n">
        <v>77004</v>
      </c>
      <c r="F33" t="n">
        <v>80965</v>
      </c>
      <c r="G33" t="n">
        <v>76945</v>
      </c>
      <c r="H33" t="n">
        <v>63553</v>
      </c>
      <c r="I33" t="n">
        <v>58013</v>
      </c>
      <c r="J33" t="n">
        <v>81365</v>
      </c>
      <c r="K33" t="n">
        <v>71125</v>
      </c>
      <c r="L33" t="n">
        <v>73773</v>
      </c>
      <c r="M33" t="n">
        <v>76689</v>
      </c>
      <c r="N33" t="n">
        <v>78714</v>
      </c>
      <c r="O33" t="n">
        <v>58870</v>
      </c>
      <c r="P33" t="n">
        <v>49049</v>
      </c>
      <c r="Q33" t="n">
        <v>48008</v>
      </c>
      <c r="R33" t="n">
        <v>36819</v>
      </c>
      <c r="S33" t="n">
        <v>37314</v>
      </c>
      <c r="T33" t="n">
        <v>36790</v>
      </c>
      <c r="U33" t="n">
        <v>34155</v>
      </c>
      <c r="V33" t="n">
        <v>28928</v>
      </c>
      <c r="W33" t="n">
        <v>12757</v>
      </c>
      <c r="X33" t="n">
        <v>3151</v>
      </c>
    </row>
    <row r="34">
      <c r="A34" s="5" t="inlineStr">
        <is>
          <t>Minderheitenanteil</t>
        </is>
      </c>
      <c r="B34" s="5" t="inlineStr">
        <is>
          <t>Minority Share</t>
        </is>
      </c>
      <c r="C34" t="inlineStr">
        <is>
          <t>-</t>
        </is>
      </c>
      <c r="D34" t="n">
        <v>1227</v>
      </c>
      <c r="E34" t="n">
        <v>967</v>
      </c>
      <c r="F34" t="n">
        <v>1519</v>
      </c>
      <c r="G34" t="n">
        <v>1660</v>
      </c>
      <c r="H34" t="n">
        <v>1840</v>
      </c>
      <c r="I34" t="n">
        <v>1135</v>
      </c>
      <c r="J34" t="n">
        <v>1172</v>
      </c>
      <c r="K34" t="n">
        <v>1468</v>
      </c>
      <c r="L34" t="n">
        <v>7</v>
      </c>
      <c r="M34" t="n">
        <v>497.2</v>
      </c>
      <c r="N34" t="n">
        <v>-1605</v>
      </c>
      <c r="O34" t="n">
        <v>-1822</v>
      </c>
      <c r="P34" t="n">
        <v>261.9</v>
      </c>
      <c r="Q34" t="n">
        <v>-131</v>
      </c>
      <c r="R34" t="n">
        <v>3266</v>
      </c>
      <c r="S34" t="n">
        <v>3485</v>
      </c>
      <c r="T34" t="n">
        <v>3318</v>
      </c>
      <c r="U34" t="n">
        <v>3309</v>
      </c>
      <c r="V34" t="n">
        <v>2806</v>
      </c>
      <c r="W34" t="n">
        <v>1770</v>
      </c>
      <c r="X34" t="n">
        <v>126.3</v>
      </c>
    </row>
    <row r="35">
      <c r="A35" s="5" t="inlineStr">
        <is>
          <t>Summe Eigenkapital</t>
        </is>
      </c>
      <c r="B35" s="5" t="inlineStr">
        <is>
          <t>Equity</t>
        </is>
      </c>
      <c r="C35" t="inlineStr">
        <is>
          <t>-</t>
        </is>
      </c>
      <c r="D35" t="n">
        <v>62218</v>
      </c>
      <c r="E35" t="n">
        <v>67640</v>
      </c>
      <c r="F35" t="n">
        <v>72200</v>
      </c>
      <c r="G35" t="n">
        <v>76353</v>
      </c>
      <c r="H35" t="n">
        <v>76654</v>
      </c>
      <c r="I35" t="n">
        <v>82051</v>
      </c>
      <c r="J35" t="n">
        <v>82834</v>
      </c>
      <c r="K35" t="n">
        <v>89159</v>
      </c>
      <c r="L35" t="n">
        <v>101466</v>
      </c>
      <c r="M35" t="n">
        <v>104741</v>
      </c>
      <c r="N35" t="n">
        <v>99852</v>
      </c>
      <c r="O35" t="n">
        <v>90443</v>
      </c>
      <c r="P35" t="n">
        <v>77723</v>
      </c>
      <c r="Q35" t="n">
        <v>98998</v>
      </c>
      <c r="R35" t="n">
        <v>115097</v>
      </c>
      <c r="S35" t="n">
        <v>129707</v>
      </c>
      <c r="T35" t="n">
        <v>149115</v>
      </c>
      <c r="U35" t="n">
        <v>151319</v>
      </c>
      <c r="V35" t="n">
        <v>168046</v>
      </c>
      <c r="W35" t="n">
        <v>163209</v>
      </c>
      <c r="X35" t="n">
        <v>944.5</v>
      </c>
    </row>
    <row r="36">
      <c r="A36" s="5" t="inlineStr">
        <is>
          <t>Summe Passiva</t>
        </is>
      </c>
      <c r="B36" s="5" t="inlineStr">
        <is>
          <t>Liabilities &amp; Shareholder Equity</t>
        </is>
      </c>
      <c r="C36" t="inlineStr">
        <is>
          <t>-</t>
        </is>
      </c>
      <c r="D36" t="n">
        <v>142862</v>
      </c>
      <c r="E36" t="n">
        <v>145611</v>
      </c>
      <c r="F36" t="n">
        <v>154684</v>
      </c>
      <c r="G36" t="n">
        <v>154958</v>
      </c>
      <c r="H36" t="n">
        <v>142048</v>
      </c>
      <c r="I36" t="n">
        <v>141198</v>
      </c>
      <c r="J36" t="n">
        <v>165370</v>
      </c>
      <c r="K36" t="n">
        <v>161752</v>
      </c>
      <c r="L36" t="n">
        <v>175246</v>
      </c>
      <c r="M36" t="n">
        <v>181927</v>
      </c>
      <c r="N36" t="n">
        <v>176960</v>
      </c>
      <c r="O36" t="n">
        <v>147491</v>
      </c>
      <c r="P36" t="n">
        <v>127033</v>
      </c>
      <c r="Q36" t="n">
        <v>146875</v>
      </c>
      <c r="R36" t="n">
        <v>155181</v>
      </c>
      <c r="S36" t="n">
        <v>170505</v>
      </c>
      <c r="T36" t="n">
        <v>189222</v>
      </c>
      <c r="U36" t="n">
        <v>188782</v>
      </c>
      <c r="V36" t="n">
        <v>199780</v>
      </c>
      <c r="W36" t="n">
        <v>177736</v>
      </c>
      <c r="X36" t="n">
        <v>4222</v>
      </c>
    </row>
    <row r="37">
      <c r="A37" s="5" t="inlineStr">
        <is>
          <t>Mio.Aktien im Umlauf</t>
        </is>
      </c>
      <c r="B37" s="5" t="inlineStr">
        <is>
          <t>Million shares outstanding</t>
        </is>
      </c>
      <c r="C37" t="inlineStr">
        <is>
          <t>-</t>
        </is>
      </c>
      <c r="D37" t="n">
        <v>28815</v>
      </c>
      <c r="E37" t="n">
        <v>26716</v>
      </c>
      <c r="F37" t="n">
        <v>28814</v>
      </c>
      <c r="G37" t="n">
        <v>28813</v>
      </c>
      <c r="H37" t="n">
        <v>28813</v>
      </c>
      <c r="I37" t="n">
        <v>28812</v>
      </c>
      <c r="J37" t="n">
        <v>48919</v>
      </c>
      <c r="K37" t="n">
        <v>49659</v>
      </c>
      <c r="L37" t="n">
        <v>56811</v>
      </c>
      <c r="M37" t="n">
        <v>57809</v>
      </c>
      <c r="N37" t="n">
        <v>52473</v>
      </c>
      <c r="O37" t="n">
        <v>58255</v>
      </c>
      <c r="P37" t="n">
        <v>55144</v>
      </c>
      <c r="Q37" t="n">
        <v>62607</v>
      </c>
      <c r="R37" t="n">
        <v>66196</v>
      </c>
      <c r="S37" t="n">
        <v>68096</v>
      </c>
      <c r="T37" t="n">
        <v>68155</v>
      </c>
      <c r="U37" t="n">
        <v>67961</v>
      </c>
      <c r="V37" t="n">
        <v>61439</v>
      </c>
      <c r="W37" t="n">
        <v>27100</v>
      </c>
      <c r="X37" t="n">
        <v>15445</v>
      </c>
    </row>
    <row r="38">
      <c r="A38" s="5" t="inlineStr">
        <is>
          <t>Ergebnis je Aktie (brutto)</t>
        </is>
      </c>
      <c r="B38" s="5" t="inlineStr">
        <is>
          <t>Earnings per share</t>
        </is>
      </c>
      <c r="C38" t="inlineStr">
        <is>
          <t>-</t>
        </is>
      </c>
      <c r="D38" t="n">
        <v>-0.09</v>
      </c>
      <c r="E38" t="n">
        <v>0.15</v>
      </c>
      <c r="F38" t="n">
        <v>0.1</v>
      </c>
      <c r="G38" t="n">
        <v>-0.02</v>
      </c>
      <c r="H38" t="n">
        <v>0.04</v>
      </c>
      <c r="I38" t="n">
        <v>-0.21</v>
      </c>
      <c r="J38" t="n">
        <v>0.08</v>
      </c>
      <c r="K38" t="n">
        <v>0.22</v>
      </c>
      <c r="L38" t="n">
        <v>0.19</v>
      </c>
      <c r="M38" t="n">
        <v>0.17</v>
      </c>
      <c r="N38" t="n">
        <v>0.09</v>
      </c>
      <c r="O38" t="n">
        <v>0.18</v>
      </c>
      <c r="P38" t="n">
        <v>-0.05</v>
      </c>
      <c r="Q38" t="n">
        <v>-0.27</v>
      </c>
      <c r="R38" t="n">
        <v>-0.08</v>
      </c>
      <c r="S38" t="n">
        <v>-0.09</v>
      </c>
      <c r="T38" t="n">
        <v>-0.11</v>
      </c>
      <c r="U38" t="n">
        <v>-0.23</v>
      </c>
      <c r="V38" t="n">
        <v>-0.15</v>
      </c>
      <c r="W38" t="n">
        <v>0.06</v>
      </c>
      <c r="X38" t="n">
        <v>0.07000000000000001</v>
      </c>
    </row>
    <row r="39">
      <c r="A39" s="5" t="inlineStr">
        <is>
          <t>Ergebnis je Aktie (unverwässert)</t>
        </is>
      </c>
      <c r="B39" s="5" t="inlineStr">
        <is>
          <t>Basic Earnings per share</t>
        </is>
      </c>
      <c r="C39" t="n">
        <v>-0.031</v>
      </c>
      <c r="D39" t="n">
        <v>-0.29</v>
      </c>
      <c r="E39" t="n">
        <v>0.08799999999999999</v>
      </c>
      <c r="F39" t="n">
        <v>-0.23</v>
      </c>
      <c r="G39" t="n">
        <v>-0.17</v>
      </c>
      <c r="H39" t="n">
        <v>0.25</v>
      </c>
      <c r="I39" t="n">
        <v>2.59</v>
      </c>
      <c r="J39" t="n">
        <v>0.01</v>
      </c>
      <c r="K39" t="n">
        <v>0.16</v>
      </c>
      <c r="L39" t="n">
        <v>0.17</v>
      </c>
      <c r="M39" t="n">
        <v>0.19</v>
      </c>
      <c r="N39" t="n">
        <v>0.07000000000000001</v>
      </c>
      <c r="O39" t="n">
        <v>0.15</v>
      </c>
      <c r="P39" t="n">
        <v>-0.12</v>
      </c>
      <c r="Q39" t="n">
        <v>-0.32</v>
      </c>
      <c r="R39" t="n">
        <v>-0.13</v>
      </c>
      <c r="S39" t="n">
        <v>-0.15</v>
      </c>
      <c r="T39" t="n">
        <v>-0.16</v>
      </c>
      <c r="U39" t="n">
        <v>-0.28</v>
      </c>
      <c r="V39" t="n">
        <v>-0.19</v>
      </c>
      <c r="W39" t="n">
        <v>0.02</v>
      </c>
      <c r="X39" t="n">
        <v>0.05</v>
      </c>
    </row>
    <row r="40">
      <c r="A40" s="5" t="inlineStr">
        <is>
          <t>Ergebnis je Aktie (verwässert)</t>
        </is>
      </c>
      <c r="B40" s="5" t="inlineStr">
        <is>
          <t>Diluted Earnings per share</t>
        </is>
      </c>
      <c r="C40" t="n">
        <v>-0.031</v>
      </c>
      <c r="D40" t="n">
        <v>-0.29</v>
      </c>
      <c r="E40" t="n">
        <v>0.08799999999999999</v>
      </c>
      <c r="F40" t="n">
        <v>-0.23</v>
      </c>
      <c r="G40" t="n">
        <v>-0.17</v>
      </c>
      <c r="H40" t="n">
        <v>0.25</v>
      </c>
      <c r="I40" t="n">
        <v>2.57</v>
      </c>
      <c r="J40" t="n">
        <v>0.01</v>
      </c>
      <c r="K40" t="n">
        <v>0.16</v>
      </c>
      <c r="L40" t="n">
        <v>0.17</v>
      </c>
      <c r="M40" t="n">
        <v>0.19</v>
      </c>
      <c r="N40" t="n">
        <v>0.07000000000000001</v>
      </c>
      <c r="O40" t="n">
        <v>0.15</v>
      </c>
      <c r="P40" t="n">
        <v>-0.12</v>
      </c>
      <c r="Q40" t="n">
        <v>-0.32</v>
      </c>
      <c r="R40" t="n">
        <v>-0.13</v>
      </c>
      <c r="S40" t="n">
        <v>-0.15</v>
      </c>
      <c r="T40" t="n">
        <v>-0.16</v>
      </c>
      <c r="U40" t="n">
        <v>-0.28</v>
      </c>
      <c r="V40" t="n">
        <v>-0.19</v>
      </c>
      <c r="W40" t="n">
        <v>0.02</v>
      </c>
      <c r="X40" t="n">
        <v>0.05</v>
      </c>
    </row>
    <row r="41">
      <c r="A41" s="5" t="inlineStr">
        <is>
          <t>Dividende je Aktie</t>
        </is>
      </c>
      <c r="B41" s="5" t="inlineStr">
        <is>
          <t>Dividend per share</t>
        </is>
      </c>
      <c r="C41" t="n">
        <v>0.09</v>
      </c>
      <c r="D41" t="n">
        <v>0.09</v>
      </c>
      <c r="E41" t="n">
        <v>0.15</v>
      </c>
      <c r="F41" t="n">
        <v>0.15</v>
      </c>
      <c r="G41" t="n">
        <v>0.13</v>
      </c>
      <c r="H41" t="n">
        <v>0.13</v>
      </c>
      <c r="I41" t="n">
        <v>0.13</v>
      </c>
      <c r="J41" t="n">
        <v>0.12</v>
      </c>
      <c r="K41" t="n">
        <v>0.11</v>
      </c>
      <c r="L41" t="n">
        <v>0.1</v>
      </c>
      <c r="M41" t="n">
        <v>0.1</v>
      </c>
      <c r="N41" t="n">
        <v>0.06</v>
      </c>
      <c r="O41" t="n">
        <v>0.09</v>
      </c>
      <c r="P41" t="n">
        <v>0.08</v>
      </c>
      <c r="Q41" t="n">
        <v>0.07000000000000001</v>
      </c>
      <c r="R41" t="n">
        <v>0.05</v>
      </c>
      <c r="S41" t="n">
        <v>0.02</v>
      </c>
      <c r="T41" t="n">
        <v>0.02</v>
      </c>
      <c r="U41" t="n">
        <v>0.01</v>
      </c>
      <c r="V41" t="n">
        <v>0.01</v>
      </c>
      <c r="W41" t="n">
        <v>0.01</v>
      </c>
      <c r="X41" t="n">
        <v>0.01</v>
      </c>
    </row>
    <row r="42">
      <c r="A42" s="5" t="inlineStr">
        <is>
          <t>Dividendenausschüttung in Mio</t>
        </is>
      </c>
      <c r="B42" s="5" t="inlineStr">
        <is>
          <t>Dividend Payment in M</t>
        </is>
      </c>
      <c r="C42" t="n">
        <v>2296</v>
      </c>
      <c r="D42" t="n">
        <v>4064</v>
      </c>
      <c r="E42" t="n">
        <v>3920</v>
      </c>
      <c r="F42" t="n">
        <v>3714</v>
      </c>
      <c r="G42" t="n">
        <v>3474</v>
      </c>
      <c r="H42" t="n">
        <v>3396</v>
      </c>
      <c r="I42" t="n">
        <v>47011</v>
      </c>
      <c r="J42" t="n">
        <v>5564</v>
      </c>
      <c r="K42" t="n">
        <v>7711</v>
      </c>
      <c r="L42" t="n">
        <v>5178</v>
      </c>
      <c r="M42" t="n">
        <v>4787</v>
      </c>
      <c r="N42" t="n">
        <v>4655</v>
      </c>
      <c r="O42" t="n">
        <v>4233</v>
      </c>
      <c r="P42" t="n">
        <v>4133</v>
      </c>
      <c r="Q42" t="n">
        <v>3190</v>
      </c>
      <c r="R42" t="n">
        <v>2307</v>
      </c>
      <c r="S42" t="n">
        <v>1458</v>
      </c>
      <c r="T42" t="n">
        <v>1337</v>
      </c>
      <c r="U42" t="n">
        <v>1188</v>
      </c>
      <c r="V42" t="n">
        <v>1028</v>
      </c>
      <c r="W42" t="n">
        <v>718.5</v>
      </c>
      <c r="X42" t="n">
        <v>228.3</v>
      </c>
    </row>
    <row r="43">
      <c r="A43" s="5" t="inlineStr">
        <is>
          <t>Umsatz</t>
        </is>
      </c>
      <c r="B43" s="5" t="inlineStr">
        <is>
          <t>Revenue</t>
        </is>
      </c>
      <c r="C43" t="inlineStr">
        <is>
          <t>-</t>
        </is>
      </c>
      <c r="D43" t="n">
        <v>1.52</v>
      </c>
      <c r="E43" t="n">
        <v>1.74</v>
      </c>
      <c r="F43" t="n">
        <v>1.65</v>
      </c>
      <c r="G43" t="n">
        <v>1.65</v>
      </c>
      <c r="H43" t="n">
        <v>1.7</v>
      </c>
      <c r="I43" t="n">
        <v>1.54</v>
      </c>
      <c r="J43" t="n">
        <v>1.05</v>
      </c>
      <c r="K43" t="n">
        <v>1.08</v>
      </c>
      <c r="L43" t="n">
        <v>0.9399999999999999</v>
      </c>
      <c r="M43" t="n">
        <v>0.89</v>
      </c>
      <c r="N43" t="n">
        <v>0.91</v>
      </c>
      <c r="O43" t="n">
        <v>0.71</v>
      </c>
      <c r="P43" t="n">
        <v>0.65</v>
      </c>
      <c r="Q43" t="n">
        <v>0.54</v>
      </c>
      <c r="R43" t="n">
        <v>0.6</v>
      </c>
      <c r="S43" t="n">
        <v>0.57</v>
      </c>
      <c r="T43" t="n">
        <v>0.52</v>
      </c>
      <c r="U43" t="n">
        <v>0.39</v>
      </c>
      <c r="V43" t="n">
        <v>0.28</v>
      </c>
      <c r="W43" t="n">
        <v>0.34</v>
      </c>
      <c r="X43" t="n">
        <v>0.25</v>
      </c>
    </row>
    <row r="44">
      <c r="A44" s="5" t="inlineStr">
        <is>
          <t>Buchwert je Aktie</t>
        </is>
      </c>
      <c r="B44" s="5" t="inlineStr">
        <is>
          <t>Book value per share</t>
        </is>
      </c>
      <c r="C44" t="inlineStr">
        <is>
          <t>-</t>
        </is>
      </c>
      <c r="D44" t="n">
        <v>2.16</v>
      </c>
      <c r="E44" t="n">
        <v>2.53</v>
      </c>
      <c r="F44" t="n">
        <v>2.51</v>
      </c>
      <c r="G44" t="n">
        <v>2.65</v>
      </c>
      <c r="H44" t="n">
        <v>2.66</v>
      </c>
      <c r="I44" t="n">
        <v>2.85</v>
      </c>
      <c r="J44" t="n">
        <v>1.69</v>
      </c>
      <c r="K44" t="n">
        <v>1.8</v>
      </c>
      <c r="L44" t="n">
        <v>1.79</v>
      </c>
      <c r="M44" t="n">
        <v>1.81</v>
      </c>
      <c r="N44" t="n">
        <v>1.9</v>
      </c>
      <c r="O44" t="n">
        <v>1.55</v>
      </c>
      <c r="P44" t="n">
        <v>1.41</v>
      </c>
      <c r="Q44" t="n">
        <v>1.58</v>
      </c>
      <c r="R44" t="n">
        <v>1.74</v>
      </c>
      <c r="S44" t="n">
        <v>1.9</v>
      </c>
      <c r="T44" t="n">
        <v>2.19</v>
      </c>
      <c r="U44" t="n">
        <v>2.23</v>
      </c>
      <c r="V44" t="n">
        <v>2.74</v>
      </c>
      <c r="W44" t="n">
        <v>6.02</v>
      </c>
      <c r="X44" t="n">
        <v>0.06</v>
      </c>
    </row>
    <row r="45">
      <c r="A45" s="5" t="inlineStr">
        <is>
          <t>Cashflow je Aktie</t>
        </is>
      </c>
      <c r="B45" s="5" t="inlineStr">
        <is>
          <t>Cashflow per share</t>
        </is>
      </c>
      <c r="C45" t="inlineStr">
        <is>
          <t>-</t>
        </is>
      </c>
      <c r="D45" t="n">
        <v>0.45</v>
      </c>
      <c r="E45" t="n">
        <v>0.51</v>
      </c>
      <c r="F45" t="n">
        <v>0.49</v>
      </c>
      <c r="G45" t="n">
        <v>0.42</v>
      </c>
      <c r="H45" t="n">
        <v>0.39</v>
      </c>
      <c r="I45" t="n">
        <v>0.25</v>
      </c>
      <c r="J45" t="n">
        <v>0.25</v>
      </c>
      <c r="K45" t="n">
        <v>0.3</v>
      </c>
      <c r="L45" t="n">
        <v>0.24</v>
      </c>
      <c r="M45" t="n">
        <v>0.26</v>
      </c>
      <c r="N45" t="n">
        <v>0.27</v>
      </c>
      <c r="O45" t="n">
        <v>0.21</v>
      </c>
      <c r="P45" t="n">
        <v>0.22</v>
      </c>
      <c r="Q45" t="n">
        <v>0.22</v>
      </c>
      <c r="R45" t="inlineStr">
        <is>
          <t>-</t>
        </is>
      </c>
      <c r="S45" t="inlineStr">
        <is>
          <t>-</t>
        </is>
      </c>
      <c r="T45" t="inlineStr">
        <is>
          <t>-</t>
        </is>
      </c>
      <c r="U45" t="inlineStr">
        <is>
          <t>-</t>
        </is>
      </c>
      <c r="V45" t="inlineStr">
        <is>
          <t>-</t>
        </is>
      </c>
      <c r="W45" t="inlineStr">
        <is>
          <t>-</t>
        </is>
      </c>
      <c r="X45" t="inlineStr">
        <is>
          <t>-</t>
        </is>
      </c>
    </row>
    <row r="46">
      <c r="A46" s="5" t="inlineStr">
        <is>
          <t>Bilanzsumme je Aktie</t>
        </is>
      </c>
      <c r="B46" s="5" t="inlineStr">
        <is>
          <t>Total assets per share</t>
        </is>
      </c>
      <c r="C46" t="inlineStr">
        <is>
          <t>-</t>
        </is>
      </c>
      <c r="D46" t="n">
        <v>4.96</v>
      </c>
      <c r="E46" t="n">
        <v>5.45</v>
      </c>
      <c r="F46" t="n">
        <v>5.37</v>
      </c>
      <c r="G46" t="n">
        <v>5.38</v>
      </c>
      <c r="H46" t="n">
        <v>4.93</v>
      </c>
      <c r="I46" t="n">
        <v>4.9</v>
      </c>
      <c r="J46" t="n">
        <v>3.38</v>
      </c>
      <c r="K46" t="n">
        <v>3.26</v>
      </c>
      <c r="L46" t="n">
        <v>3.08</v>
      </c>
      <c r="M46" t="n">
        <v>3.15</v>
      </c>
      <c r="N46" t="n">
        <v>3.37</v>
      </c>
      <c r="O46" t="n">
        <v>2.53</v>
      </c>
      <c r="P46" t="n">
        <v>2.3</v>
      </c>
      <c r="Q46" t="n">
        <v>2.35</v>
      </c>
      <c r="R46" t="n">
        <v>2.34</v>
      </c>
      <c r="S46" t="n">
        <v>2.5</v>
      </c>
      <c r="T46" t="n">
        <v>2.78</v>
      </c>
      <c r="U46" t="n">
        <v>2.78</v>
      </c>
      <c r="V46" t="n">
        <v>3.25</v>
      </c>
      <c r="W46" t="n">
        <v>6.56</v>
      </c>
      <c r="X46" t="inlineStr">
        <is>
          <t>-</t>
        </is>
      </c>
    </row>
    <row r="47">
      <c r="A47" s="5" t="inlineStr">
        <is>
          <t>Personal am Ende des Jahres</t>
        </is>
      </c>
      <c r="B47" s="5" t="inlineStr">
        <is>
          <t>Staff at the end of year</t>
        </is>
      </c>
      <c r="C47" t="inlineStr">
        <is>
          <t>-</t>
        </is>
      </c>
      <c r="D47" t="n">
        <v>98996</v>
      </c>
      <c r="E47" t="n">
        <v>106135</v>
      </c>
      <c r="F47" t="n">
        <v>111556</v>
      </c>
      <c r="G47" t="n">
        <v>111684</v>
      </c>
      <c r="H47" t="n">
        <v>105300</v>
      </c>
      <c r="I47" t="n">
        <v>89146</v>
      </c>
      <c r="J47" t="n">
        <v>91272</v>
      </c>
      <c r="K47" t="n">
        <v>86373</v>
      </c>
      <c r="L47" t="n">
        <v>83862</v>
      </c>
      <c r="M47" t="n">
        <v>84990</v>
      </c>
      <c r="N47" t="n">
        <v>79097</v>
      </c>
      <c r="O47" t="n">
        <v>72375</v>
      </c>
      <c r="P47" t="n">
        <v>66343</v>
      </c>
      <c r="Q47" t="n">
        <v>61672</v>
      </c>
      <c r="R47" t="n">
        <v>57378</v>
      </c>
      <c r="S47" t="n">
        <v>60109</v>
      </c>
      <c r="T47" t="n">
        <v>66667</v>
      </c>
      <c r="U47" t="n">
        <v>67178</v>
      </c>
      <c r="V47" t="n">
        <v>53325</v>
      </c>
      <c r="W47" t="n">
        <v>25600</v>
      </c>
      <c r="X47" t="n">
        <v>13300</v>
      </c>
    </row>
    <row r="48">
      <c r="A48" s="5" t="inlineStr">
        <is>
          <t>Personalaufwand in Mio. EUR</t>
        </is>
      </c>
      <c r="B48" s="5" t="inlineStr">
        <is>
          <t>Personnel expenses in M</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c r="R48" t="inlineStr">
        <is>
          <t>-</t>
        </is>
      </c>
      <c r="S48" t="inlineStr">
        <is>
          <t>-</t>
        </is>
      </c>
      <c r="T48" t="inlineStr">
        <is>
          <t>-</t>
        </is>
      </c>
      <c r="U48" t="inlineStr">
        <is>
          <t>-</t>
        </is>
      </c>
      <c r="V48" t="inlineStr">
        <is>
          <t>-</t>
        </is>
      </c>
      <c r="W48" t="inlineStr">
        <is>
          <t>-</t>
        </is>
      </c>
      <c r="X48" t="inlineStr">
        <is>
          <t>-</t>
        </is>
      </c>
    </row>
    <row r="49">
      <c r="A49" s="5" t="inlineStr">
        <is>
          <t>Aufwand je Mitarbeiter in EUR</t>
        </is>
      </c>
      <c r="B49" s="5" t="inlineStr">
        <is>
          <t>Effort per employee</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c r="W49" t="inlineStr">
        <is>
          <t>-</t>
        </is>
      </c>
      <c r="X49" t="inlineStr">
        <is>
          <t>-</t>
        </is>
      </c>
    </row>
    <row r="50">
      <c r="A50" s="5" t="inlineStr">
        <is>
          <t>Umsatz je Aktie</t>
        </is>
      </c>
      <c r="B50" s="5" t="inlineStr">
        <is>
          <t>Revenue per share</t>
        </is>
      </c>
      <c r="C50" t="inlineStr">
        <is>
          <t>-</t>
        </is>
      </c>
      <c r="D50" t="n">
        <v>441089</v>
      </c>
      <c r="E50" t="n">
        <v>438790</v>
      </c>
      <c r="F50" t="n">
        <v>426969</v>
      </c>
      <c r="G50" t="n">
        <v>425154</v>
      </c>
      <c r="H50" t="n">
        <v>461793</v>
      </c>
      <c r="I50" t="n">
        <v>498491</v>
      </c>
      <c r="J50" t="n">
        <v>564319</v>
      </c>
      <c r="K50" t="n">
        <v>622786</v>
      </c>
      <c r="L50" t="n">
        <v>634068</v>
      </c>
      <c r="M50" t="n">
        <v>606398</v>
      </c>
      <c r="N50" t="n">
        <v>600956</v>
      </c>
      <c r="O50" t="n">
        <v>568080</v>
      </c>
      <c r="P50" t="n">
        <v>543326</v>
      </c>
      <c r="Q50" t="n">
        <v>551517</v>
      </c>
      <c r="R50" t="n">
        <v>689395</v>
      </c>
      <c r="S50" t="n">
        <v>647007</v>
      </c>
      <c r="T50" t="n">
        <v>528013</v>
      </c>
      <c r="U50" t="n">
        <v>394097</v>
      </c>
      <c r="V50" t="n">
        <v>326073</v>
      </c>
      <c r="W50" t="n">
        <v>356402</v>
      </c>
      <c r="X50" t="n">
        <v>292770</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c r="X51" t="inlineStr">
        <is>
          <t>-</t>
        </is>
      </c>
    </row>
    <row r="52">
      <c r="A52" s="5" t="inlineStr">
        <is>
          <t>Gewinn je Mitarbeiter in EUR</t>
        </is>
      </c>
      <c r="B52" s="5" t="inlineStr">
        <is>
          <t>Earnings per employee</t>
        </is>
      </c>
      <c r="C52" t="inlineStr">
        <is>
          <t>-</t>
        </is>
      </c>
      <c r="D52" t="n">
        <v>-81013</v>
      </c>
      <c r="E52" t="n">
        <v>22980</v>
      </c>
      <c r="F52" t="n">
        <v>-56447</v>
      </c>
      <c r="G52" t="n">
        <v>-41754</v>
      </c>
      <c r="H52" t="n">
        <v>63403</v>
      </c>
      <c r="I52" t="n">
        <v>770291</v>
      </c>
      <c r="J52" t="n">
        <v>5447</v>
      </c>
      <c r="K52" t="n">
        <v>93343</v>
      </c>
      <c r="L52" t="n">
        <v>110109</v>
      </c>
      <c r="M52" t="n">
        <v>117879</v>
      </c>
      <c r="N52" t="n">
        <v>45097</v>
      </c>
      <c r="O52" t="n">
        <v>106642</v>
      </c>
      <c r="P52" t="n">
        <v>-94782</v>
      </c>
      <c r="Q52" t="n">
        <v>-411825</v>
      </c>
      <c r="R52" t="n">
        <v>-152288</v>
      </c>
      <c r="S52" t="n">
        <v>-173806</v>
      </c>
      <c r="T52" t="n">
        <v>-170686</v>
      </c>
      <c r="U52" t="n">
        <v>-278689</v>
      </c>
      <c r="V52" t="n">
        <v>-214826</v>
      </c>
      <c r="W52" t="n">
        <v>22047</v>
      </c>
      <c r="X52" t="n">
        <v>55504</v>
      </c>
    </row>
    <row r="53">
      <c r="A53" s="5" t="inlineStr">
        <is>
          <t>KGV (Kurs/Gewinn)</t>
        </is>
      </c>
      <c r="B53" s="5" t="inlineStr">
        <is>
          <t>PE (price/earnings)</t>
        </is>
      </c>
      <c r="C53" t="inlineStr">
        <is>
          <t>-</t>
        </is>
      </c>
      <c r="D53" t="inlineStr">
        <is>
          <t>-</t>
        </is>
      </c>
      <c r="E53" t="n">
        <v>22.1</v>
      </c>
      <c r="F53" t="inlineStr">
        <is>
          <t>-</t>
        </is>
      </c>
      <c r="G53" t="inlineStr">
        <is>
          <t>-</t>
        </is>
      </c>
      <c r="H53" t="n">
        <v>10.2</v>
      </c>
      <c r="I53" t="n">
        <v>1</v>
      </c>
      <c r="J53" t="n">
        <v>217</v>
      </c>
      <c r="K53" t="n">
        <v>12.4</v>
      </c>
      <c r="L53" t="n">
        <v>12.1</v>
      </c>
      <c r="M53" t="n">
        <v>9.300000000000001</v>
      </c>
      <c r="N53" t="n">
        <v>20.4</v>
      </c>
      <c r="O53" t="n">
        <v>11.7</v>
      </c>
      <c r="P53" t="inlineStr">
        <is>
          <t>-</t>
        </is>
      </c>
      <c r="Q53" t="inlineStr">
        <is>
          <t>-</t>
        </is>
      </c>
      <c r="R53" t="inlineStr">
        <is>
          <t>-</t>
        </is>
      </c>
      <c r="S53" t="inlineStr">
        <is>
          <t>-</t>
        </is>
      </c>
      <c r="T53" t="inlineStr">
        <is>
          <t>-</t>
        </is>
      </c>
      <c r="U53" t="inlineStr">
        <is>
          <t>-</t>
        </is>
      </c>
      <c r="V53" t="inlineStr">
        <is>
          <t>-</t>
        </is>
      </c>
      <c r="W53" t="n">
        <v>201.5</v>
      </c>
      <c r="X53" t="n">
        <v>53.6</v>
      </c>
    </row>
    <row r="54">
      <c r="A54" s="5" t="inlineStr">
        <is>
          <t>KUV (Kurs/Umsatz)</t>
        </is>
      </c>
      <c r="B54" s="5" t="inlineStr">
        <is>
          <t>PS (price/sales)</t>
        </is>
      </c>
      <c r="C54" t="inlineStr">
        <is>
          <t>-</t>
        </is>
      </c>
      <c r="D54" t="n">
        <v>0.92</v>
      </c>
      <c r="E54" t="n">
        <v>1.11</v>
      </c>
      <c r="F54" t="n">
        <v>1.46</v>
      </c>
      <c r="G54" t="n">
        <v>1.55</v>
      </c>
      <c r="H54" t="n">
        <v>1.5</v>
      </c>
      <c r="I54" t="n">
        <v>1.65</v>
      </c>
      <c r="J54" t="n">
        <v>2.06</v>
      </c>
      <c r="K54" t="n">
        <v>1.84</v>
      </c>
      <c r="L54" t="n">
        <v>2.19</v>
      </c>
      <c r="M54" t="n">
        <v>1.97</v>
      </c>
      <c r="N54" t="n">
        <v>1.58</v>
      </c>
      <c r="O54" t="n">
        <v>2.48</v>
      </c>
      <c r="P54" t="n">
        <v>2.42</v>
      </c>
      <c r="Q54" t="n">
        <v>2.93</v>
      </c>
      <c r="R54" t="n">
        <v>2.71</v>
      </c>
      <c r="S54" t="n">
        <v>2.61</v>
      </c>
      <c r="T54" t="n">
        <v>2.52</v>
      </c>
      <c r="U54" t="n">
        <v>3.88</v>
      </c>
      <c r="V54" t="n">
        <v>7.91</v>
      </c>
      <c r="W54" t="n">
        <v>11.97</v>
      </c>
      <c r="X54" t="n">
        <v>10.63</v>
      </c>
    </row>
    <row r="55">
      <c r="A55" s="5" t="inlineStr">
        <is>
          <t>KBV (Kurs/Buchwert)</t>
        </is>
      </c>
      <c r="B55" s="5" t="inlineStr">
        <is>
          <t>PB (price/book value)</t>
        </is>
      </c>
      <c r="C55" t="inlineStr">
        <is>
          <t>-</t>
        </is>
      </c>
      <c r="D55" t="n">
        <v>0.65</v>
      </c>
      <c r="E55" t="n">
        <v>0.77</v>
      </c>
      <c r="F55" t="n">
        <v>0.96</v>
      </c>
      <c r="G55" t="n">
        <v>0.97</v>
      </c>
      <c r="H55" t="n">
        <v>0.96</v>
      </c>
      <c r="I55" t="n">
        <v>0.9</v>
      </c>
      <c r="J55" t="n">
        <v>1.28</v>
      </c>
      <c r="K55" t="n">
        <v>1.11</v>
      </c>
      <c r="L55" t="n">
        <v>1.15</v>
      </c>
      <c r="M55" t="n">
        <v>0.97</v>
      </c>
      <c r="N55" t="n">
        <v>0.75</v>
      </c>
      <c r="O55" t="n">
        <v>1.13</v>
      </c>
      <c r="P55" t="n">
        <v>1.12</v>
      </c>
      <c r="Q55" t="n">
        <v>1.01</v>
      </c>
      <c r="R55" t="n">
        <v>0.93</v>
      </c>
      <c r="S55" t="n">
        <v>0.78</v>
      </c>
      <c r="T55" t="n">
        <v>0.59</v>
      </c>
      <c r="U55" t="n">
        <v>0.68</v>
      </c>
      <c r="V55" t="n">
        <v>0.82</v>
      </c>
      <c r="W55" t="n">
        <v>0.67</v>
      </c>
      <c r="X55" t="n">
        <v>43.82</v>
      </c>
    </row>
    <row r="56">
      <c r="A56" s="5" t="inlineStr">
        <is>
          <t>KCV (Kurs/Cashflow)</t>
        </is>
      </c>
      <c r="B56" s="5" t="inlineStr">
        <is>
          <t>PC (price/cashflow)</t>
        </is>
      </c>
      <c r="C56" t="inlineStr">
        <is>
          <t>-</t>
        </is>
      </c>
      <c r="D56" t="n">
        <v>3.11</v>
      </c>
      <c r="E56" t="n">
        <v>3.81</v>
      </c>
      <c r="F56" t="n">
        <v>4.88</v>
      </c>
      <c r="G56" t="n">
        <v>6.07</v>
      </c>
      <c r="H56" t="n">
        <v>6.53</v>
      </c>
      <c r="I56" t="n">
        <v>10.18</v>
      </c>
      <c r="J56" t="n">
        <v>8.57</v>
      </c>
      <c r="K56" t="n">
        <v>6.69</v>
      </c>
      <c r="L56" t="n">
        <v>8.380000000000001</v>
      </c>
      <c r="M56" t="n">
        <v>6.72</v>
      </c>
      <c r="N56" t="n">
        <v>5.3</v>
      </c>
      <c r="O56" t="n">
        <v>8.4</v>
      </c>
      <c r="P56" t="n">
        <v>7.28</v>
      </c>
      <c r="Q56" t="n">
        <v>7.25</v>
      </c>
      <c r="R56" t="inlineStr">
        <is>
          <t>-</t>
        </is>
      </c>
      <c r="S56" t="inlineStr">
        <is>
          <t>-</t>
        </is>
      </c>
      <c r="T56" t="inlineStr">
        <is>
          <t>-</t>
        </is>
      </c>
      <c r="U56" t="inlineStr">
        <is>
          <t>-</t>
        </is>
      </c>
      <c r="V56" t="inlineStr">
        <is>
          <t>-</t>
        </is>
      </c>
      <c r="W56" t="inlineStr">
        <is>
          <t>-</t>
        </is>
      </c>
      <c r="X56" t="inlineStr">
        <is>
          <t>-</t>
        </is>
      </c>
    </row>
    <row r="57">
      <c r="A57" s="5" t="inlineStr">
        <is>
          <t>Dividendenrendite in %</t>
        </is>
      </c>
      <c r="B57" s="5" t="inlineStr">
        <is>
          <t>Dividend Yield in %</t>
        </is>
      </c>
      <c r="C57" t="n">
        <v>5.86</v>
      </c>
      <c r="D57" t="n">
        <v>6.43</v>
      </c>
      <c r="E57" t="n">
        <v>7.77</v>
      </c>
      <c r="F57" t="n">
        <v>6.13</v>
      </c>
      <c r="G57" t="n">
        <v>5.08</v>
      </c>
      <c r="H57" t="n">
        <v>5.1</v>
      </c>
      <c r="I57" t="n">
        <v>5.1</v>
      </c>
      <c r="J57" t="n">
        <v>5.53</v>
      </c>
      <c r="K57" t="n">
        <v>5.53</v>
      </c>
      <c r="L57" t="n">
        <v>4.88</v>
      </c>
      <c r="M57" t="n">
        <v>5.68</v>
      </c>
      <c r="N57" t="n">
        <v>4.2</v>
      </c>
      <c r="O57" t="n">
        <v>5.14</v>
      </c>
      <c r="P57" t="n">
        <v>5.06</v>
      </c>
      <c r="Q57" t="n">
        <v>4.4</v>
      </c>
      <c r="R57" t="n">
        <v>3.09</v>
      </c>
      <c r="S57" t="n">
        <v>1.34</v>
      </c>
      <c r="T57" t="n">
        <v>1.54</v>
      </c>
      <c r="U57" t="n">
        <v>0.66</v>
      </c>
      <c r="V57" t="n">
        <v>0.45</v>
      </c>
      <c r="W57" t="n">
        <v>0.25</v>
      </c>
      <c r="X57" t="n">
        <v>0.37</v>
      </c>
    </row>
    <row r="58">
      <c r="A58" s="5" t="inlineStr">
        <is>
          <t>Gewinnrendite in %</t>
        </is>
      </c>
      <c r="B58" s="5" t="inlineStr">
        <is>
          <t>Return on profit in %</t>
        </is>
      </c>
      <c r="C58" t="inlineStr">
        <is>
          <t>-</t>
        </is>
      </c>
      <c r="D58" t="n">
        <v>-20.8</v>
      </c>
      <c r="E58" t="n">
        <v>4.5</v>
      </c>
      <c r="F58" t="n">
        <v>-9.300000000000001</v>
      </c>
      <c r="G58" t="n">
        <v>-6.6</v>
      </c>
      <c r="H58" t="n">
        <v>9.800000000000001</v>
      </c>
      <c r="I58" t="n">
        <v>101.6</v>
      </c>
      <c r="J58" t="n">
        <v>0.5</v>
      </c>
      <c r="K58" t="n">
        <v>8</v>
      </c>
      <c r="L58" t="n">
        <v>8.300000000000001</v>
      </c>
      <c r="M58" t="n">
        <v>10.8</v>
      </c>
      <c r="N58" t="n">
        <v>4.9</v>
      </c>
      <c r="O58" t="n">
        <v>8.6</v>
      </c>
      <c r="P58" t="n">
        <v>-7.6</v>
      </c>
      <c r="Q58" t="n">
        <v>-20.1</v>
      </c>
      <c r="R58" t="n">
        <v>-8</v>
      </c>
      <c r="S58" t="n">
        <v>-10.1</v>
      </c>
      <c r="T58" t="n">
        <v>-12.3</v>
      </c>
      <c r="U58" t="n">
        <v>-18.5</v>
      </c>
      <c r="V58" t="n">
        <v>-8.5</v>
      </c>
      <c r="W58" t="n">
        <v>0.5</v>
      </c>
      <c r="X58" t="n">
        <v>1.9</v>
      </c>
    </row>
    <row r="59">
      <c r="A59" s="5" t="inlineStr">
        <is>
          <t>Eigenkapitalrendite in %</t>
        </is>
      </c>
      <c r="B59" s="5" t="inlineStr">
        <is>
          <t>Return on Equity in %</t>
        </is>
      </c>
      <c r="C59" t="inlineStr">
        <is>
          <t>-</t>
        </is>
      </c>
      <c r="D59" t="n">
        <v>-12.89</v>
      </c>
      <c r="E59" t="n">
        <v>3.61</v>
      </c>
      <c r="F59" t="n">
        <v>-8.720000000000001</v>
      </c>
      <c r="G59" t="n">
        <v>-6.11</v>
      </c>
      <c r="H59" t="n">
        <v>8.710000000000001</v>
      </c>
      <c r="I59" t="n">
        <v>83.69</v>
      </c>
      <c r="J59" t="n">
        <v>0.6</v>
      </c>
      <c r="K59" t="n">
        <v>9.039999999999999</v>
      </c>
      <c r="L59" t="n">
        <v>9.1</v>
      </c>
      <c r="M59" t="n">
        <v>9.57</v>
      </c>
      <c r="N59" t="n">
        <v>3.57</v>
      </c>
      <c r="O59" t="n">
        <v>8.529999999999999</v>
      </c>
      <c r="P59" t="n">
        <v>-8.09</v>
      </c>
      <c r="Q59" t="n">
        <v>-25.66</v>
      </c>
      <c r="R59" t="n">
        <v>-7.59</v>
      </c>
      <c r="S59" t="n">
        <v>-8.050000000000001</v>
      </c>
      <c r="T59" t="n">
        <v>-7.63</v>
      </c>
      <c r="U59" t="n">
        <v>-12.37</v>
      </c>
      <c r="V59" t="n">
        <v>-6.82</v>
      </c>
      <c r="W59" t="n">
        <v>0.35</v>
      </c>
      <c r="X59" t="n">
        <v>78.16</v>
      </c>
    </row>
    <row r="60">
      <c r="A60" s="5" t="inlineStr">
        <is>
          <t>Umsatzrendite in %</t>
        </is>
      </c>
      <c r="B60" s="5" t="inlineStr">
        <is>
          <t>Return on sales in %</t>
        </is>
      </c>
      <c r="C60" t="inlineStr">
        <is>
          <t>-</t>
        </is>
      </c>
      <c r="D60" t="n">
        <v>-18.37</v>
      </c>
      <c r="E60" t="n">
        <v>5.24</v>
      </c>
      <c r="F60" t="n">
        <v>-13.22</v>
      </c>
      <c r="G60" t="n">
        <v>-9.82</v>
      </c>
      <c r="H60" t="n">
        <v>13.64</v>
      </c>
      <c r="I60" t="n">
        <v>154.52</v>
      </c>
      <c r="J60" t="n">
        <v>0.97</v>
      </c>
      <c r="K60" t="n">
        <v>14.99</v>
      </c>
      <c r="L60" t="n">
        <v>17.37</v>
      </c>
      <c r="M60" t="n">
        <v>19.44</v>
      </c>
      <c r="N60" t="n">
        <v>7.5</v>
      </c>
      <c r="O60" t="n">
        <v>18.77</v>
      </c>
      <c r="P60" t="n">
        <v>-17.44</v>
      </c>
      <c r="Q60" t="n">
        <v>-74.67</v>
      </c>
      <c r="R60" t="n">
        <v>-22.09</v>
      </c>
      <c r="S60" t="n">
        <v>-155.04</v>
      </c>
      <c r="T60" t="n">
        <v>-32.33</v>
      </c>
      <c r="U60" t="n">
        <v>-70.72</v>
      </c>
      <c r="V60" t="n">
        <v>-65.88</v>
      </c>
      <c r="W60" t="n">
        <v>6.19</v>
      </c>
      <c r="X60" t="n">
        <v>18.96</v>
      </c>
    </row>
    <row r="61">
      <c r="A61" s="5" t="inlineStr">
        <is>
          <t>Gesamtkapitalrendite in %</t>
        </is>
      </c>
      <c r="B61" s="5" t="inlineStr">
        <is>
          <t>Total Return on Investment in %</t>
        </is>
      </c>
      <c r="C61" t="inlineStr">
        <is>
          <t>-</t>
        </is>
      </c>
      <c r="D61" t="n">
        <v>-4.15</v>
      </c>
      <c r="E61" t="n">
        <v>2.41</v>
      </c>
      <c r="F61" t="n">
        <v>-3.16</v>
      </c>
      <c r="G61" t="n">
        <v>-1.42</v>
      </c>
      <c r="H61" t="n">
        <v>6.12</v>
      </c>
      <c r="I61" t="n">
        <v>49.91</v>
      </c>
      <c r="J61" t="n">
        <v>1.55</v>
      </c>
      <c r="K61" t="n">
        <v>6.37</v>
      </c>
      <c r="L61" t="n">
        <v>5.55</v>
      </c>
      <c r="M61" t="n">
        <v>6.47</v>
      </c>
      <c r="N61" t="n">
        <v>3.6</v>
      </c>
      <c r="O61" t="n">
        <v>6.82</v>
      </c>
      <c r="P61" t="n">
        <v>-3.48</v>
      </c>
      <c r="Q61" t="n">
        <v>-16.41</v>
      </c>
      <c r="R61" t="n">
        <v>-5.18</v>
      </c>
      <c r="S61" t="n">
        <v>-5.64</v>
      </c>
      <c r="T61" t="n">
        <v>-5.55</v>
      </c>
      <c r="U61" t="n">
        <v>-9.4</v>
      </c>
      <c r="V61" t="n">
        <v>-5.05</v>
      </c>
      <c r="W61" t="n">
        <v>0.58</v>
      </c>
      <c r="X61" t="n">
        <v>20.06</v>
      </c>
    </row>
    <row r="62">
      <c r="A62" s="5" t="inlineStr">
        <is>
          <t>Return on Investment in %</t>
        </is>
      </c>
      <c r="B62" s="5" t="inlineStr">
        <is>
          <t>Return on Investment in %</t>
        </is>
      </c>
      <c r="C62" t="inlineStr">
        <is>
          <t>-</t>
        </is>
      </c>
      <c r="D62" t="n">
        <v>-5.61</v>
      </c>
      <c r="E62" t="n">
        <v>1.68</v>
      </c>
      <c r="F62" t="n">
        <v>-4.07</v>
      </c>
      <c r="G62" t="n">
        <v>-3.01</v>
      </c>
      <c r="H62" t="n">
        <v>4.7</v>
      </c>
      <c r="I62" t="n">
        <v>48.63</v>
      </c>
      <c r="J62" t="n">
        <v>0.3</v>
      </c>
      <c r="K62" t="n">
        <v>4.98</v>
      </c>
      <c r="L62" t="n">
        <v>5.27</v>
      </c>
      <c r="M62" t="n">
        <v>5.51</v>
      </c>
      <c r="N62" t="n">
        <v>2.02</v>
      </c>
      <c r="O62" t="n">
        <v>5.23</v>
      </c>
      <c r="P62" t="n">
        <v>-4.95</v>
      </c>
      <c r="Q62" t="n">
        <v>-17.29</v>
      </c>
      <c r="R62" t="n">
        <v>-5.63</v>
      </c>
      <c r="S62" t="n">
        <v>-6.13</v>
      </c>
      <c r="T62" t="n">
        <v>-6.01</v>
      </c>
      <c r="U62" t="n">
        <v>-9.92</v>
      </c>
      <c r="V62" t="n">
        <v>-5.73</v>
      </c>
      <c r="W62" t="n">
        <v>0.32</v>
      </c>
      <c r="X62" t="n">
        <v>17.49</v>
      </c>
    </row>
    <row r="63">
      <c r="A63" s="5" t="inlineStr">
        <is>
          <t>Arbeitsintensität in %</t>
        </is>
      </c>
      <c r="B63" s="5" t="inlineStr">
        <is>
          <t>Work Intensity in %</t>
        </is>
      </c>
      <c r="C63" t="inlineStr">
        <is>
          <t>-</t>
        </is>
      </c>
      <c r="D63" t="n">
        <v>27.87</v>
      </c>
      <c r="E63" t="n">
        <v>16.57</v>
      </c>
      <c r="F63" t="n">
        <v>16.51</v>
      </c>
      <c r="G63" t="n">
        <v>21.05</v>
      </c>
      <c r="H63" t="n">
        <v>16.19</v>
      </c>
      <c r="I63" t="n">
        <v>20.29</v>
      </c>
      <c r="J63" t="n">
        <v>16.32</v>
      </c>
      <c r="K63" t="n">
        <v>14.35</v>
      </c>
      <c r="L63" t="n">
        <v>11.24</v>
      </c>
      <c r="M63" t="n">
        <v>9.06</v>
      </c>
      <c r="N63" t="n">
        <v>8.529999999999999</v>
      </c>
      <c r="O63" t="n">
        <v>6.85</v>
      </c>
      <c r="P63" t="n">
        <v>11.69</v>
      </c>
      <c r="Q63" t="n">
        <v>5.94</v>
      </c>
      <c r="R63" t="n">
        <v>8.81</v>
      </c>
      <c r="S63" t="n">
        <v>8.94</v>
      </c>
      <c r="T63" t="n">
        <v>5.26</v>
      </c>
      <c r="U63" t="n">
        <v>5.79</v>
      </c>
      <c r="V63" t="n">
        <v>10.55</v>
      </c>
      <c r="W63" t="n">
        <v>1.64</v>
      </c>
      <c r="X63" t="n">
        <v>21.74</v>
      </c>
    </row>
    <row r="64">
      <c r="A64" s="5" t="inlineStr">
        <is>
          <t>Eigenkapitalquote in %</t>
        </is>
      </c>
      <c r="B64" s="5" t="inlineStr">
        <is>
          <t>Equity Ratio in %</t>
        </is>
      </c>
      <c r="C64" t="inlineStr">
        <is>
          <t>-</t>
        </is>
      </c>
      <c r="D64" t="n">
        <v>43.55</v>
      </c>
      <c r="E64" t="n">
        <v>46.45</v>
      </c>
      <c r="F64" t="n">
        <v>46.68</v>
      </c>
      <c r="G64" t="n">
        <v>49.27</v>
      </c>
      <c r="H64" t="n">
        <v>53.96</v>
      </c>
      <c r="I64" t="n">
        <v>58.11</v>
      </c>
      <c r="J64" t="n">
        <v>50.09</v>
      </c>
      <c r="K64" t="n">
        <v>55.12</v>
      </c>
      <c r="L64" t="n">
        <v>57.9</v>
      </c>
      <c r="M64" t="n">
        <v>57.57</v>
      </c>
      <c r="N64" t="n">
        <v>56.43</v>
      </c>
      <c r="O64" t="n">
        <v>61.32</v>
      </c>
      <c r="P64" t="n">
        <v>61.18</v>
      </c>
      <c r="Q64" t="n">
        <v>67.40000000000001</v>
      </c>
      <c r="R64" t="n">
        <v>74.17</v>
      </c>
      <c r="S64" t="n">
        <v>76.06999999999999</v>
      </c>
      <c r="T64" t="n">
        <v>78.8</v>
      </c>
      <c r="U64" t="n">
        <v>80.16</v>
      </c>
      <c r="V64" t="n">
        <v>84.12</v>
      </c>
      <c r="W64" t="n">
        <v>91.83</v>
      </c>
      <c r="X64" t="n">
        <v>22.37</v>
      </c>
    </row>
    <row r="65">
      <c r="A65" s="5" t="inlineStr">
        <is>
          <t>Fremdkapitalquote in %</t>
        </is>
      </c>
      <c r="B65" s="5" t="inlineStr">
        <is>
          <t>Debt Ratio in %</t>
        </is>
      </c>
      <c r="C65" t="inlineStr">
        <is>
          <t>-</t>
        </is>
      </c>
      <c r="D65" t="n">
        <v>56.45</v>
      </c>
      <c r="E65" t="n">
        <v>53.55</v>
      </c>
      <c r="F65" t="n">
        <v>53.32</v>
      </c>
      <c r="G65" t="n">
        <v>50.73</v>
      </c>
      <c r="H65" t="n">
        <v>46.04</v>
      </c>
      <c r="I65" t="n">
        <v>41.89</v>
      </c>
      <c r="J65" t="n">
        <v>49.91</v>
      </c>
      <c r="K65" t="n">
        <v>44.88</v>
      </c>
      <c r="L65" t="n">
        <v>42.1</v>
      </c>
      <c r="M65" t="n">
        <v>42.43</v>
      </c>
      <c r="N65" t="n">
        <v>43.57</v>
      </c>
      <c r="O65" t="n">
        <v>38.68</v>
      </c>
      <c r="P65" t="n">
        <v>38.82</v>
      </c>
      <c r="Q65" t="n">
        <v>32.6</v>
      </c>
      <c r="R65" t="n">
        <v>25.83</v>
      </c>
      <c r="S65" t="n">
        <v>23.93</v>
      </c>
      <c r="T65" t="n">
        <v>21.2</v>
      </c>
      <c r="U65" t="n">
        <v>19.84</v>
      </c>
      <c r="V65" t="n">
        <v>15.88</v>
      </c>
      <c r="W65" t="n">
        <v>8.17</v>
      </c>
      <c r="X65" t="n">
        <v>77.63</v>
      </c>
    </row>
    <row r="66">
      <c r="A66" s="5" t="inlineStr">
        <is>
          <t>Verschuldungsgrad in %</t>
        </is>
      </c>
      <c r="B66" s="5" t="inlineStr">
        <is>
          <t>Finance Gearing in %</t>
        </is>
      </c>
      <c r="C66" t="inlineStr">
        <is>
          <t>-</t>
        </is>
      </c>
      <c r="D66" t="n">
        <v>129.62</v>
      </c>
      <c r="E66" t="n">
        <v>115.27</v>
      </c>
      <c r="F66" t="n">
        <v>114.24</v>
      </c>
      <c r="G66" t="n">
        <v>102.95</v>
      </c>
      <c r="H66" t="n">
        <v>85.31</v>
      </c>
      <c r="I66" t="n">
        <v>72.09</v>
      </c>
      <c r="J66" t="n">
        <v>99.64</v>
      </c>
      <c r="K66" t="n">
        <v>81.42</v>
      </c>
      <c r="L66" t="n">
        <v>72.70999999999999</v>
      </c>
      <c r="M66" t="n">
        <v>73.69</v>
      </c>
      <c r="N66" t="n">
        <v>77.22</v>
      </c>
      <c r="O66" t="n">
        <v>63.08</v>
      </c>
      <c r="P66" t="n">
        <v>63.44</v>
      </c>
      <c r="Q66" t="n">
        <v>48.36</v>
      </c>
      <c r="R66" t="n">
        <v>34.83</v>
      </c>
      <c r="S66" t="n">
        <v>31.45</v>
      </c>
      <c r="T66" t="n">
        <v>26.9</v>
      </c>
      <c r="U66" t="n">
        <v>24.76</v>
      </c>
      <c r="V66" t="n">
        <v>18.88</v>
      </c>
      <c r="W66" t="n">
        <v>8.9</v>
      </c>
      <c r="X66" t="n">
        <v>346.99</v>
      </c>
    </row>
    <row r="67">
      <c r="A67" s="5" t="inlineStr"/>
      <c r="B67" s="5" t="inlineStr"/>
    </row>
    <row r="68">
      <c r="A68" s="5" t="inlineStr">
        <is>
          <t>Kurzfristige Vermögensquote in %</t>
        </is>
      </c>
      <c r="B68" s="5" t="inlineStr">
        <is>
          <t>Current Assets Ratio in %</t>
        </is>
      </c>
      <c r="C68" t="inlineStr">
        <is>
          <t>-</t>
        </is>
      </c>
      <c r="D68" t="n">
        <v>27.87</v>
      </c>
      <c r="E68" t="n">
        <v>16.57</v>
      </c>
      <c r="F68" t="n">
        <v>16.51</v>
      </c>
      <c r="G68" t="n">
        <v>21.05</v>
      </c>
      <c r="H68" t="n">
        <v>16.19</v>
      </c>
      <c r="I68" t="n">
        <v>20.29</v>
      </c>
      <c r="J68" t="n">
        <v>16.32</v>
      </c>
      <c r="K68" t="n">
        <v>14.35</v>
      </c>
      <c r="L68" t="n">
        <v>11.24</v>
      </c>
      <c r="M68" t="n">
        <v>9.06</v>
      </c>
      <c r="N68" t="n">
        <v>8.529999999999999</v>
      </c>
      <c r="O68" t="n">
        <v>6.85</v>
      </c>
      <c r="P68" t="n">
        <v>11.69</v>
      </c>
      <c r="Q68" t="n">
        <v>5.94</v>
      </c>
      <c r="R68" t="n">
        <v>8.81</v>
      </c>
      <c r="S68" t="n">
        <v>8.94</v>
      </c>
      <c r="T68" t="n">
        <v>5.26</v>
      </c>
      <c r="U68" t="n">
        <v>5.79</v>
      </c>
      <c r="V68" t="n">
        <v>10.55</v>
      </c>
      <c r="W68" t="n">
        <v>1.64</v>
      </c>
    </row>
    <row r="69">
      <c r="A69" s="5" t="inlineStr">
        <is>
          <t>Nettogewinn Marge in %</t>
        </is>
      </c>
      <c r="B69" s="5" t="inlineStr">
        <is>
          <t>Net Profit Marge in %</t>
        </is>
      </c>
      <c r="C69" t="inlineStr">
        <is>
          <t>-</t>
        </is>
      </c>
      <c r="D69" t="n">
        <v>-527631.58</v>
      </c>
      <c r="E69" t="n">
        <v>140172.41</v>
      </c>
      <c r="F69" t="n">
        <v>-381636.36</v>
      </c>
      <c r="G69" t="n">
        <v>-282606.06</v>
      </c>
      <c r="H69" t="n">
        <v>392705.88</v>
      </c>
      <c r="I69" t="n">
        <v>4458961.04</v>
      </c>
      <c r="J69" t="n">
        <v>47352.38</v>
      </c>
      <c r="K69" t="n">
        <v>746481.48</v>
      </c>
      <c r="L69" t="n">
        <v>982340.4300000001</v>
      </c>
      <c r="M69" t="n">
        <v>1125730.34</v>
      </c>
      <c r="N69" t="n">
        <v>391978.02</v>
      </c>
      <c r="O69" t="n">
        <v>1087042.25</v>
      </c>
      <c r="P69" t="n">
        <v>-967384.62</v>
      </c>
      <c r="Q69" t="n">
        <v>-4703333.33</v>
      </c>
      <c r="R69" t="n">
        <v>-1456333.33</v>
      </c>
      <c r="S69" t="n">
        <v>-1832807.02</v>
      </c>
      <c r="T69" t="n">
        <v>-2188269.23</v>
      </c>
      <c r="U69" t="n">
        <v>-4800512.82</v>
      </c>
      <c r="V69" t="n">
        <v>-4091428.57</v>
      </c>
      <c r="W69" t="n">
        <v>166000</v>
      </c>
    </row>
    <row r="70">
      <c r="A70" s="5" t="inlineStr">
        <is>
          <t>Operative Ergebnis Marge in %</t>
        </is>
      </c>
      <c r="B70" s="5" t="inlineStr">
        <is>
          <t>EBIT Marge in %</t>
        </is>
      </c>
      <c r="C70" t="inlineStr">
        <is>
          <t>-</t>
        </is>
      </c>
      <c r="D70" t="n">
        <v>-62565.79</v>
      </c>
      <c r="E70" t="n">
        <v>247068.97</v>
      </c>
      <c r="F70" t="n">
        <v>225757.58</v>
      </c>
      <c r="G70" t="n">
        <v>96727.27</v>
      </c>
      <c r="H70" t="n">
        <v>134117.65</v>
      </c>
      <c r="I70" t="n">
        <v>-294480.52</v>
      </c>
      <c r="J70" t="n">
        <v>521809.52</v>
      </c>
      <c r="K70" t="n">
        <v>1200370.37</v>
      </c>
      <c r="L70" t="n">
        <v>689893.62</v>
      </c>
      <c r="M70" t="n">
        <v>1234382.02</v>
      </c>
      <c r="N70" t="n">
        <v>745934.0699999999</v>
      </c>
      <c r="O70" t="n">
        <v>1639859.15</v>
      </c>
      <c r="P70" t="n">
        <v>-278923.08</v>
      </c>
      <c r="Q70" t="n">
        <v>-3022592.59</v>
      </c>
      <c r="R70" t="n">
        <v>-794000</v>
      </c>
      <c r="S70" t="n">
        <v>-860000</v>
      </c>
      <c r="T70" t="n">
        <v>-1214807.69</v>
      </c>
      <c r="U70" t="n">
        <v>-3516410.26</v>
      </c>
      <c r="V70" t="n">
        <v>-2892500</v>
      </c>
      <c r="W70" t="n">
        <v>271323.53</v>
      </c>
    </row>
    <row r="71">
      <c r="A71" s="5" t="inlineStr">
        <is>
          <t>Vermögensumsschlag in %</t>
        </is>
      </c>
      <c r="B71" s="5" t="inlineStr">
        <is>
          <t>Asset Turnover in %</t>
        </is>
      </c>
      <c r="C71" t="inlineStr">
        <is>
          <t>-</t>
        </is>
      </c>
      <c r="D71" t="n">
        <v>0</v>
      </c>
      <c r="E71" t="n">
        <v>0</v>
      </c>
      <c r="F71" t="n">
        <v>0</v>
      </c>
      <c r="G71" t="n">
        <v>0</v>
      </c>
      <c r="H71" t="n">
        <v>0</v>
      </c>
      <c r="I71" t="n">
        <v>0</v>
      </c>
      <c r="J71" t="n">
        <v>0</v>
      </c>
      <c r="K71" t="n">
        <v>0</v>
      </c>
      <c r="L71" t="n">
        <v>0</v>
      </c>
      <c r="M71" t="n">
        <v>0</v>
      </c>
      <c r="N71" t="n">
        <v>0</v>
      </c>
      <c r="O71" t="n">
        <v>0</v>
      </c>
      <c r="P71" t="n">
        <v>0</v>
      </c>
      <c r="Q71" t="n">
        <v>0</v>
      </c>
      <c r="R71" t="n">
        <v>0</v>
      </c>
      <c r="S71" t="n">
        <v>0</v>
      </c>
      <c r="T71" t="n">
        <v>0</v>
      </c>
      <c r="U71" t="n">
        <v>0</v>
      </c>
      <c r="V71" t="n">
        <v>0</v>
      </c>
      <c r="W71" t="n">
        <v>0</v>
      </c>
    </row>
    <row r="72">
      <c r="A72" s="5" t="inlineStr">
        <is>
          <t>Langfristige Vermögensquote in %</t>
        </is>
      </c>
      <c r="B72" s="5" t="inlineStr">
        <is>
          <t>Non-Current Assets Ratio in %</t>
        </is>
      </c>
      <c r="C72" t="inlineStr">
        <is>
          <t>-</t>
        </is>
      </c>
      <c r="D72" t="n">
        <v>72.13</v>
      </c>
      <c r="E72" t="n">
        <v>83.43000000000001</v>
      </c>
      <c r="F72" t="n">
        <v>83.48999999999999</v>
      </c>
      <c r="G72" t="n">
        <v>78.95</v>
      </c>
      <c r="H72" t="n">
        <v>83.81</v>
      </c>
      <c r="I72" t="n">
        <v>79.70999999999999</v>
      </c>
      <c r="J72" t="n">
        <v>83.68000000000001</v>
      </c>
      <c r="K72" t="n">
        <v>85.65000000000001</v>
      </c>
      <c r="L72" t="n">
        <v>88.76000000000001</v>
      </c>
      <c r="M72" t="n">
        <v>90.94</v>
      </c>
      <c r="N72" t="n">
        <v>91.47</v>
      </c>
      <c r="O72" t="n">
        <v>93.15000000000001</v>
      </c>
      <c r="P72" t="n">
        <v>88.31</v>
      </c>
      <c r="Q72" t="n">
        <v>94.06</v>
      </c>
      <c r="R72" t="n">
        <v>91.19</v>
      </c>
      <c r="S72" t="n">
        <v>91.06</v>
      </c>
      <c r="T72" t="n">
        <v>94.73999999999999</v>
      </c>
      <c r="U72" t="n">
        <v>94.20999999999999</v>
      </c>
      <c r="V72" t="n">
        <v>89.45</v>
      </c>
      <c r="W72" t="n">
        <v>98.36</v>
      </c>
    </row>
    <row r="73">
      <c r="A73" s="5" t="inlineStr">
        <is>
          <t>Gesamtkapitalrentabilität</t>
        </is>
      </c>
      <c r="B73" s="5" t="inlineStr">
        <is>
          <t>ROA Return on Assets in %</t>
        </is>
      </c>
      <c r="C73" t="inlineStr">
        <is>
          <t>-</t>
        </is>
      </c>
      <c r="D73" t="n">
        <v>-5.61</v>
      </c>
      <c r="E73" t="n">
        <v>1.68</v>
      </c>
      <c r="F73" t="n">
        <v>-4.07</v>
      </c>
      <c r="G73" t="n">
        <v>-3.01</v>
      </c>
      <c r="H73" t="n">
        <v>4.7</v>
      </c>
      <c r="I73" t="n">
        <v>48.63</v>
      </c>
      <c r="J73" t="n">
        <v>0.3</v>
      </c>
      <c r="K73" t="n">
        <v>4.98</v>
      </c>
      <c r="L73" t="n">
        <v>5.27</v>
      </c>
      <c r="M73" t="n">
        <v>5.51</v>
      </c>
      <c r="N73" t="n">
        <v>2.02</v>
      </c>
      <c r="O73" t="n">
        <v>5.23</v>
      </c>
      <c r="P73" t="n">
        <v>-4.95</v>
      </c>
      <c r="Q73" t="n">
        <v>-17.29</v>
      </c>
      <c r="R73" t="n">
        <v>-5.63</v>
      </c>
      <c r="S73" t="n">
        <v>-6.13</v>
      </c>
      <c r="T73" t="n">
        <v>-6.01</v>
      </c>
      <c r="U73" t="n">
        <v>-9.92</v>
      </c>
      <c r="V73" t="n">
        <v>-5.73</v>
      </c>
      <c r="W73" t="n">
        <v>0.32</v>
      </c>
    </row>
    <row r="74">
      <c r="A74" s="5" t="inlineStr">
        <is>
          <t>Ertrag des eingesetzten Kapitals</t>
        </is>
      </c>
      <c r="B74" s="5" t="inlineStr">
        <is>
          <t>ROCE Return on Cap. Empl. in %</t>
        </is>
      </c>
      <c r="C74" t="inlineStr">
        <is>
          <t>-</t>
        </is>
      </c>
      <c r="D74" t="n">
        <v>-0.8100000000000001</v>
      </c>
      <c r="E74" t="n">
        <v>3.66</v>
      </c>
      <c r="F74" t="n">
        <v>3</v>
      </c>
      <c r="G74" t="n">
        <v>1.37</v>
      </c>
      <c r="H74" t="n">
        <v>2.1</v>
      </c>
      <c r="I74" t="n">
        <v>-4.04</v>
      </c>
      <c r="J74" t="n">
        <v>4.24</v>
      </c>
      <c r="K74" t="n">
        <v>9.68</v>
      </c>
      <c r="L74" t="n">
        <v>4.51</v>
      </c>
      <c r="M74" t="n">
        <v>7.38</v>
      </c>
      <c r="N74" t="n">
        <v>4.7</v>
      </c>
      <c r="O74" t="n">
        <v>9.539999999999999</v>
      </c>
      <c r="P74" t="n">
        <v>-1.73</v>
      </c>
      <c r="Q74" t="n">
        <v>-12.66</v>
      </c>
      <c r="R74" t="n">
        <v>-3.45</v>
      </c>
      <c r="S74" t="n">
        <v>-3.2</v>
      </c>
      <c r="T74" t="n">
        <v>-3.66</v>
      </c>
      <c r="U74" t="n">
        <v>-7.92</v>
      </c>
      <c r="V74" t="n">
        <v>-4.37</v>
      </c>
      <c r="W74" t="n">
        <v>0.53</v>
      </c>
    </row>
    <row r="75">
      <c r="A75" s="5" t="inlineStr">
        <is>
          <t>Eigenkapital zu Anlagevermögen</t>
        </is>
      </c>
      <c r="B75" s="5" t="inlineStr">
        <is>
          <t>Equity to Fixed Assets in %</t>
        </is>
      </c>
      <c r="C75" t="inlineStr">
        <is>
          <t>-</t>
        </is>
      </c>
      <c r="D75" t="n">
        <v>60.38</v>
      </c>
      <c r="E75" t="n">
        <v>55.68</v>
      </c>
      <c r="F75" t="n">
        <v>55.91</v>
      </c>
      <c r="G75" t="n">
        <v>62.41</v>
      </c>
      <c r="H75" t="n">
        <v>64.39</v>
      </c>
      <c r="I75" t="n">
        <v>72.90000000000001</v>
      </c>
      <c r="J75" t="n">
        <v>59.86</v>
      </c>
      <c r="K75" t="n">
        <v>64.34999999999999</v>
      </c>
      <c r="L75" t="n">
        <v>65.23</v>
      </c>
      <c r="M75" t="n">
        <v>63.31</v>
      </c>
      <c r="N75" t="n">
        <v>61.69</v>
      </c>
      <c r="O75" t="n">
        <v>65.83</v>
      </c>
      <c r="P75" t="n">
        <v>69.28</v>
      </c>
      <c r="Q75" t="n">
        <v>71.66</v>
      </c>
      <c r="R75" t="n">
        <v>81.33</v>
      </c>
      <c r="S75" t="n">
        <v>83.54000000000001</v>
      </c>
      <c r="T75" t="n">
        <v>83.18000000000001</v>
      </c>
      <c r="U75" t="n">
        <v>85.08</v>
      </c>
      <c r="V75" t="n">
        <v>94.03</v>
      </c>
      <c r="W75" t="n">
        <v>93.36</v>
      </c>
    </row>
    <row r="76">
      <c r="A76" s="5" t="inlineStr">
        <is>
          <t>Liquidität Dritten Grades</t>
        </is>
      </c>
      <c r="B76" s="5" t="inlineStr">
        <is>
          <t>Current Ratio in %</t>
        </is>
      </c>
      <c r="C76" t="inlineStr">
        <is>
          <t>-</t>
        </is>
      </c>
      <c r="D76" t="n">
        <v>156</v>
      </c>
      <c r="E76" t="n">
        <v>86.11</v>
      </c>
      <c r="F76" t="n">
        <v>83.48</v>
      </c>
      <c r="G76" t="n">
        <v>84.28</v>
      </c>
      <c r="H76" t="n">
        <v>68.68000000000001</v>
      </c>
      <c r="I76" t="n">
        <v>98.73999999999999</v>
      </c>
      <c r="J76" t="n">
        <v>74.58</v>
      </c>
      <c r="K76" t="n">
        <v>83.34999999999999</v>
      </c>
      <c r="L76" t="n">
        <v>62.8</v>
      </c>
      <c r="M76" t="n">
        <v>49.69</v>
      </c>
      <c r="N76" t="n">
        <v>46.62</v>
      </c>
      <c r="O76" t="n">
        <v>39.7</v>
      </c>
      <c r="P76" t="n">
        <v>67.63</v>
      </c>
      <c r="Q76" t="n">
        <v>48.56</v>
      </c>
      <c r="R76" t="n">
        <v>79.48999999999999</v>
      </c>
      <c r="S76" t="n">
        <v>87.51000000000001</v>
      </c>
      <c r="T76" t="n">
        <v>60.11</v>
      </c>
      <c r="U76" t="n">
        <v>70.15000000000001</v>
      </c>
      <c r="V76" t="n">
        <v>146.9</v>
      </c>
      <c r="W76" t="n">
        <v>56.67</v>
      </c>
    </row>
    <row r="77">
      <c r="A77" s="5" t="inlineStr">
        <is>
          <t>Operativer Cashflow</t>
        </is>
      </c>
      <c r="B77" s="5" t="inlineStr">
        <is>
          <t>Operating Cashflow in M</t>
        </is>
      </c>
      <c r="C77" t="inlineStr">
        <is>
          <t>-</t>
        </is>
      </c>
      <c r="D77" t="n">
        <v>89614.64999999999</v>
      </c>
      <c r="E77" t="n">
        <v>101787.96</v>
      </c>
      <c r="F77" t="n">
        <v>140612.32</v>
      </c>
      <c r="G77" t="n">
        <v>174894.91</v>
      </c>
      <c r="H77" t="n">
        <v>188148.89</v>
      </c>
      <c r="I77" t="n">
        <v>293306.16</v>
      </c>
      <c r="J77" t="n">
        <v>419235.83</v>
      </c>
      <c r="K77" t="n">
        <v>332218.71</v>
      </c>
      <c r="L77" t="n">
        <v>476076.1800000001</v>
      </c>
      <c r="M77" t="n">
        <v>388476.48</v>
      </c>
      <c r="N77" t="n">
        <v>278106.9</v>
      </c>
      <c r="O77" t="n">
        <v>489342</v>
      </c>
      <c r="P77" t="n">
        <v>401448.32</v>
      </c>
      <c r="Q77" t="n">
        <v>453900.75</v>
      </c>
      <c r="R77" t="inlineStr">
        <is>
          <t>-</t>
        </is>
      </c>
      <c r="S77" t="inlineStr">
        <is>
          <t>-</t>
        </is>
      </c>
      <c r="T77" t="inlineStr">
        <is>
          <t>-</t>
        </is>
      </c>
      <c r="U77" t="inlineStr">
        <is>
          <t>-</t>
        </is>
      </c>
      <c r="V77" t="inlineStr">
        <is>
          <t>-</t>
        </is>
      </c>
      <c r="W77" t="inlineStr">
        <is>
          <t>-</t>
        </is>
      </c>
    </row>
    <row r="78">
      <c r="A78" s="5" t="inlineStr">
        <is>
          <t>Aktienrückkauf</t>
        </is>
      </c>
      <c r="B78" s="5" t="inlineStr">
        <is>
          <t>Share Buyback in M</t>
        </is>
      </c>
      <c r="C78" t="inlineStr">
        <is>
          <t>-</t>
        </is>
      </c>
      <c r="D78" t="n">
        <v>-2099</v>
      </c>
      <c r="E78" t="n">
        <v>2098</v>
      </c>
      <c r="F78" t="n">
        <v>-1</v>
      </c>
      <c r="G78" t="n">
        <v>0</v>
      </c>
      <c r="H78" t="n">
        <v>-1</v>
      </c>
      <c r="I78" t="n">
        <v>20107</v>
      </c>
      <c r="J78" t="n">
        <v>740</v>
      </c>
      <c r="K78" t="n">
        <v>7152</v>
      </c>
      <c r="L78" t="n">
        <v>998</v>
      </c>
      <c r="M78" t="n">
        <v>-5336</v>
      </c>
      <c r="N78" t="n">
        <v>5782</v>
      </c>
      <c r="O78" t="n">
        <v>-3111</v>
      </c>
      <c r="P78" t="n">
        <v>7463</v>
      </c>
      <c r="Q78" t="n">
        <v>3589</v>
      </c>
      <c r="R78" t="n">
        <v>1900</v>
      </c>
      <c r="S78" t="n">
        <v>59</v>
      </c>
      <c r="T78" t="n">
        <v>-194</v>
      </c>
      <c r="U78" t="n">
        <v>-6522</v>
      </c>
      <c r="V78" t="n">
        <v>-34339</v>
      </c>
      <c r="W78" t="n">
        <v>-11655</v>
      </c>
    </row>
    <row r="79">
      <c r="A79" s="5" t="inlineStr">
        <is>
          <t>Umsatzwachstum 1J in %</t>
        </is>
      </c>
      <c r="B79" s="5" t="inlineStr">
        <is>
          <t>Revenue Growth 1Y in %</t>
        </is>
      </c>
      <c r="C79" t="inlineStr">
        <is>
          <t>-</t>
        </is>
      </c>
      <c r="D79" t="n">
        <v>-12.64</v>
      </c>
      <c r="E79" t="n">
        <v>5.45</v>
      </c>
      <c r="F79" t="inlineStr">
        <is>
          <t>-</t>
        </is>
      </c>
      <c r="G79" t="n">
        <v>-2.94</v>
      </c>
      <c r="H79" t="n">
        <v>10.39</v>
      </c>
      <c r="I79" t="n">
        <v>46.67</v>
      </c>
      <c r="J79" t="n">
        <v>-2.78</v>
      </c>
      <c r="K79" t="n">
        <v>14.89</v>
      </c>
      <c r="L79" t="n">
        <v>5.62</v>
      </c>
      <c r="M79" t="n">
        <v>-2.2</v>
      </c>
      <c r="N79" t="n">
        <v>28.17</v>
      </c>
      <c r="O79" t="n">
        <v>9.23</v>
      </c>
      <c r="P79" t="n">
        <v>20.37</v>
      </c>
      <c r="Q79" t="n">
        <v>-10</v>
      </c>
      <c r="R79" t="n">
        <v>5.26</v>
      </c>
      <c r="S79" t="n">
        <v>9.619999999999999</v>
      </c>
      <c r="T79" t="n">
        <v>33.33</v>
      </c>
      <c r="U79" t="n">
        <v>39.29</v>
      </c>
      <c r="V79" t="n">
        <v>-17.65</v>
      </c>
      <c r="W79" t="n">
        <v>36</v>
      </c>
    </row>
    <row r="80">
      <c r="A80" s="5" t="inlineStr">
        <is>
          <t>Umsatzwachstum 3J in %</t>
        </is>
      </c>
      <c r="B80" s="5" t="inlineStr">
        <is>
          <t>Revenue Growth 3Y in %</t>
        </is>
      </c>
      <c r="C80" t="inlineStr">
        <is>
          <t>-</t>
        </is>
      </c>
      <c r="D80" t="n">
        <v>-2.4</v>
      </c>
      <c r="E80" t="n">
        <v>0.84</v>
      </c>
      <c r="F80" t="n">
        <v>2.48</v>
      </c>
      <c r="G80" t="n">
        <v>18.04</v>
      </c>
      <c r="H80" t="n">
        <v>18.09</v>
      </c>
      <c r="I80" t="n">
        <v>19.59</v>
      </c>
      <c r="J80" t="n">
        <v>5.91</v>
      </c>
      <c r="K80" t="n">
        <v>6.1</v>
      </c>
      <c r="L80" t="n">
        <v>10.53</v>
      </c>
      <c r="M80" t="n">
        <v>11.73</v>
      </c>
      <c r="N80" t="n">
        <v>19.26</v>
      </c>
      <c r="O80" t="n">
        <v>6.53</v>
      </c>
      <c r="P80" t="n">
        <v>5.21</v>
      </c>
      <c r="Q80" t="n">
        <v>1.63</v>
      </c>
      <c r="R80" t="n">
        <v>16.07</v>
      </c>
      <c r="S80" t="n">
        <v>27.41</v>
      </c>
      <c r="T80" t="n">
        <v>18.32</v>
      </c>
      <c r="U80" t="n">
        <v>19.21</v>
      </c>
      <c r="V80" t="inlineStr">
        <is>
          <t>-</t>
        </is>
      </c>
      <c r="W80" t="inlineStr">
        <is>
          <t>-</t>
        </is>
      </c>
    </row>
    <row r="81">
      <c r="A81" s="5" t="inlineStr">
        <is>
          <t>Umsatzwachstum 5J in %</t>
        </is>
      </c>
      <c r="B81" s="5" t="inlineStr">
        <is>
          <t>Revenue Growth 5Y in %</t>
        </is>
      </c>
      <c r="C81" t="inlineStr">
        <is>
          <t>-</t>
        </is>
      </c>
      <c r="D81" t="n">
        <v>0.05</v>
      </c>
      <c r="E81" t="n">
        <v>11.91</v>
      </c>
      <c r="F81" t="n">
        <v>10.27</v>
      </c>
      <c r="G81" t="n">
        <v>13.25</v>
      </c>
      <c r="H81" t="n">
        <v>14.96</v>
      </c>
      <c r="I81" t="n">
        <v>12.44</v>
      </c>
      <c r="J81" t="n">
        <v>8.74</v>
      </c>
      <c r="K81" t="n">
        <v>11.14</v>
      </c>
      <c r="L81" t="n">
        <v>12.24</v>
      </c>
      <c r="M81" t="n">
        <v>9.109999999999999</v>
      </c>
      <c r="N81" t="n">
        <v>10.61</v>
      </c>
      <c r="O81" t="n">
        <v>6.9</v>
      </c>
      <c r="P81" t="n">
        <v>11.72</v>
      </c>
      <c r="Q81" t="n">
        <v>15.5</v>
      </c>
      <c r="R81" t="n">
        <v>13.97</v>
      </c>
      <c r="S81" t="n">
        <v>20.12</v>
      </c>
      <c r="T81" t="inlineStr">
        <is>
          <t>-</t>
        </is>
      </c>
      <c r="U81" t="inlineStr">
        <is>
          <t>-</t>
        </is>
      </c>
      <c r="V81" t="inlineStr">
        <is>
          <t>-</t>
        </is>
      </c>
      <c r="W81" t="inlineStr">
        <is>
          <t>-</t>
        </is>
      </c>
    </row>
    <row r="82">
      <c r="A82" s="5" t="inlineStr">
        <is>
          <t>Umsatzwachstum 10J in %</t>
        </is>
      </c>
      <c r="B82" s="5" t="inlineStr">
        <is>
          <t>Revenue Growth 10Y in %</t>
        </is>
      </c>
      <c r="C82" t="inlineStr">
        <is>
          <t>-</t>
        </is>
      </c>
      <c r="D82" t="n">
        <v>6.25</v>
      </c>
      <c r="E82" t="n">
        <v>10.33</v>
      </c>
      <c r="F82" t="n">
        <v>10.71</v>
      </c>
      <c r="G82" t="n">
        <v>12.74</v>
      </c>
      <c r="H82" t="n">
        <v>12.04</v>
      </c>
      <c r="I82" t="n">
        <v>11.52</v>
      </c>
      <c r="J82" t="n">
        <v>7.82</v>
      </c>
      <c r="K82" t="n">
        <v>11.43</v>
      </c>
      <c r="L82" t="n">
        <v>13.87</v>
      </c>
      <c r="M82" t="n">
        <v>11.54</v>
      </c>
      <c r="N82" t="n">
        <v>15.36</v>
      </c>
      <c r="O82" t="inlineStr">
        <is>
          <t>-</t>
        </is>
      </c>
      <c r="P82" t="inlineStr">
        <is>
          <t>-</t>
        </is>
      </c>
      <c r="Q82" t="inlineStr">
        <is>
          <t>-</t>
        </is>
      </c>
      <c r="R82" t="inlineStr">
        <is>
          <t>-</t>
        </is>
      </c>
      <c r="S82" t="inlineStr">
        <is>
          <t>-</t>
        </is>
      </c>
      <c r="T82" t="inlineStr">
        <is>
          <t>-</t>
        </is>
      </c>
      <c r="U82" t="inlineStr">
        <is>
          <t>-</t>
        </is>
      </c>
      <c r="V82" t="inlineStr">
        <is>
          <t>-</t>
        </is>
      </c>
      <c r="W82" t="inlineStr">
        <is>
          <t>-</t>
        </is>
      </c>
    </row>
    <row r="83">
      <c r="A83" s="5" t="inlineStr">
        <is>
          <t>Gewinnwachstum 1J in %</t>
        </is>
      </c>
      <c r="B83" s="5" t="inlineStr">
        <is>
          <t>Earnings Growth 1Y in %</t>
        </is>
      </c>
      <c r="C83" t="inlineStr">
        <is>
          <t>-</t>
        </is>
      </c>
      <c r="D83" t="n">
        <v>-428.82</v>
      </c>
      <c r="E83" t="n">
        <v>-138.73</v>
      </c>
      <c r="F83" t="n">
        <v>35.04</v>
      </c>
      <c r="G83" t="n">
        <v>-169.85</v>
      </c>
      <c r="H83" t="n">
        <v>-90.28</v>
      </c>
      <c r="I83" t="n">
        <v>13710.94</v>
      </c>
      <c r="J83" t="n">
        <v>-93.83</v>
      </c>
      <c r="K83" t="n">
        <v>-12.69</v>
      </c>
      <c r="L83" t="n">
        <v>-7.84</v>
      </c>
      <c r="M83" t="n">
        <v>180.88</v>
      </c>
      <c r="N83" t="n">
        <v>-53.78</v>
      </c>
      <c r="O83" t="n">
        <v>-222.74</v>
      </c>
      <c r="P83" t="n">
        <v>-75.23999999999999</v>
      </c>
      <c r="Q83" t="n">
        <v>190.66</v>
      </c>
      <c r="R83" t="n">
        <v>-16.36</v>
      </c>
      <c r="S83" t="n">
        <v>-8.19</v>
      </c>
      <c r="T83" t="n">
        <v>-39.22</v>
      </c>
      <c r="U83" t="n">
        <v>63.43</v>
      </c>
      <c r="V83" t="n">
        <v>-2129.77</v>
      </c>
      <c r="W83" t="n">
        <v>-23.54</v>
      </c>
    </row>
    <row r="84">
      <c r="A84" s="5" t="inlineStr">
        <is>
          <t>Gewinnwachstum 3J in %</t>
        </is>
      </c>
      <c r="B84" s="5" t="inlineStr">
        <is>
          <t>Earnings Growth 3Y in %</t>
        </is>
      </c>
      <c r="C84" t="inlineStr">
        <is>
          <t>-</t>
        </is>
      </c>
      <c r="D84" t="n">
        <v>-177.5</v>
      </c>
      <c r="E84" t="n">
        <v>-91.18000000000001</v>
      </c>
      <c r="F84" t="n">
        <v>-75.03</v>
      </c>
      <c r="G84" t="n">
        <v>4483.6</v>
      </c>
      <c r="H84" t="n">
        <v>4508.94</v>
      </c>
      <c r="I84" t="n">
        <v>4534.81</v>
      </c>
      <c r="J84" t="n">
        <v>-38.12</v>
      </c>
      <c r="K84" t="n">
        <v>53.45</v>
      </c>
      <c r="L84" t="n">
        <v>39.75</v>
      </c>
      <c r="M84" t="n">
        <v>-31.88</v>
      </c>
      <c r="N84" t="n">
        <v>-117.25</v>
      </c>
      <c r="O84" t="n">
        <v>-35.77</v>
      </c>
      <c r="P84" t="n">
        <v>33.02</v>
      </c>
      <c r="Q84" t="n">
        <v>55.37</v>
      </c>
      <c r="R84" t="n">
        <v>-21.26</v>
      </c>
      <c r="S84" t="n">
        <v>5.34</v>
      </c>
      <c r="T84" t="n">
        <v>-701.85</v>
      </c>
      <c r="U84" t="n">
        <v>-696.63</v>
      </c>
      <c r="V84" t="inlineStr">
        <is>
          <t>-</t>
        </is>
      </c>
      <c r="W84" t="inlineStr">
        <is>
          <t>-</t>
        </is>
      </c>
    </row>
    <row r="85">
      <c r="A85" s="5" t="inlineStr">
        <is>
          <t>Gewinnwachstum 5J in %</t>
        </is>
      </c>
      <c r="B85" s="5" t="inlineStr">
        <is>
          <t>Earnings Growth 5Y in %</t>
        </is>
      </c>
      <c r="C85" t="inlineStr">
        <is>
          <t>-</t>
        </is>
      </c>
      <c r="D85" t="n">
        <v>-158.53</v>
      </c>
      <c r="E85" t="n">
        <v>2669.42</v>
      </c>
      <c r="F85" t="n">
        <v>2678.4</v>
      </c>
      <c r="G85" t="n">
        <v>2668.86</v>
      </c>
      <c r="H85" t="n">
        <v>2701.26</v>
      </c>
      <c r="I85" t="n">
        <v>2755.49</v>
      </c>
      <c r="J85" t="n">
        <v>2.55</v>
      </c>
      <c r="K85" t="n">
        <v>-23.23</v>
      </c>
      <c r="L85" t="n">
        <v>-35.74</v>
      </c>
      <c r="M85" t="n">
        <v>3.96</v>
      </c>
      <c r="N85" t="n">
        <v>-35.49</v>
      </c>
      <c r="O85" t="n">
        <v>-26.37</v>
      </c>
      <c r="P85" t="n">
        <v>10.33</v>
      </c>
      <c r="Q85" t="n">
        <v>38.06</v>
      </c>
      <c r="R85" t="n">
        <v>-426.02</v>
      </c>
      <c r="S85" t="n">
        <v>-427.46</v>
      </c>
      <c r="T85" t="inlineStr">
        <is>
          <t>-</t>
        </is>
      </c>
      <c r="U85" t="inlineStr">
        <is>
          <t>-</t>
        </is>
      </c>
      <c r="V85" t="inlineStr">
        <is>
          <t>-</t>
        </is>
      </c>
      <c r="W85" t="inlineStr">
        <is>
          <t>-</t>
        </is>
      </c>
    </row>
    <row r="86">
      <c r="A86" s="5" t="inlineStr">
        <is>
          <t>Gewinnwachstum 10J in %</t>
        </is>
      </c>
      <c r="B86" s="5" t="inlineStr">
        <is>
          <t>Earnings Growth 10Y in %</t>
        </is>
      </c>
      <c r="C86" t="inlineStr">
        <is>
          <t>-</t>
        </is>
      </c>
      <c r="D86" t="n">
        <v>1298.48</v>
      </c>
      <c r="E86" t="n">
        <v>1335.99</v>
      </c>
      <c r="F86" t="n">
        <v>1327.58</v>
      </c>
      <c r="G86" t="n">
        <v>1316.56</v>
      </c>
      <c r="H86" t="n">
        <v>1352.61</v>
      </c>
      <c r="I86" t="n">
        <v>1360</v>
      </c>
      <c r="J86" t="n">
        <v>-11.91</v>
      </c>
      <c r="K86" t="n">
        <v>-6.45</v>
      </c>
      <c r="L86" t="n">
        <v>1.16</v>
      </c>
      <c r="M86" t="n">
        <v>-211.03</v>
      </c>
      <c r="N86" t="n">
        <v>-231.47</v>
      </c>
      <c r="O86" t="inlineStr">
        <is>
          <t>-</t>
        </is>
      </c>
      <c r="P86" t="inlineStr">
        <is>
          <t>-</t>
        </is>
      </c>
      <c r="Q86" t="inlineStr">
        <is>
          <t>-</t>
        </is>
      </c>
      <c r="R86" t="inlineStr">
        <is>
          <t>-</t>
        </is>
      </c>
      <c r="S86" t="inlineStr">
        <is>
          <t>-</t>
        </is>
      </c>
      <c r="T86" t="inlineStr">
        <is>
          <t>-</t>
        </is>
      </c>
      <c r="U86" t="inlineStr">
        <is>
          <t>-</t>
        </is>
      </c>
      <c r="V86" t="inlineStr">
        <is>
          <t>-</t>
        </is>
      </c>
      <c r="W86" t="inlineStr">
        <is>
          <t>-</t>
        </is>
      </c>
    </row>
    <row r="87">
      <c r="A87" s="5" t="inlineStr">
        <is>
          <t>PEG Ratio</t>
        </is>
      </c>
      <c r="B87" s="5" t="inlineStr">
        <is>
          <t>KGW Kurs/Gewinn/Wachstum</t>
        </is>
      </c>
      <c r="C87" t="inlineStr">
        <is>
          <t>-</t>
        </is>
      </c>
      <c r="D87" t="inlineStr">
        <is>
          <t>-</t>
        </is>
      </c>
      <c r="E87" t="n">
        <v>0.01</v>
      </c>
      <c r="F87" t="inlineStr">
        <is>
          <t>-</t>
        </is>
      </c>
      <c r="G87" t="inlineStr">
        <is>
          <t>-</t>
        </is>
      </c>
      <c r="H87" t="n">
        <v>0</v>
      </c>
      <c r="I87" t="n">
        <v>0</v>
      </c>
      <c r="J87" t="n">
        <v>85.09999999999999</v>
      </c>
      <c r="K87" t="n">
        <v>-0.53</v>
      </c>
      <c r="L87" t="n">
        <v>-0.34</v>
      </c>
      <c r="M87" t="n">
        <v>2.35</v>
      </c>
      <c r="N87" t="n">
        <v>-0.57</v>
      </c>
      <c r="O87" t="n">
        <v>-0.44</v>
      </c>
      <c r="P87" t="inlineStr">
        <is>
          <t>-</t>
        </is>
      </c>
      <c r="Q87" t="inlineStr">
        <is>
          <t>-</t>
        </is>
      </c>
      <c r="R87" t="inlineStr">
        <is>
          <t>-</t>
        </is>
      </c>
      <c r="S87" t="inlineStr">
        <is>
          <t>-</t>
        </is>
      </c>
      <c r="T87" t="inlineStr">
        <is>
          <t>-</t>
        </is>
      </c>
      <c r="U87" t="inlineStr">
        <is>
          <t>-</t>
        </is>
      </c>
      <c r="V87" t="inlineStr">
        <is>
          <t>-</t>
        </is>
      </c>
      <c r="W87" t="inlineStr">
        <is>
          <t>-</t>
        </is>
      </c>
    </row>
    <row r="88">
      <c r="A88" s="5" t="inlineStr">
        <is>
          <t>EBIT-Wachstum 1J in %</t>
        </is>
      </c>
      <c r="B88" s="5" t="inlineStr">
        <is>
          <t>EBIT Growth 1Y in %</t>
        </is>
      </c>
      <c r="C88" t="inlineStr">
        <is>
          <t>-</t>
        </is>
      </c>
      <c r="D88" t="n">
        <v>-122.12</v>
      </c>
      <c r="E88" t="n">
        <v>15.41</v>
      </c>
      <c r="F88" t="n">
        <v>133.4</v>
      </c>
      <c r="G88" t="n">
        <v>-30</v>
      </c>
      <c r="H88" t="n">
        <v>-150.28</v>
      </c>
      <c r="I88" t="n">
        <v>-182.77</v>
      </c>
      <c r="J88" t="n">
        <v>-57.74</v>
      </c>
      <c r="K88" t="n">
        <v>99.91</v>
      </c>
      <c r="L88" t="n">
        <v>-40.97</v>
      </c>
      <c r="M88" t="n">
        <v>61.84</v>
      </c>
      <c r="N88" t="n">
        <v>-41.7</v>
      </c>
      <c r="O88" t="n">
        <v>-742.2</v>
      </c>
      <c r="P88" t="n">
        <v>-88.89</v>
      </c>
      <c r="Q88" t="n">
        <v>242.61</v>
      </c>
      <c r="R88" t="n">
        <v>-2.82</v>
      </c>
      <c r="S88" t="n">
        <v>-22.4</v>
      </c>
      <c r="T88" t="n">
        <v>-53.94</v>
      </c>
      <c r="U88" t="n">
        <v>69.33</v>
      </c>
      <c r="V88" t="n">
        <v>-977.9400000000001</v>
      </c>
      <c r="W88" t="n">
        <v>-17.34</v>
      </c>
    </row>
    <row r="89">
      <c r="A89" s="5" t="inlineStr">
        <is>
          <t>EBIT-Wachstum 3J in %</t>
        </is>
      </c>
      <c r="B89" s="5" t="inlineStr">
        <is>
          <t>EBIT Growth 3Y in %</t>
        </is>
      </c>
      <c r="C89" t="inlineStr">
        <is>
          <t>-</t>
        </is>
      </c>
      <c r="D89" t="n">
        <v>8.9</v>
      </c>
      <c r="E89" t="n">
        <v>39.6</v>
      </c>
      <c r="F89" t="n">
        <v>-15.63</v>
      </c>
      <c r="G89" t="n">
        <v>-121.02</v>
      </c>
      <c r="H89" t="n">
        <v>-130.26</v>
      </c>
      <c r="I89" t="n">
        <v>-46.87</v>
      </c>
      <c r="J89" t="n">
        <v>0.4</v>
      </c>
      <c r="K89" t="n">
        <v>40.26</v>
      </c>
      <c r="L89" t="n">
        <v>-6.94</v>
      </c>
      <c r="M89" t="n">
        <v>-240.69</v>
      </c>
      <c r="N89" t="n">
        <v>-290.93</v>
      </c>
      <c r="O89" t="n">
        <v>-196.16</v>
      </c>
      <c r="P89" t="n">
        <v>50.3</v>
      </c>
      <c r="Q89" t="n">
        <v>72.45999999999999</v>
      </c>
      <c r="R89" t="n">
        <v>-26.39</v>
      </c>
      <c r="S89" t="n">
        <v>-2.34</v>
      </c>
      <c r="T89" t="n">
        <v>-320.85</v>
      </c>
      <c r="U89" t="n">
        <v>-308.65</v>
      </c>
      <c r="V89" t="inlineStr">
        <is>
          <t>-</t>
        </is>
      </c>
      <c r="W89" t="inlineStr">
        <is>
          <t>-</t>
        </is>
      </c>
    </row>
    <row r="90">
      <c r="A90" s="5" t="inlineStr">
        <is>
          <t>EBIT-Wachstum 5J in %</t>
        </is>
      </c>
      <c r="B90" s="5" t="inlineStr">
        <is>
          <t>EBIT Growth 5Y in %</t>
        </is>
      </c>
      <c r="C90" t="inlineStr">
        <is>
          <t>-</t>
        </is>
      </c>
      <c r="D90" t="n">
        <v>-30.72</v>
      </c>
      <c r="E90" t="n">
        <v>-42.85</v>
      </c>
      <c r="F90" t="n">
        <v>-57.48</v>
      </c>
      <c r="G90" t="n">
        <v>-64.18000000000001</v>
      </c>
      <c r="H90" t="n">
        <v>-66.37</v>
      </c>
      <c r="I90" t="n">
        <v>-23.95</v>
      </c>
      <c r="J90" t="n">
        <v>4.27</v>
      </c>
      <c r="K90" t="n">
        <v>-132.62</v>
      </c>
      <c r="L90" t="n">
        <v>-170.38</v>
      </c>
      <c r="M90" t="n">
        <v>-113.67</v>
      </c>
      <c r="N90" t="n">
        <v>-126.6</v>
      </c>
      <c r="O90" t="n">
        <v>-122.74</v>
      </c>
      <c r="P90" t="n">
        <v>14.91</v>
      </c>
      <c r="Q90" t="n">
        <v>46.56</v>
      </c>
      <c r="R90" t="n">
        <v>-197.55</v>
      </c>
      <c r="S90" t="n">
        <v>-200.46</v>
      </c>
      <c r="T90" t="inlineStr">
        <is>
          <t>-</t>
        </is>
      </c>
      <c r="U90" t="inlineStr">
        <is>
          <t>-</t>
        </is>
      </c>
      <c r="V90" t="inlineStr">
        <is>
          <t>-</t>
        </is>
      </c>
      <c r="W90" t="inlineStr">
        <is>
          <t>-</t>
        </is>
      </c>
    </row>
    <row r="91">
      <c r="A91" s="5" t="inlineStr">
        <is>
          <t>EBIT-Wachstum 10J in %</t>
        </is>
      </c>
      <c r="B91" s="5" t="inlineStr">
        <is>
          <t>EBIT Growth 10Y in %</t>
        </is>
      </c>
      <c r="C91" t="inlineStr">
        <is>
          <t>-</t>
        </is>
      </c>
      <c r="D91" t="n">
        <v>-27.33</v>
      </c>
      <c r="E91" t="n">
        <v>-19.29</v>
      </c>
      <c r="F91" t="n">
        <v>-95.05</v>
      </c>
      <c r="G91" t="n">
        <v>-117.28</v>
      </c>
      <c r="H91" t="n">
        <v>-90.02</v>
      </c>
      <c r="I91" t="n">
        <v>-75.27</v>
      </c>
      <c r="J91" t="n">
        <v>-59.24</v>
      </c>
      <c r="K91" t="n">
        <v>-58.86</v>
      </c>
      <c r="L91" t="n">
        <v>-61.91</v>
      </c>
      <c r="M91" t="n">
        <v>-155.61</v>
      </c>
      <c r="N91" t="n">
        <v>-163.53</v>
      </c>
      <c r="O91" t="inlineStr">
        <is>
          <t>-</t>
        </is>
      </c>
      <c r="P91" t="inlineStr">
        <is>
          <t>-</t>
        </is>
      </c>
      <c r="Q91" t="inlineStr">
        <is>
          <t>-</t>
        </is>
      </c>
      <c r="R91" t="inlineStr">
        <is>
          <t>-</t>
        </is>
      </c>
      <c r="S91" t="inlineStr">
        <is>
          <t>-</t>
        </is>
      </c>
      <c r="T91" t="inlineStr">
        <is>
          <t>-</t>
        </is>
      </c>
      <c r="U91" t="inlineStr">
        <is>
          <t>-</t>
        </is>
      </c>
      <c r="V91" t="inlineStr">
        <is>
          <t>-</t>
        </is>
      </c>
      <c r="W91" t="inlineStr">
        <is>
          <t>-</t>
        </is>
      </c>
    </row>
    <row r="92">
      <c r="A92" s="5" t="inlineStr">
        <is>
          <t>Op.Cashflow Wachstum 1J in %</t>
        </is>
      </c>
      <c r="B92" s="5" t="inlineStr">
        <is>
          <t>Op.Cashflow Wachstum 1Y in %</t>
        </is>
      </c>
      <c r="C92" t="inlineStr">
        <is>
          <t>-</t>
        </is>
      </c>
      <c r="D92" t="n">
        <v>-18.37</v>
      </c>
      <c r="E92" t="n">
        <v>-21.93</v>
      </c>
      <c r="F92" t="n">
        <v>-19.6</v>
      </c>
      <c r="G92" t="n">
        <v>-7.04</v>
      </c>
      <c r="H92" t="n">
        <v>-35.85</v>
      </c>
      <c r="I92" t="n">
        <v>18.79</v>
      </c>
      <c r="J92" t="n">
        <v>28.1</v>
      </c>
      <c r="K92" t="n">
        <v>-20.17</v>
      </c>
      <c r="L92" t="n">
        <v>24.7</v>
      </c>
      <c r="M92" t="n">
        <v>26.79</v>
      </c>
      <c r="N92" t="n">
        <v>-36.9</v>
      </c>
      <c r="O92" t="n">
        <v>15.38</v>
      </c>
      <c r="P92" t="n">
        <v>0.41</v>
      </c>
      <c r="Q92" t="inlineStr">
        <is>
          <t>-</t>
        </is>
      </c>
      <c r="R92" t="inlineStr">
        <is>
          <t>-</t>
        </is>
      </c>
      <c r="S92" t="inlineStr">
        <is>
          <t>-</t>
        </is>
      </c>
      <c r="T92" t="inlineStr">
        <is>
          <t>-</t>
        </is>
      </c>
      <c r="U92" t="inlineStr">
        <is>
          <t>-</t>
        </is>
      </c>
      <c r="V92" t="inlineStr">
        <is>
          <t>-</t>
        </is>
      </c>
      <c r="W92" t="inlineStr">
        <is>
          <t>-</t>
        </is>
      </c>
    </row>
    <row r="93">
      <c r="A93" s="5" t="inlineStr">
        <is>
          <t>Op.Cashflow Wachstum 3J in %</t>
        </is>
      </c>
      <c r="B93" s="5" t="inlineStr">
        <is>
          <t>Op.Cashflow Wachstum 3Y in %</t>
        </is>
      </c>
      <c r="C93" t="inlineStr">
        <is>
          <t>-</t>
        </is>
      </c>
      <c r="D93" t="n">
        <v>-19.97</v>
      </c>
      <c r="E93" t="n">
        <v>-16.19</v>
      </c>
      <c r="F93" t="n">
        <v>-20.83</v>
      </c>
      <c r="G93" t="n">
        <v>-8.029999999999999</v>
      </c>
      <c r="H93" t="n">
        <v>3.68</v>
      </c>
      <c r="I93" t="n">
        <v>8.91</v>
      </c>
      <c r="J93" t="n">
        <v>10.88</v>
      </c>
      <c r="K93" t="n">
        <v>10.44</v>
      </c>
      <c r="L93" t="n">
        <v>4.86</v>
      </c>
      <c r="M93" t="n">
        <v>1.76</v>
      </c>
      <c r="N93" t="n">
        <v>-7.04</v>
      </c>
      <c r="O93" t="inlineStr">
        <is>
          <t>-</t>
        </is>
      </c>
      <c r="P93" t="inlineStr">
        <is>
          <t>-</t>
        </is>
      </c>
      <c r="Q93" t="inlineStr">
        <is>
          <t>-</t>
        </is>
      </c>
      <c r="R93" t="inlineStr">
        <is>
          <t>-</t>
        </is>
      </c>
      <c r="S93" t="inlineStr">
        <is>
          <t>-</t>
        </is>
      </c>
      <c r="T93" t="inlineStr">
        <is>
          <t>-</t>
        </is>
      </c>
      <c r="U93" t="inlineStr">
        <is>
          <t>-</t>
        </is>
      </c>
      <c r="V93" t="inlineStr">
        <is>
          <t>-</t>
        </is>
      </c>
      <c r="W93" t="inlineStr">
        <is>
          <t>-</t>
        </is>
      </c>
    </row>
    <row r="94">
      <c r="A94" s="5" t="inlineStr">
        <is>
          <t>Op.Cashflow Wachstum 5J in %</t>
        </is>
      </c>
      <c r="B94" s="5" t="inlineStr">
        <is>
          <t>Op.Cashflow Wachstum 5Y in %</t>
        </is>
      </c>
      <c r="C94" t="inlineStr">
        <is>
          <t>-</t>
        </is>
      </c>
      <c r="D94" t="n">
        <v>-20.56</v>
      </c>
      <c r="E94" t="n">
        <v>-13.13</v>
      </c>
      <c r="F94" t="n">
        <v>-3.12</v>
      </c>
      <c r="G94" t="n">
        <v>-3.23</v>
      </c>
      <c r="H94" t="n">
        <v>3.11</v>
      </c>
      <c r="I94" t="n">
        <v>15.64</v>
      </c>
      <c r="J94" t="n">
        <v>4.5</v>
      </c>
      <c r="K94" t="n">
        <v>1.96</v>
      </c>
      <c r="L94" t="n">
        <v>6.08</v>
      </c>
      <c r="M94" t="inlineStr">
        <is>
          <t>-</t>
        </is>
      </c>
      <c r="N94" t="inlineStr">
        <is>
          <t>-</t>
        </is>
      </c>
      <c r="O94" t="inlineStr">
        <is>
          <t>-</t>
        </is>
      </c>
      <c r="P94" t="inlineStr">
        <is>
          <t>-</t>
        </is>
      </c>
      <c r="Q94" t="inlineStr">
        <is>
          <t>-</t>
        </is>
      </c>
      <c r="R94" t="inlineStr">
        <is>
          <t>-</t>
        </is>
      </c>
      <c r="S94" t="inlineStr">
        <is>
          <t>-</t>
        </is>
      </c>
      <c r="T94" t="inlineStr">
        <is>
          <t>-</t>
        </is>
      </c>
      <c r="U94" t="inlineStr">
        <is>
          <t>-</t>
        </is>
      </c>
      <c r="V94" t="inlineStr">
        <is>
          <t>-</t>
        </is>
      </c>
      <c r="W94" t="inlineStr">
        <is>
          <t>-</t>
        </is>
      </c>
    </row>
    <row r="95">
      <c r="A95" s="5" t="inlineStr">
        <is>
          <t>Op.Cashflow Wachstum 10J in %</t>
        </is>
      </c>
      <c r="B95" s="5" t="inlineStr">
        <is>
          <t>Op.Cashflow Wachstum 10Y in %</t>
        </is>
      </c>
      <c r="C95" t="inlineStr">
        <is>
          <t>-</t>
        </is>
      </c>
      <c r="D95" t="n">
        <v>-2.46</v>
      </c>
      <c r="E95" t="n">
        <v>-4.31</v>
      </c>
      <c r="F95" t="n">
        <v>-0.58</v>
      </c>
      <c r="G95" t="n">
        <v>1.42</v>
      </c>
      <c r="H95" t="inlineStr">
        <is>
          <t>-</t>
        </is>
      </c>
      <c r="I95" t="inlineStr">
        <is>
          <t>-</t>
        </is>
      </c>
      <c r="J95" t="inlineStr">
        <is>
          <t>-</t>
        </is>
      </c>
      <c r="K95" t="inlineStr">
        <is>
          <t>-</t>
        </is>
      </c>
      <c r="L95" t="inlineStr">
        <is>
          <t>-</t>
        </is>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c r="W95" t="inlineStr">
        <is>
          <t>-</t>
        </is>
      </c>
    </row>
    <row r="96">
      <c r="A96" s="5" t="inlineStr">
        <is>
          <t>Working Capital in Mio</t>
        </is>
      </c>
      <c r="B96" s="5" t="inlineStr">
        <is>
          <t>Working Capital in M</t>
        </is>
      </c>
      <c r="C96" t="inlineStr">
        <is>
          <t>-</t>
        </is>
      </c>
      <c r="D96" t="n">
        <v>14294</v>
      </c>
      <c r="E96" t="n">
        <v>-3894</v>
      </c>
      <c r="F96" t="n">
        <v>-5053</v>
      </c>
      <c r="G96" t="n">
        <v>-6085</v>
      </c>
      <c r="H96" t="n">
        <v>-10488</v>
      </c>
      <c r="I96" t="n">
        <v>-367.4</v>
      </c>
      <c r="J96" t="n">
        <v>-9198</v>
      </c>
      <c r="K96" t="n">
        <v>-4636</v>
      </c>
      <c r="L96" t="n">
        <v>-11672</v>
      </c>
      <c r="M96" t="n">
        <v>-16684</v>
      </c>
      <c r="N96" t="n">
        <v>-17288</v>
      </c>
      <c r="O96" t="n">
        <v>-15354</v>
      </c>
      <c r="P96" t="n">
        <v>-7107</v>
      </c>
      <c r="Q96" t="n">
        <v>-9248</v>
      </c>
      <c r="R96" t="n">
        <v>-3526</v>
      </c>
      <c r="S96" t="n">
        <v>-2175</v>
      </c>
      <c r="T96" t="n">
        <v>-6608</v>
      </c>
      <c r="U96" t="n">
        <v>-4655</v>
      </c>
      <c r="V96" t="n">
        <v>6727</v>
      </c>
      <c r="W96" t="n">
        <v>-2230</v>
      </c>
      <c r="X96" t="n">
        <v>-855.3</v>
      </c>
    </row>
  </sheetData>
  <pageMargins bottom="1" footer="0.5" header="0.5" left="0.75" right="0.75" top="1"/>
</worksheet>
</file>

<file path=xl/worksheets/sheet101.xml><?xml version="1.0" encoding="utf-8"?>
<worksheet xmlns="http://schemas.openxmlformats.org/spreadsheetml/2006/main">
  <sheetPr>
    <outlinePr summaryBelow="1" summaryRight="1"/>
    <pageSetUpPr/>
  </sheetPr>
  <dimension ref="A1:Q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0"/>
    <col customWidth="1" max="14" min="14" width="19"/>
    <col customWidth="1" max="15" min="15" width="10"/>
    <col customWidth="1" max="16" min="16" width="20"/>
    <col customWidth="1" max="17" min="17" width="9"/>
  </cols>
  <sheetData>
    <row r="1">
      <c r="A1" s="1" t="inlineStr">
        <is>
          <t xml:space="preserve">WHITBREAD </t>
        </is>
      </c>
      <c r="B1" s="2" t="inlineStr">
        <is>
          <t>WKN: A0LGB1  ISIN: GB00B1KJJ408  US-Symbol:WTBCF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+44-1-582-424200</t>
        </is>
      </c>
      <c r="G4" t="inlineStr">
        <is>
          <t>21.05.2020</t>
        </is>
      </c>
      <c r="H4" t="inlineStr">
        <is>
          <t>Publication Of Annual Report</t>
        </is>
      </c>
      <c r="J4" t="inlineStr">
        <is>
          <t>BlackRock, Inc.</t>
        </is>
      </c>
      <c r="L4" t="inlineStr">
        <is>
          <t>6,79%</t>
        </is>
      </c>
    </row>
    <row r="5">
      <c r="A5" s="5" t="inlineStr">
        <is>
          <t>Ticker</t>
        </is>
      </c>
      <c r="B5" t="inlineStr">
        <is>
          <t>WHF4</t>
        </is>
      </c>
      <c r="C5" s="5" t="inlineStr">
        <is>
          <t>Fax</t>
        </is>
      </c>
      <c r="D5" s="5" t="inlineStr"/>
      <c r="E5" t="inlineStr">
        <is>
          <t>-</t>
        </is>
      </c>
      <c r="G5" t="inlineStr">
        <is>
          <t>07.07.2020</t>
        </is>
      </c>
      <c r="H5" t="inlineStr">
        <is>
          <t>Annual General Meeting</t>
        </is>
      </c>
      <c r="J5" t="inlineStr">
        <is>
          <t>Aberdeen Asset Management</t>
        </is>
      </c>
      <c r="L5" t="inlineStr">
        <is>
          <t>4,99%</t>
        </is>
      </c>
    </row>
    <row r="6">
      <c r="A6" s="5" t="inlineStr">
        <is>
          <t>Gelistet Seit / Listed Since</t>
        </is>
      </c>
      <c r="B6" t="inlineStr">
        <is>
          <t>-</t>
        </is>
      </c>
      <c r="C6" s="5" t="inlineStr">
        <is>
          <t>Internet</t>
        </is>
      </c>
      <c r="D6" s="5" t="inlineStr"/>
      <c r="E6" t="inlineStr">
        <is>
          <t>http://www.whitbread.co.uk</t>
        </is>
      </c>
      <c r="G6" t="inlineStr">
        <is>
          <t>22.10.2020</t>
        </is>
      </c>
      <c r="H6" t="inlineStr">
        <is>
          <t>Result Half (Previous Year)</t>
        </is>
      </c>
      <c r="J6" t="inlineStr">
        <is>
          <t>Longview Partners</t>
        </is>
      </c>
      <c r="L6" t="inlineStr">
        <is>
          <t>5,04%</t>
        </is>
      </c>
    </row>
    <row r="7">
      <c r="A7" s="5" t="inlineStr">
        <is>
          <t>Nominalwert / Nominal Value</t>
        </is>
      </c>
      <c r="B7" t="inlineStr">
        <is>
          <t>-</t>
        </is>
      </c>
      <c r="C7" s="5" t="inlineStr">
        <is>
          <t>Inv. Relations Telefon / Phone</t>
        </is>
      </c>
      <c r="D7" s="5" t="inlineStr"/>
      <c r="E7" t="inlineStr">
        <is>
          <t>+44-1-582-888633</t>
        </is>
      </c>
      <c r="J7" t="inlineStr">
        <is>
          <t>MFS Investment Management</t>
        </is>
      </c>
      <c r="L7" t="inlineStr">
        <is>
          <t>4,82%</t>
        </is>
      </c>
    </row>
    <row r="8">
      <c r="A8" s="5" t="inlineStr">
        <is>
          <t>Land / Country</t>
        </is>
      </c>
      <c r="B8" t="inlineStr">
        <is>
          <t>Großbritannien</t>
        </is>
      </c>
      <c r="C8" s="5" t="inlineStr">
        <is>
          <t>Inv. Relations E-Mail</t>
        </is>
      </c>
      <c r="D8" s="5" t="inlineStr"/>
      <c r="E8" t="inlineStr">
        <is>
          <t>investorrelations@whitbread.com</t>
        </is>
      </c>
      <c r="J8" t="inlineStr">
        <is>
          <t>Vulcan Value Partners LLC</t>
        </is>
      </c>
      <c r="L8" t="inlineStr">
        <is>
          <t>4,98%</t>
        </is>
      </c>
    </row>
    <row r="9">
      <c r="A9" s="5" t="inlineStr">
        <is>
          <t>Währung / Currency</t>
        </is>
      </c>
      <c r="B9" t="inlineStr">
        <is>
          <t>GBP</t>
        </is>
      </c>
      <c r="C9" s="5" t="inlineStr">
        <is>
          <t>Kontaktperson / Contact Person</t>
        </is>
      </c>
      <c r="D9" s="5" t="inlineStr"/>
      <c r="E9" t="inlineStr">
        <is>
          <t>Paul Tymms</t>
        </is>
      </c>
      <c r="J9" t="inlineStr">
        <is>
          <t>Freefloat</t>
        </is>
      </c>
      <c r="L9" t="inlineStr">
        <is>
          <t>73,38%</t>
        </is>
      </c>
    </row>
    <row r="10">
      <c r="A10" s="5" t="inlineStr">
        <is>
          <t>Branche / Industry</t>
        </is>
      </c>
      <c r="B10" t="inlineStr">
        <is>
          <t>Food</t>
        </is>
      </c>
      <c r="C10" s="5" t="inlineStr"/>
      <c r="D10" s="5" t="inlineStr"/>
    </row>
    <row r="11">
      <c r="A11" s="5" t="inlineStr">
        <is>
          <t>Sektor / Sector</t>
        </is>
      </c>
      <c r="B11" t="inlineStr">
        <is>
          <t>Consumer Goods</t>
        </is>
      </c>
    </row>
    <row r="12">
      <c r="A12" s="5" t="inlineStr">
        <is>
          <t>Typ / Genre</t>
        </is>
      </c>
      <c r="B12" t="inlineStr">
        <is>
          <t>Namensaktie</t>
        </is>
      </c>
    </row>
    <row r="13">
      <c r="A13" s="5" t="inlineStr">
        <is>
          <t>Adresse / Address</t>
        </is>
      </c>
      <c r="B13" t="inlineStr">
        <is>
          <t>Whitbread plcWhitbread Court Houghton Hall Business Park Porz Avenue  UK-Dunstable LU5 5XE</t>
        </is>
      </c>
    </row>
    <row r="14">
      <c r="A14" s="5" t="inlineStr">
        <is>
          <t>Management</t>
        </is>
      </c>
      <c r="B14" t="inlineStr">
        <is>
          <t>Alison Brittain, Nicholas Cadbury, Louise Smalley, Chris Vaughan, Simon Jones, Mark Anderson, Nigel Jones, Phil Birbeck, Simon Ewins</t>
        </is>
      </c>
    </row>
    <row r="15">
      <c r="A15" s="5" t="inlineStr">
        <is>
          <t>Aufsichtsrat / Board</t>
        </is>
      </c>
      <c r="B15" t="inlineStr">
        <is>
          <t>Adam Crozier, Alison Brittain, Nicholas Cadbury, Louise Smalley, Richard Gillingwater, Chris Kennedy, Deanna Oppenheimer, Frank Fiskers, Susan Taylor Martin, Horst Baier, David Atkins</t>
        </is>
      </c>
    </row>
    <row r="16">
      <c r="A16" s="5" t="inlineStr">
        <is>
          <t>Beschreibung</t>
        </is>
      </c>
      <c r="B16" t="inlineStr">
        <is>
          <t>Whitbread plc ist im Hotel- und Gaststättengewerbe tätig. Zur Unternehmensgruppe gehören die Hotels und Gaststätten Premier Inn, hub by Premier Inn, Beefeater Grill, Table Table und Brewers Fayre. Das Budget-Hotel Premier Inn ist in Grossbritannien mit über 700 Hotels mit mehr als 55.000 Zimmern präsent wie auch international in Dubai und in Indien vertreten. Das Cityhotel hub by Premier Inn in London, Covent Garden, bietet aussergewöhnlich hohen digitalen Komfort an. Beefeater Grill betreibt Restaurants mit Fokus auf Steakspezialitäten. Table Table bietet in über 80 Restaurants eine umfangreiche Speisenauswahl sowie eine grosse Auswahl an individuellen Sitzmöglichkeiten wie beispielsweise luxuriöse Sofas, individuelle Säle für Familienfeiern oder gemütliche Sitzecken am Kamin an. Das Restaurant Brewers Fayre offeriert Pub Essen mit gutem Preis-Leistungs-Verhältnis. Der Ursprung der Gesellschaft reicht zurück ins Jahr 1742, als Samuel Whitbread seine erste Brauerei gründete. Der Hauptsitz von Whitbread plc ist in Dunstable, UK. Copyright 2014 FINANCE BASE AG</t>
        </is>
      </c>
    </row>
    <row r="17">
      <c r="A17" s="5" t="inlineStr">
        <is>
          <t>Profile</t>
        </is>
      </c>
      <c r="B17" t="inlineStr">
        <is>
          <t>Whitbread plc operates in the hotel and catering industry. The Group of companies, the hotels and restaurants include Premier Inn, hub by Premier Inn, Beefeater Grill, Table Table and Brewers Fayre. The budget hotel Premier Inn is as well represented in the UK with present over 700 hotels with over 55,000 rooms internationally in Dubai and in India. The city hotel hub by Premier Inn in London, Covent Garden, offers exceptionally high digital comfort. Beefeater Grill operates restaurants with a focus on steak specialties. Table Table has more than 80 restaurants on an extensive selection of food and a wide range of individual seating such as luxury sofas, individual rooms for family gatherings or cozy seating areas by the fireplace. The Brewers Fayre restaurant offers pub food with a good price-performance ratio. The origin of the company dates back to 1742 when Samuel Whitbread founded his first brewery. The headquarters of Whitbread plc is in Dunstable,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row>
    <row r="19">
      <c r="A19" s="5" t="inlineStr">
        <is>
          <t>Bilanz in Mio.  GBP per  28.02</t>
        </is>
      </c>
      <c r="B19" s="5" t="inlineStr">
        <is>
          <t>Balance Sheet in M  GBP per  28.02</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2007</v>
      </c>
    </row>
    <row r="20">
      <c r="A20" s="5" t="inlineStr">
        <is>
          <t>Umsatz</t>
        </is>
      </c>
      <c r="B20" s="5" t="inlineStr">
        <is>
          <t>Revenue</t>
        </is>
      </c>
      <c r="C20" t="inlineStr">
        <is>
          <t>-</t>
        </is>
      </c>
      <c r="D20" t="n">
        <v>3185</v>
      </c>
      <c r="E20" t="n">
        <v>3295</v>
      </c>
      <c r="F20" t="n">
        <v>3106</v>
      </c>
      <c r="G20" t="n">
        <v>2922</v>
      </c>
      <c r="H20" t="n">
        <v>2608</v>
      </c>
      <c r="I20" t="n">
        <v>2294</v>
      </c>
      <c r="J20" t="n">
        <v>2030</v>
      </c>
      <c r="K20" t="n">
        <v>1778</v>
      </c>
      <c r="L20" t="n">
        <v>1600</v>
      </c>
      <c r="M20" t="n">
        <v>1435</v>
      </c>
      <c r="N20" t="n">
        <v>1335</v>
      </c>
      <c r="O20" t="n">
        <v>1217</v>
      </c>
      <c r="P20" t="n">
        <v>1174</v>
      </c>
      <c r="Q20" t="n">
        <v>1174</v>
      </c>
    </row>
    <row r="21">
      <c r="A21" s="5" t="inlineStr">
        <is>
          <t>Operatives Ergebnis (EBIT)</t>
        </is>
      </c>
      <c r="B21" s="5" t="inlineStr">
        <is>
          <t>EBIT Earning Before Interest &amp; Tax</t>
        </is>
      </c>
      <c r="C21" t="inlineStr">
        <is>
          <t>-</t>
        </is>
      </c>
      <c r="D21" t="n">
        <v>294.1</v>
      </c>
      <c r="E21" t="n">
        <v>589.8</v>
      </c>
      <c r="F21" t="n">
        <v>552.7</v>
      </c>
      <c r="G21" t="n">
        <v>528.1</v>
      </c>
      <c r="H21" t="n">
        <v>500.9</v>
      </c>
      <c r="I21" t="n">
        <v>391.5</v>
      </c>
      <c r="J21" t="n">
        <v>387.2</v>
      </c>
      <c r="K21" t="n">
        <v>345.7</v>
      </c>
      <c r="L21" t="n">
        <v>309.9</v>
      </c>
      <c r="M21" t="n">
        <v>253.2</v>
      </c>
      <c r="N21" t="n">
        <v>227.2</v>
      </c>
      <c r="O21" t="n">
        <v>175.1</v>
      </c>
      <c r="P21" t="n">
        <v>376.2</v>
      </c>
      <c r="Q21" t="n">
        <v>376.2</v>
      </c>
    </row>
    <row r="22">
      <c r="A22" s="5" t="inlineStr">
        <is>
          <t>Finanzergebnis</t>
        </is>
      </c>
      <c r="B22" s="5" t="inlineStr">
        <is>
          <t>Financial Result</t>
        </is>
      </c>
      <c r="C22" t="inlineStr">
        <is>
          <t>-</t>
        </is>
      </c>
      <c r="D22" t="n">
        <v>-34.3</v>
      </c>
      <c r="E22" t="n">
        <v>-41.4</v>
      </c>
      <c r="F22" t="n">
        <v>-37.3</v>
      </c>
      <c r="G22" t="n">
        <v>-40.4</v>
      </c>
      <c r="H22" t="n">
        <v>-37.1</v>
      </c>
      <c r="I22" t="n">
        <v>-44.5</v>
      </c>
      <c r="J22" t="n">
        <v>-31.9</v>
      </c>
      <c r="K22" t="n">
        <v>-39.9</v>
      </c>
      <c r="L22" t="n">
        <v>-38.7</v>
      </c>
      <c r="M22" t="n">
        <v>-45.2</v>
      </c>
      <c r="N22" t="n">
        <v>-28.6</v>
      </c>
      <c r="O22" t="n">
        <v>-40.5</v>
      </c>
      <c r="P22" t="n">
        <v>-38.2</v>
      </c>
      <c r="Q22" t="n">
        <v>-38.2</v>
      </c>
    </row>
    <row r="23">
      <c r="A23" s="5" t="inlineStr">
        <is>
          <t>Ergebnis vor Steuer (EBT)</t>
        </is>
      </c>
      <c r="B23" s="5" t="inlineStr">
        <is>
          <t>EBT Earning Before Tax</t>
        </is>
      </c>
      <c r="C23" t="inlineStr">
        <is>
          <t>-</t>
        </is>
      </c>
      <c r="D23" t="n">
        <v>259.8</v>
      </c>
      <c r="E23" t="n">
        <v>548.4</v>
      </c>
      <c r="F23" t="n">
        <v>515.4</v>
      </c>
      <c r="G23" t="n">
        <v>487.7</v>
      </c>
      <c r="H23" t="n">
        <v>463.8</v>
      </c>
      <c r="I23" t="n">
        <v>347</v>
      </c>
      <c r="J23" t="n">
        <v>355.3</v>
      </c>
      <c r="K23" t="n">
        <v>305.8</v>
      </c>
      <c r="L23" t="n">
        <v>271.2</v>
      </c>
      <c r="M23" t="n">
        <v>208</v>
      </c>
      <c r="N23" t="n">
        <v>198.6</v>
      </c>
      <c r="O23" t="n">
        <v>134.6</v>
      </c>
      <c r="P23" t="n">
        <v>338</v>
      </c>
      <c r="Q23" t="n">
        <v>338</v>
      </c>
    </row>
    <row r="24">
      <c r="A24" s="5" t="inlineStr">
        <is>
          <t>Ergebnis nach Steuer</t>
        </is>
      </c>
      <c r="B24" s="5" t="inlineStr">
        <is>
          <t>Earnings after tax</t>
        </is>
      </c>
      <c r="C24" t="inlineStr">
        <is>
          <t>-</t>
        </is>
      </c>
      <c r="D24" t="n">
        <v>3731</v>
      </c>
      <c r="E24" t="n">
        <v>436.4</v>
      </c>
      <c r="F24" t="n">
        <v>415.9</v>
      </c>
      <c r="G24" t="n">
        <v>387.3</v>
      </c>
      <c r="H24" t="n">
        <v>366.1</v>
      </c>
      <c r="I24" t="n">
        <v>323.4</v>
      </c>
      <c r="J24" t="n">
        <v>301.3</v>
      </c>
      <c r="K24" t="n">
        <v>266</v>
      </c>
      <c r="L24" t="n">
        <v>222.1</v>
      </c>
      <c r="M24" t="n">
        <v>160</v>
      </c>
      <c r="N24" t="n">
        <v>90.3</v>
      </c>
      <c r="O24" t="n">
        <v>83.3</v>
      </c>
      <c r="P24" t="n">
        <v>205.2</v>
      </c>
      <c r="Q24" t="n">
        <v>205.2</v>
      </c>
    </row>
    <row r="25">
      <c r="A25" s="5" t="inlineStr">
        <is>
          <t>Minderheitenanteil</t>
        </is>
      </c>
      <c r="B25" s="5" t="inlineStr">
        <is>
          <t>Minority Share</t>
        </is>
      </c>
      <c r="C25" t="inlineStr">
        <is>
          <t>-</t>
        </is>
      </c>
      <c r="D25" t="inlineStr">
        <is>
          <t>-</t>
        </is>
      </c>
      <c r="E25" t="n">
        <v>1.6</v>
      </c>
      <c r="F25" t="n">
        <v>5.7</v>
      </c>
      <c r="G25" t="n">
        <v>3.9</v>
      </c>
      <c r="H25" t="n">
        <v>4</v>
      </c>
      <c r="I25" t="n">
        <v>4.5</v>
      </c>
      <c r="J25" t="n">
        <v>2.2</v>
      </c>
      <c r="K25" t="n">
        <v>1.3</v>
      </c>
      <c r="L25" t="n">
        <v>1.2</v>
      </c>
      <c r="M25" t="n">
        <v>1</v>
      </c>
      <c r="N25" t="n">
        <v>1.5</v>
      </c>
      <c r="O25" t="n">
        <v>0.8</v>
      </c>
      <c r="P25" t="n">
        <v>0.3</v>
      </c>
      <c r="Q25" t="n">
        <v>0.3</v>
      </c>
    </row>
    <row r="26">
      <c r="A26" s="5" t="inlineStr">
        <is>
          <t>Jahresüberschuss/-fehlbetrag</t>
        </is>
      </c>
      <c r="B26" s="5" t="inlineStr">
        <is>
          <t>Net Profit</t>
        </is>
      </c>
      <c r="C26" t="inlineStr">
        <is>
          <t>-</t>
        </is>
      </c>
      <c r="D26" t="n">
        <v>3731</v>
      </c>
      <c r="E26" t="n">
        <v>438</v>
      </c>
      <c r="F26" t="n">
        <v>421.6</v>
      </c>
      <c r="G26" t="n">
        <v>391.2</v>
      </c>
      <c r="H26" t="n">
        <v>370.1</v>
      </c>
      <c r="I26" t="n">
        <v>327.9</v>
      </c>
      <c r="J26" t="n">
        <v>303.5</v>
      </c>
      <c r="K26" t="n">
        <v>267.3</v>
      </c>
      <c r="L26" t="n">
        <v>223.3</v>
      </c>
      <c r="M26" t="n">
        <v>161</v>
      </c>
      <c r="N26" t="n">
        <v>91.8</v>
      </c>
      <c r="O26" t="n">
        <v>545.6</v>
      </c>
      <c r="P26" t="n">
        <v>281.8</v>
      </c>
      <c r="Q26" t="n">
        <v>281.8</v>
      </c>
    </row>
    <row r="27">
      <c r="A27" s="5" t="inlineStr">
        <is>
          <t>Summe Umlaufvermögen</t>
        </is>
      </c>
      <c r="B27" s="5" t="inlineStr">
        <is>
          <t>Current Assets</t>
        </is>
      </c>
      <c r="C27" t="inlineStr">
        <is>
          <t>-</t>
        </is>
      </c>
      <c r="D27" t="n">
        <v>3556</v>
      </c>
      <c r="E27" t="n">
        <v>343</v>
      </c>
      <c r="F27" t="n">
        <v>287.1</v>
      </c>
      <c r="G27" t="n">
        <v>245.1</v>
      </c>
      <c r="H27" t="n">
        <v>164.4</v>
      </c>
      <c r="I27" t="n">
        <v>196</v>
      </c>
      <c r="J27" t="n">
        <v>170.8</v>
      </c>
      <c r="K27" t="n">
        <v>148.4</v>
      </c>
      <c r="L27" t="n">
        <v>140.9</v>
      </c>
      <c r="M27" t="n">
        <v>164.4</v>
      </c>
      <c r="N27" t="n">
        <v>128</v>
      </c>
      <c r="O27" t="n">
        <v>183.2</v>
      </c>
      <c r="P27" t="n">
        <v>166.2</v>
      </c>
      <c r="Q27" t="n">
        <v>166.2</v>
      </c>
    </row>
    <row r="28">
      <c r="A28" s="5" t="inlineStr">
        <is>
          <t>Summe Anlagevermögen</t>
        </is>
      </c>
      <c r="B28" s="5" t="inlineStr">
        <is>
          <t>Fixed Assets</t>
        </is>
      </c>
      <c r="C28" t="inlineStr">
        <is>
          <t>-</t>
        </is>
      </c>
      <c r="D28" t="n">
        <v>4349</v>
      </c>
      <c r="E28" t="n">
        <v>4549</v>
      </c>
      <c r="F28" t="n">
        <v>4402</v>
      </c>
      <c r="G28" t="n">
        <v>4160</v>
      </c>
      <c r="H28" t="n">
        <v>3569</v>
      </c>
      <c r="I28" t="n">
        <v>3152</v>
      </c>
      <c r="J28" t="n">
        <v>3004</v>
      </c>
      <c r="K28" t="n">
        <v>2812</v>
      </c>
      <c r="L28" t="n">
        <v>2647</v>
      </c>
      <c r="M28" t="n">
        <v>2483</v>
      </c>
      <c r="N28" t="n">
        <v>2445</v>
      </c>
      <c r="O28" t="n">
        <v>2258</v>
      </c>
      <c r="P28" t="n">
        <v>2685</v>
      </c>
      <c r="Q28" t="n">
        <v>2685</v>
      </c>
    </row>
    <row r="29">
      <c r="A29" s="5" t="inlineStr">
        <is>
          <t>Summe Aktiva</t>
        </is>
      </c>
      <c r="B29" s="5" t="inlineStr">
        <is>
          <t>Total Assets</t>
        </is>
      </c>
      <c r="C29" t="inlineStr">
        <is>
          <t>-</t>
        </is>
      </c>
      <c r="D29" t="n">
        <v>7905</v>
      </c>
      <c r="E29" t="n">
        <v>4892</v>
      </c>
      <c r="F29" t="n">
        <v>4689</v>
      </c>
      <c r="G29" t="n">
        <v>4405</v>
      </c>
      <c r="H29" t="n">
        <v>3734</v>
      </c>
      <c r="I29" t="n">
        <v>3348</v>
      </c>
      <c r="J29" t="n">
        <v>3175</v>
      </c>
      <c r="K29" t="n">
        <v>2960</v>
      </c>
      <c r="L29" t="n">
        <v>2788</v>
      </c>
      <c r="M29" t="n">
        <v>2648</v>
      </c>
      <c r="N29" t="n">
        <v>2573</v>
      </c>
      <c r="O29" t="n">
        <v>2441</v>
      </c>
      <c r="P29" t="n">
        <v>2851</v>
      </c>
      <c r="Q29" t="n">
        <v>2851</v>
      </c>
    </row>
    <row r="30">
      <c r="A30" s="5" t="inlineStr">
        <is>
          <t>Summe kurzfristiges Fremdkapital</t>
        </is>
      </c>
      <c r="B30" s="5" t="inlineStr">
        <is>
          <t>Short-Term Debt</t>
        </is>
      </c>
      <c r="C30" t="inlineStr">
        <is>
          <t>-</t>
        </is>
      </c>
      <c r="D30" t="n">
        <v>605.2</v>
      </c>
      <c r="E30" t="n">
        <v>851.2</v>
      </c>
      <c r="F30" t="n">
        <v>838.8</v>
      </c>
      <c r="G30" t="n">
        <v>692.5</v>
      </c>
      <c r="H30" t="n">
        <v>584.1</v>
      </c>
      <c r="I30" t="n">
        <v>475.3</v>
      </c>
      <c r="J30" t="n">
        <v>409.2</v>
      </c>
      <c r="K30" t="n">
        <v>368.2</v>
      </c>
      <c r="L30" t="n">
        <v>331.5</v>
      </c>
      <c r="M30" t="n">
        <v>358</v>
      </c>
      <c r="N30" t="n">
        <v>293</v>
      </c>
      <c r="O30" t="n">
        <v>657.8</v>
      </c>
      <c r="P30" t="n">
        <v>379.6</v>
      </c>
      <c r="Q30" t="n">
        <v>379.6</v>
      </c>
    </row>
    <row r="31">
      <c r="A31" s="5" t="inlineStr">
        <is>
          <t>Summe langfristiges Fremdkapital</t>
        </is>
      </c>
      <c r="B31" s="5" t="inlineStr">
        <is>
          <t>Long-Term Debt</t>
        </is>
      </c>
      <c r="C31" t="inlineStr">
        <is>
          <t>-</t>
        </is>
      </c>
      <c r="D31" t="n">
        <v>1097</v>
      </c>
      <c r="E31" t="n">
        <v>1239</v>
      </c>
      <c r="F31" t="n">
        <v>1325</v>
      </c>
      <c r="G31" t="n">
        <v>1308</v>
      </c>
      <c r="H31" t="n">
        <v>1172</v>
      </c>
      <c r="I31" t="n">
        <v>1089</v>
      </c>
      <c r="J31" t="n">
        <v>1220</v>
      </c>
      <c r="K31" t="n">
        <v>1309</v>
      </c>
      <c r="L31" t="n">
        <v>1214</v>
      </c>
      <c r="M31" t="n">
        <v>1182</v>
      </c>
      <c r="N31" t="n">
        <v>1152</v>
      </c>
      <c r="O31" t="n">
        <v>521.3</v>
      </c>
      <c r="P31" t="n">
        <v>1413</v>
      </c>
      <c r="Q31" t="n">
        <v>1413</v>
      </c>
    </row>
    <row r="32">
      <c r="A32" s="5" t="inlineStr">
        <is>
          <t>Summe Fremdkapital</t>
        </is>
      </c>
      <c r="B32" s="5" t="inlineStr">
        <is>
          <t>Total Liabilities</t>
        </is>
      </c>
      <c r="C32" t="inlineStr">
        <is>
          <t>-</t>
        </is>
      </c>
      <c r="D32" t="n">
        <v>1702</v>
      </c>
      <c r="E32" t="n">
        <v>2090</v>
      </c>
      <c r="F32" t="n">
        <v>2164</v>
      </c>
      <c r="G32" t="n">
        <v>2001</v>
      </c>
      <c r="H32" t="n">
        <v>1756</v>
      </c>
      <c r="I32" t="n">
        <v>1565</v>
      </c>
      <c r="J32" t="n">
        <v>1629</v>
      </c>
      <c r="K32" t="n">
        <v>1677</v>
      </c>
      <c r="L32" t="n">
        <v>1546</v>
      </c>
      <c r="M32" t="n">
        <v>1540</v>
      </c>
      <c r="N32" t="n">
        <v>1445</v>
      </c>
      <c r="O32" t="n">
        <v>1179</v>
      </c>
      <c r="P32" t="n">
        <v>1792</v>
      </c>
      <c r="Q32" t="n">
        <v>1792</v>
      </c>
    </row>
    <row r="33">
      <c r="A33" s="5" t="inlineStr">
        <is>
          <t>Minderheitenanteil</t>
        </is>
      </c>
      <c r="B33" s="5" t="inlineStr">
        <is>
          <t>Minority Share</t>
        </is>
      </c>
      <c r="C33" t="inlineStr">
        <is>
          <t>-</t>
        </is>
      </c>
      <c r="D33" t="inlineStr">
        <is>
          <t>-</t>
        </is>
      </c>
      <c r="E33" t="inlineStr">
        <is>
          <t>-</t>
        </is>
      </c>
      <c r="F33" t="n">
        <v>-3.5</v>
      </c>
      <c r="G33" t="n">
        <v>2.1</v>
      </c>
      <c r="H33" t="n">
        <v>5.9</v>
      </c>
      <c r="I33" t="n">
        <v>9.5</v>
      </c>
      <c r="J33" t="n">
        <v>10.8</v>
      </c>
      <c r="K33" t="n">
        <v>6.4</v>
      </c>
      <c r="L33" t="n">
        <v>1.8</v>
      </c>
      <c r="M33" t="n">
        <v>1</v>
      </c>
      <c r="N33" t="n">
        <v>0.7</v>
      </c>
      <c r="O33" t="inlineStr">
        <is>
          <t>-</t>
        </is>
      </c>
      <c r="P33" t="n">
        <v>0.3</v>
      </c>
      <c r="Q33" t="n">
        <v>0.3</v>
      </c>
    </row>
    <row r="34">
      <c r="A34" s="5" t="inlineStr">
        <is>
          <t>Summe Eigenkapital</t>
        </is>
      </c>
      <c r="B34" s="5" t="inlineStr">
        <is>
          <t>Equity</t>
        </is>
      </c>
      <c r="C34" t="inlineStr">
        <is>
          <t>-</t>
        </is>
      </c>
      <c r="D34" t="n">
        <v>6202</v>
      </c>
      <c r="E34" t="n">
        <v>2803</v>
      </c>
      <c r="F34" t="n">
        <v>2528</v>
      </c>
      <c r="G34" t="n">
        <v>2403</v>
      </c>
      <c r="H34" t="n">
        <v>1972</v>
      </c>
      <c r="I34" t="n">
        <v>1774</v>
      </c>
      <c r="J34" t="n">
        <v>1535</v>
      </c>
      <c r="K34" t="n">
        <v>1277</v>
      </c>
      <c r="L34" t="n">
        <v>1240</v>
      </c>
      <c r="M34" t="n">
        <v>1107</v>
      </c>
      <c r="N34" t="n">
        <v>1128</v>
      </c>
      <c r="O34" t="n">
        <v>1262</v>
      </c>
      <c r="P34" t="n">
        <v>1059</v>
      </c>
      <c r="Q34" t="n">
        <v>1059</v>
      </c>
    </row>
    <row r="35">
      <c r="A35" s="5" t="inlineStr">
        <is>
          <t>Summe Passiva</t>
        </is>
      </c>
      <c r="B35" s="5" t="inlineStr">
        <is>
          <t>Liabilities &amp; Shareholder Equity</t>
        </is>
      </c>
      <c r="C35" t="inlineStr">
        <is>
          <t>-</t>
        </is>
      </c>
      <c r="D35" t="n">
        <v>7905</v>
      </c>
      <c r="E35" t="n">
        <v>4892</v>
      </c>
      <c r="F35" t="n">
        <v>4689</v>
      </c>
      <c r="G35" t="n">
        <v>4405</v>
      </c>
      <c r="H35" t="n">
        <v>3734</v>
      </c>
      <c r="I35" t="n">
        <v>3348</v>
      </c>
      <c r="J35" t="n">
        <v>3175</v>
      </c>
      <c r="K35" t="n">
        <v>2960</v>
      </c>
      <c r="L35" t="n">
        <v>2788</v>
      </c>
      <c r="M35" t="n">
        <v>2648</v>
      </c>
      <c r="N35" t="n">
        <v>2573</v>
      </c>
      <c r="O35" t="n">
        <v>2441</v>
      </c>
      <c r="P35" t="n">
        <v>2851</v>
      </c>
      <c r="Q35" t="n">
        <v>2851</v>
      </c>
    </row>
    <row r="36">
      <c r="A36" s="5" t="inlineStr">
        <is>
          <t>Mio.Aktien im Umlauf</t>
        </is>
      </c>
      <c r="B36" s="5" t="inlineStr">
        <is>
          <t>Million shares outstanding</t>
        </is>
      </c>
      <c r="C36" t="n">
        <v>147</v>
      </c>
      <c r="D36" t="n">
        <v>195.9</v>
      </c>
      <c r="E36" t="n">
        <v>195.6</v>
      </c>
      <c r="F36" t="n">
        <v>195.4</v>
      </c>
      <c r="G36" t="n">
        <v>195.2</v>
      </c>
      <c r="H36" t="n">
        <v>195</v>
      </c>
      <c r="I36" t="n">
        <v>194.7</v>
      </c>
      <c r="J36" t="n">
        <v>193</v>
      </c>
      <c r="K36" t="n">
        <v>192</v>
      </c>
      <c r="L36" t="n">
        <v>191.4</v>
      </c>
      <c r="M36" t="n">
        <v>190.6</v>
      </c>
      <c r="N36" t="n">
        <v>189.1</v>
      </c>
      <c r="O36" t="n">
        <v>193.8</v>
      </c>
      <c r="P36" t="n">
        <v>197.8</v>
      </c>
      <c r="Q36" t="n">
        <v>197.8</v>
      </c>
    </row>
    <row r="37">
      <c r="A37" s="5" t="inlineStr">
        <is>
          <t>Gezeichnetes Kapital (in Mio.)</t>
        </is>
      </c>
      <c r="B37" s="5" t="inlineStr">
        <is>
          <t>Subscribed Capital in M</t>
        </is>
      </c>
      <c r="C37" t="n">
        <v>112.9</v>
      </c>
      <c r="D37" t="n">
        <v>150.6</v>
      </c>
      <c r="E37" t="n">
        <v>150.4</v>
      </c>
      <c r="F37" t="n">
        <v>150.2</v>
      </c>
      <c r="G37" t="n">
        <v>150</v>
      </c>
      <c r="H37" t="n">
        <v>149.8</v>
      </c>
      <c r="I37" t="n">
        <v>149.6</v>
      </c>
      <c r="J37" t="n">
        <v>148.3</v>
      </c>
      <c r="K37" t="n">
        <v>147.5</v>
      </c>
      <c r="L37" t="n">
        <v>147</v>
      </c>
      <c r="M37" t="n">
        <v>146.4</v>
      </c>
      <c r="N37" t="n">
        <v>145.3</v>
      </c>
      <c r="O37" t="n">
        <v>148.8</v>
      </c>
      <c r="P37" t="n">
        <v>151.9</v>
      </c>
      <c r="Q37" t="n">
        <v>151.9</v>
      </c>
    </row>
    <row r="38">
      <c r="A38" s="5" t="inlineStr">
        <is>
          <t>Ergebnis je Aktie (brutto)</t>
        </is>
      </c>
      <c r="B38" s="5" t="inlineStr">
        <is>
          <t>Earnings per share</t>
        </is>
      </c>
      <c r="C38" t="inlineStr">
        <is>
          <t>-</t>
        </is>
      </c>
      <c r="D38" t="n">
        <v>1.33</v>
      </c>
      <c r="E38" t="n">
        <v>2.8</v>
      </c>
      <c r="F38" t="n">
        <v>2.64</v>
      </c>
      <c r="G38" t="n">
        <v>2.5</v>
      </c>
      <c r="H38" t="n">
        <v>2.38</v>
      </c>
      <c r="I38" t="n">
        <v>1.78</v>
      </c>
      <c r="J38" t="n">
        <v>1.84</v>
      </c>
      <c r="K38" t="n">
        <v>1.59</v>
      </c>
      <c r="L38" t="n">
        <v>1.42</v>
      </c>
      <c r="M38" t="n">
        <v>1.09</v>
      </c>
      <c r="N38" t="n">
        <v>1.05</v>
      </c>
      <c r="O38" t="n">
        <v>0.6899999999999999</v>
      </c>
      <c r="P38" t="n">
        <v>1.71</v>
      </c>
      <c r="Q38" t="n">
        <v>1.71</v>
      </c>
    </row>
    <row r="39">
      <c r="A39" s="5" t="inlineStr">
        <is>
          <t>Ergebnis je Aktie (unverwässert)</t>
        </is>
      </c>
      <c r="B39" s="5" t="inlineStr">
        <is>
          <t>Basic Earnings per share</t>
        </is>
      </c>
      <c r="C39" t="n">
        <v>1.46</v>
      </c>
      <c r="D39" t="n">
        <v>20.41</v>
      </c>
      <c r="E39" t="n">
        <v>2.4</v>
      </c>
      <c r="F39" t="n">
        <v>2.31</v>
      </c>
      <c r="G39" t="n">
        <v>2.16</v>
      </c>
      <c r="H39" t="n">
        <v>2.05</v>
      </c>
      <c r="I39" t="n">
        <v>1.83</v>
      </c>
      <c r="J39" t="n">
        <v>1.71</v>
      </c>
      <c r="K39" t="n">
        <v>1.52</v>
      </c>
      <c r="L39" t="n">
        <v>1.27</v>
      </c>
      <c r="M39" t="n">
        <v>0.92</v>
      </c>
      <c r="N39" t="n">
        <v>0.53</v>
      </c>
      <c r="O39" t="n">
        <v>2.88</v>
      </c>
      <c r="P39" t="n">
        <v>1.23</v>
      </c>
      <c r="Q39" t="n">
        <v>1.23</v>
      </c>
    </row>
    <row r="40">
      <c r="A40" s="5" t="inlineStr">
        <is>
          <t>Ergebnis je Aktie (verwässert)</t>
        </is>
      </c>
      <c r="B40" s="5" t="inlineStr">
        <is>
          <t>Diluted Earnings per share</t>
        </is>
      </c>
      <c r="C40" t="n">
        <v>1.45</v>
      </c>
      <c r="D40" t="n">
        <v>20.31</v>
      </c>
      <c r="E40" t="n">
        <v>2.39</v>
      </c>
      <c r="F40" t="n">
        <v>2.31</v>
      </c>
      <c r="G40" t="n">
        <v>2.14</v>
      </c>
      <c r="H40" t="n">
        <v>2.03</v>
      </c>
      <c r="I40" t="n">
        <v>1.82</v>
      </c>
      <c r="J40" t="n">
        <v>1.69</v>
      </c>
      <c r="K40" t="n">
        <v>1.51</v>
      </c>
      <c r="L40" t="n">
        <v>1.27</v>
      </c>
      <c r="M40" t="n">
        <v>0.92</v>
      </c>
      <c r="N40" t="n">
        <v>0.53</v>
      </c>
      <c r="O40" t="n">
        <v>2.87</v>
      </c>
      <c r="P40" t="n">
        <v>1.22</v>
      </c>
      <c r="Q40" t="n">
        <v>1.22</v>
      </c>
    </row>
    <row r="41">
      <c r="A41" s="5" t="inlineStr">
        <is>
          <t>Dividende je Aktie</t>
        </is>
      </c>
      <c r="B41" s="5" t="inlineStr">
        <is>
          <t>Dividend per share</t>
        </is>
      </c>
      <c r="C41" t="n">
        <v>0.33</v>
      </c>
      <c r="D41" t="n">
        <v>1</v>
      </c>
      <c r="E41" t="n">
        <v>1.01</v>
      </c>
      <c r="F41" t="n">
        <v>0.96</v>
      </c>
      <c r="G41" t="n">
        <v>0.9</v>
      </c>
      <c r="H41" t="n">
        <v>0.82</v>
      </c>
      <c r="I41" t="n">
        <v>0.6899999999999999</v>
      </c>
      <c r="J41" t="n">
        <v>0.57</v>
      </c>
      <c r="K41" t="n">
        <v>0.51</v>
      </c>
      <c r="L41" t="n">
        <v>0.45</v>
      </c>
      <c r="M41" t="n">
        <v>0.38</v>
      </c>
      <c r="N41" t="n">
        <v>0.37</v>
      </c>
      <c r="O41" t="n">
        <v>0.36</v>
      </c>
      <c r="P41" t="n">
        <v>0.3</v>
      </c>
      <c r="Q41" t="n">
        <v>0.3</v>
      </c>
    </row>
    <row r="42">
      <c r="A42" s="5" t="inlineStr">
        <is>
          <t>Dividendenausschüttung in Mio</t>
        </is>
      </c>
      <c r="B42" s="5" t="inlineStr">
        <is>
          <t>Dividend Payment in M</t>
        </is>
      </c>
      <c r="C42" t="n">
        <v>160</v>
      </c>
      <c r="D42" t="n">
        <v>187.4</v>
      </c>
      <c r="E42" t="n">
        <v>177.6</v>
      </c>
      <c r="F42" t="n">
        <v>167.1</v>
      </c>
      <c r="G42" t="n">
        <v>155.1</v>
      </c>
      <c r="H42" t="n">
        <v>130.6</v>
      </c>
      <c r="I42" t="n">
        <v>62.4</v>
      </c>
      <c r="J42" t="n">
        <v>77.8</v>
      </c>
      <c r="K42" t="n">
        <v>87</v>
      </c>
      <c r="L42" t="n">
        <v>61.5</v>
      </c>
      <c r="M42" t="n">
        <v>53.9</v>
      </c>
      <c r="N42" t="n">
        <v>64.09999999999999</v>
      </c>
      <c r="O42" t="n">
        <v>64.2</v>
      </c>
      <c r="P42" t="n">
        <v>61.6</v>
      </c>
      <c r="Q42" t="n">
        <v>61.6</v>
      </c>
    </row>
    <row r="43">
      <c r="A43" s="5" t="inlineStr">
        <is>
          <t>Umsatz</t>
        </is>
      </c>
      <c r="B43" s="5" t="inlineStr">
        <is>
          <t>Revenue</t>
        </is>
      </c>
      <c r="C43" t="inlineStr">
        <is>
          <t>-</t>
        </is>
      </c>
      <c r="D43" t="n">
        <v>16.26</v>
      </c>
      <c r="E43" t="n">
        <v>16.85</v>
      </c>
      <c r="F43" t="n">
        <v>15.9</v>
      </c>
      <c r="G43" t="n">
        <v>14.97</v>
      </c>
      <c r="H43" t="n">
        <v>13.37</v>
      </c>
      <c r="I43" t="n">
        <v>11.78</v>
      </c>
      <c r="J43" t="n">
        <v>10.52</v>
      </c>
      <c r="K43" t="n">
        <v>9.26</v>
      </c>
      <c r="L43" t="n">
        <v>8.359999999999999</v>
      </c>
      <c r="M43" t="n">
        <v>7.53</v>
      </c>
      <c r="N43" t="n">
        <v>7.06</v>
      </c>
      <c r="O43" t="n">
        <v>6.28</v>
      </c>
      <c r="P43" t="n">
        <v>5.93</v>
      </c>
      <c r="Q43" t="n">
        <v>5.93</v>
      </c>
    </row>
    <row r="44">
      <c r="A44" s="5" t="inlineStr">
        <is>
          <t>Buchwert je Aktie</t>
        </is>
      </c>
      <c r="B44" s="5" t="inlineStr">
        <is>
          <t>Book value per share</t>
        </is>
      </c>
      <c r="C44" t="inlineStr">
        <is>
          <t>-</t>
        </is>
      </c>
      <c r="D44" t="n">
        <v>31.66</v>
      </c>
      <c r="E44" t="n">
        <v>14.33</v>
      </c>
      <c r="F44" t="n">
        <v>12.94</v>
      </c>
      <c r="G44" t="n">
        <v>12.31</v>
      </c>
      <c r="H44" t="n">
        <v>10.11</v>
      </c>
      <c r="I44" t="n">
        <v>9.109999999999999</v>
      </c>
      <c r="J44" t="n">
        <v>7.95</v>
      </c>
      <c r="K44" t="n">
        <v>6.65</v>
      </c>
      <c r="L44" t="n">
        <v>6.48</v>
      </c>
      <c r="M44" t="n">
        <v>5.81</v>
      </c>
      <c r="N44" t="n">
        <v>5.96</v>
      </c>
      <c r="O44" t="n">
        <v>6.51</v>
      </c>
      <c r="P44" t="n">
        <v>5.35</v>
      </c>
      <c r="Q44" t="n">
        <v>5.35</v>
      </c>
    </row>
    <row r="45">
      <c r="A45" s="5" t="inlineStr">
        <is>
          <t>Cashflow je Aktie</t>
        </is>
      </c>
      <c r="B45" s="5" t="inlineStr">
        <is>
          <t>Cashflow per share</t>
        </is>
      </c>
      <c r="C45" t="inlineStr">
        <is>
          <t>-</t>
        </is>
      </c>
      <c r="D45" t="n">
        <v>2.48</v>
      </c>
      <c r="E45" t="n">
        <v>3.17</v>
      </c>
      <c r="F45" t="n">
        <v>3.2</v>
      </c>
      <c r="G45" t="n">
        <v>2.93</v>
      </c>
      <c r="H45" t="n">
        <v>2.66</v>
      </c>
      <c r="I45" t="n">
        <v>2.2</v>
      </c>
      <c r="J45" t="n">
        <v>2.11</v>
      </c>
      <c r="K45" t="n">
        <v>1.68</v>
      </c>
      <c r="L45" t="n">
        <v>1.81</v>
      </c>
      <c r="M45" t="n">
        <v>1.53</v>
      </c>
      <c r="N45" t="n">
        <v>1.12</v>
      </c>
      <c r="O45" t="n">
        <v>0.85</v>
      </c>
      <c r="P45" t="n">
        <v>1.25</v>
      </c>
      <c r="Q45" t="n">
        <v>1.25</v>
      </c>
    </row>
    <row r="46">
      <c r="A46" s="5" t="inlineStr">
        <is>
          <t>Bilanzsumme je Aktie</t>
        </is>
      </c>
      <c r="B46" s="5" t="inlineStr">
        <is>
          <t>Total assets per share</t>
        </is>
      </c>
      <c r="C46" t="inlineStr">
        <is>
          <t>-</t>
        </is>
      </c>
      <c r="D46" t="n">
        <v>40.35</v>
      </c>
      <c r="E46" t="n">
        <v>25.01</v>
      </c>
      <c r="F46" t="n">
        <v>24</v>
      </c>
      <c r="G46" t="n">
        <v>22.57</v>
      </c>
      <c r="H46" t="n">
        <v>19.15</v>
      </c>
      <c r="I46" t="n">
        <v>17.19</v>
      </c>
      <c r="J46" t="n">
        <v>16.45</v>
      </c>
      <c r="K46" t="n">
        <v>15.42</v>
      </c>
      <c r="L46" t="n">
        <v>14.56</v>
      </c>
      <c r="M46" t="n">
        <v>13.89</v>
      </c>
      <c r="N46" t="n">
        <v>13.61</v>
      </c>
      <c r="O46" t="n">
        <v>12.6</v>
      </c>
      <c r="P46" t="n">
        <v>14.42</v>
      </c>
      <c r="Q46" t="n">
        <v>14.42</v>
      </c>
    </row>
    <row r="47">
      <c r="A47" s="5" t="inlineStr">
        <is>
          <t>Personal am Ende des Jahres</t>
        </is>
      </c>
      <c r="B47" s="5" t="inlineStr">
        <is>
          <t>Staff at the end of year</t>
        </is>
      </c>
      <c r="C47" t="n">
        <v>36034</v>
      </c>
      <c r="D47" t="n">
        <v>35514</v>
      </c>
      <c r="E47" t="n">
        <v>52716</v>
      </c>
      <c r="F47" t="n">
        <v>42044</v>
      </c>
      <c r="G47" t="n">
        <v>41175</v>
      </c>
      <c r="H47" t="n">
        <v>38816</v>
      </c>
      <c r="I47" t="n">
        <v>36447</v>
      </c>
      <c r="J47" t="n">
        <v>33716</v>
      </c>
      <c r="K47" t="n">
        <v>30484</v>
      </c>
      <c r="L47" t="n">
        <v>27923</v>
      </c>
      <c r="M47" t="n">
        <v>25794</v>
      </c>
      <c r="N47" t="n">
        <v>26377</v>
      </c>
      <c r="O47" t="n">
        <v>27141</v>
      </c>
      <c r="P47" t="n">
        <v>31703</v>
      </c>
      <c r="Q47" t="n">
        <v>31703</v>
      </c>
    </row>
    <row r="48">
      <c r="A48" s="5" t="inlineStr">
        <is>
          <t>Personalaufwand in Mio. GBP</t>
        </is>
      </c>
      <c r="B48" s="5" t="inlineStr"/>
      <c r="C48" t="n">
        <v>612.5</v>
      </c>
      <c r="D48" t="n">
        <v>588.6</v>
      </c>
      <c r="E48" t="n">
        <v>837.9</v>
      </c>
      <c r="F48" t="n">
        <v>793.3</v>
      </c>
      <c r="G48" t="n">
        <v>737.1</v>
      </c>
      <c r="H48" t="n">
        <v>667.9</v>
      </c>
      <c r="I48" t="n">
        <v>607.8</v>
      </c>
      <c r="J48" t="n">
        <v>541</v>
      </c>
      <c r="K48" t="n">
        <v>475.9</v>
      </c>
      <c r="L48" t="n">
        <v>437.9</v>
      </c>
      <c r="M48" t="n">
        <v>409.8</v>
      </c>
      <c r="N48" t="n">
        <v>390.7</v>
      </c>
      <c r="O48" t="n">
        <v>365.3</v>
      </c>
      <c r="P48" t="n">
        <v>352.3</v>
      </c>
      <c r="Q48" t="n">
        <v>352.3</v>
      </c>
    </row>
    <row r="49">
      <c r="A49" s="5" t="inlineStr">
        <is>
          <t>Aufwand je Mitarbeiter in GBP</t>
        </is>
      </c>
      <c r="B49" s="5" t="inlineStr"/>
      <c r="C49" t="n">
        <v>16998</v>
      </c>
      <c r="D49" t="n">
        <v>16574</v>
      </c>
      <c r="E49" t="n">
        <v>15895</v>
      </c>
      <c r="F49" t="n">
        <v>18868</v>
      </c>
      <c r="G49" t="n">
        <v>17902</v>
      </c>
      <c r="H49" t="n">
        <v>17207</v>
      </c>
      <c r="I49" t="n">
        <v>16676</v>
      </c>
      <c r="J49" t="n">
        <v>16046</v>
      </c>
      <c r="K49" t="n">
        <v>15611</v>
      </c>
      <c r="L49" t="n">
        <v>15682</v>
      </c>
      <c r="M49" t="n">
        <v>15887</v>
      </c>
      <c r="N49" t="n">
        <v>14812</v>
      </c>
      <c r="O49" t="n">
        <v>13459</v>
      </c>
      <c r="P49" t="n">
        <v>11113</v>
      </c>
      <c r="Q49" t="n">
        <v>11113</v>
      </c>
    </row>
    <row r="50">
      <c r="A50" s="5" t="inlineStr">
        <is>
          <t>Umsatz je Aktie</t>
        </is>
      </c>
      <c r="B50" s="5" t="inlineStr">
        <is>
          <t>Revenue per share</t>
        </is>
      </c>
      <c r="C50" t="inlineStr">
        <is>
          <t>-</t>
        </is>
      </c>
      <c r="D50" t="n">
        <v>89689</v>
      </c>
      <c r="E50" t="n">
        <v>62507</v>
      </c>
      <c r="F50" t="n">
        <v>73875</v>
      </c>
      <c r="G50" t="n">
        <v>70961</v>
      </c>
      <c r="H50" t="n">
        <v>67191</v>
      </c>
      <c r="I50" t="n">
        <v>62949</v>
      </c>
      <c r="J50" t="n">
        <v>60209</v>
      </c>
      <c r="K50" t="n">
        <v>58326</v>
      </c>
      <c r="L50" t="n">
        <v>57286</v>
      </c>
      <c r="M50" t="n">
        <v>55633</v>
      </c>
      <c r="N50" t="n">
        <v>50597</v>
      </c>
      <c r="O50" t="n">
        <v>44829</v>
      </c>
      <c r="P50" t="n">
        <v>37015</v>
      </c>
      <c r="Q50" t="n">
        <v>37015</v>
      </c>
    </row>
    <row r="51">
      <c r="A51" s="5" t="inlineStr">
        <is>
          <t>Bruttoergebnis je Mitarbeiter in GBP</t>
        </is>
      </c>
      <c r="B51" s="5" t="inlineStr"/>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row>
    <row r="52">
      <c r="A52" s="5" t="inlineStr">
        <is>
          <t>Gewinn je Mitarbeiter in GBP</t>
        </is>
      </c>
      <c r="B52" s="5" t="inlineStr"/>
      <c r="C52" t="inlineStr">
        <is>
          <t>-</t>
        </is>
      </c>
      <c r="D52" t="n">
        <v>105046</v>
      </c>
      <c r="E52" t="n">
        <v>8309</v>
      </c>
      <c r="F52" t="n">
        <v>10028</v>
      </c>
      <c r="G52" t="n">
        <v>9501</v>
      </c>
      <c r="H52" t="n">
        <v>9535</v>
      </c>
      <c r="I52" t="n">
        <v>8997</v>
      </c>
      <c r="J52" t="n">
        <v>9002</v>
      </c>
      <c r="K52" t="n">
        <v>8769</v>
      </c>
      <c r="L52" t="n">
        <v>7997</v>
      </c>
      <c r="M52" t="n">
        <v>6242</v>
      </c>
      <c r="N52" t="n">
        <v>3480</v>
      </c>
      <c r="O52" t="n">
        <v>20102</v>
      </c>
      <c r="P52" t="n">
        <v>8889</v>
      </c>
      <c r="Q52" t="n">
        <v>8889</v>
      </c>
    </row>
    <row r="53">
      <c r="A53" s="5" t="inlineStr">
        <is>
          <t>KGV (Kurs/Gewinn)</t>
        </is>
      </c>
      <c r="B53" s="5" t="inlineStr">
        <is>
          <t>PE (price/earnings)</t>
        </is>
      </c>
      <c r="C53" t="n">
        <v>19.36</v>
      </c>
      <c r="D53" t="n">
        <v>2.4</v>
      </c>
      <c r="E53" t="n">
        <v>16</v>
      </c>
      <c r="F53" t="n">
        <v>16.5</v>
      </c>
      <c r="G53" t="n">
        <v>18.7</v>
      </c>
      <c r="H53" t="n">
        <v>25.6</v>
      </c>
      <c r="I53" t="n">
        <v>24.5</v>
      </c>
      <c r="J53" t="n">
        <v>14.9</v>
      </c>
      <c r="K53" t="n">
        <v>11.2</v>
      </c>
      <c r="L53" t="n">
        <v>14</v>
      </c>
      <c r="M53" t="n">
        <v>15.4</v>
      </c>
      <c r="N53" t="n">
        <v>14.1</v>
      </c>
      <c r="O53" t="n">
        <v>4.6</v>
      </c>
      <c r="P53" t="n">
        <v>13.4</v>
      </c>
      <c r="Q53" t="n">
        <v>13.4</v>
      </c>
    </row>
    <row r="54">
      <c r="A54" s="5" t="inlineStr">
        <is>
          <t>KUV (Kurs/Umsatz)</t>
        </is>
      </c>
      <c r="B54" s="5" t="inlineStr">
        <is>
          <t>PS (price/sales)</t>
        </is>
      </c>
      <c r="C54" t="inlineStr">
        <is>
          <t>-</t>
        </is>
      </c>
      <c r="D54" t="n">
        <v>2.98</v>
      </c>
      <c r="E54" t="n">
        <v>2.28</v>
      </c>
      <c r="F54" t="n">
        <v>2.41</v>
      </c>
      <c r="G54" t="n">
        <v>2.7</v>
      </c>
      <c r="H54" t="n">
        <v>3.93</v>
      </c>
      <c r="I54" t="n">
        <v>3.81</v>
      </c>
      <c r="J54" t="n">
        <v>2.43</v>
      </c>
      <c r="K54" t="n">
        <v>1.85</v>
      </c>
      <c r="L54" t="n">
        <v>2.13</v>
      </c>
      <c r="M54" t="n">
        <v>1.89</v>
      </c>
      <c r="N54" t="n">
        <v>1.06</v>
      </c>
      <c r="O54" t="n">
        <v>2.09</v>
      </c>
      <c r="P54" t="n">
        <v>2.78</v>
      </c>
      <c r="Q54" t="n">
        <v>2.78</v>
      </c>
    </row>
    <row r="55">
      <c r="A55" s="5" t="inlineStr">
        <is>
          <t>KBV (Kurs/Buchwert)</t>
        </is>
      </c>
      <c r="B55" s="5" t="inlineStr">
        <is>
          <t>PB (price/book value)</t>
        </is>
      </c>
      <c r="C55" t="inlineStr">
        <is>
          <t>-</t>
        </is>
      </c>
      <c r="D55" t="n">
        <v>1.53</v>
      </c>
      <c r="E55" t="n">
        <v>2.68</v>
      </c>
      <c r="F55" t="n">
        <v>2.96</v>
      </c>
      <c r="G55" t="n">
        <v>3.28</v>
      </c>
      <c r="H55" t="n">
        <v>5.2</v>
      </c>
      <c r="I55" t="n">
        <v>4.93</v>
      </c>
      <c r="J55" t="n">
        <v>3.21</v>
      </c>
      <c r="K55" t="n">
        <v>2.57</v>
      </c>
      <c r="L55" t="n">
        <v>2.75</v>
      </c>
      <c r="M55" t="n">
        <v>2.44</v>
      </c>
      <c r="N55" t="n">
        <v>1.25</v>
      </c>
      <c r="O55" t="n">
        <v>2.01</v>
      </c>
      <c r="P55" t="n">
        <v>3.08</v>
      </c>
      <c r="Q55" t="n">
        <v>3.08</v>
      </c>
    </row>
    <row r="56">
      <c r="A56" s="5" t="inlineStr">
        <is>
          <t>KCV (Kurs/Cashflow)</t>
        </is>
      </c>
      <c r="B56" s="5" t="inlineStr">
        <is>
          <t>PC (price/cashflow)</t>
        </is>
      </c>
      <c r="C56" t="inlineStr">
        <is>
          <t>-</t>
        </is>
      </c>
      <c r="D56" t="n">
        <v>19.57</v>
      </c>
      <c r="E56" t="n">
        <v>12.09</v>
      </c>
      <c r="F56" t="n">
        <v>11.94</v>
      </c>
      <c r="G56" t="n">
        <v>13.78</v>
      </c>
      <c r="H56" t="n">
        <v>19.73</v>
      </c>
      <c r="I56" t="n">
        <v>20.37</v>
      </c>
      <c r="J56" t="n">
        <v>12.11</v>
      </c>
      <c r="K56" t="n">
        <v>10.18</v>
      </c>
      <c r="L56" t="n">
        <v>9.85</v>
      </c>
      <c r="M56" t="n">
        <v>9.289999999999999</v>
      </c>
      <c r="N56" t="n">
        <v>6.67</v>
      </c>
      <c r="O56" t="n">
        <v>15.36</v>
      </c>
      <c r="P56" t="n">
        <v>13.23</v>
      </c>
      <c r="Q56" t="n">
        <v>13.23</v>
      </c>
    </row>
    <row r="57">
      <c r="A57" s="5" t="inlineStr">
        <is>
          <t>Dividendenrendite in %</t>
        </is>
      </c>
      <c r="B57" s="5" t="inlineStr">
        <is>
          <t>Dividend Yield in %</t>
        </is>
      </c>
      <c r="C57" t="n">
        <v>1.16</v>
      </c>
      <c r="D57" t="n">
        <v>2.05</v>
      </c>
      <c r="E57" t="n">
        <v>2.64</v>
      </c>
      <c r="F57" t="n">
        <v>2.5</v>
      </c>
      <c r="G57" t="n">
        <v>2.23</v>
      </c>
      <c r="H57" t="n">
        <v>1.56</v>
      </c>
      <c r="I57" t="n">
        <v>1.54</v>
      </c>
      <c r="J57" t="n">
        <v>2.23</v>
      </c>
      <c r="K57" t="n">
        <v>2.98</v>
      </c>
      <c r="L57" t="n">
        <v>2.53</v>
      </c>
      <c r="M57" t="n">
        <v>2.68</v>
      </c>
      <c r="N57" t="n">
        <v>4.95</v>
      </c>
      <c r="O57" t="n">
        <v>2.74</v>
      </c>
      <c r="P57" t="n">
        <v>1.82</v>
      </c>
      <c r="Q57" t="n">
        <v>1.82</v>
      </c>
    </row>
    <row r="58">
      <c r="A58" s="5" t="inlineStr">
        <is>
          <t>Gewinnrendite in %</t>
        </is>
      </c>
      <c r="B58" s="5" t="inlineStr">
        <is>
          <t>Return on profit in %</t>
        </is>
      </c>
      <c r="C58" t="inlineStr">
        <is>
          <t>-</t>
        </is>
      </c>
      <c r="D58" t="n">
        <v>42.1</v>
      </c>
      <c r="E58" t="n">
        <v>6.2</v>
      </c>
      <c r="F58" t="n">
        <v>6</v>
      </c>
      <c r="G58" t="n">
        <v>5.3</v>
      </c>
      <c r="H58" t="n">
        <v>3.9</v>
      </c>
      <c r="I58" t="n">
        <v>4.1</v>
      </c>
      <c r="J58" t="n">
        <v>6.7</v>
      </c>
      <c r="K58" t="n">
        <v>8.9</v>
      </c>
      <c r="L58" t="n">
        <v>7.1</v>
      </c>
      <c r="M58" t="n">
        <v>6.5</v>
      </c>
      <c r="N58" t="n">
        <v>7.1</v>
      </c>
      <c r="O58" t="n">
        <v>22</v>
      </c>
      <c r="P58" t="n">
        <v>7.5</v>
      </c>
      <c r="Q58" t="n">
        <v>7.5</v>
      </c>
    </row>
    <row r="59">
      <c r="A59" s="5" t="inlineStr">
        <is>
          <t>Eigenkapitalrendite in %</t>
        </is>
      </c>
      <c r="B59" s="5" t="inlineStr">
        <is>
          <t>Return on Equity in %</t>
        </is>
      </c>
      <c r="C59" t="inlineStr">
        <is>
          <t>-</t>
        </is>
      </c>
      <c r="D59" t="n">
        <v>60.15</v>
      </c>
      <c r="E59" t="n">
        <v>15.63</v>
      </c>
      <c r="F59" t="n">
        <v>16.68</v>
      </c>
      <c r="G59" t="n">
        <v>16.28</v>
      </c>
      <c r="H59" t="n">
        <v>18.77</v>
      </c>
      <c r="I59" t="n">
        <v>18.49</v>
      </c>
      <c r="J59" t="n">
        <v>19.78</v>
      </c>
      <c r="K59" t="n">
        <v>20.94</v>
      </c>
      <c r="L59" t="n">
        <v>18.01</v>
      </c>
      <c r="M59" t="n">
        <v>14.54</v>
      </c>
      <c r="N59" t="n">
        <v>8.140000000000001</v>
      </c>
      <c r="O59" t="n">
        <v>43.24</v>
      </c>
      <c r="P59" t="n">
        <v>26.62</v>
      </c>
      <c r="Q59" t="n">
        <v>26.62</v>
      </c>
    </row>
    <row r="60">
      <c r="A60" s="5" t="inlineStr">
        <is>
          <t>Umsatzrendite in %</t>
        </is>
      </c>
      <c r="B60" s="5" t="inlineStr">
        <is>
          <t>Return on sales in %</t>
        </is>
      </c>
      <c r="C60" t="inlineStr">
        <is>
          <t>-</t>
        </is>
      </c>
      <c r="D60" t="n">
        <v>117.12</v>
      </c>
      <c r="E60" t="n">
        <v>13.29</v>
      </c>
      <c r="F60" t="n">
        <v>13.57</v>
      </c>
      <c r="G60" t="n">
        <v>13.39</v>
      </c>
      <c r="H60" t="n">
        <v>14.19</v>
      </c>
      <c r="I60" t="n">
        <v>14.29</v>
      </c>
      <c r="J60" t="n">
        <v>14.95</v>
      </c>
      <c r="K60" t="n">
        <v>15.03</v>
      </c>
      <c r="L60" t="n">
        <v>13.96</v>
      </c>
      <c r="M60" t="n">
        <v>11.22</v>
      </c>
      <c r="N60" t="n">
        <v>6.88</v>
      </c>
      <c r="O60" t="n">
        <v>44.84</v>
      </c>
      <c r="P60" t="n">
        <v>24.01</v>
      </c>
      <c r="Q60" t="n">
        <v>24.01</v>
      </c>
    </row>
    <row r="61">
      <c r="A61" s="5" t="inlineStr">
        <is>
          <t>Gesamtkapitalrendite in %</t>
        </is>
      </c>
      <c r="B61" s="5" t="inlineStr">
        <is>
          <t>Total Return on Investment in %</t>
        </is>
      </c>
      <c r="C61" t="inlineStr">
        <is>
          <t>-</t>
        </is>
      </c>
      <c r="D61" t="n">
        <v>47.2</v>
      </c>
      <c r="E61" t="n">
        <v>8.949999999999999</v>
      </c>
      <c r="F61" t="n">
        <v>8.99</v>
      </c>
      <c r="G61" t="n">
        <v>8.880000000000001</v>
      </c>
      <c r="H61" t="n">
        <v>9.91</v>
      </c>
      <c r="I61" t="n">
        <v>9.800000000000001</v>
      </c>
      <c r="J61" t="n">
        <v>9.56</v>
      </c>
      <c r="K61" t="n">
        <v>9.029999999999999</v>
      </c>
      <c r="L61" t="n">
        <v>8.01</v>
      </c>
      <c r="M61" t="n">
        <v>6.08</v>
      </c>
      <c r="N61" t="n">
        <v>3.57</v>
      </c>
      <c r="O61" t="n">
        <v>22.35</v>
      </c>
      <c r="P61" t="n">
        <v>9.880000000000001</v>
      </c>
      <c r="Q61" t="n">
        <v>9.880000000000001</v>
      </c>
    </row>
    <row r="62">
      <c r="A62" s="5" t="inlineStr">
        <is>
          <t>Return on Investment in %</t>
        </is>
      </c>
      <c r="B62" s="5" t="inlineStr">
        <is>
          <t>Return on Investment in %</t>
        </is>
      </c>
      <c r="C62" t="inlineStr">
        <is>
          <t>-</t>
        </is>
      </c>
      <c r="D62" t="n">
        <v>47.2</v>
      </c>
      <c r="E62" t="n">
        <v>8.949999999999999</v>
      </c>
      <c r="F62" t="n">
        <v>8.99</v>
      </c>
      <c r="G62" t="n">
        <v>8.880000000000001</v>
      </c>
      <c r="H62" t="n">
        <v>9.91</v>
      </c>
      <c r="I62" t="n">
        <v>9.800000000000001</v>
      </c>
      <c r="J62" t="n">
        <v>9.56</v>
      </c>
      <c r="K62" t="n">
        <v>9.029999999999999</v>
      </c>
      <c r="L62" t="n">
        <v>8.01</v>
      </c>
      <c r="M62" t="n">
        <v>6.08</v>
      </c>
      <c r="N62" t="n">
        <v>3.57</v>
      </c>
      <c r="O62" t="n">
        <v>22.35</v>
      </c>
      <c r="P62" t="n">
        <v>9.880000000000001</v>
      </c>
      <c r="Q62" t="n">
        <v>9.880000000000001</v>
      </c>
    </row>
    <row r="63">
      <c r="A63" s="5" t="inlineStr">
        <is>
          <t>Arbeitsintensität in %</t>
        </is>
      </c>
      <c r="B63" s="5" t="inlineStr">
        <is>
          <t>Work Intensity in %</t>
        </is>
      </c>
      <c r="C63" t="inlineStr">
        <is>
          <t>-</t>
        </is>
      </c>
      <c r="D63" t="n">
        <v>44.98</v>
      </c>
      <c r="E63" t="n">
        <v>7.01</v>
      </c>
      <c r="F63" t="n">
        <v>6.12</v>
      </c>
      <c r="G63" t="n">
        <v>5.56</v>
      </c>
      <c r="H63" t="n">
        <v>4.4</v>
      </c>
      <c r="I63" t="n">
        <v>5.86</v>
      </c>
      <c r="J63" t="n">
        <v>5.38</v>
      </c>
      <c r="K63" t="n">
        <v>5.01</v>
      </c>
      <c r="L63" t="n">
        <v>5.05</v>
      </c>
      <c r="M63" t="n">
        <v>6.21</v>
      </c>
      <c r="N63" t="n">
        <v>4.97</v>
      </c>
      <c r="O63" t="n">
        <v>7.51</v>
      </c>
      <c r="P63" t="n">
        <v>5.83</v>
      </c>
      <c r="Q63" t="n">
        <v>5.83</v>
      </c>
    </row>
    <row r="64">
      <c r="A64" s="5" t="inlineStr">
        <is>
          <t>Eigenkapitalquote in %</t>
        </is>
      </c>
      <c r="B64" s="5" t="inlineStr">
        <is>
          <t>Equity Ratio in %</t>
        </is>
      </c>
      <c r="C64" t="inlineStr">
        <is>
          <t>-</t>
        </is>
      </c>
      <c r="D64" t="n">
        <v>78.47</v>
      </c>
      <c r="E64" t="n">
        <v>57.28</v>
      </c>
      <c r="F64" t="n">
        <v>53.92</v>
      </c>
      <c r="G64" t="n">
        <v>54.54</v>
      </c>
      <c r="H64" t="n">
        <v>52.81</v>
      </c>
      <c r="I64" t="n">
        <v>52.98</v>
      </c>
      <c r="J64" t="n">
        <v>48.34</v>
      </c>
      <c r="K64" t="n">
        <v>43.14</v>
      </c>
      <c r="L64" t="n">
        <v>44.49</v>
      </c>
      <c r="M64" t="n">
        <v>41.81</v>
      </c>
      <c r="N64" t="n">
        <v>43.83</v>
      </c>
      <c r="O64" t="n">
        <v>51.7</v>
      </c>
      <c r="P64" t="n">
        <v>37.13</v>
      </c>
      <c r="Q64" t="n">
        <v>37.13</v>
      </c>
    </row>
    <row r="65">
      <c r="A65" s="5" t="inlineStr">
        <is>
          <t>Fremdkapitalquote in %</t>
        </is>
      </c>
      <c r="B65" s="5" t="inlineStr">
        <is>
          <t>Debt Ratio in %</t>
        </is>
      </c>
      <c r="C65" t="inlineStr">
        <is>
          <t>-</t>
        </is>
      </c>
      <c r="D65" t="n">
        <v>21.53</v>
      </c>
      <c r="E65" t="n">
        <v>42.72</v>
      </c>
      <c r="F65" t="n">
        <v>46.08</v>
      </c>
      <c r="G65" t="n">
        <v>45.46</v>
      </c>
      <c r="H65" t="n">
        <v>47.19</v>
      </c>
      <c r="I65" t="n">
        <v>47.02</v>
      </c>
      <c r="J65" t="n">
        <v>51.66</v>
      </c>
      <c r="K65" t="n">
        <v>56.86</v>
      </c>
      <c r="L65" t="n">
        <v>55.51</v>
      </c>
      <c r="M65" t="n">
        <v>58.19</v>
      </c>
      <c r="N65" t="n">
        <v>56.17</v>
      </c>
      <c r="O65" t="n">
        <v>48.3</v>
      </c>
      <c r="P65" t="n">
        <v>62.87</v>
      </c>
      <c r="Q65" t="n">
        <v>62.87</v>
      </c>
    </row>
    <row r="66">
      <c r="A66" s="5" t="inlineStr">
        <is>
          <t>Verschuldungsgrad in %</t>
        </is>
      </c>
      <c r="B66" s="5" t="inlineStr">
        <is>
          <t>Finance Gearing in %</t>
        </is>
      </c>
      <c r="C66" t="inlineStr">
        <is>
          <t>-</t>
        </is>
      </c>
      <c r="D66" t="n">
        <v>27.44</v>
      </c>
      <c r="E66" t="n">
        <v>74.56999999999999</v>
      </c>
      <c r="F66" t="n">
        <v>85.45</v>
      </c>
      <c r="G66" t="n">
        <v>83.36</v>
      </c>
      <c r="H66" t="n">
        <v>89.34</v>
      </c>
      <c r="I66" t="n">
        <v>88.75</v>
      </c>
      <c r="J66" t="n">
        <v>106.89</v>
      </c>
      <c r="K66" t="n">
        <v>131.83</v>
      </c>
      <c r="L66" t="n">
        <v>124.78</v>
      </c>
      <c r="M66" t="n">
        <v>139.17</v>
      </c>
      <c r="N66" t="n">
        <v>128.14</v>
      </c>
      <c r="O66" t="n">
        <v>93.44</v>
      </c>
      <c r="P66" t="n">
        <v>169.3</v>
      </c>
      <c r="Q66" t="n">
        <v>169.3</v>
      </c>
    </row>
    <row r="67">
      <c r="A67" s="5" t="inlineStr"/>
      <c r="B67" s="5" t="inlineStr"/>
    </row>
    <row r="68">
      <c r="A68" s="5" t="inlineStr">
        <is>
          <t>Kurzfristige Vermögensquote in %</t>
        </is>
      </c>
      <c r="B68" s="5" t="inlineStr">
        <is>
          <t>Current Assets Ratio in %</t>
        </is>
      </c>
      <c r="C68" t="inlineStr">
        <is>
          <t>-</t>
        </is>
      </c>
      <c r="D68" t="n">
        <v>44.98</v>
      </c>
      <c r="E68" t="n">
        <v>7.01</v>
      </c>
      <c r="F68" t="n">
        <v>6.12</v>
      </c>
      <c r="G68" t="n">
        <v>5.56</v>
      </c>
      <c r="H68" t="n">
        <v>4.4</v>
      </c>
      <c r="I68" t="n">
        <v>5.85</v>
      </c>
      <c r="J68" t="n">
        <v>5.38</v>
      </c>
      <c r="K68" t="n">
        <v>5.01</v>
      </c>
      <c r="L68" t="n">
        <v>5.05</v>
      </c>
      <c r="M68" t="n">
        <v>6.21</v>
      </c>
      <c r="N68" t="n">
        <v>4.97</v>
      </c>
      <c r="O68" t="n">
        <v>7.51</v>
      </c>
      <c r="P68" t="n">
        <v>5.83</v>
      </c>
    </row>
    <row r="69">
      <c r="A69" s="5" t="inlineStr">
        <is>
          <t>Nettogewinn Marge in %</t>
        </is>
      </c>
      <c r="B69" s="5" t="inlineStr">
        <is>
          <t>Net Profit Marge in %</t>
        </is>
      </c>
      <c r="C69" t="inlineStr">
        <is>
          <t>-</t>
        </is>
      </c>
      <c r="D69" t="n">
        <v>22945.88</v>
      </c>
      <c r="E69" t="n">
        <v>2599.41</v>
      </c>
      <c r="F69" t="n">
        <v>2651.57</v>
      </c>
      <c r="G69" t="n">
        <v>2613.23</v>
      </c>
      <c r="H69" t="n">
        <v>2768.14</v>
      </c>
      <c r="I69" t="n">
        <v>2783.53</v>
      </c>
      <c r="J69" t="n">
        <v>2884.98</v>
      </c>
      <c r="K69" t="n">
        <v>2886.61</v>
      </c>
      <c r="L69" t="n">
        <v>2671.05</v>
      </c>
      <c r="M69" t="n">
        <v>2138.11</v>
      </c>
      <c r="N69" t="n">
        <v>1300.28</v>
      </c>
      <c r="O69" t="n">
        <v>8687.9</v>
      </c>
      <c r="P69" t="n">
        <v>4752.11</v>
      </c>
    </row>
    <row r="70">
      <c r="A70" s="5" t="inlineStr">
        <is>
          <t>Operative Ergebnis Marge in %</t>
        </is>
      </c>
      <c r="B70" s="5" t="inlineStr">
        <is>
          <t>EBIT Marge in %</t>
        </is>
      </c>
      <c r="C70" t="inlineStr">
        <is>
          <t>-</t>
        </is>
      </c>
      <c r="D70" t="n">
        <v>1808.73</v>
      </c>
      <c r="E70" t="n">
        <v>3500.3</v>
      </c>
      <c r="F70" t="n">
        <v>3476.1</v>
      </c>
      <c r="G70" t="n">
        <v>3527.72</v>
      </c>
      <c r="H70" t="n">
        <v>3746.45</v>
      </c>
      <c r="I70" t="n">
        <v>3323.43</v>
      </c>
      <c r="J70" t="n">
        <v>3680.61</v>
      </c>
      <c r="K70" t="n">
        <v>3733.26</v>
      </c>
      <c r="L70" t="n">
        <v>3706.94</v>
      </c>
      <c r="M70" t="n">
        <v>3362.55</v>
      </c>
      <c r="N70" t="n">
        <v>3218.13</v>
      </c>
      <c r="O70" t="n">
        <v>2788.22</v>
      </c>
      <c r="P70" t="n">
        <v>6344.01</v>
      </c>
    </row>
    <row r="71">
      <c r="A71" s="5" t="inlineStr">
        <is>
          <t>Vermögensumsschlag in %</t>
        </is>
      </c>
      <c r="B71" s="5" t="inlineStr">
        <is>
          <t>Asset Turnover in %</t>
        </is>
      </c>
      <c r="C71" t="inlineStr">
        <is>
          <t>-</t>
        </is>
      </c>
      <c r="D71" t="n">
        <v>0.21</v>
      </c>
      <c r="E71" t="n">
        <v>0.34</v>
      </c>
      <c r="F71" t="n">
        <v>0.34</v>
      </c>
      <c r="G71" t="n">
        <v>0.34</v>
      </c>
      <c r="H71" t="n">
        <v>0.36</v>
      </c>
      <c r="I71" t="n">
        <v>0.35</v>
      </c>
      <c r="J71" t="n">
        <v>0.33</v>
      </c>
      <c r="K71" t="n">
        <v>0.31</v>
      </c>
      <c r="L71" t="n">
        <v>0.3</v>
      </c>
      <c r="M71" t="n">
        <v>0.28</v>
      </c>
      <c r="N71" t="n">
        <v>0.27</v>
      </c>
      <c r="O71" t="n">
        <v>0.26</v>
      </c>
      <c r="P71" t="n">
        <v>0.21</v>
      </c>
    </row>
    <row r="72">
      <c r="A72" s="5" t="inlineStr">
        <is>
          <t>Langfristige Vermögensquote in %</t>
        </is>
      </c>
      <c r="B72" s="5" t="inlineStr">
        <is>
          <t>Non-Current Assets Ratio in %</t>
        </is>
      </c>
      <c r="C72" t="inlineStr">
        <is>
          <t>-</t>
        </is>
      </c>
      <c r="D72" t="n">
        <v>55.02</v>
      </c>
      <c r="E72" t="n">
        <v>92.98999999999999</v>
      </c>
      <c r="F72" t="n">
        <v>93.88</v>
      </c>
      <c r="G72" t="n">
        <v>94.44</v>
      </c>
      <c r="H72" t="n">
        <v>95.58</v>
      </c>
      <c r="I72" t="n">
        <v>94.15000000000001</v>
      </c>
      <c r="J72" t="n">
        <v>94.61</v>
      </c>
      <c r="K72" t="n">
        <v>95</v>
      </c>
      <c r="L72" t="n">
        <v>94.94</v>
      </c>
      <c r="M72" t="n">
        <v>93.77</v>
      </c>
      <c r="N72" t="n">
        <v>95.03</v>
      </c>
      <c r="O72" t="n">
        <v>92.5</v>
      </c>
      <c r="P72" t="n">
        <v>94.18000000000001</v>
      </c>
    </row>
    <row r="73">
      <c r="A73" s="5" t="inlineStr">
        <is>
          <t>Gesamtkapitalrentabilität</t>
        </is>
      </c>
      <c r="B73" s="5" t="inlineStr">
        <is>
          <t>ROA Return on Assets in %</t>
        </is>
      </c>
      <c r="C73" t="inlineStr">
        <is>
          <t>-</t>
        </is>
      </c>
      <c r="D73" t="n">
        <v>47.2</v>
      </c>
      <c r="E73" t="n">
        <v>8.949999999999999</v>
      </c>
      <c r="F73" t="n">
        <v>8.99</v>
      </c>
      <c r="G73" t="n">
        <v>8.880000000000001</v>
      </c>
      <c r="H73" t="n">
        <v>9.91</v>
      </c>
      <c r="I73" t="n">
        <v>9.789999999999999</v>
      </c>
      <c r="J73" t="n">
        <v>9.56</v>
      </c>
      <c r="K73" t="n">
        <v>9.029999999999999</v>
      </c>
      <c r="L73" t="n">
        <v>8.01</v>
      </c>
      <c r="M73" t="n">
        <v>6.08</v>
      </c>
      <c r="N73" t="n">
        <v>3.57</v>
      </c>
      <c r="O73" t="n">
        <v>22.35</v>
      </c>
      <c r="P73" t="n">
        <v>9.880000000000001</v>
      </c>
    </row>
    <row r="74">
      <c r="A74" s="5" t="inlineStr">
        <is>
          <t>Ertrag des eingesetzten Kapitals</t>
        </is>
      </c>
      <c r="B74" s="5" t="inlineStr">
        <is>
          <t>ROCE Return on Cap. Empl. in %</t>
        </is>
      </c>
      <c r="C74" t="inlineStr">
        <is>
          <t>-</t>
        </is>
      </c>
      <c r="D74" t="n">
        <v>4.03</v>
      </c>
      <c r="E74" t="n">
        <v>14.6</v>
      </c>
      <c r="F74" t="n">
        <v>14.36</v>
      </c>
      <c r="G74" t="n">
        <v>14.22</v>
      </c>
      <c r="H74" t="n">
        <v>15.9</v>
      </c>
      <c r="I74" t="n">
        <v>13.63</v>
      </c>
      <c r="J74" t="n">
        <v>14</v>
      </c>
      <c r="K74" t="n">
        <v>13.34</v>
      </c>
      <c r="L74" t="n">
        <v>12.62</v>
      </c>
      <c r="M74" t="n">
        <v>11.06</v>
      </c>
      <c r="N74" t="n">
        <v>9.960000000000001</v>
      </c>
      <c r="O74" t="n">
        <v>9.82</v>
      </c>
      <c r="P74" t="n">
        <v>15.22</v>
      </c>
    </row>
    <row r="75">
      <c r="A75" s="5" t="inlineStr">
        <is>
          <t>Eigenkapital zu Anlagevermögen</t>
        </is>
      </c>
      <c r="B75" s="5" t="inlineStr">
        <is>
          <t>Equity to Fixed Assets in %</t>
        </is>
      </c>
      <c r="C75" t="inlineStr">
        <is>
          <t>-</t>
        </is>
      </c>
      <c r="D75" t="n">
        <v>142.61</v>
      </c>
      <c r="E75" t="n">
        <v>61.62</v>
      </c>
      <c r="F75" t="n">
        <v>57.43</v>
      </c>
      <c r="G75" t="n">
        <v>57.76</v>
      </c>
      <c r="H75" t="n">
        <v>55.25</v>
      </c>
      <c r="I75" t="n">
        <v>56.28</v>
      </c>
      <c r="J75" t="n">
        <v>51.1</v>
      </c>
      <c r="K75" t="n">
        <v>45.41</v>
      </c>
      <c r="L75" t="n">
        <v>46.85</v>
      </c>
      <c r="M75" t="n">
        <v>44.58</v>
      </c>
      <c r="N75" t="n">
        <v>46.13</v>
      </c>
      <c r="O75" t="n">
        <v>55.89</v>
      </c>
      <c r="P75" t="n">
        <v>39.44</v>
      </c>
    </row>
    <row r="76">
      <c r="A76" s="5" t="inlineStr">
        <is>
          <t>Liquidität Dritten Grades</t>
        </is>
      </c>
      <c r="B76" s="5" t="inlineStr">
        <is>
          <t>Current Ratio in %</t>
        </is>
      </c>
      <c r="C76" t="inlineStr">
        <is>
          <t>-</t>
        </is>
      </c>
      <c r="D76" t="n">
        <v>587.5700000000001</v>
      </c>
      <c r="E76" t="n">
        <v>40.3</v>
      </c>
      <c r="F76" t="n">
        <v>34.23</v>
      </c>
      <c r="G76" t="n">
        <v>35.39</v>
      </c>
      <c r="H76" t="n">
        <v>28.15</v>
      </c>
      <c r="I76" t="n">
        <v>41.24</v>
      </c>
      <c r="J76" t="n">
        <v>41.74</v>
      </c>
      <c r="K76" t="n">
        <v>40.3</v>
      </c>
      <c r="L76" t="n">
        <v>42.5</v>
      </c>
      <c r="M76" t="n">
        <v>45.92</v>
      </c>
      <c r="N76" t="n">
        <v>43.69</v>
      </c>
      <c r="O76" t="n">
        <v>27.85</v>
      </c>
      <c r="P76" t="n">
        <v>43.78</v>
      </c>
    </row>
    <row r="77">
      <c r="A77" s="5" t="inlineStr">
        <is>
          <t>Operativer Cashflow</t>
        </is>
      </c>
      <c r="B77" s="5" t="inlineStr">
        <is>
          <t>Operating Cashflow in M</t>
        </is>
      </c>
      <c r="C77" t="inlineStr">
        <is>
          <t>-</t>
        </is>
      </c>
      <c r="D77" t="n">
        <v>3833.763</v>
      </c>
      <c r="E77" t="n">
        <v>2364.804</v>
      </c>
      <c r="F77" t="n">
        <v>2333.076</v>
      </c>
      <c r="G77" t="n">
        <v>2689.856</v>
      </c>
      <c r="H77" t="n">
        <v>3847.35</v>
      </c>
      <c r="I77" t="n">
        <v>3966.039</v>
      </c>
      <c r="J77" t="n">
        <v>2337.23</v>
      </c>
      <c r="K77" t="n">
        <v>1954.56</v>
      </c>
      <c r="L77" t="n">
        <v>1885.29</v>
      </c>
      <c r="M77" t="n">
        <v>1770.674</v>
      </c>
      <c r="N77" t="n">
        <v>1261.297</v>
      </c>
      <c r="O77" t="n">
        <v>2976.768</v>
      </c>
      <c r="P77" t="n">
        <v>2616.894</v>
      </c>
    </row>
    <row r="78">
      <c r="A78" s="5" t="inlineStr">
        <is>
          <t>Aktienrückkauf</t>
        </is>
      </c>
      <c r="B78" s="5" t="inlineStr">
        <is>
          <t>Share Buyback in M</t>
        </is>
      </c>
      <c r="C78" t="n">
        <v>48.90000000000001</v>
      </c>
      <c r="D78" t="n">
        <v>-0.3000000000000114</v>
      </c>
      <c r="E78" t="n">
        <v>-0.1999999999999886</v>
      </c>
      <c r="F78" t="n">
        <v>-0.2000000000000171</v>
      </c>
      <c r="G78" t="n">
        <v>-0.1999999999999886</v>
      </c>
      <c r="H78" t="n">
        <v>-0.3000000000000114</v>
      </c>
      <c r="I78" t="n">
        <v>-1.699999999999989</v>
      </c>
      <c r="J78" t="n">
        <v>-1</v>
      </c>
      <c r="K78" t="n">
        <v>-0.5999999999999943</v>
      </c>
      <c r="L78" t="n">
        <v>-0.8000000000000114</v>
      </c>
      <c r="M78" t="n">
        <v>-1.5</v>
      </c>
      <c r="N78" t="n">
        <v>4.700000000000017</v>
      </c>
      <c r="O78" t="n">
        <v>4</v>
      </c>
      <c r="P78" t="n">
        <v>0</v>
      </c>
    </row>
    <row r="79">
      <c r="A79" s="5" t="inlineStr">
        <is>
          <t>Umsatzwachstum 1J in %</t>
        </is>
      </c>
      <c r="B79" s="5" t="inlineStr">
        <is>
          <t>Revenue Growth 1Y in %</t>
        </is>
      </c>
      <c r="C79" t="inlineStr">
        <is>
          <t>-</t>
        </is>
      </c>
      <c r="D79" t="n">
        <v>-3.5</v>
      </c>
      <c r="E79" t="n">
        <v>5.97</v>
      </c>
      <c r="F79" t="n">
        <v>6.21</v>
      </c>
      <c r="G79" t="n">
        <v>11.97</v>
      </c>
      <c r="H79" t="n">
        <v>13.5</v>
      </c>
      <c r="I79" t="n">
        <v>11.98</v>
      </c>
      <c r="J79" t="n">
        <v>13.61</v>
      </c>
      <c r="K79" t="n">
        <v>10.77</v>
      </c>
      <c r="L79" t="n">
        <v>11.02</v>
      </c>
      <c r="M79" t="n">
        <v>6.66</v>
      </c>
      <c r="N79" t="n">
        <v>12.42</v>
      </c>
      <c r="O79" t="n">
        <v>5.9</v>
      </c>
      <c r="P79" t="inlineStr">
        <is>
          <t>-</t>
        </is>
      </c>
    </row>
    <row r="80">
      <c r="A80" s="5" t="inlineStr">
        <is>
          <t>Umsatzwachstum 3J in %</t>
        </is>
      </c>
      <c r="B80" s="5" t="inlineStr">
        <is>
          <t>Revenue Growth 3Y in %</t>
        </is>
      </c>
      <c r="C80" t="inlineStr">
        <is>
          <t>-</t>
        </is>
      </c>
      <c r="D80" t="n">
        <v>2.89</v>
      </c>
      <c r="E80" t="n">
        <v>8.050000000000001</v>
      </c>
      <c r="F80" t="n">
        <v>10.56</v>
      </c>
      <c r="G80" t="n">
        <v>12.48</v>
      </c>
      <c r="H80" t="n">
        <v>13.03</v>
      </c>
      <c r="I80" t="n">
        <v>12.12</v>
      </c>
      <c r="J80" t="n">
        <v>11.8</v>
      </c>
      <c r="K80" t="n">
        <v>9.48</v>
      </c>
      <c r="L80" t="n">
        <v>10.03</v>
      </c>
      <c r="M80" t="n">
        <v>8.33</v>
      </c>
      <c r="N80" t="n">
        <v>6.11</v>
      </c>
      <c r="O80" t="inlineStr">
        <is>
          <t>-</t>
        </is>
      </c>
      <c r="P80" t="inlineStr">
        <is>
          <t>-</t>
        </is>
      </c>
    </row>
    <row r="81">
      <c r="A81" s="5" t="inlineStr">
        <is>
          <t>Umsatzwachstum 5J in %</t>
        </is>
      </c>
      <c r="B81" s="5" t="inlineStr">
        <is>
          <t>Revenue Growth 5Y in %</t>
        </is>
      </c>
      <c r="C81" t="inlineStr">
        <is>
          <t>-</t>
        </is>
      </c>
      <c r="D81" t="n">
        <v>6.83</v>
      </c>
      <c r="E81" t="n">
        <v>9.93</v>
      </c>
      <c r="F81" t="n">
        <v>11.45</v>
      </c>
      <c r="G81" t="n">
        <v>12.37</v>
      </c>
      <c r="H81" t="n">
        <v>12.18</v>
      </c>
      <c r="I81" t="n">
        <v>10.81</v>
      </c>
      <c r="J81" t="n">
        <v>10.9</v>
      </c>
      <c r="K81" t="n">
        <v>9.35</v>
      </c>
      <c r="L81" t="n">
        <v>7.2</v>
      </c>
      <c r="M81" t="inlineStr">
        <is>
          <t>-</t>
        </is>
      </c>
      <c r="N81" t="inlineStr">
        <is>
          <t>-</t>
        </is>
      </c>
      <c r="O81" t="inlineStr">
        <is>
          <t>-</t>
        </is>
      </c>
      <c r="P81" t="inlineStr">
        <is>
          <t>-</t>
        </is>
      </c>
    </row>
    <row r="82">
      <c r="A82" s="5" t="inlineStr">
        <is>
          <t>Umsatzwachstum 10J in %</t>
        </is>
      </c>
      <c r="B82" s="5" t="inlineStr">
        <is>
          <t>Revenue Growth 10Y in %</t>
        </is>
      </c>
      <c r="C82" t="inlineStr">
        <is>
          <t>-</t>
        </is>
      </c>
      <c r="D82" t="n">
        <v>8.82</v>
      </c>
      <c r="E82" t="n">
        <v>10.41</v>
      </c>
      <c r="F82" t="n">
        <v>10.4</v>
      </c>
      <c r="G82" t="n">
        <v>9.779999999999999</v>
      </c>
      <c r="H82" t="inlineStr">
        <is>
          <t>-</t>
        </is>
      </c>
      <c r="I82" t="inlineStr">
        <is>
          <t>-</t>
        </is>
      </c>
      <c r="J82" t="inlineStr">
        <is>
          <t>-</t>
        </is>
      </c>
      <c r="K82" t="inlineStr">
        <is>
          <t>-</t>
        </is>
      </c>
      <c r="L82" t="inlineStr">
        <is>
          <t>-</t>
        </is>
      </c>
      <c r="M82" t="inlineStr">
        <is>
          <t>-</t>
        </is>
      </c>
      <c r="N82" t="inlineStr">
        <is>
          <t>-</t>
        </is>
      </c>
      <c r="O82" t="inlineStr">
        <is>
          <t>-</t>
        </is>
      </c>
      <c r="P82" t="inlineStr">
        <is>
          <t>-</t>
        </is>
      </c>
    </row>
    <row r="83">
      <c r="A83" s="5" t="inlineStr">
        <is>
          <t>Gewinnwachstum 1J in %</t>
        </is>
      </c>
      <c r="B83" s="5" t="inlineStr">
        <is>
          <t>Earnings Growth 1Y in %</t>
        </is>
      </c>
      <c r="C83" t="inlineStr">
        <is>
          <t>-</t>
        </is>
      </c>
      <c r="D83" t="n">
        <v>751.83</v>
      </c>
      <c r="E83" t="n">
        <v>3.89</v>
      </c>
      <c r="F83" t="n">
        <v>7.77</v>
      </c>
      <c r="G83" t="n">
        <v>5.7</v>
      </c>
      <c r="H83" t="n">
        <v>12.87</v>
      </c>
      <c r="I83" t="n">
        <v>8.039999999999999</v>
      </c>
      <c r="J83" t="n">
        <v>13.54</v>
      </c>
      <c r="K83" t="n">
        <v>19.7</v>
      </c>
      <c r="L83" t="n">
        <v>38.7</v>
      </c>
      <c r="M83" t="n">
        <v>75.38</v>
      </c>
      <c r="N83" t="n">
        <v>-83.17</v>
      </c>
      <c r="O83" t="n">
        <v>93.61</v>
      </c>
      <c r="P83" t="inlineStr">
        <is>
          <t>-</t>
        </is>
      </c>
    </row>
    <row r="84">
      <c r="A84" s="5" t="inlineStr">
        <is>
          <t>Gewinnwachstum 3J in %</t>
        </is>
      </c>
      <c r="B84" s="5" t="inlineStr">
        <is>
          <t>Earnings Growth 3Y in %</t>
        </is>
      </c>
      <c r="C84" t="inlineStr">
        <is>
          <t>-</t>
        </is>
      </c>
      <c r="D84" t="n">
        <v>254.5</v>
      </c>
      <c r="E84" t="n">
        <v>5.79</v>
      </c>
      <c r="F84" t="n">
        <v>8.779999999999999</v>
      </c>
      <c r="G84" t="n">
        <v>8.869999999999999</v>
      </c>
      <c r="H84" t="n">
        <v>11.48</v>
      </c>
      <c r="I84" t="n">
        <v>13.76</v>
      </c>
      <c r="J84" t="n">
        <v>23.98</v>
      </c>
      <c r="K84" t="n">
        <v>44.59</v>
      </c>
      <c r="L84" t="n">
        <v>10.3</v>
      </c>
      <c r="M84" t="n">
        <v>28.61</v>
      </c>
      <c r="N84" t="n">
        <v>3.48</v>
      </c>
      <c r="O84" t="inlineStr">
        <is>
          <t>-</t>
        </is>
      </c>
      <c r="P84" t="inlineStr">
        <is>
          <t>-</t>
        </is>
      </c>
    </row>
    <row r="85">
      <c r="A85" s="5" t="inlineStr">
        <is>
          <t>Gewinnwachstum 5J in %</t>
        </is>
      </c>
      <c r="B85" s="5" t="inlineStr">
        <is>
          <t>Earnings Growth 5Y in %</t>
        </is>
      </c>
      <c r="C85" t="inlineStr">
        <is>
          <t>-</t>
        </is>
      </c>
      <c r="D85" t="n">
        <v>156.41</v>
      </c>
      <c r="E85" t="n">
        <v>7.65</v>
      </c>
      <c r="F85" t="n">
        <v>9.58</v>
      </c>
      <c r="G85" t="n">
        <v>11.97</v>
      </c>
      <c r="H85" t="n">
        <v>18.57</v>
      </c>
      <c r="I85" t="n">
        <v>31.07</v>
      </c>
      <c r="J85" t="n">
        <v>12.83</v>
      </c>
      <c r="K85" t="n">
        <v>28.84</v>
      </c>
      <c r="L85" t="n">
        <v>24.9</v>
      </c>
      <c r="M85" t="inlineStr">
        <is>
          <t>-</t>
        </is>
      </c>
      <c r="N85" t="inlineStr">
        <is>
          <t>-</t>
        </is>
      </c>
      <c r="O85" t="inlineStr">
        <is>
          <t>-</t>
        </is>
      </c>
      <c r="P85" t="inlineStr">
        <is>
          <t>-</t>
        </is>
      </c>
    </row>
    <row r="86">
      <c r="A86" s="5" t="inlineStr">
        <is>
          <t>Gewinnwachstum 10J in %</t>
        </is>
      </c>
      <c r="B86" s="5" t="inlineStr">
        <is>
          <t>Earnings Growth 10Y in %</t>
        </is>
      </c>
      <c r="C86" t="inlineStr">
        <is>
          <t>-</t>
        </is>
      </c>
      <c r="D86" t="n">
        <v>93.73999999999999</v>
      </c>
      <c r="E86" t="n">
        <v>10.24</v>
      </c>
      <c r="F86" t="n">
        <v>19.21</v>
      </c>
      <c r="G86" t="n">
        <v>18.44</v>
      </c>
      <c r="H86" t="inlineStr">
        <is>
          <t>-</t>
        </is>
      </c>
      <c r="I86" t="inlineStr">
        <is>
          <t>-</t>
        </is>
      </c>
      <c r="J86" t="inlineStr">
        <is>
          <t>-</t>
        </is>
      </c>
      <c r="K86" t="inlineStr">
        <is>
          <t>-</t>
        </is>
      </c>
      <c r="L86" t="inlineStr">
        <is>
          <t>-</t>
        </is>
      </c>
      <c r="M86" t="inlineStr">
        <is>
          <t>-</t>
        </is>
      </c>
      <c r="N86" t="inlineStr">
        <is>
          <t>-</t>
        </is>
      </c>
      <c r="O86" t="inlineStr">
        <is>
          <t>-</t>
        </is>
      </c>
      <c r="P86" t="inlineStr">
        <is>
          <t>-</t>
        </is>
      </c>
    </row>
    <row r="87">
      <c r="A87" s="5" t="inlineStr">
        <is>
          <t>PEG Ratio</t>
        </is>
      </c>
      <c r="B87" s="5" t="inlineStr">
        <is>
          <t>KGW Kurs/Gewinn/Wachstum</t>
        </is>
      </c>
      <c r="C87" t="inlineStr">
        <is>
          <t>-</t>
        </is>
      </c>
      <c r="D87" t="n">
        <v>0.02</v>
      </c>
      <c r="E87" t="n">
        <v>2.09</v>
      </c>
      <c r="F87" t="n">
        <v>1.72</v>
      </c>
      <c r="G87" t="n">
        <v>1.56</v>
      </c>
      <c r="H87" t="n">
        <v>1.38</v>
      </c>
      <c r="I87" t="n">
        <v>0.79</v>
      </c>
      <c r="J87" t="n">
        <v>1.16</v>
      </c>
      <c r="K87" t="n">
        <v>0.39</v>
      </c>
      <c r="L87" t="n">
        <v>0.5600000000000001</v>
      </c>
      <c r="M87" t="inlineStr">
        <is>
          <t>-</t>
        </is>
      </c>
      <c r="N87" t="inlineStr">
        <is>
          <t>-</t>
        </is>
      </c>
      <c r="O87" t="inlineStr">
        <is>
          <t>-</t>
        </is>
      </c>
      <c r="P87" t="inlineStr">
        <is>
          <t>-</t>
        </is>
      </c>
    </row>
    <row r="88">
      <c r="A88" s="5" t="inlineStr">
        <is>
          <t>EBIT-Wachstum 1J in %</t>
        </is>
      </c>
      <c r="B88" s="5" t="inlineStr">
        <is>
          <t>EBIT Growth 1Y in %</t>
        </is>
      </c>
      <c r="C88" t="inlineStr">
        <is>
          <t>-</t>
        </is>
      </c>
      <c r="D88" t="n">
        <v>-50.14</v>
      </c>
      <c r="E88" t="n">
        <v>6.71</v>
      </c>
      <c r="F88" t="n">
        <v>4.66</v>
      </c>
      <c r="G88" t="n">
        <v>5.43</v>
      </c>
      <c r="H88" t="n">
        <v>27.94</v>
      </c>
      <c r="I88" t="n">
        <v>1.11</v>
      </c>
      <c r="J88" t="n">
        <v>12</v>
      </c>
      <c r="K88" t="n">
        <v>11.55</v>
      </c>
      <c r="L88" t="n">
        <v>22.39</v>
      </c>
      <c r="M88" t="n">
        <v>11.44</v>
      </c>
      <c r="N88" t="n">
        <v>29.75</v>
      </c>
      <c r="O88" t="n">
        <v>-53.46</v>
      </c>
      <c r="P88" t="inlineStr">
        <is>
          <t>-</t>
        </is>
      </c>
    </row>
    <row r="89">
      <c r="A89" s="5" t="inlineStr">
        <is>
          <t>EBIT-Wachstum 3J in %</t>
        </is>
      </c>
      <c r="B89" s="5" t="inlineStr">
        <is>
          <t>EBIT Growth 3Y in %</t>
        </is>
      </c>
      <c r="C89" t="inlineStr">
        <is>
          <t>-</t>
        </is>
      </c>
      <c r="D89" t="n">
        <v>-12.92</v>
      </c>
      <c r="E89" t="n">
        <v>5.6</v>
      </c>
      <c r="F89" t="n">
        <v>12.68</v>
      </c>
      <c r="G89" t="n">
        <v>11.49</v>
      </c>
      <c r="H89" t="n">
        <v>13.68</v>
      </c>
      <c r="I89" t="n">
        <v>8.220000000000001</v>
      </c>
      <c r="J89" t="n">
        <v>15.31</v>
      </c>
      <c r="K89" t="n">
        <v>15.13</v>
      </c>
      <c r="L89" t="n">
        <v>21.19</v>
      </c>
      <c r="M89" t="n">
        <v>-4.09</v>
      </c>
      <c r="N89" t="n">
        <v>-7.9</v>
      </c>
      <c r="O89" t="inlineStr">
        <is>
          <t>-</t>
        </is>
      </c>
      <c r="P89" t="inlineStr">
        <is>
          <t>-</t>
        </is>
      </c>
    </row>
    <row r="90">
      <c r="A90" s="5" t="inlineStr">
        <is>
          <t>EBIT-Wachstum 5J in %</t>
        </is>
      </c>
      <c r="B90" s="5" t="inlineStr">
        <is>
          <t>EBIT Growth 5Y in %</t>
        </is>
      </c>
      <c r="C90" t="inlineStr">
        <is>
          <t>-</t>
        </is>
      </c>
      <c r="D90" t="n">
        <v>-1.08</v>
      </c>
      <c r="E90" t="n">
        <v>9.17</v>
      </c>
      <c r="F90" t="n">
        <v>10.23</v>
      </c>
      <c r="G90" t="n">
        <v>11.61</v>
      </c>
      <c r="H90" t="n">
        <v>15</v>
      </c>
      <c r="I90" t="n">
        <v>11.7</v>
      </c>
      <c r="J90" t="n">
        <v>17.43</v>
      </c>
      <c r="K90" t="n">
        <v>4.33</v>
      </c>
      <c r="L90" t="n">
        <v>2.02</v>
      </c>
      <c r="M90" t="inlineStr">
        <is>
          <t>-</t>
        </is>
      </c>
      <c r="N90" t="inlineStr">
        <is>
          <t>-</t>
        </is>
      </c>
      <c r="O90" t="inlineStr">
        <is>
          <t>-</t>
        </is>
      </c>
      <c r="P90" t="inlineStr">
        <is>
          <t>-</t>
        </is>
      </c>
    </row>
    <row r="91">
      <c r="A91" s="5" t="inlineStr">
        <is>
          <t>EBIT-Wachstum 10J in %</t>
        </is>
      </c>
      <c r="B91" s="5" t="inlineStr">
        <is>
          <t>EBIT Growth 10Y in %</t>
        </is>
      </c>
      <c r="C91" t="inlineStr">
        <is>
          <t>-</t>
        </is>
      </c>
      <c r="D91" t="n">
        <v>5.31</v>
      </c>
      <c r="E91" t="n">
        <v>13.3</v>
      </c>
      <c r="F91" t="n">
        <v>7.28</v>
      </c>
      <c r="G91" t="n">
        <v>6.82</v>
      </c>
      <c r="H91" t="inlineStr">
        <is>
          <t>-</t>
        </is>
      </c>
      <c r="I91" t="inlineStr">
        <is>
          <t>-</t>
        </is>
      </c>
      <c r="J91" t="inlineStr">
        <is>
          <t>-</t>
        </is>
      </c>
      <c r="K91" t="inlineStr">
        <is>
          <t>-</t>
        </is>
      </c>
      <c r="L91" t="inlineStr">
        <is>
          <t>-</t>
        </is>
      </c>
      <c r="M91" t="inlineStr">
        <is>
          <t>-</t>
        </is>
      </c>
      <c r="N91" t="inlineStr">
        <is>
          <t>-</t>
        </is>
      </c>
      <c r="O91" t="inlineStr">
        <is>
          <t>-</t>
        </is>
      </c>
      <c r="P91" t="inlineStr">
        <is>
          <t>-</t>
        </is>
      </c>
    </row>
    <row r="92">
      <c r="A92" s="5" t="inlineStr">
        <is>
          <t>Op.Cashflow Wachstum 1J in %</t>
        </is>
      </c>
      <c r="B92" s="5" t="inlineStr">
        <is>
          <t>Op.Cashflow Wachstum 1Y in %</t>
        </is>
      </c>
      <c r="C92" t="inlineStr">
        <is>
          <t>-</t>
        </is>
      </c>
      <c r="D92" t="n">
        <v>61.87</v>
      </c>
      <c r="E92" t="n">
        <v>1.26</v>
      </c>
      <c r="F92" t="n">
        <v>-13.35</v>
      </c>
      <c r="G92" t="n">
        <v>-30.16</v>
      </c>
      <c r="H92" t="n">
        <v>-3.14</v>
      </c>
      <c r="I92" t="n">
        <v>68.20999999999999</v>
      </c>
      <c r="J92" t="n">
        <v>18.96</v>
      </c>
      <c r="K92" t="n">
        <v>3.35</v>
      </c>
      <c r="L92" t="n">
        <v>6.03</v>
      </c>
      <c r="M92" t="n">
        <v>39.28</v>
      </c>
      <c r="N92" t="n">
        <v>-56.58</v>
      </c>
      <c r="O92" t="n">
        <v>16.1</v>
      </c>
      <c r="P92" t="inlineStr">
        <is>
          <t>-</t>
        </is>
      </c>
    </row>
    <row r="93">
      <c r="A93" s="5" t="inlineStr">
        <is>
          <t>Op.Cashflow Wachstum 3J in %</t>
        </is>
      </c>
      <c r="B93" s="5" t="inlineStr">
        <is>
          <t>Op.Cashflow Wachstum 3Y in %</t>
        </is>
      </c>
      <c r="C93" t="inlineStr">
        <is>
          <t>-</t>
        </is>
      </c>
      <c r="D93" t="n">
        <v>16.59</v>
      </c>
      <c r="E93" t="n">
        <v>-14.08</v>
      </c>
      <c r="F93" t="n">
        <v>-15.55</v>
      </c>
      <c r="G93" t="n">
        <v>11.64</v>
      </c>
      <c r="H93" t="n">
        <v>28.01</v>
      </c>
      <c r="I93" t="n">
        <v>30.17</v>
      </c>
      <c r="J93" t="n">
        <v>9.449999999999999</v>
      </c>
      <c r="K93" t="n">
        <v>16.22</v>
      </c>
      <c r="L93" t="n">
        <v>-3.76</v>
      </c>
      <c r="M93" t="n">
        <v>-0.4</v>
      </c>
      <c r="N93" t="n">
        <v>-13.49</v>
      </c>
      <c r="O93" t="inlineStr">
        <is>
          <t>-</t>
        </is>
      </c>
      <c r="P93" t="inlineStr">
        <is>
          <t>-</t>
        </is>
      </c>
    </row>
    <row r="94">
      <c r="A94" s="5" t="inlineStr">
        <is>
          <t>Op.Cashflow Wachstum 5J in %</t>
        </is>
      </c>
      <c r="B94" s="5" t="inlineStr">
        <is>
          <t>Op.Cashflow Wachstum 5Y in %</t>
        </is>
      </c>
      <c r="C94" t="inlineStr">
        <is>
          <t>-</t>
        </is>
      </c>
      <c r="D94" t="n">
        <v>3.3</v>
      </c>
      <c r="E94" t="n">
        <v>4.56</v>
      </c>
      <c r="F94" t="n">
        <v>8.1</v>
      </c>
      <c r="G94" t="n">
        <v>11.44</v>
      </c>
      <c r="H94" t="n">
        <v>18.68</v>
      </c>
      <c r="I94" t="n">
        <v>27.17</v>
      </c>
      <c r="J94" t="n">
        <v>2.21</v>
      </c>
      <c r="K94" t="n">
        <v>1.64</v>
      </c>
      <c r="L94" t="n">
        <v>0.97</v>
      </c>
      <c r="M94" t="inlineStr">
        <is>
          <t>-</t>
        </is>
      </c>
      <c r="N94" t="inlineStr">
        <is>
          <t>-</t>
        </is>
      </c>
      <c r="O94" t="inlineStr">
        <is>
          <t>-</t>
        </is>
      </c>
      <c r="P94" t="inlineStr">
        <is>
          <t>-</t>
        </is>
      </c>
    </row>
    <row r="95">
      <c r="A95" s="5" t="inlineStr">
        <is>
          <t>Op.Cashflow Wachstum 10J in %</t>
        </is>
      </c>
      <c r="B95" s="5" t="inlineStr">
        <is>
          <t>Op.Cashflow Wachstum 10Y in %</t>
        </is>
      </c>
      <c r="C95" t="inlineStr">
        <is>
          <t>-</t>
        </is>
      </c>
      <c r="D95" t="n">
        <v>15.23</v>
      </c>
      <c r="E95" t="n">
        <v>3.39</v>
      </c>
      <c r="F95" t="n">
        <v>4.87</v>
      </c>
      <c r="G95" t="n">
        <v>6.21</v>
      </c>
      <c r="H95" t="inlineStr">
        <is>
          <t>-</t>
        </is>
      </c>
      <c r="I95" t="inlineStr">
        <is>
          <t>-</t>
        </is>
      </c>
      <c r="J95" t="inlineStr">
        <is>
          <t>-</t>
        </is>
      </c>
      <c r="K95" t="inlineStr">
        <is>
          <t>-</t>
        </is>
      </c>
      <c r="L95" t="inlineStr">
        <is>
          <t>-</t>
        </is>
      </c>
      <c r="M95" t="inlineStr">
        <is>
          <t>-</t>
        </is>
      </c>
      <c r="N95" t="inlineStr">
        <is>
          <t>-</t>
        </is>
      </c>
      <c r="O95" t="inlineStr">
        <is>
          <t>-</t>
        </is>
      </c>
      <c r="P95" t="inlineStr">
        <is>
          <t>-</t>
        </is>
      </c>
    </row>
    <row r="96">
      <c r="A96" s="5" t="inlineStr">
        <is>
          <t>Working Capital in Mio</t>
        </is>
      </c>
      <c r="B96" s="5" t="inlineStr">
        <is>
          <t>Working Capital in M</t>
        </is>
      </c>
      <c r="C96" t="inlineStr">
        <is>
          <t>-</t>
        </is>
      </c>
      <c r="D96" t="n">
        <v>2951</v>
      </c>
      <c r="E96" t="n">
        <v>-508.2</v>
      </c>
      <c r="F96" t="n">
        <v>-551.7</v>
      </c>
      <c r="G96" t="n">
        <v>-447.4</v>
      </c>
      <c r="H96" t="n">
        <v>-419.7</v>
      </c>
      <c r="I96" t="n">
        <v>-279.3</v>
      </c>
      <c r="J96" t="n">
        <v>-238.4</v>
      </c>
      <c r="K96" t="n">
        <v>-219.8</v>
      </c>
      <c r="L96" t="n">
        <v>-190.6</v>
      </c>
      <c r="M96" t="n">
        <v>-193.6</v>
      </c>
      <c r="N96" t="n">
        <v>-165</v>
      </c>
      <c r="O96" t="n">
        <v>-474.6</v>
      </c>
      <c r="P96" t="n">
        <v>-213.4</v>
      </c>
      <c r="Q96" t="n">
        <v>-213.4</v>
      </c>
    </row>
  </sheetData>
  <pageMargins bottom="1" footer="0.5" header="0.5" left="0.75" right="0.75" top="1"/>
</worksheet>
</file>

<file path=xl/worksheets/sheet102.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19"/>
    <col customWidth="1" max="15" min="15" width="20"/>
    <col customWidth="1" max="16" min="16" width="9"/>
  </cols>
  <sheetData>
    <row r="1">
      <c r="A1" s="1" t="inlineStr">
        <is>
          <t xml:space="preserve">WPP </t>
        </is>
      </c>
      <c r="B1" s="2" t="inlineStr">
        <is>
          <t>WKN: A1J2BZ  ISIN: JE00B8KF9B49  US-Symbol:WPPGF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+44-20-7408-2204</t>
        </is>
      </c>
      <c r="G4" t="inlineStr">
        <is>
          <t>27.02.2020</t>
        </is>
      </c>
      <c r="H4" t="inlineStr">
        <is>
          <t>Preliminary Results</t>
        </is>
      </c>
      <c r="J4" t="inlineStr">
        <is>
          <t>MFS</t>
        </is>
      </c>
      <c r="L4" t="inlineStr">
        <is>
          <t>3,96%</t>
        </is>
      </c>
    </row>
    <row r="5">
      <c r="A5" s="5" t="inlineStr">
        <is>
          <t>Ticker</t>
        </is>
      </c>
      <c r="B5" t="inlineStr">
        <is>
          <t>0WP</t>
        </is>
      </c>
      <c r="C5" s="5" t="inlineStr">
        <is>
          <t>Fax</t>
        </is>
      </c>
      <c r="D5" s="5" t="inlineStr"/>
      <c r="E5" t="inlineStr">
        <is>
          <t>+44-20-7493-6819</t>
        </is>
      </c>
      <c r="G5" t="inlineStr">
        <is>
          <t>24.04.2020</t>
        </is>
      </c>
      <c r="H5" t="inlineStr">
        <is>
          <t>Publication Of Annual Report</t>
        </is>
      </c>
      <c r="J5" t="inlineStr">
        <is>
          <t>Harris Associates LP</t>
        </is>
      </c>
      <c r="L5" t="inlineStr">
        <is>
          <t>5,88%</t>
        </is>
      </c>
    </row>
    <row r="6">
      <c r="A6" s="5" t="inlineStr">
        <is>
          <t>Gelistet Seit / Listed Since</t>
        </is>
      </c>
      <c r="B6" t="inlineStr">
        <is>
          <t>-</t>
        </is>
      </c>
      <c r="C6" s="5" t="inlineStr">
        <is>
          <t>Internet</t>
        </is>
      </c>
      <c r="D6" s="5" t="inlineStr"/>
      <c r="E6" t="inlineStr">
        <is>
          <t>http://www.wpp.com</t>
        </is>
      </c>
      <c r="G6" t="inlineStr">
        <is>
          <t>10.06.2020</t>
        </is>
      </c>
      <c r="H6" t="inlineStr">
        <is>
          <t>Annual General Meeting</t>
        </is>
      </c>
      <c r="J6" t="inlineStr">
        <is>
          <t>BlackRock Inc</t>
        </is>
      </c>
      <c r="L6" t="inlineStr">
        <is>
          <t>7,60%</t>
        </is>
      </c>
    </row>
    <row r="7">
      <c r="A7" s="5" t="inlineStr">
        <is>
          <t>Nominalwert / Nominal Value</t>
        </is>
      </c>
      <c r="B7" t="inlineStr">
        <is>
          <t>-</t>
        </is>
      </c>
      <c r="C7" s="5" t="inlineStr">
        <is>
          <t>Inv. Relations Telefon / Phone</t>
        </is>
      </c>
      <c r="D7" s="5" t="inlineStr"/>
      <c r="E7" t="inlineStr">
        <is>
          <t>+1-212-632-2235</t>
        </is>
      </c>
      <c r="G7" t="inlineStr">
        <is>
          <t>09.08.2020</t>
        </is>
      </c>
      <c r="H7" t="inlineStr">
        <is>
          <t>Result Half (Previous Year)</t>
        </is>
      </c>
      <c r="J7" t="inlineStr">
        <is>
          <t>Freefloat</t>
        </is>
      </c>
      <c r="L7" t="inlineStr">
        <is>
          <t>82,56%</t>
        </is>
      </c>
    </row>
    <row r="8">
      <c r="A8" s="5" t="inlineStr">
        <is>
          <t>Land / Country</t>
        </is>
      </c>
      <c r="B8" t="inlineStr">
        <is>
          <t>Großbritannien</t>
        </is>
      </c>
      <c r="C8" s="5" t="inlineStr">
        <is>
          <t>Inv. Relations E-Mail</t>
        </is>
      </c>
      <c r="D8" s="5" t="inlineStr"/>
      <c r="E8" t="inlineStr">
        <is>
          <t>investor@wpp.com</t>
        </is>
      </c>
    </row>
    <row r="9">
      <c r="A9" s="5" t="inlineStr">
        <is>
          <t>Währung / Currency</t>
        </is>
      </c>
      <c r="B9" t="inlineStr">
        <is>
          <t>GBP</t>
        </is>
      </c>
      <c r="C9" s="5" t="inlineStr">
        <is>
          <t>Kontaktperson / Contact Person</t>
        </is>
      </c>
      <c r="D9" s="5" t="inlineStr"/>
      <c r="E9" t="inlineStr">
        <is>
          <t>Fran Butera</t>
        </is>
      </c>
    </row>
    <row r="10">
      <c r="A10" s="5" t="inlineStr">
        <is>
          <t>Branche / Industry</t>
        </is>
      </c>
      <c r="B10" t="inlineStr">
        <is>
          <t>Services</t>
        </is>
      </c>
      <c r="C10" s="5" t="inlineStr"/>
      <c r="D10" s="5" t="inlineStr"/>
    </row>
    <row r="11">
      <c r="A11" s="5" t="inlineStr">
        <is>
          <t>Sektor / Sector</t>
        </is>
      </c>
      <c r="B11" t="inlineStr">
        <is>
          <t>Various</t>
        </is>
      </c>
    </row>
    <row r="12">
      <c r="A12" s="5" t="inlineStr">
        <is>
          <t>Typ / Genre</t>
        </is>
      </c>
      <c r="B12" t="inlineStr">
        <is>
          <t>Namensaktie</t>
        </is>
      </c>
    </row>
    <row r="13">
      <c r="A13" s="5" t="inlineStr">
        <is>
          <t>Adresse / Address</t>
        </is>
      </c>
      <c r="B13" t="inlineStr">
        <is>
          <t>WPP plcHilgrove Street  St Helier, Jersey JE1 1ES</t>
        </is>
      </c>
    </row>
    <row r="14">
      <c r="A14" s="5" t="inlineStr">
        <is>
          <t>Management</t>
        </is>
      </c>
      <c r="B14" t="inlineStr">
        <is>
          <t>Mark Read, Paul Richardson</t>
        </is>
      </c>
    </row>
    <row r="15">
      <c r="A15" s="5" t="inlineStr">
        <is>
          <t>Aufsichtsrat / Board</t>
        </is>
      </c>
      <c r="B15" t="inlineStr">
        <is>
          <t>Roberto Quarta, Mark Read, Paul Richardson, Jacques Aigrain, Sandrine Dufour, Tarek Farahat, Sir John Hood, Daniela Riccardi, Cindy Rose, Nicole Seligman, Sally Susman, Sol Trujillo, Keith Weed, Jasmine Whitbread</t>
        </is>
      </c>
    </row>
    <row r="16">
      <c r="A16" s="5" t="inlineStr">
        <is>
          <t>Beschreibung</t>
        </is>
      </c>
      <c r="B16" t="inlineStr">
        <is>
          <t>WPP plc (vormals WPP Group plc) ist einer der weltweit grössten Werbe- und Marketingkonzerne. Die Unternehmensgruppe ist mit 3.000 Büros in über 100 Ländern mit einem breiten Spektrum an Werbe, PR, Marketing und Kommunikationsdiensten tätig. WPP bietet ein umfassendes Angebot an Werbe- und Marketing-Dienstleistungen einschließlich globaler, nationaler und fachspezifischer Werbedienstleistungen, Medien-Investmentmanagement, Verbraucherinformationen, Öffentlichkeitsarbeit, Markenentwicklung und Firmenidentitätsberatung, Direktmarketing, Verkaufsförderungsmassnahmen und Markenbindung an. Im Weiteren werden ganzheitliche Marketinglösungen für das Gesundheitswesen offeriert. Zusätzlich stehen den Kunden mit WPP Digital digitales Marketing und Dienstleistungen sowie eine webbasierte Softwareplattform zur Verfügung. Das Unternehmen ist in Jersey registriert und hat seit 2013 seinen Hauptsitz in Grossbritannien. Copyright 2014 FINANCE BASE AG</t>
        </is>
      </c>
    </row>
    <row r="17">
      <c r="A17" s="5" t="inlineStr">
        <is>
          <t>Profile</t>
        </is>
      </c>
      <c r="B17" t="inlineStr">
        <is>
          <t>WPP plc (formerly WPP Group plc) is one of the world's largest advertising and marketing companies. The group operates 3,000 offices in over 100 countries with a broad spectrum of advertising, PR, marketing and communication services. WPP offers a comprehensive range of advertising and marketing services including global, national and subject-specific advertising services, media investment management, consumer information, public relations, brand development and corporate identity consulting, direct marketing, sales promotion measures and brand loyalty to. In addition, integrated marketing solutions are offered for health care. In addition, available to customers with WPP Digital digital marketing and services, and web-based software platform. The company is registered in Jersey and since 2013 headquartered in the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13234</v>
      </c>
      <c r="D20" t="n">
        <v>15602</v>
      </c>
      <c r="E20" t="n">
        <v>15265</v>
      </c>
      <c r="F20" t="n">
        <v>14389</v>
      </c>
      <c r="G20" t="n">
        <v>12235</v>
      </c>
      <c r="H20" t="n">
        <v>11529</v>
      </c>
      <c r="I20" t="n">
        <v>11019</v>
      </c>
      <c r="J20" t="n">
        <v>10373</v>
      </c>
      <c r="K20" t="n">
        <v>10022</v>
      </c>
      <c r="L20" t="n">
        <v>9331</v>
      </c>
      <c r="M20" t="n">
        <v>8684</v>
      </c>
      <c r="N20" t="n">
        <v>7477</v>
      </c>
      <c r="O20" t="n">
        <v>6186</v>
      </c>
      <c r="P20" t="n">
        <v>6186</v>
      </c>
    </row>
    <row r="21">
      <c r="A21" s="5" t="inlineStr">
        <is>
          <t>Bruttoergebnis vom Umsatz</t>
        </is>
      </c>
      <c r="B21" s="5" t="inlineStr">
        <is>
          <t>Gross Profit</t>
        </is>
      </c>
      <c r="C21" t="n">
        <v>2409</v>
      </c>
      <c r="D21" t="n">
        <v>2939</v>
      </c>
      <c r="E21" t="n">
        <v>3175</v>
      </c>
      <c r="F21" t="n">
        <v>12398</v>
      </c>
      <c r="G21" t="n">
        <v>10524</v>
      </c>
      <c r="H21" t="n">
        <v>10065</v>
      </c>
      <c r="I21" t="n">
        <v>10076</v>
      </c>
      <c r="J21" t="n">
        <v>9515</v>
      </c>
      <c r="K21" t="n">
        <v>9239</v>
      </c>
      <c r="L21" t="n">
        <v>8561</v>
      </c>
      <c r="M21" t="n">
        <v>7981</v>
      </c>
      <c r="N21" t="n">
        <v>7009</v>
      </c>
      <c r="O21" t="n">
        <v>5850</v>
      </c>
      <c r="P21" t="n">
        <v>5850</v>
      </c>
    </row>
    <row r="22">
      <c r="A22" s="5" t="inlineStr">
        <is>
          <t>Operatives Ergebnis (EBIT)</t>
        </is>
      </c>
      <c r="B22" s="5" t="inlineStr">
        <is>
          <t>EBIT Earning Before Interest &amp; Tax</t>
        </is>
      </c>
      <c r="C22" t="n">
        <v>1296</v>
      </c>
      <c r="D22" t="n">
        <v>1431</v>
      </c>
      <c r="E22" t="n">
        <v>1908</v>
      </c>
      <c r="F22" t="n">
        <v>2113</v>
      </c>
      <c r="G22" t="n">
        <v>1679</v>
      </c>
      <c r="H22" t="n">
        <v>1569</v>
      </c>
      <c r="I22" t="n">
        <v>1478</v>
      </c>
      <c r="J22" t="n">
        <v>1311</v>
      </c>
      <c r="K22" t="n">
        <v>1258</v>
      </c>
      <c r="L22" t="n">
        <v>1028</v>
      </c>
      <c r="M22" t="n">
        <v>818.7</v>
      </c>
      <c r="N22" t="n">
        <v>922</v>
      </c>
      <c r="O22" t="n">
        <v>846.1</v>
      </c>
      <c r="P22" t="n">
        <v>846.1</v>
      </c>
    </row>
    <row r="23">
      <c r="A23" s="5" t="inlineStr">
        <is>
          <t>Finanzergebnis</t>
        </is>
      </c>
      <c r="B23" s="5" t="inlineStr">
        <is>
          <t>Financial Result</t>
        </is>
      </c>
      <c r="C23" t="n">
        <v>-313.8</v>
      </c>
      <c r="D23" t="n">
        <v>31.9</v>
      </c>
      <c r="E23" t="n">
        <v>201.1</v>
      </c>
      <c r="F23" t="n">
        <v>-222.4</v>
      </c>
      <c r="G23" t="n">
        <v>-186.4</v>
      </c>
      <c r="H23" t="n">
        <v>-117.3</v>
      </c>
      <c r="I23" t="n">
        <v>-182.6</v>
      </c>
      <c r="J23" t="n">
        <v>-218.6</v>
      </c>
      <c r="K23" t="n">
        <v>-249.9</v>
      </c>
      <c r="L23" t="n">
        <v>-176.9</v>
      </c>
      <c r="M23" t="n">
        <v>-156.1</v>
      </c>
      <c r="N23" t="n">
        <v>-175.2</v>
      </c>
      <c r="O23" t="n">
        <v>-126.7</v>
      </c>
      <c r="P23" t="n">
        <v>-126.7</v>
      </c>
    </row>
    <row r="24">
      <c r="A24" s="5" t="inlineStr">
        <is>
          <t>Ergebnis vor Steuer (EBT)</t>
        </is>
      </c>
      <c r="B24" s="5" t="inlineStr">
        <is>
          <t>EBT Earning Before Tax</t>
        </is>
      </c>
      <c r="C24" t="n">
        <v>982.1</v>
      </c>
      <c r="D24" t="n">
        <v>1463</v>
      </c>
      <c r="E24" t="n">
        <v>2109</v>
      </c>
      <c r="F24" t="n">
        <v>1891</v>
      </c>
      <c r="G24" t="n">
        <v>1493</v>
      </c>
      <c r="H24" t="n">
        <v>1452</v>
      </c>
      <c r="I24" t="n">
        <v>1296</v>
      </c>
      <c r="J24" t="n">
        <v>1092</v>
      </c>
      <c r="K24" t="n">
        <v>1008</v>
      </c>
      <c r="L24" t="n">
        <v>851.3</v>
      </c>
      <c r="M24" t="n">
        <v>662.6</v>
      </c>
      <c r="N24" t="n">
        <v>746.8</v>
      </c>
      <c r="O24" t="n">
        <v>719.4</v>
      </c>
      <c r="P24" t="n">
        <v>719.4</v>
      </c>
    </row>
    <row r="25">
      <c r="A25" s="5" t="inlineStr">
        <is>
          <t>Ergebnis nach Steuer</t>
        </is>
      </c>
      <c r="B25" s="5" t="inlineStr">
        <is>
          <t>Earnings after tax</t>
        </is>
      </c>
      <c r="C25" t="n">
        <v>707.1</v>
      </c>
      <c r="D25" t="n">
        <v>1139</v>
      </c>
      <c r="E25" t="n">
        <v>1912</v>
      </c>
      <c r="F25" t="n">
        <v>1502</v>
      </c>
      <c r="G25" t="n">
        <v>1245</v>
      </c>
      <c r="H25" t="n">
        <v>1152</v>
      </c>
      <c r="I25" t="n">
        <v>1012</v>
      </c>
      <c r="J25" t="n">
        <v>894.7</v>
      </c>
      <c r="K25" t="n">
        <v>916.5</v>
      </c>
      <c r="L25" t="n">
        <v>661</v>
      </c>
      <c r="M25" t="n">
        <v>506.9</v>
      </c>
      <c r="N25" t="n">
        <v>513.9</v>
      </c>
      <c r="O25" t="n">
        <v>515.1</v>
      </c>
      <c r="P25" t="n">
        <v>515.1</v>
      </c>
    </row>
    <row r="26">
      <c r="A26" s="5" t="inlineStr">
        <is>
          <t>Minderheitenanteil</t>
        </is>
      </c>
      <c r="B26" s="5" t="inlineStr">
        <is>
          <t>Minority Share</t>
        </is>
      </c>
      <c r="C26" t="n">
        <v>-93.8</v>
      </c>
      <c r="D26" t="n">
        <v>-76.5</v>
      </c>
      <c r="E26" t="n">
        <v>-95.7</v>
      </c>
      <c r="F26" t="n">
        <v>-101.5</v>
      </c>
      <c r="G26" t="n">
        <v>-84.90000000000001</v>
      </c>
      <c r="H26" t="n">
        <v>-74.3</v>
      </c>
      <c r="I26" t="n">
        <v>-75.59999999999999</v>
      </c>
      <c r="J26" t="n">
        <v>-72</v>
      </c>
      <c r="K26" t="n">
        <v>-76.40000000000001</v>
      </c>
      <c r="L26" t="n">
        <v>-75</v>
      </c>
      <c r="M26" t="n">
        <v>-69.2</v>
      </c>
      <c r="N26" t="n">
        <v>-74.8</v>
      </c>
      <c r="O26" t="n">
        <v>-49.2</v>
      </c>
      <c r="P26" t="n">
        <v>-49.2</v>
      </c>
    </row>
    <row r="27">
      <c r="A27" s="5" t="inlineStr">
        <is>
          <t>Jahresüberschuss/-fehlbetrag</t>
        </is>
      </c>
      <c r="B27" s="5" t="inlineStr">
        <is>
          <t>Net Profit</t>
        </is>
      </c>
      <c r="C27" t="n">
        <v>624.1</v>
      </c>
      <c r="D27" t="n">
        <v>1063</v>
      </c>
      <c r="E27" t="n">
        <v>1817</v>
      </c>
      <c r="F27" t="n">
        <v>1400</v>
      </c>
      <c r="G27" t="n">
        <v>1160</v>
      </c>
      <c r="H27" t="n">
        <v>1077</v>
      </c>
      <c r="I27" t="n">
        <v>936.5</v>
      </c>
      <c r="J27" t="n">
        <v>822.7</v>
      </c>
      <c r="K27" t="n">
        <v>840.1</v>
      </c>
      <c r="L27" t="n">
        <v>586</v>
      </c>
      <c r="M27" t="n">
        <v>437.7</v>
      </c>
      <c r="N27" t="n">
        <v>439.1</v>
      </c>
      <c r="O27" t="n">
        <v>465.9</v>
      </c>
      <c r="P27" t="n">
        <v>465.9</v>
      </c>
    </row>
    <row r="28">
      <c r="A28" s="5" t="inlineStr">
        <is>
          <t>Summe Umlaufvermögen</t>
        </is>
      </c>
      <c r="B28" s="5" t="inlineStr">
        <is>
          <t>Current Assets</t>
        </is>
      </c>
      <c r="C28" t="n">
        <v>15442</v>
      </c>
      <c r="D28" t="n">
        <v>15943</v>
      </c>
      <c r="E28" t="n">
        <v>15163</v>
      </c>
      <c r="F28" t="n">
        <v>15443</v>
      </c>
      <c r="G28" t="n">
        <v>13375</v>
      </c>
      <c r="H28" t="n">
        <v>12516</v>
      </c>
      <c r="I28" t="n">
        <v>11750</v>
      </c>
      <c r="J28" t="n">
        <v>11425</v>
      </c>
      <c r="K28" t="n">
        <v>11744</v>
      </c>
      <c r="L28" t="n">
        <v>11258</v>
      </c>
      <c r="M28" t="n">
        <v>9595</v>
      </c>
      <c r="N28" t="n">
        <v>11108</v>
      </c>
      <c r="O28" t="n">
        <v>8562</v>
      </c>
      <c r="P28" t="n">
        <v>8562</v>
      </c>
    </row>
    <row r="29">
      <c r="A29" s="5" t="inlineStr">
        <is>
          <t>Summe Anlagevermögen</t>
        </is>
      </c>
      <c r="B29" s="5" t="inlineStr">
        <is>
          <t>Fixed Assets</t>
        </is>
      </c>
      <c r="C29" t="n">
        <v>15887</v>
      </c>
      <c r="D29" t="n">
        <v>17924</v>
      </c>
      <c r="E29" t="n">
        <v>18506</v>
      </c>
      <c r="F29" t="n">
        <v>19125</v>
      </c>
      <c r="G29" t="n">
        <v>15374</v>
      </c>
      <c r="H29" t="n">
        <v>14238</v>
      </c>
      <c r="I29" t="n">
        <v>13255</v>
      </c>
      <c r="J29" t="n">
        <v>13453</v>
      </c>
      <c r="K29" t="n">
        <v>13406</v>
      </c>
      <c r="L29" t="n">
        <v>13088</v>
      </c>
      <c r="M29" t="n">
        <v>12756</v>
      </c>
      <c r="N29" t="n">
        <v>13356</v>
      </c>
      <c r="O29" t="n">
        <v>8690</v>
      </c>
      <c r="P29" t="n">
        <v>8690</v>
      </c>
    </row>
    <row r="30">
      <c r="A30" s="5" t="inlineStr">
        <is>
          <t>Summe Aktiva</t>
        </is>
      </c>
      <c r="B30" s="5" t="inlineStr">
        <is>
          <t>Total Assets</t>
        </is>
      </c>
      <c r="C30" t="n">
        <v>31329</v>
      </c>
      <c r="D30" t="n">
        <v>33868</v>
      </c>
      <c r="E30" t="n">
        <v>33669</v>
      </c>
      <c r="F30" t="n">
        <v>34568</v>
      </c>
      <c r="G30" t="n">
        <v>28749</v>
      </c>
      <c r="H30" t="n">
        <v>26754</v>
      </c>
      <c r="I30" t="n">
        <v>25005</v>
      </c>
      <c r="J30" t="n">
        <v>24878</v>
      </c>
      <c r="K30" t="n">
        <v>25151</v>
      </c>
      <c r="L30" t="n">
        <v>24345</v>
      </c>
      <c r="M30" t="n">
        <v>22352</v>
      </c>
      <c r="N30" t="n">
        <v>24463</v>
      </c>
      <c r="O30" t="n">
        <v>17252</v>
      </c>
      <c r="P30" t="n">
        <v>17252</v>
      </c>
    </row>
    <row r="31">
      <c r="A31" s="5" t="inlineStr">
        <is>
          <t>Summe kurzfristiges Fremdkapital</t>
        </is>
      </c>
      <c r="B31" s="5" t="inlineStr">
        <is>
          <t>Short-Term Debt</t>
        </is>
      </c>
      <c r="C31" t="n">
        <v>15621</v>
      </c>
      <c r="D31" t="n">
        <v>16609</v>
      </c>
      <c r="E31" t="n">
        <v>15515</v>
      </c>
      <c r="F31" t="n">
        <v>16765</v>
      </c>
      <c r="G31" t="n">
        <v>14216</v>
      </c>
      <c r="H31" t="n">
        <v>12596</v>
      </c>
      <c r="I31" t="n">
        <v>11772</v>
      </c>
      <c r="J31" t="n">
        <v>12097</v>
      </c>
      <c r="K31" t="n">
        <v>12253</v>
      </c>
      <c r="L31" t="n">
        <v>12075</v>
      </c>
      <c r="M31" t="n">
        <v>10566</v>
      </c>
      <c r="N31" t="n">
        <v>12136</v>
      </c>
      <c r="O31" t="n">
        <v>9905</v>
      </c>
      <c r="P31" t="n">
        <v>9905</v>
      </c>
    </row>
    <row r="32">
      <c r="A32" s="5" t="inlineStr">
        <is>
          <t>Summe langfristiges Fremdkapital</t>
        </is>
      </c>
      <c r="B32" s="5" t="inlineStr">
        <is>
          <t>Long-Term Debt</t>
        </is>
      </c>
      <c r="C32" t="n">
        <v>7265</v>
      </c>
      <c r="D32" t="n">
        <v>7452</v>
      </c>
      <c r="E32" t="n">
        <v>8192</v>
      </c>
      <c r="F32" t="n">
        <v>8036</v>
      </c>
      <c r="G32" t="n">
        <v>6518</v>
      </c>
      <c r="H32" t="n">
        <v>6331</v>
      </c>
      <c r="I32" t="n">
        <v>5387</v>
      </c>
      <c r="J32" t="n">
        <v>5720</v>
      </c>
      <c r="K32" t="n">
        <v>6003</v>
      </c>
      <c r="L32" t="n">
        <v>5622</v>
      </c>
      <c r="M32" t="n">
        <v>5710</v>
      </c>
      <c r="N32" t="n">
        <v>6367</v>
      </c>
      <c r="O32" t="n">
        <v>3252</v>
      </c>
      <c r="P32" t="n">
        <v>3252</v>
      </c>
    </row>
    <row r="33">
      <c r="A33" s="5" t="inlineStr">
        <is>
          <t>Summe Fremdkapital</t>
        </is>
      </c>
      <c r="B33" s="5" t="inlineStr">
        <is>
          <t>Total Liabilities</t>
        </is>
      </c>
      <c r="C33" t="n">
        <v>22885</v>
      </c>
      <c r="D33" t="n">
        <v>24061</v>
      </c>
      <c r="E33" t="n">
        <v>23707</v>
      </c>
      <c r="F33" t="n">
        <v>24801</v>
      </c>
      <c r="G33" t="n">
        <v>20733</v>
      </c>
      <c r="H33" t="n">
        <v>18927</v>
      </c>
      <c r="I33" t="n">
        <v>17159</v>
      </c>
      <c r="J33" t="n">
        <v>17817</v>
      </c>
      <c r="K33" t="n">
        <v>18256</v>
      </c>
      <c r="L33" t="n">
        <v>17697</v>
      </c>
      <c r="M33" t="n">
        <v>16276</v>
      </c>
      <c r="N33" t="n">
        <v>18504</v>
      </c>
      <c r="O33" t="n">
        <v>13157</v>
      </c>
      <c r="P33" t="n">
        <v>13157</v>
      </c>
    </row>
    <row r="34">
      <c r="A34" s="5" t="inlineStr">
        <is>
          <t>Minderheitenanteil</t>
        </is>
      </c>
      <c r="B34" s="5" t="inlineStr">
        <is>
          <t>Minority Share</t>
        </is>
      </c>
      <c r="C34" t="n">
        <v>371.4</v>
      </c>
      <c r="D34" t="n">
        <v>424.4</v>
      </c>
      <c r="E34" t="n">
        <v>468.8</v>
      </c>
      <c r="F34" t="n">
        <v>443.1</v>
      </c>
      <c r="G34" t="n">
        <v>378.4</v>
      </c>
      <c r="H34" t="n">
        <v>326.7</v>
      </c>
      <c r="I34" t="n">
        <v>259.7</v>
      </c>
      <c r="J34" t="n">
        <v>249.6</v>
      </c>
      <c r="K34" t="n">
        <v>231</v>
      </c>
      <c r="L34" t="n">
        <v>201.3</v>
      </c>
      <c r="M34" t="n">
        <v>181.7</v>
      </c>
      <c r="N34" t="n">
        <v>197.6</v>
      </c>
      <c r="O34" t="n">
        <v>120.4</v>
      </c>
      <c r="P34" t="n">
        <v>120.4</v>
      </c>
    </row>
    <row r="35">
      <c r="A35" s="5" t="inlineStr">
        <is>
          <t>Summe Eigenkapital</t>
        </is>
      </c>
      <c r="B35" s="5" t="inlineStr">
        <is>
          <t>Equity</t>
        </is>
      </c>
      <c r="C35" t="n">
        <v>8072</v>
      </c>
      <c r="D35" t="n">
        <v>9382</v>
      </c>
      <c r="E35" t="n">
        <v>9493</v>
      </c>
      <c r="F35" t="n">
        <v>9325</v>
      </c>
      <c r="G35" t="n">
        <v>7637</v>
      </c>
      <c r="H35" t="n">
        <v>7500</v>
      </c>
      <c r="I35" t="n">
        <v>7587</v>
      </c>
      <c r="J35" t="n">
        <v>6811</v>
      </c>
      <c r="K35" t="n">
        <v>6663</v>
      </c>
      <c r="L35" t="n">
        <v>6447</v>
      </c>
      <c r="M35" t="n">
        <v>5894</v>
      </c>
      <c r="N35" t="n">
        <v>5762</v>
      </c>
      <c r="O35" t="n">
        <v>3974</v>
      </c>
      <c r="P35" t="n">
        <v>3974</v>
      </c>
    </row>
    <row r="36">
      <c r="A36" s="5" t="inlineStr">
        <is>
          <t>Summe Passiva</t>
        </is>
      </c>
      <c r="B36" s="5" t="inlineStr">
        <is>
          <t>Liabilities &amp; Shareholder Equity</t>
        </is>
      </c>
      <c r="C36" t="n">
        <v>31329</v>
      </c>
      <c r="D36" t="n">
        <v>33868</v>
      </c>
      <c r="E36" t="n">
        <v>33669</v>
      </c>
      <c r="F36" t="n">
        <v>34568</v>
      </c>
      <c r="G36" t="n">
        <v>28749</v>
      </c>
      <c r="H36" t="n">
        <v>26754</v>
      </c>
      <c r="I36" t="n">
        <v>25005</v>
      </c>
      <c r="J36" t="n">
        <v>24878</v>
      </c>
      <c r="K36" t="n">
        <v>25151</v>
      </c>
      <c r="L36" t="n">
        <v>24345</v>
      </c>
      <c r="M36" t="n">
        <v>22352</v>
      </c>
      <c r="N36" t="n">
        <v>24463</v>
      </c>
      <c r="O36" t="n">
        <v>17252</v>
      </c>
      <c r="P36" t="n">
        <v>17252</v>
      </c>
    </row>
    <row r="37">
      <c r="A37" s="5" t="inlineStr">
        <is>
          <t>Mio.Aktien im Umlauf</t>
        </is>
      </c>
      <c r="B37" s="5" t="inlineStr">
        <is>
          <t>Million shares outstanding</t>
        </is>
      </c>
      <c r="C37" t="n">
        <v>1328</v>
      </c>
      <c r="D37" t="n">
        <v>1333</v>
      </c>
      <c r="E37" t="n">
        <v>1333</v>
      </c>
      <c r="F37" t="n">
        <v>1332</v>
      </c>
      <c r="G37" t="n">
        <v>1329</v>
      </c>
      <c r="H37" t="n">
        <v>1326</v>
      </c>
      <c r="I37" t="n">
        <v>1349</v>
      </c>
      <c r="J37" t="n">
        <v>1265</v>
      </c>
      <c r="K37" t="n">
        <v>1266</v>
      </c>
      <c r="L37" t="n">
        <v>1264</v>
      </c>
      <c r="M37" t="n">
        <v>1257</v>
      </c>
      <c r="N37" t="n">
        <v>1255</v>
      </c>
      <c r="O37" t="n">
        <v>1192</v>
      </c>
      <c r="P37" t="n">
        <v>1192</v>
      </c>
    </row>
    <row r="38">
      <c r="A38" s="5" t="inlineStr">
        <is>
          <t>Gezeichnetes Kapital (in Mio.)</t>
        </is>
      </c>
      <c r="B38" s="5" t="inlineStr">
        <is>
          <t>Subscribed Capital in M</t>
        </is>
      </c>
      <c r="C38" t="n">
        <v>132.8</v>
      </c>
      <c r="D38" t="n">
        <v>133.3</v>
      </c>
      <c r="E38" t="n">
        <v>133.3</v>
      </c>
      <c r="F38" t="n">
        <v>133.2</v>
      </c>
      <c r="G38" t="n">
        <v>132.9</v>
      </c>
      <c r="H38" t="n">
        <v>132.6</v>
      </c>
      <c r="I38" t="n">
        <v>134.9</v>
      </c>
      <c r="J38" t="n">
        <v>126.5</v>
      </c>
      <c r="K38" t="n">
        <v>126.6</v>
      </c>
      <c r="L38" t="n">
        <v>126.4</v>
      </c>
      <c r="M38" t="n">
        <v>125.6</v>
      </c>
      <c r="N38" t="n">
        <v>125.5</v>
      </c>
      <c r="O38" t="n">
        <v>119.2</v>
      </c>
      <c r="P38" t="n">
        <v>119.2</v>
      </c>
    </row>
    <row r="39">
      <c r="A39" s="5" t="inlineStr">
        <is>
          <t>Ergebnis je Aktie (brutto)</t>
        </is>
      </c>
      <c r="B39" s="5" t="inlineStr">
        <is>
          <t>Earnings per share</t>
        </is>
      </c>
      <c r="C39" t="n">
        <v>0.74</v>
      </c>
      <c r="D39" t="n">
        <v>1.1</v>
      </c>
      <c r="E39" t="n">
        <v>1.58</v>
      </c>
      <c r="F39" t="n">
        <v>1.42</v>
      </c>
      <c r="G39" t="n">
        <v>1.12</v>
      </c>
      <c r="H39" t="n">
        <v>1.1</v>
      </c>
      <c r="I39" t="n">
        <v>0.96</v>
      </c>
      <c r="J39" t="n">
        <v>0.86</v>
      </c>
      <c r="K39" t="n">
        <v>0.8</v>
      </c>
      <c r="L39" t="n">
        <v>0.67</v>
      </c>
      <c r="M39" t="n">
        <v>0.53</v>
      </c>
      <c r="N39" t="n">
        <v>0.59</v>
      </c>
      <c r="O39" t="n">
        <v>0.6</v>
      </c>
      <c r="P39" t="n">
        <v>0.6</v>
      </c>
    </row>
    <row r="40">
      <c r="A40" s="5" t="inlineStr">
        <is>
          <t>Ergebnis je Aktie (unverwässert)</t>
        </is>
      </c>
      <c r="B40" s="5" t="inlineStr">
        <is>
          <t>Basic Earnings per share</t>
        </is>
      </c>
      <c r="C40" t="n">
        <v>0.5</v>
      </c>
      <c r="D40" t="n">
        <v>0.85</v>
      </c>
      <c r="E40" t="n">
        <v>1.44</v>
      </c>
      <c r="F40" t="n">
        <v>1.1</v>
      </c>
      <c r="G40" t="n">
        <v>0.9</v>
      </c>
      <c r="H40" t="n">
        <v>0.82</v>
      </c>
      <c r="I40" t="n">
        <v>0.72</v>
      </c>
      <c r="J40" t="n">
        <v>0.66</v>
      </c>
      <c r="K40" t="n">
        <v>0.68</v>
      </c>
      <c r="L40" t="n">
        <v>0.48</v>
      </c>
      <c r="M40" t="n">
        <v>0.36</v>
      </c>
      <c r="N40" t="n">
        <v>0.38</v>
      </c>
      <c r="O40" t="n">
        <v>0.4</v>
      </c>
      <c r="P40" t="n">
        <v>0.4</v>
      </c>
    </row>
    <row r="41">
      <c r="A41" s="5" t="inlineStr">
        <is>
          <t>Ergebnis je Aktie (verwässert)</t>
        </is>
      </c>
      <c r="B41" s="5" t="inlineStr">
        <is>
          <t>Diluted Earnings per share</t>
        </is>
      </c>
      <c r="C41" t="n">
        <v>0.5</v>
      </c>
      <c r="D41" t="n">
        <v>0.84</v>
      </c>
      <c r="E41" t="n">
        <v>1.42</v>
      </c>
      <c r="F41" t="n">
        <v>1.08</v>
      </c>
      <c r="G41" t="n">
        <v>0.88</v>
      </c>
      <c r="H41" t="n">
        <v>0.8100000000000001</v>
      </c>
      <c r="I41" t="n">
        <v>0.7</v>
      </c>
      <c r="J41" t="n">
        <v>0.63</v>
      </c>
      <c r="K41" t="n">
        <v>0.65</v>
      </c>
      <c r="L41" t="n">
        <v>0.46</v>
      </c>
      <c r="M41" t="n">
        <v>0.35</v>
      </c>
      <c r="N41" t="n">
        <v>0.38</v>
      </c>
      <c r="O41" t="n">
        <v>0.38</v>
      </c>
      <c r="P41" t="n">
        <v>0.38</v>
      </c>
    </row>
    <row r="42">
      <c r="A42" s="5" t="inlineStr">
        <is>
          <t>Dividende je Aktie</t>
        </is>
      </c>
      <c r="B42" s="5" t="inlineStr">
        <is>
          <t>Dividend per share</t>
        </is>
      </c>
      <c r="C42" t="n">
        <v>0.6</v>
      </c>
      <c r="D42" t="n">
        <v>0.6</v>
      </c>
      <c r="E42" t="n">
        <v>0.6</v>
      </c>
      <c r="F42" t="n">
        <v>0.57</v>
      </c>
      <c r="G42" t="n">
        <v>0.45</v>
      </c>
      <c r="H42" t="n">
        <v>0.38</v>
      </c>
      <c r="I42" t="n">
        <v>0.34</v>
      </c>
      <c r="J42" t="n">
        <v>0.29</v>
      </c>
      <c r="K42" t="n">
        <v>0.25</v>
      </c>
      <c r="L42" t="n">
        <v>0.18</v>
      </c>
      <c r="M42" t="n">
        <v>0.15</v>
      </c>
      <c r="N42" t="n">
        <v>0.15</v>
      </c>
      <c r="O42" t="n">
        <v>0.13</v>
      </c>
      <c r="P42" t="n">
        <v>0.13</v>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Umsatz je Aktie</t>
        </is>
      </c>
      <c r="B44" s="5" t="inlineStr">
        <is>
          <t>Revenue per share</t>
        </is>
      </c>
      <c r="C44" t="n">
        <v>9.960000000000001</v>
      </c>
      <c r="D44" t="n">
        <v>11.71</v>
      </c>
      <c r="E44" t="n">
        <v>11.46</v>
      </c>
      <c r="F44" t="n">
        <v>10.8</v>
      </c>
      <c r="G44" t="n">
        <v>9.199999999999999</v>
      </c>
      <c r="H44" t="n">
        <v>8.699999999999999</v>
      </c>
      <c r="I44" t="n">
        <v>8.17</v>
      </c>
      <c r="J44" t="n">
        <v>8.199999999999999</v>
      </c>
      <c r="K44" t="n">
        <v>7.91</v>
      </c>
      <c r="L44" t="n">
        <v>7.38</v>
      </c>
      <c r="M44" t="n">
        <v>6.91</v>
      </c>
      <c r="N44" t="n">
        <v>5.96</v>
      </c>
      <c r="O44" t="n">
        <v>5.19</v>
      </c>
      <c r="P44" t="n">
        <v>5.19</v>
      </c>
    </row>
    <row r="45">
      <c r="A45" s="5" t="inlineStr">
        <is>
          <t>Buchwert je Aktie</t>
        </is>
      </c>
      <c r="B45" s="5" t="inlineStr">
        <is>
          <t>Book value per share</t>
        </is>
      </c>
      <c r="C45" t="n">
        <v>6.08</v>
      </c>
      <c r="D45" t="n">
        <v>7.04</v>
      </c>
      <c r="E45" t="n">
        <v>7.12</v>
      </c>
      <c r="F45" t="n">
        <v>7</v>
      </c>
      <c r="G45" t="n">
        <v>5.75</v>
      </c>
      <c r="H45" t="n">
        <v>5.66</v>
      </c>
      <c r="I45" t="n">
        <v>5.63</v>
      </c>
      <c r="J45" t="n">
        <v>5.38</v>
      </c>
      <c r="K45" t="n">
        <v>5.26</v>
      </c>
      <c r="L45" t="n">
        <v>5.1</v>
      </c>
      <c r="M45" t="n">
        <v>4.69</v>
      </c>
      <c r="N45" t="n">
        <v>4.59</v>
      </c>
      <c r="O45" t="n">
        <v>3.34</v>
      </c>
      <c r="P45" t="n">
        <v>3.34</v>
      </c>
    </row>
    <row r="46">
      <c r="A46" s="5" t="inlineStr">
        <is>
          <t>Cashflow je Aktie</t>
        </is>
      </c>
      <c r="B46" s="5" t="inlineStr">
        <is>
          <t>Cashflow per share</t>
        </is>
      </c>
      <c r="C46" t="n">
        <v>1.39</v>
      </c>
      <c r="D46" t="n">
        <v>1.27</v>
      </c>
      <c r="E46" t="n">
        <v>1.06</v>
      </c>
      <c r="F46" t="n">
        <v>1.33</v>
      </c>
      <c r="G46" t="n">
        <v>1.02</v>
      </c>
      <c r="H46" t="n">
        <v>1.29</v>
      </c>
      <c r="I46" t="n">
        <v>1.02</v>
      </c>
      <c r="J46" t="n">
        <v>0.72</v>
      </c>
      <c r="K46" t="n">
        <v>0.53</v>
      </c>
      <c r="L46" t="n">
        <v>1.08</v>
      </c>
      <c r="M46" t="n">
        <v>0.65</v>
      </c>
      <c r="N46" t="n">
        <v>0.74</v>
      </c>
      <c r="O46" t="n">
        <v>0.75</v>
      </c>
      <c r="P46" t="n">
        <v>0.75</v>
      </c>
    </row>
    <row r="47">
      <c r="A47" s="5" t="inlineStr">
        <is>
          <t>Bilanzsumme je Aktie</t>
        </is>
      </c>
      <c r="B47" s="5" t="inlineStr">
        <is>
          <t>Total assets per share</t>
        </is>
      </c>
      <c r="C47" t="n">
        <v>23.59</v>
      </c>
      <c r="D47" t="n">
        <v>25.41</v>
      </c>
      <c r="E47" t="n">
        <v>25.27</v>
      </c>
      <c r="F47" t="n">
        <v>25.95</v>
      </c>
      <c r="G47" t="n">
        <v>21.63</v>
      </c>
      <c r="H47" t="n">
        <v>20.18</v>
      </c>
      <c r="I47" t="n">
        <v>18.54</v>
      </c>
      <c r="J47" t="n">
        <v>19.66</v>
      </c>
      <c r="K47" t="n">
        <v>19.86</v>
      </c>
      <c r="L47" t="n">
        <v>19.25</v>
      </c>
      <c r="M47" t="n">
        <v>17.79</v>
      </c>
      <c r="N47" t="n">
        <v>19.49</v>
      </c>
      <c r="O47" t="n">
        <v>14.48</v>
      </c>
      <c r="P47" t="n">
        <v>14.48</v>
      </c>
    </row>
    <row r="48">
      <c r="A48" s="5" t="inlineStr">
        <is>
          <t>Personal am Ende des Jahres</t>
        </is>
      </c>
      <c r="B48" s="5" t="inlineStr">
        <is>
          <t>Staff at the end of year</t>
        </is>
      </c>
      <c r="C48" t="n">
        <v>132823</v>
      </c>
      <c r="D48" t="n">
        <v>133903</v>
      </c>
      <c r="E48" t="n">
        <v>134428</v>
      </c>
      <c r="F48" t="n">
        <v>132657</v>
      </c>
      <c r="G48" t="n">
        <v>124930</v>
      </c>
      <c r="H48" t="n">
        <v>121397</v>
      </c>
      <c r="I48" t="n">
        <v>117115</v>
      </c>
      <c r="J48" t="n">
        <v>114490</v>
      </c>
      <c r="K48" t="n">
        <v>109971</v>
      </c>
      <c r="L48" t="n">
        <v>101387</v>
      </c>
      <c r="M48" t="n">
        <v>105318</v>
      </c>
      <c r="N48" t="n">
        <v>97438</v>
      </c>
      <c r="O48" t="n">
        <v>84848</v>
      </c>
      <c r="P48" t="n">
        <v>84848</v>
      </c>
    </row>
    <row r="49">
      <c r="A49" s="5" t="inlineStr">
        <is>
          <t>Personalaufwand in Mio. GBP</t>
        </is>
      </c>
      <c r="B49" s="5" t="inlineStr"/>
      <c r="C49" t="n">
        <v>7091</v>
      </c>
      <c r="D49" t="n">
        <v>8173</v>
      </c>
      <c r="E49" t="n">
        <v>8319</v>
      </c>
      <c r="F49" t="n">
        <v>7785</v>
      </c>
      <c r="G49" t="n">
        <v>6653</v>
      </c>
      <c r="H49" t="n">
        <v>6441</v>
      </c>
      <c r="I49" t="n">
        <v>6477</v>
      </c>
      <c r="J49" t="n">
        <v>6106</v>
      </c>
      <c r="K49" t="n">
        <v>5873</v>
      </c>
      <c r="L49" t="n">
        <v>5439</v>
      </c>
      <c r="M49" t="n">
        <v>5117</v>
      </c>
      <c r="N49" t="n">
        <v>4352</v>
      </c>
      <c r="O49" t="n">
        <v>3608</v>
      </c>
      <c r="P49" t="n">
        <v>3608</v>
      </c>
    </row>
    <row r="50">
      <c r="A50" s="5" t="inlineStr">
        <is>
          <t>Aufwand je Mitarbeiter in GBP</t>
        </is>
      </c>
      <c r="B50" s="5" t="inlineStr"/>
      <c r="C50" t="n">
        <v>53384</v>
      </c>
      <c r="D50" t="n">
        <v>61034</v>
      </c>
      <c r="E50" t="n">
        <v>61884</v>
      </c>
      <c r="F50" t="n">
        <v>58684</v>
      </c>
      <c r="G50" t="n">
        <v>53251</v>
      </c>
      <c r="H50" t="n">
        <v>53053</v>
      </c>
      <c r="I50" t="n">
        <v>55305</v>
      </c>
      <c r="J50" t="n">
        <v>53333</v>
      </c>
      <c r="K50" t="n">
        <v>53400</v>
      </c>
      <c r="L50" t="n">
        <v>53643</v>
      </c>
      <c r="M50" t="n">
        <v>48586</v>
      </c>
      <c r="N50" t="n">
        <v>44662</v>
      </c>
      <c r="O50" t="n">
        <v>42522</v>
      </c>
      <c r="P50" t="n">
        <v>42522</v>
      </c>
    </row>
    <row r="51">
      <c r="A51" s="5" t="inlineStr">
        <is>
          <t>Umsatz je Mitarbeiter in GBP</t>
        </is>
      </c>
      <c r="B51" s="5" t="inlineStr"/>
      <c r="C51" t="n">
        <v>99637</v>
      </c>
      <c r="D51" t="n">
        <v>116520</v>
      </c>
      <c r="E51" t="n">
        <v>113558</v>
      </c>
      <c r="F51" t="n">
        <v>108467</v>
      </c>
      <c r="G51" t="n">
        <v>97936</v>
      </c>
      <c r="H51" t="n">
        <v>94969</v>
      </c>
      <c r="I51" t="n">
        <v>94090</v>
      </c>
      <c r="J51" t="n">
        <v>90603</v>
      </c>
      <c r="K51" t="n">
        <v>91131</v>
      </c>
      <c r="L51" t="n">
        <v>92034</v>
      </c>
      <c r="M51" t="n">
        <v>82458</v>
      </c>
      <c r="N51" t="n">
        <v>76735</v>
      </c>
      <c r="O51" t="n">
        <v>72906</v>
      </c>
      <c r="P51" t="n">
        <v>72906</v>
      </c>
    </row>
    <row r="52">
      <c r="A52" s="5" t="inlineStr">
        <is>
          <t>Bruttoergebnis je Mitarbeiter in GBP</t>
        </is>
      </c>
      <c r="B52" s="5" t="inlineStr"/>
      <c r="C52" t="n">
        <v>18137</v>
      </c>
      <c r="D52" t="n">
        <v>21948</v>
      </c>
      <c r="E52" t="n">
        <v>23620</v>
      </c>
      <c r="F52" t="n">
        <v>93458</v>
      </c>
      <c r="G52" t="n">
        <v>84242</v>
      </c>
      <c r="H52" t="n">
        <v>82908</v>
      </c>
      <c r="I52" t="n">
        <v>86036</v>
      </c>
      <c r="J52" t="n">
        <v>83106</v>
      </c>
      <c r="K52" t="n">
        <v>84009</v>
      </c>
      <c r="L52" t="n">
        <v>84434</v>
      </c>
      <c r="M52" t="n">
        <v>75777</v>
      </c>
      <c r="N52" t="n">
        <v>71937</v>
      </c>
      <c r="O52" t="n">
        <v>68952</v>
      </c>
      <c r="P52" t="n">
        <v>68952</v>
      </c>
    </row>
    <row r="53">
      <c r="A53" s="5" t="inlineStr">
        <is>
          <t>Gewinn je Mitarbeiter in GBP</t>
        </is>
      </c>
      <c r="B53" s="5" t="inlineStr"/>
      <c r="C53" t="n">
        <v>4699</v>
      </c>
      <c r="D53" t="n">
        <v>7938</v>
      </c>
      <c r="E53" t="n">
        <v>13514</v>
      </c>
      <c r="F53" t="n">
        <v>10554</v>
      </c>
      <c r="G53" t="n">
        <v>9287</v>
      </c>
      <c r="H53" t="n">
        <v>8873</v>
      </c>
      <c r="I53" t="n">
        <v>7996</v>
      </c>
      <c r="J53" t="n">
        <v>7186</v>
      </c>
      <c r="K53" t="n">
        <v>7639</v>
      </c>
      <c r="L53" t="n">
        <v>5780</v>
      </c>
      <c r="M53" t="n">
        <v>4156</v>
      </c>
      <c r="N53" t="n">
        <v>4506</v>
      </c>
      <c r="O53" t="n">
        <v>5491</v>
      </c>
      <c r="P53" t="n">
        <v>5491</v>
      </c>
    </row>
    <row r="54">
      <c r="A54" s="5" t="inlineStr">
        <is>
          <t>KGV (Kurs/Gewinn)</t>
        </is>
      </c>
      <c r="B54" s="5" t="inlineStr">
        <is>
          <t>PE (price/earnings)</t>
        </is>
      </c>
      <c r="C54" t="n">
        <v>21.4</v>
      </c>
      <c r="D54" t="n">
        <v>9.9</v>
      </c>
      <c r="E54" t="n">
        <v>9.300000000000001</v>
      </c>
      <c r="F54" t="n">
        <v>16.6</v>
      </c>
      <c r="G54" t="n">
        <v>17.4</v>
      </c>
      <c r="H54" t="n">
        <v>16.4</v>
      </c>
      <c r="I54" t="n">
        <v>19.2</v>
      </c>
      <c r="J54" t="n">
        <v>13.5</v>
      </c>
      <c r="K54" t="n">
        <v>9.9</v>
      </c>
      <c r="L54" t="n">
        <v>16.5</v>
      </c>
      <c r="M54" t="n">
        <v>16.9</v>
      </c>
      <c r="N54" t="n">
        <v>10.6</v>
      </c>
      <c r="O54" t="n">
        <v>16.2</v>
      </c>
      <c r="P54" t="n">
        <v>16.2</v>
      </c>
    </row>
    <row r="55">
      <c r="A55" s="5" t="inlineStr">
        <is>
          <t>KUV (Kurs/Umsatz)</t>
        </is>
      </c>
      <c r="B55" s="5" t="inlineStr">
        <is>
          <t>PS (price/sales)</t>
        </is>
      </c>
      <c r="C55" t="n">
        <v>1.07</v>
      </c>
      <c r="D55" t="n">
        <v>0.72</v>
      </c>
      <c r="E55" t="n">
        <v>1.17</v>
      </c>
      <c r="F55" t="n">
        <v>1.68</v>
      </c>
      <c r="G55" t="n">
        <v>1.7</v>
      </c>
      <c r="H55" t="n">
        <v>1.55</v>
      </c>
      <c r="I55" t="n">
        <v>1.69</v>
      </c>
      <c r="J55" t="n">
        <v>1.08</v>
      </c>
      <c r="K55" t="n">
        <v>0.85</v>
      </c>
      <c r="L55" t="n">
        <v>1.07</v>
      </c>
      <c r="M55" t="n">
        <v>0.88</v>
      </c>
      <c r="N55" t="n">
        <v>0.68</v>
      </c>
      <c r="O55" t="n">
        <v>1.25</v>
      </c>
      <c r="P55" t="n">
        <v>1.25</v>
      </c>
    </row>
    <row r="56">
      <c r="A56" s="5" t="inlineStr">
        <is>
          <t>KBV (Kurs/Buchwert)</t>
        </is>
      </c>
      <c r="B56" s="5" t="inlineStr">
        <is>
          <t>PB (price/book value)</t>
        </is>
      </c>
      <c r="C56" t="n">
        <v>1.76</v>
      </c>
      <c r="D56" t="n">
        <v>1.2</v>
      </c>
      <c r="E56" t="n">
        <v>1.88</v>
      </c>
      <c r="F56" t="n">
        <v>2.59</v>
      </c>
      <c r="G56" t="n">
        <v>2.72</v>
      </c>
      <c r="H56" t="n">
        <v>2.38</v>
      </c>
      <c r="I56" t="n">
        <v>2.45</v>
      </c>
      <c r="J56" t="n">
        <v>1.65</v>
      </c>
      <c r="K56" t="n">
        <v>1.28</v>
      </c>
      <c r="L56" t="n">
        <v>1.55</v>
      </c>
      <c r="M56" t="n">
        <v>1.3</v>
      </c>
      <c r="N56" t="n">
        <v>0.88</v>
      </c>
      <c r="O56" t="n">
        <v>1.94</v>
      </c>
      <c r="P56" t="n">
        <v>1.94</v>
      </c>
    </row>
    <row r="57">
      <c r="A57" s="5" t="inlineStr">
        <is>
          <t>KCV (Kurs/Cashflow)</t>
        </is>
      </c>
      <c r="B57" s="5" t="inlineStr">
        <is>
          <t>PC (price/cashflow)</t>
        </is>
      </c>
      <c r="C57" t="n">
        <v>7.66</v>
      </c>
      <c r="D57" t="n">
        <v>6.66</v>
      </c>
      <c r="E57" t="n">
        <v>12.69</v>
      </c>
      <c r="F57" t="n">
        <v>13.64</v>
      </c>
      <c r="G57" t="n">
        <v>15.28</v>
      </c>
      <c r="H57" t="n">
        <v>10.47</v>
      </c>
      <c r="I57" t="n">
        <v>13.54</v>
      </c>
      <c r="J57" t="n">
        <v>12.37</v>
      </c>
      <c r="K57" t="n">
        <v>12.87</v>
      </c>
      <c r="L57" t="n">
        <v>7.34</v>
      </c>
      <c r="M57" t="n">
        <v>9.359999999999999</v>
      </c>
      <c r="N57" t="n">
        <v>5.48</v>
      </c>
      <c r="O57" t="n">
        <v>8.65</v>
      </c>
      <c r="P57" t="n">
        <v>8.65</v>
      </c>
    </row>
    <row r="58">
      <c r="A58" s="5" t="inlineStr">
        <is>
          <t>Dividendenrendite in %</t>
        </is>
      </c>
      <c r="B58" s="5" t="inlineStr">
        <is>
          <t>Dividend Yield in %</t>
        </is>
      </c>
      <c r="C58" t="n">
        <v>5.62</v>
      </c>
      <c r="D58" t="n">
        <v>7.09</v>
      </c>
      <c r="E58" t="n">
        <v>4.47</v>
      </c>
      <c r="F58" t="n">
        <v>3.12</v>
      </c>
      <c r="G58" t="n">
        <v>2.88</v>
      </c>
      <c r="H58" t="n">
        <v>2.83</v>
      </c>
      <c r="I58" t="n">
        <v>2.46</v>
      </c>
      <c r="J58" t="n">
        <v>3.27</v>
      </c>
      <c r="K58" t="n">
        <v>3.7</v>
      </c>
      <c r="L58" t="n">
        <v>2.28</v>
      </c>
      <c r="M58" t="n">
        <v>2.46</v>
      </c>
      <c r="N58" t="n">
        <v>3.72</v>
      </c>
      <c r="O58" t="n">
        <v>2.01</v>
      </c>
      <c r="P58" t="n">
        <v>2.01</v>
      </c>
    </row>
    <row r="59">
      <c r="A59" s="5" t="inlineStr">
        <is>
          <t>Gewinnrendite in %</t>
        </is>
      </c>
      <c r="B59" s="5" t="inlineStr">
        <is>
          <t>Return on profit in %</t>
        </is>
      </c>
      <c r="C59" t="n">
        <v>4.7</v>
      </c>
      <c r="D59" t="n">
        <v>10.1</v>
      </c>
      <c r="E59" t="n">
        <v>10.7</v>
      </c>
      <c r="F59" t="n">
        <v>6</v>
      </c>
      <c r="G59" t="n">
        <v>5.8</v>
      </c>
      <c r="H59" t="n">
        <v>6.1</v>
      </c>
      <c r="I59" t="n">
        <v>5.2</v>
      </c>
      <c r="J59" t="n">
        <v>7.4</v>
      </c>
      <c r="K59" t="n">
        <v>10.1</v>
      </c>
      <c r="L59" t="n">
        <v>6.1</v>
      </c>
      <c r="M59" t="n">
        <v>5.9</v>
      </c>
      <c r="N59" t="n">
        <v>9.4</v>
      </c>
      <c r="O59" t="n">
        <v>6.2</v>
      </c>
      <c r="P59" t="n">
        <v>6.2</v>
      </c>
    </row>
    <row r="60">
      <c r="A60" s="5" t="inlineStr">
        <is>
          <t>Eigenkapitalrendite in %</t>
        </is>
      </c>
      <c r="B60" s="5" t="inlineStr">
        <is>
          <t>Return on Equity in %</t>
        </is>
      </c>
      <c r="C60" t="n">
        <v>7.73</v>
      </c>
      <c r="D60" t="n">
        <v>11.33</v>
      </c>
      <c r="E60" t="n">
        <v>19.14</v>
      </c>
      <c r="F60" t="n">
        <v>15.02</v>
      </c>
      <c r="G60" t="n">
        <v>15.19</v>
      </c>
      <c r="H60" t="n">
        <v>14.36</v>
      </c>
      <c r="I60" t="n">
        <v>12.34</v>
      </c>
      <c r="J60" t="n">
        <v>12.08</v>
      </c>
      <c r="K60" t="n">
        <v>12.61</v>
      </c>
      <c r="L60" t="n">
        <v>9.09</v>
      </c>
      <c r="M60" t="n">
        <v>7.43</v>
      </c>
      <c r="N60" t="n">
        <v>7.62</v>
      </c>
      <c r="O60" t="n">
        <v>11.72</v>
      </c>
      <c r="P60" t="n">
        <v>11.72</v>
      </c>
    </row>
    <row r="61">
      <c r="A61" s="5" t="inlineStr">
        <is>
          <t>Umsatzrendite in %</t>
        </is>
      </c>
      <c r="B61" s="5" t="inlineStr">
        <is>
          <t>Return on sales in %</t>
        </is>
      </c>
      <c r="C61" t="n">
        <v>4.72</v>
      </c>
      <c r="D61" t="n">
        <v>6.81</v>
      </c>
      <c r="E61" t="n">
        <v>11.9</v>
      </c>
      <c r="F61" t="n">
        <v>9.73</v>
      </c>
      <c r="G61" t="n">
        <v>9.48</v>
      </c>
      <c r="H61" t="n">
        <v>9.34</v>
      </c>
      <c r="I61" t="n">
        <v>8.5</v>
      </c>
      <c r="J61" t="n">
        <v>7.93</v>
      </c>
      <c r="K61" t="n">
        <v>8.380000000000001</v>
      </c>
      <c r="L61" t="n">
        <v>6.28</v>
      </c>
      <c r="M61" t="n">
        <v>5.04</v>
      </c>
      <c r="N61" t="n">
        <v>5.87</v>
      </c>
      <c r="O61" t="n">
        <v>7.53</v>
      </c>
      <c r="P61" t="n">
        <v>7.53</v>
      </c>
    </row>
    <row r="62">
      <c r="A62" s="5" t="inlineStr">
        <is>
          <t>Gesamtkapitalrendite in %</t>
        </is>
      </c>
      <c r="B62" s="5" t="inlineStr">
        <is>
          <t>Total Return on Investment in %</t>
        </is>
      </c>
      <c r="C62" t="n">
        <v>1.99</v>
      </c>
      <c r="D62" t="n">
        <v>3.14</v>
      </c>
      <c r="E62" t="n">
        <v>5.4</v>
      </c>
      <c r="F62" t="n">
        <v>4.05</v>
      </c>
      <c r="G62" t="n">
        <v>4.04</v>
      </c>
      <c r="H62" t="n">
        <v>4.03</v>
      </c>
      <c r="I62" t="n">
        <v>3.75</v>
      </c>
      <c r="J62" t="n">
        <v>3.31</v>
      </c>
      <c r="K62" t="n">
        <v>3.34</v>
      </c>
      <c r="L62" t="n">
        <v>2.41</v>
      </c>
      <c r="M62" t="n">
        <v>1.96</v>
      </c>
      <c r="N62" t="n">
        <v>1.79</v>
      </c>
      <c r="O62" t="n">
        <v>2.7</v>
      </c>
      <c r="P62" t="n">
        <v>2.7</v>
      </c>
    </row>
    <row r="63">
      <c r="A63" s="5" t="inlineStr">
        <is>
          <t>Return on Investment in %</t>
        </is>
      </c>
      <c r="B63" s="5" t="inlineStr">
        <is>
          <t>Return on Investment in %</t>
        </is>
      </c>
      <c r="C63" t="n">
        <v>1.99</v>
      </c>
      <c r="D63" t="n">
        <v>3.14</v>
      </c>
      <c r="E63" t="n">
        <v>5.4</v>
      </c>
      <c r="F63" t="n">
        <v>4.05</v>
      </c>
      <c r="G63" t="n">
        <v>4.04</v>
      </c>
      <c r="H63" t="n">
        <v>4.03</v>
      </c>
      <c r="I63" t="n">
        <v>3.75</v>
      </c>
      <c r="J63" t="n">
        <v>3.31</v>
      </c>
      <c r="K63" t="n">
        <v>3.34</v>
      </c>
      <c r="L63" t="n">
        <v>2.41</v>
      </c>
      <c r="M63" t="n">
        <v>1.96</v>
      </c>
      <c r="N63" t="n">
        <v>1.79</v>
      </c>
      <c r="O63" t="n">
        <v>2.7</v>
      </c>
      <c r="P63" t="n">
        <v>2.7</v>
      </c>
    </row>
    <row r="64">
      <c r="A64" s="5" t="inlineStr">
        <is>
          <t>Arbeitsintensität in %</t>
        </is>
      </c>
      <c r="B64" s="5" t="inlineStr">
        <is>
          <t>Work Intensity in %</t>
        </is>
      </c>
      <c r="C64" t="n">
        <v>49.29</v>
      </c>
      <c r="D64" t="n">
        <v>47.08</v>
      </c>
      <c r="E64" t="n">
        <v>45.04</v>
      </c>
      <c r="F64" t="n">
        <v>44.67</v>
      </c>
      <c r="G64" t="n">
        <v>46.52</v>
      </c>
      <c r="H64" t="n">
        <v>46.78</v>
      </c>
      <c r="I64" t="n">
        <v>46.99</v>
      </c>
      <c r="J64" t="n">
        <v>45.92</v>
      </c>
      <c r="K64" t="n">
        <v>46.7</v>
      </c>
      <c r="L64" t="n">
        <v>46.24</v>
      </c>
      <c r="M64" t="n">
        <v>42.93</v>
      </c>
      <c r="N64" t="n">
        <v>45.41</v>
      </c>
      <c r="O64" t="n">
        <v>49.63</v>
      </c>
      <c r="P64" t="n">
        <v>49.63</v>
      </c>
    </row>
    <row r="65">
      <c r="A65" s="5" t="inlineStr">
        <is>
          <t>Eigenkapitalquote in %</t>
        </is>
      </c>
      <c r="B65" s="5" t="inlineStr">
        <is>
          <t>Equity Ratio in %</t>
        </is>
      </c>
      <c r="C65" t="n">
        <v>25.77</v>
      </c>
      <c r="D65" t="n">
        <v>27.7</v>
      </c>
      <c r="E65" t="n">
        <v>28.2</v>
      </c>
      <c r="F65" t="n">
        <v>26.97</v>
      </c>
      <c r="G65" t="n">
        <v>26.57</v>
      </c>
      <c r="H65" t="n">
        <v>28.03</v>
      </c>
      <c r="I65" t="n">
        <v>30.34</v>
      </c>
      <c r="J65" t="n">
        <v>27.38</v>
      </c>
      <c r="K65" t="n">
        <v>26.49</v>
      </c>
      <c r="L65" t="n">
        <v>26.48</v>
      </c>
      <c r="M65" t="n">
        <v>26.37</v>
      </c>
      <c r="N65" t="n">
        <v>23.55</v>
      </c>
      <c r="O65" t="n">
        <v>23.04</v>
      </c>
      <c r="P65" t="n">
        <v>23.04</v>
      </c>
    </row>
    <row r="66">
      <c r="A66" s="5" t="inlineStr">
        <is>
          <t>Fremdkapitalquote in %</t>
        </is>
      </c>
      <c r="B66" s="5" t="inlineStr">
        <is>
          <t>Debt Ratio in %</t>
        </is>
      </c>
      <c r="C66" t="n">
        <v>74.23</v>
      </c>
      <c r="D66" t="n">
        <v>72.3</v>
      </c>
      <c r="E66" t="n">
        <v>71.8</v>
      </c>
      <c r="F66" t="n">
        <v>73.03</v>
      </c>
      <c r="G66" t="n">
        <v>73.43000000000001</v>
      </c>
      <c r="H66" t="n">
        <v>71.97</v>
      </c>
      <c r="I66" t="n">
        <v>69.66</v>
      </c>
      <c r="J66" t="n">
        <v>72.62</v>
      </c>
      <c r="K66" t="n">
        <v>73.51000000000001</v>
      </c>
      <c r="L66" t="n">
        <v>73.52</v>
      </c>
      <c r="M66" t="n">
        <v>73.63</v>
      </c>
      <c r="N66" t="n">
        <v>76.45</v>
      </c>
      <c r="O66" t="n">
        <v>76.95999999999999</v>
      </c>
      <c r="P66" t="n">
        <v>76.95999999999999</v>
      </c>
    </row>
    <row r="67">
      <c r="A67" s="5" t="inlineStr">
        <is>
          <t>Verschuldungsgrad in %</t>
        </is>
      </c>
      <c r="B67" s="5" t="inlineStr">
        <is>
          <t>Finance Gearing in %</t>
        </is>
      </c>
      <c r="C67" t="n">
        <v>288.11</v>
      </c>
      <c r="D67" t="n">
        <v>260.98</v>
      </c>
      <c r="E67" t="n">
        <v>254.66</v>
      </c>
      <c r="F67" t="n">
        <v>270.73</v>
      </c>
      <c r="G67" t="n">
        <v>276.43</v>
      </c>
      <c r="H67" t="n">
        <v>256.71</v>
      </c>
      <c r="I67" t="n">
        <v>229.59</v>
      </c>
      <c r="J67" t="n">
        <v>265.26</v>
      </c>
      <c r="K67" t="n">
        <v>277.45</v>
      </c>
      <c r="L67" t="n">
        <v>277.64</v>
      </c>
      <c r="M67" t="n">
        <v>279.22</v>
      </c>
      <c r="N67" t="n">
        <v>324.55</v>
      </c>
      <c r="O67" t="n">
        <v>334.08</v>
      </c>
      <c r="P67" t="n">
        <v>334.08</v>
      </c>
    </row>
    <row r="68">
      <c r="A68" s="5" t="inlineStr">
        <is>
          <t>Bruttoergebnis Marge in %</t>
        </is>
      </c>
      <c r="B68" s="5" t="inlineStr">
        <is>
          <t>Gross Profit Marge in %</t>
        </is>
      </c>
      <c r="C68" t="n">
        <v>18.2</v>
      </c>
      <c r="D68" t="n">
        <v>18.84</v>
      </c>
      <c r="E68" t="n">
        <v>20.8</v>
      </c>
      <c r="F68" t="n">
        <v>86.16</v>
      </c>
      <c r="G68" t="n">
        <v>86.02</v>
      </c>
      <c r="H68" t="n">
        <v>87.3</v>
      </c>
      <c r="I68" t="n">
        <v>91.44</v>
      </c>
      <c r="J68" t="n">
        <v>91.73</v>
      </c>
      <c r="K68" t="n">
        <v>92.19</v>
      </c>
      <c r="L68" t="n">
        <v>91.75</v>
      </c>
      <c r="M68" t="n">
        <v>91.90000000000001</v>
      </c>
      <c r="N68" t="n">
        <v>93.73999999999999</v>
      </c>
      <c r="O68" t="n">
        <v>94.56999999999999</v>
      </c>
    </row>
    <row r="69">
      <c r="A69" s="5" t="inlineStr">
        <is>
          <t>Kurzfristige Vermögensquote in %</t>
        </is>
      </c>
      <c r="B69" s="5" t="inlineStr">
        <is>
          <t>Current Assets Ratio in %</t>
        </is>
      </c>
      <c r="C69" t="n">
        <v>49.29</v>
      </c>
      <c r="D69" t="n">
        <v>47.07</v>
      </c>
      <c r="E69" t="n">
        <v>45.04</v>
      </c>
      <c r="F69" t="n">
        <v>44.67</v>
      </c>
      <c r="G69" t="n">
        <v>46.52</v>
      </c>
      <c r="H69" t="n">
        <v>46.78</v>
      </c>
      <c r="I69" t="n">
        <v>46.99</v>
      </c>
      <c r="J69" t="n">
        <v>45.92</v>
      </c>
      <c r="K69" t="n">
        <v>46.69</v>
      </c>
      <c r="L69" t="n">
        <v>46.24</v>
      </c>
      <c r="M69" t="n">
        <v>42.93</v>
      </c>
      <c r="N69" t="n">
        <v>45.41</v>
      </c>
      <c r="O69" t="n">
        <v>49.63</v>
      </c>
    </row>
    <row r="70">
      <c r="A70" s="5" t="inlineStr">
        <is>
          <t>Nettogewinn Marge in %</t>
        </is>
      </c>
      <c r="B70" s="5" t="inlineStr">
        <is>
          <t>Net Profit Marge in %</t>
        </is>
      </c>
      <c r="C70" t="n">
        <v>4.72</v>
      </c>
      <c r="D70" t="n">
        <v>6.81</v>
      </c>
      <c r="E70" t="n">
        <v>11.9</v>
      </c>
      <c r="F70" t="n">
        <v>9.73</v>
      </c>
      <c r="G70" t="n">
        <v>9.48</v>
      </c>
      <c r="H70" t="n">
        <v>9.34</v>
      </c>
      <c r="I70" t="n">
        <v>8.5</v>
      </c>
      <c r="J70" t="n">
        <v>7.93</v>
      </c>
      <c r="K70" t="n">
        <v>8.380000000000001</v>
      </c>
      <c r="L70" t="n">
        <v>6.28</v>
      </c>
      <c r="M70" t="n">
        <v>5.04</v>
      </c>
      <c r="N70" t="n">
        <v>5.87</v>
      </c>
      <c r="O70" t="n">
        <v>7.53</v>
      </c>
    </row>
    <row r="71">
      <c r="A71" s="5" t="inlineStr">
        <is>
          <t>Operative Ergebnis Marge in %</t>
        </is>
      </c>
      <c r="B71" s="5" t="inlineStr">
        <is>
          <t>EBIT Marge in %</t>
        </is>
      </c>
      <c r="C71" t="n">
        <v>9.789999999999999</v>
      </c>
      <c r="D71" t="n">
        <v>9.17</v>
      </c>
      <c r="E71" t="n">
        <v>12.5</v>
      </c>
      <c r="F71" t="n">
        <v>14.68</v>
      </c>
      <c r="G71" t="n">
        <v>13.72</v>
      </c>
      <c r="H71" t="n">
        <v>13.61</v>
      </c>
      <c r="I71" t="n">
        <v>13.41</v>
      </c>
      <c r="J71" t="n">
        <v>12.64</v>
      </c>
      <c r="K71" t="n">
        <v>12.55</v>
      </c>
      <c r="L71" t="n">
        <v>11.02</v>
      </c>
      <c r="M71" t="n">
        <v>9.43</v>
      </c>
      <c r="N71" t="n">
        <v>12.33</v>
      </c>
      <c r="O71" t="n">
        <v>13.68</v>
      </c>
    </row>
    <row r="72">
      <c r="A72" s="5" t="inlineStr">
        <is>
          <t>Vermögensumsschlag in %</t>
        </is>
      </c>
      <c r="B72" s="5" t="inlineStr">
        <is>
          <t>Asset Turnover in %</t>
        </is>
      </c>
      <c r="C72" t="n">
        <v>42.24</v>
      </c>
      <c r="D72" t="n">
        <v>46.07</v>
      </c>
      <c r="E72" t="n">
        <v>45.34</v>
      </c>
      <c r="F72" t="n">
        <v>41.63</v>
      </c>
      <c r="G72" t="n">
        <v>42.56</v>
      </c>
      <c r="H72" t="n">
        <v>43.09</v>
      </c>
      <c r="I72" t="n">
        <v>44.07</v>
      </c>
      <c r="J72" t="n">
        <v>41.7</v>
      </c>
      <c r="K72" t="n">
        <v>39.85</v>
      </c>
      <c r="L72" t="n">
        <v>38.33</v>
      </c>
      <c r="M72" t="n">
        <v>38.85</v>
      </c>
      <c r="N72" t="n">
        <v>30.56</v>
      </c>
      <c r="O72" t="n">
        <v>35.86</v>
      </c>
    </row>
    <row r="73">
      <c r="A73" s="5" t="inlineStr">
        <is>
          <t>Langfristige Vermögensquote in %</t>
        </is>
      </c>
      <c r="B73" s="5" t="inlineStr">
        <is>
          <t>Non-Current Assets Ratio in %</t>
        </is>
      </c>
      <c r="C73" t="n">
        <v>50.71</v>
      </c>
      <c r="D73" t="n">
        <v>52.92</v>
      </c>
      <c r="E73" t="n">
        <v>54.96</v>
      </c>
      <c r="F73" t="n">
        <v>55.33</v>
      </c>
      <c r="G73" t="n">
        <v>53.48</v>
      </c>
      <c r="H73" t="n">
        <v>53.22</v>
      </c>
      <c r="I73" t="n">
        <v>53.01</v>
      </c>
      <c r="J73" t="n">
        <v>54.08</v>
      </c>
      <c r="K73" t="n">
        <v>53.3</v>
      </c>
      <c r="L73" t="n">
        <v>53.76</v>
      </c>
      <c r="M73" t="n">
        <v>57.07</v>
      </c>
      <c r="N73" t="n">
        <v>54.6</v>
      </c>
      <c r="O73" t="n">
        <v>50.37</v>
      </c>
    </row>
    <row r="74">
      <c r="A74" s="5" t="inlineStr">
        <is>
          <t>Gesamtkapitalrentabilität</t>
        </is>
      </c>
      <c r="B74" s="5" t="inlineStr">
        <is>
          <t>ROA Return on Assets in %</t>
        </is>
      </c>
      <c r="C74" t="n">
        <v>1.99</v>
      </c>
      <c r="D74" t="n">
        <v>3.14</v>
      </c>
      <c r="E74" t="n">
        <v>5.4</v>
      </c>
      <c r="F74" t="n">
        <v>4.05</v>
      </c>
      <c r="G74" t="n">
        <v>4.03</v>
      </c>
      <c r="H74" t="n">
        <v>4.03</v>
      </c>
      <c r="I74" t="n">
        <v>3.75</v>
      </c>
      <c r="J74" t="n">
        <v>3.31</v>
      </c>
      <c r="K74" t="n">
        <v>3.34</v>
      </c>
      <c r="L74" t="n">
        <v>2.41</v>
      </c>
      <c r="M74" t="n">
        <v>1.96</v>
      </c>
      <c r="N74" t="n">
        <v>1.79</v>
      </c>
      <c r="O74" t="n">
        <v>2.7</v>
      </c>
    </row>
    <row r="75">
      <c r="A75" s="5" t="inlineStr">
        <is>
          <t>Ertrag des eingesetzten Kapitals</t>
        </is>
      </c>
      <c r="B75" s="5" t="inlineStr">
        <is>
          <t>ROCE Return on Cap. Empl. in %</t>
        </is>
      </c>
      <c r="C75" t="n">
        <v>8.25</v>
      </c>
      <c r="D75" t="n">
        <v>8.289999999999999</v>
      </c>
      <c r="E75" t="n">
        <v>10.51</v>
      </c>
      <c r="F75" t="n">
        <v>11.87</v>
      </c>
      <c r="G75" t="n">
        <v>11.55</v>
      </c>
      <c r="H75" t="n">
        <v>11.08</v>
      </c>
      <c r="I75" t="n">
        <v>11.17</v>
      </c>
      <c r="J75" t="n">
        <v>10.26</v>
      </c>
      <c r="K75" t="n">
        <v>9.75</v>
      </c>
      <c r="L75" t="n">
        <v>8.380000000000001</v>
      </c>
      <c r="M75" t="n">
        <v>6.95</v>
      </c>
      <c r="N75" t="n">
        <v>7.48</v>
      </c>
      <c r="O75" t="n">
        <v>11.52</v>
      </c>
    </row>
    <row r="76">
      <c r="A76" s="5" t="inlineStr">
        <is>
          <t>Eigenkapital zu Anlagevermögen</t>
        </is>
      </c>
      <c r="B76" s="5" t="inlineStr">
        <is>
          <t>Equity to Fixed Assets in %</t>
        </is>
      </c>
      <c r="C76" t="n">
        <v>50.81</v>
      </c>
      <c r="D76" t="n">
        <v>52.34</v>
      </c>
      <c r="E76" t="n">
        <v>51.3</v>
      </c>
      <c r="F76" t="n">
        <v>48.76</v>
      </c>
      <c r="G76" t="n">
        <v>49.67</v>
      </c>
      <c r="H76" t="n">
        <v>52.68</v>
      </c>
      <c r="I76" t="n">
        <v>57.24</v>
      </c>
      <c r="J76" t="n">
        <v>50.63</v>
      </c>
      <c r="K76" t="n">
        <v>49.7</v>
      </c>
      <c r="L76" t="n">
        <v>49.26</v>
      </c>
      <c r="M76" t="n">
        <v>46.21</v>
      </c>
      <c r="N76" t="n">
        <v>43.14</v>
      </c>
      <c r="O76" t="n">
        <v>45.73</v>
      </c>
    </row>
    <row r="77">
      <c r="A77" s="5" t="inlineStr">
        <is>
          <t>Liquidität Dritten Grades</t>
        </is>
      </c>
      <c r="B77" s="5" t="inlineStr">
        <is>
          <t>Current Ratio in %</t>
        </is>
      </c>
      <c r="C77" t="n">
        <v>98.84999999999999</v>
      </c>
      <c r="D77" t="n">
        <v>95.98999999999999</v>
      </c>
      <c r="E77" t="n">
        <v>97.73</v>
      </c>
      <c r="F77" t="n">
        <v>92.11</v>
      </c>
      <c r="G77" t="n">
        <v>94.08</v>
      </c>
      <c r="H77" t="n">
        <v>99.36</v>
      </c>
      <c r="I77" t="n">
        <v>99.81</v>
      </c>
      <c r="J77" t="n">
        <v>94.44</v>
      </c>
      <c r="K77" t="n">
        <v>95.84999999999999</v>
      </c>
      <c r="L77" t="n">
        <v>93.23</v>
      </c>
      <c r="M77" t="n">
        <v>90.81</v>
      </c>
      <c r="N77" t="n">
        <v>91.53</v>
      </c>
      <c r="O77" t="n">
        <v>86.44</v>
      </c>
    </row>
    <row r="78">
      <c r="A78" s="5" t="inlineStr">
        <is>
          <t>Operativer Cashflow</t>
        </is>
      </c>
      <c r="B78" s="5" t="inlineStr">
        <is>
          <t>Operating Cashflow in M</t>
        </is>
      </c>
      <c r="C78" t="n">
        <v>10172.48</v>
      </c>
      <c r="D78" t="n">
        <v>8877.780000000001</v>
      </c>
      <c r="E78" t="n">
        <v>16915.77</v>
      </c>
      <c r="F78" t="n">
        <v>18168.48</v>
      </c>
      <c r="G78" t="n">
        <v>20307.12</v>
      </c>
      <c r="H78" t="n">
        <v>13883.22</v>
      </c>
      <c r="I78" t="n">
        <v>18265.46</v>
      </c>
      <c r="J78" t="n">
        <v>15648.05</v>
      </c>
      <c r="K78" t="n">
        <v>16293.42</v>
      </c>
      <c r="L78" t="n">
        <v>9277.76</v>
      </c>
      <c r="M78" t="n">
        <v>11765.52</v>
      </c>
      <c r="N78" t="n">
        <v>6877.400000000001</v>
      </c>
      <c r="O78" t="n">
        <v>10310.8</v>
      </c>
    </row>
    <row r="79">
      <c r="A79" s="5" t="inlineStr">
        <is>
          <t>Aktienrückkauf</t>
        </is>
      </c>
      <c r="B79" s="5" t="inlineStr">
        <is>
          <t>Share Buyback in M</t>
        </is>
      </c>
      <c r="C79" t="n">
        <v>5</v>
      </c>
      <c r="D79" t="n">
        <v>0</v>
      </c>
      <c r="E79" t="n">
        <v>-1</v>
      </c>
      <c r="F79" t="n">
        <v>-3</v>
      </c>
      <c r="G79" t="n">
        <v>-3</v>
      </c>
      <c r="H79" t="n">
        <v>23</v>
      </c>
      <c r="I79" t="n">
        <v>-84</v>
      </c>
      <c r="J79" t="n">
        <v>1</v>
      </c>
      <c r="K79" t="n">
        <v>-2</v>
      </c>
      <c r="L79" t="n">
        <v>-7</v>
      </c>
      <c r="M79" t="n">
        <v>-2</v>
      </c>
      <c r="N79" t="n">
        <v>-63</v>
      </c>
      <c r="O79" t="n">
        <v>0</v>
      </c>
    </row>
    <row r="80">
      <c r="A80" s="5" t="inlineStr">
        <is>
          <t>Umsatzwachstum 1J in %</t>
        </is>
      </c>
      <c r="B80" s="5" t="inlineStr">
        <is>
          <t>Revenue Growth 1Y in %</t>
        </is>
      </c>
      <c r="C80" t="n">
        <v>-15.18</v>
      </c>
      <c r="D80" t="n">
        <v>2.21</v>
      </c>
      <c r="E80" t="n">
        <v>6.09</v>
      </c>
      <c r="F80" t="n">
        <v>17.61</v>
      </c>
      <c r="G80" t="n">
        <v>6.12</v>
      </c>
      <c r="H80" t="n">
        <v>4.63</v>
      </c>
      <c r="I80" t="n">
        <v>6.23</v>
      </c>
      <c r="J80" t="n">
        <v>3.5</v>
      </c>
      <c r="K80" t="n">
        <v>7.41</v>
      </c>
      <c r="L80" t="n">
        <v>7.45</v>
      </c>
      <c r="M80" t="n">
        <v>16.14</v>
      </c>
      <c r="N80" t="n">
        <v>20.87</v>
      </c>
      <c r="O80" t="inlineStr">
        <is>
          <t>-</t>
        </is>
      </c>
    </row>
    <row r="81">
      <c r="A81" s="5" t="inlineStr">
        <is>
          <t>Umsatzwachstum 3J in %</t>
        </is>
      </c>
      <c r="B81" s="5" t="inlineStr">
        <is>
          <t>Revenue Growth 3Y in %</t>
        </is>
      </c>
      <c r="C81" t="n">
        <v>-2.29</v>
      </c>
      <c r="D81" t="n">
        <v>8.640000000000001</v>
      </c>
      <c r="E81" t="n">
        <v>9.94</v>
      </c>
      <c r="F81" t="n">
        <v>9.449999999999999</v>
      </c>
      <c r="G81" t="n">
        <v>5.66</v>
      </c>
      <c r="H81" t="n">
        <v>4.79</v>
      </c>
      <c r="I81" t="n">
        <v>5.71</v>
      </c>
      <c r="J81" t="n">
        <v>6.12</v>
      </c>
      <c r="K81" t="n">
        <v>10.33</v>
      </c>
      <c r="L81" t="n">
        <v>14.82</v>
      </c>
      <c r="M81" t="n">
        <v>12.34</v>
      </c>
      <c r="N81" t="inlineStr">
        <is>
          <t>-</t>
        </is>
      </c>
      <c r="O81" t="inlineStr">
        <is>
          <t>-</t>
        </is>
      </c>
    </row>
    <row r="82">
      <c r="A82" s="5" t="inlineStr">
        <is>
          <t>Umsatzwachstum 5J in %</t>
        </is>
      </c>
      <c r="B82" s="5" t="inlineStr">
        <is>
          <t>Revenue Growth 5Y in %</t>
        </is>
      </c>
      <c r="C82" t="n">
        <v>3.37</v>
      </c>
      <c r="D82" t="n">
        <v>7.33</v>
      </c>
      <c r="E82" t="n">
        <v>8.140000000000001</v>
      </c>
      <c r="F82" t="n">
        <v>7.62</v>
      </c>
      <c r="G82" t="n">
        <v>5.58</v>
      </c>
      <c r="H82" t="n">
        <v>5.84</v>
      </c>
      <c r="I82" t="n">
        <v>8.15</v>
      </c>
      <c r="J82" t="n">
        <v>11.07</v>
      </c>
      <c r="K82" t="n">
        <v>10.37</v>
      </c>
      <c r="L82" t="inlineStr">
        <is>
          <t>-</t>
        </is>
      </c>
      <c r="M82" t="inlineStr">
        <is>
          <t>-</t>
        </is>
      </c>
      <c r="N82" t="inlineStr">
        <is>
          <t>-</t>
        </is>
      </c>
      <c r="O82" t="inlineStr">
        <is>
          <t>-</t>
        </is>
      </c>
    </row>
    <row r="83">
      <c r="A83" s="5" t="inlineStr">
        <is>
          <t>Umsatzwachstum 10J in %</t>
        </is>
      </c>
      <c r="B83" s="5" t="inlineStr">
        <is>
          <t>Revenue Growth 10Y in %</t>
        </is>
      </c>
      <c r="C83" t="n">
        <v>4.61</v>
      </c>
      <c r="D83" t="n">
        <v>7.74</v>
      </c>
      <c r="E83" t="n">
        <v>9.609999999999999</v>
      </c>
      <c r="F83" t="n">
        <v>9</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-41.29</v>
      </c>
      <c r="D84" t="n">
        <v>-41.5</v>
      </c>
      <c r="E84" t="n">
        <v>29.79</v>
      </c>
      <c r="F84" t="n">
        <v>20.69</v>
      </c>
      <c r="G84" t="n">
        <v>7.71</v>
      </c>
      <c r="H84" t="n">
        <v>15</v>
      </c>
      <c r="I84" t="n">
        <v>13.83</v>
      </c>
      <c r="J84" t="n">
        <v>-2.07</v>
      </c>
      <c r="K84" t="n">
        <v>43.36</v>
      </c>
      <c r="L84" t="n">
        <v>33.88</v>
      </c>
      <c r="M84" t="n">
        <v>-0.32</v>
      </c>
      <c r="N84" t="n">
        <v>-5.75</v>
      </c>
      <c r="O84" t="inlineStr">
        <is>
          <t>-</t>
        </is>
      </c>
    </row>
    <row r="85">
      <c r="A85" s="5" t="inlineStr">
        <is>
          <t>Gewinnwachstum 3J in %</t>
        </is>
      </c>
      <c r="B85" s="5" t="inlineStr">
        <is>
          <t>Earnings Growth 3Y in %</t>
        </is>
      </c>
      <c r="C85" t="n">
        <v>-17.67</v>
      </c>
      <c r="D85" t="n">
        <v>2.99</v>
      </c>
      <c r="E85" t="n">
        <v>19.4</v>
      </c>
      <c r="F85" t="n">
        <v>14.47</v>
      </c>
      <c r="G85" t="n">
        <v>12.18</v>
      </c>
      <c r="H85" t="n">
        <v>8.92</v>
      </c>
      <c r="I85" t="n">
        <v>18.37</v>
      </c>
      <c r="J85" t="n">
        <v>25.06</v>
      </c>
      <c r="K85" t="n">
        <v>25.64</v>
      </c>
      <c r="L85" t="n">
        <v>9.27</v>
      </c>
      <c r="M85" t="n">
        <v>-2.02</v>
      </c>
      <c r="N85" t="inlineStr">
        <is>
          <t>-</t>
        </is>
      </c>
      <c r="O85" t="inlineStr">
        <is>
          <t>-</t>
        </is>
      </c>
    </row>
    <row r="86">
      <c r="A86" s="5" t="inlineStr">
        <is>
          <t>Gewinnwachstum 5J in %</t>
        </is>
      </c>
      <c r="B86" s="5" t="inlineStr">
        <is>
          <t>Earnings Growth 5Y in %</t>
        </is>
      </c>
      <c r="C86" t="n">
        <v>-4.92</v>
      </c>
      <c r="D86" t="n">
        <v>6.34</v>
      </c>
      <c r="E86" t="n">
        <v>17.4</v>
      </c>
      <c r="F86" t="n">
        <v>11.03</v>
      </c>
      <c r="G86" t="n">
        <v>15.57</v>
      </c>
      <c r="H86" t="n">
        <v>20.8</v>
      </c>
      <c r="I86" t="n">
        <v>17.74</v>
      </c>
      <c r="J86" t="n">
        <v>13.82</v>
      </c>
      <c r="K86" t="n">
        <v>14.23</v>
      </c>
      <c r="L86" t="inlineStr">
        <is>
          <t>-</t>
        </is>
      </c>
      <c r="M86" t="inlineStr">
        <is>
          <t>-</t>
        </is>
      </c>
      <c r="N86" t="inlineStr">
        <is>
          <t>-</t>
        </is>
      </c>
      <c r="O86" t="inlineStr">
        <is>
          <t>-</t>
        </is>
      </c>
    </row>
    <row r="87">
      <c r="A87" s="5" t="inlineStr">
        <is>
          <t>Gewinnwachstum 10J in %</t>
        </is>
      </c>
      <c r="B87" s="5" t="inlineStr">
        <is>
          <t>Earnings Growth 10Y in %</t>
        </is>
      </c>
      <c r="C87" t="n">
        <v>7.94</v>
      </c>
      <c r="D87" t="n">
        <v>12.04</v>
      </c>
      <c r="E87" t="n">
        <v>15.61</v>
      </c>
      <c r="F87" t="n">
        <v>12.63</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-4.35</v>
      </c>
      <c r="D88" t="n">
        <v>1.56</v>
      </c>
      <c r="E88" t="n">
        <v>0.53</v>
      </c>
      <c r="F88" t="n">
        <v>1.5</v>
      </c>
      <c r="G88" t="n">
        <v>1.12</v>
      </c>
      <c r="H88" t="n">
        <v>0.79</v>
      </c>
      <c r="I88" t="n">
        <v>1.08</v>
      </c>
      <c r="J88" t="n">
        <v>0.98</v>
      </c>
      <c r="K88" t="n">
        <v>0.7</v>
      </c>
      <c r="L88" t="inlineStr">
        <is>
          <t>-</t>
        </is>
      </c>
      <c r="M88" t="inlineStr">
        <is>
          <t>-</t>
        </is>
      </c>
      <c r="N88" t="inlineStr">
        <is>
          <t>-</t>
        </is>
      </c>
      <c r="O88" t="inlineStr">
        <is>
          <t>-</t>
        </is>
      </c>
    </row>
    <row r="89">
      <c r="A89" s="5" t="inlineStr">
        <is>
          <t>EBIT-Wachstum 1J in %</t>
        </is>
      </c>
      <c r="B89" s="5" t="inlineStr">
        <is>
          <t>EBIT Growth 1Y in %</t>
        </is>
      </c>
      <c r="C89" t="n">
        <v>-9.43</v>
      </c>
      <c r="D89" t="n">
        <v>-25</v>
      </c>
      <c r="E89" t="n">
        <v>-9.699999999999999</v>
      </c>
      <c r="F89" t="n">
        <v>25.85</v>
      </c>
      <c r="G89" t="n">
        <v>7.01</v>
      </c>
      <c r="H89" t="n">
        <v>6.16</v>
      </c>
      <c r="I89" t="n">
        <v>12.74</v>
      </c>
      <c r="J89" t="n">
        <v>4.21</v>
      </c>
      <c r="K89" t="n">
        <v>22.37</v>
      </c>
      <c r="L89" t="n">
        <v>25.56</v>
      </c>
      <c r="M89" t="n">
        <v>-11.2</v>
      </c>
      <c r="N89" t="n">
        <v>8.970000000000001</v>
      </c>
      <c r="O89" t="inlineStr">
        <is>
          <t>-</t>
        </is>
      </c>
    </row>
    <row r="90">
      <c r="A90" s="5" t="inlineStr">
        <is>
          <t>EBIT-Wachstum 3J in %</t>
        </is>
      </c>
      <c r="B90" s="5" t="inlineStr">
        <is>
          <t>EBIT Growth 3Y in %</t>
        </is>
      </c>
      <c r="C90" t="n">
        <v>-14.71</v>
      </c>
      <c r="D90" t="n">
        <v>-2.95</v>
      </c>
      <c r="E90" t="n">
        <v>7.72</v>
      </c>
      <c r="F90" t="n">
        <v>13.01</v>
      </c>
      <c r="G90" t="n">
        <v>8.640000000000001</v>
      </c>
      <c r="H90" t="n">
        <v>7.7</v>
      </c>
      <c r="I90" t="n">
        <v>13.11</v>
      </c>
      <c r="J90" t="n">
        <v>17.38</v>
      </c>
      <c r="K90" t="n">
        <v>12.24</v>
      </c>
      <c r="L90" t="n">
        <v>7.78</v>
      </c>
      <c r="M90" t="n">
        <v>-0.74</v>
      </c>
      <c r="N90" t="inlineStr">
        <is>
          <t>-</t>
        </is>
      </c>
      <c r="O90" t="inlineStr">
        <is>
          <t>-</t>
        </is>
      </c>
    </row>
    <row r="91">
      <c r="A91" s="5" t="inlineStr">
        <is>
          <t>EBIT-Wachstum 5J in %</t>
        </is>
      </c>
      <c r="B91" s="5" t="inlineStr">
        <is>
          <t>EBIT Growth 5Y in %</t>
        </is>
      </c>
      <c r="C91" t="n">
        <v>-2.25</v>
      </c>
      <c r="D91" t="n">
        <v>0.86</v>
      </c>
      <c r="E91" t="n">
        <v>8.41</v>
      </c>
      <c r="F91" t="n">
        <v>11.19</v>
      </c>
      <c r="G91" t="n">
        <v>10.5</v>
      </c>
      <c r="H91" t="n">
        <v>14.21</v>
      </c>
      <c r="I91" t="n">
        <v>10.74</v>
      </c>
      <c r="J91" t="n">
        <v>9.98</v>
      </c>
      <c r="K91" t="n">
        <v>9.140000000000001</v>
      </c>
      <c r="L91" t="inlineStr">
        <is>
          <t>-</t>
        </is>
      </c>
      <c r="M91" t="inlineStr">
        <is>
          <t>-</t>
        </is>
      </c>
      <c r="N91" t="inlineStr">
        <is>
          <t>-</t>
        </is>
      </c>
      <c r="O91" t="inlineStr">
        <is>
          <t>-</t>
        </is>
      </c>
    </row>
    <row r="92">
      <c r="A92" s="5" t="inlineStr">
        <is>
          <t>EBIT-Wachstum 10J in %</t>
        </is>
      </c>
      <c r="B92" s="5" t="inlineStr">
        <is>
          <t>EBIT Growth 10Y in %</t>
        </is>
      </c>
      <c r="C92" t="n">
        <v>5.98</v>
      </c>
      <c r="D92" t="n">
        <v>5.8</v>
      </c>
      <c r="E92" t="n">
        <v>9.199999999999999</v>
      </c>
      <c r="F92" t="n">
        <v>10.17</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15.02</v>
      </c>
      <c r="D93" t="n">
        <v>-47.52</v>
      </c>
      <c r="E93" t="n">
        <v>-6.96</v>
      </c>
      <c r="F93" t="n">
        <v>-10.73</v>
      </c>
      <c r="G93" t="n">
        <v>45.94</v>
      </c>
      <c r="H93" t="n">
        <v>-22.67</v>
      </c>
      <c r="I93" t="n">
        <v>9.460000000000001</v>
      </c>
      <c r="J93" t="n">
        <v>-3.89</v>
      </c>
      <c r="K93" t="n">
        <v>75.34</v>
      </c>
      <c r="L93" t="n">
        <v>-21.58</v>
      </c>
      <c r="M93" t="n">
        <v>70.8</v>
      </c>
      <c r="N93" t="n">
        <v>-36.65</v>
      </c>
      <c r="O93" t="inlineStr">
        <is>
          <t>-</t>
        </is>
      </c>
    </row>
    <row r="94">
      <c r="A94" s="5" t="inlineStr">
        <is>
          <t>Op.Cashflow Wachstum 3J in %</t>
        </is>
      </c>
      <c r="B94" s="5" t="inlineStr">
        <is>
          <t>Op.Cashflow Wachstum 3Y in %</t>
        </is>
      </c>
      <c r="C94" t="n">
        <v>-13.15</v>
      </c>
      <c r="D94" t="n">
        <v>-21.74</v>
      </c>
      <c r="E94" t="n">
        <v>9.42</v>
      </c>
      <c r="F94" t="n">
        <v>4.18</v>
      </c>
      <c r="G94" t="n">
        <v>10.91</v>
      </c>
      <c r="H94" t="n">
        <v>-5.7</v>
      </c>
      <c r="I94" t="n">
        <v>26.97</v>
      </c>
      <c r="J94" t="n">
        <v>16.62</v>
      </c>
      <c r="K94" t="n">
        <v>41.52</v>
      </c>
      <c r="L94" t="n">
        <v>4.19</v>
      </c>
      <c r="M94" t="n">
        <v>11.38</v>
      </c>
      <c r="N94" t="inlineStr">
        <is>
          <t>-</t>
        </is>
      </c>
      <c r="O94" t="inlineStr">
        <is>
          <t>-</t>
        </is>
      </c>
    </row>
    <row r="95">
      <c r="A95" s="5" t="inlineStr">
        <is>
          <t>Op.Cashflow Wachstum 5J in %</t>
        </is>
      </c>
      <c r="B95" s="5" t="inlineStr">
        <is>
          <t>Op.Cashflow Wachstum 5Y in %</t>
        </is>
      </c>
      <c r="C95" t="n">
        <v>-0.85</v>
      </c>
      <c r="D95" t="n">
        <v>-8.390000000000001</v>
      </c>
      <c r="E95" t="n">
        <v>3.01</v>
      </c>
      <c r="F95" t="n">
        <v>3.62</v>
      </c>
      <c r="G95" t="n">
        <v>20.84</v>
      </c>
      <c r="H95" t="n">
        <v>7.33</v>
      </c>
      <c r="I95" t="n">
        <v>26.03</v>
      </c>
      <c r="J95" t="n">
        <v>16.8</v>
      </c>
      <c r="K95" t="n">
        <v>17.58</v>
      </c>
      <c r="L95" t="inlineStr">
        <is>
          <t>-</t>
        </is>
      </c>
      <c r="M95" t="inlineStr">
        <is>
          <t>-</t>
        </is>
      </c>
      <c r="N95" t="inlineStr">
        <is>
          <t>-</t>
        </is>
      </c>
      <c r="O95" t="inlineStr">
        <is>
          <t>-</t>
        </is>
      </c>
    </row>
    <row r="96">
      <c r="A96" s="5" t="inlineStr">
        <is>
          <t>Op.Cashflow Wachstum 10J in %</t>
        </is>
      </c>
      <c r="B96" s="5" t="inlineStr">
        <is>
          <t>Op.Cashflow Wachstum 10Y in %</t>
        </is>
      </c>
      <c r="C96" t="n">
        <v>3.24</v>
      </c>
      <c r="D96" t="n">
        <v>8.82</v>
      </c>
      <c r="E96" t="n">
        <v>9.91</v>
      </c>
      <c r="F96" t="n">
        <v>10.6</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-178.6</v>
      </c>
      <c r="D97" t="n">
        <v>-666</v>
      </c>
      <c r="E97" t="n">
        <v>-351.8</v>
      </c>
      <c r="F97" t="n">
        <v>-1322</v>
      </c>
      <c r="G97" t="n">
        <v>-840.1</v>
      </c>
      <c r="H97" t="n">
        <v>-80.2</v>
      </c>
      <c r="I97" t="n">
        <v>-22</v>
      </c>
      <c r="J97" t="n">
        <v>-671.9</v>
      </c>
      <c r="K97" t="n">
        <v>-508.6</v>
      </c>
      <c r="L97" t="n">
        <v>-817.3</v>
      </c>
      <c r="M97" t="n">
        <v>-971</v>
      </c>
      <c r="N97" t="n">
        <v>-1029</v>
      </c>
      <c r="O97" t="n">
        <v>-1343</v>
      </c>
      <c r="P97" t="n">
        <v>-1343</v>
      </c>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V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20"/>
    <col customWidth="1" max="14" min="14" width="10"/>
    <col customWidth="1" max="15" min="15" width="10"/>
    <col customWidth="1" max="16" min="16" width="10"/>
    <col customWidth="1" max="17" min="17" width="10"/>
    <col customWidth="1" max="18" min="18" width="10"/>
    <col customWidth="1" max="19" min="19" width="10"/>
    <col customWidth="1" max="20" min="20" width="10"/>
    <col customWidth="1" max="21" min="21" width="10"/>
    <col customWidth="1" max="22" min="22" width="10"/>
  </cols>
  <sheetData>
    <row r="1">
      <c r="A1" s="1" t="inlineStr">
        <is>
          <t xml:space="preserve">AVIVA </t>
        </is>
      </c>
      <c r="B1" s="2" t="inlineStr">
        <is>
          <t>WKN: 854013  ISIN: GB0002162385  US-Symbol:AIVAF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2000</t>
        </is>
      </c>
      <c r="C4" s="5" t="inlineStr">
        <is>
          <t>Telefon / Phone</t>
        </is>
      </c>
      <c r="D4" s="5" t="inlineStr"/>
      <c r="E4" t="inlineStr">
        <is>
          <t>+44-20-7283-2000</t>
        </is>
      </c>
      <c r="G4" t="inlineStr">
        <is>
          <t>05.03.2020</t>
        </is>
      </c>
      <c r="H4" t="inlineStr">
        <is>
          <t>Preliminary Results</t>
        </is>
      </c>
      <c r="J4" t="inlineStr">
        <is>
          <t>BlackRock, Inc.</t>
        </is>
      </c>
      <c r="L4" t="inlineStr">
        <is>
          <t>5,00%</t>
        </is>
      </c>
    </row>
    <row r="5">
      <c r="A5" s="5" t="inlineStr">
        <is>
          <t>Ticker</t>
        </is>
      </c>
      <c r="B5" t="inlineStr">
        <is>
          <t>GU8</t>
        </is>
      </c>
      <c r="C5" s="5" t="inlineStr">
        <is>
          <t>Fax</t>
        </is>
      </c>
      <c r="D5" s="5" t="inlineStr"/>
      <c r="E5" t="inlineStr">
        <is>
          <t>+44-20-7662-2753</t>
        </is>
      </c>
      <c r="G5" t="inlineStr">
        <is>
          <t>25.03.2020</t>
        </is>
      </c>
      <c r="H5" t="inlineStr">
        <is>
          <t>Publication Of Annual Report</t>
        </is>
      </c>
      <c r="J5" t="inlineStr">
        <is>
          <t>Freefloat</t>
        </is>
      </c>
      <c r="L5" t="inlineStr">
        <is>
          <t>95,00%</t>
        </is>
      </c>
    </row>
    <row r="6">
      <c r="A6" s="5" t="inlineStr">
        <is>
          <t>Gelistet Seit / Listed Since</t>
        </is>
      </c>
      <c r="B6" t="inlineStr">
        <is>
          <t>-</t>
        </is>
      </c>
      <c r="C6" s="5" t="inlineStr">
        <is>
          <t>Internet</t>
        </is>
      </c>
      <c r="D6" s="5" t="inlineStr"/>
      <c r="E6" t="inlineStr">
        <is>
          <t>http://www.aviva.com</t>
        </is>
      </c>
      <c r="G6" t="inlineStr">
        <is>
          <t>26.05.2020</t>
        </is>
      </c>
      <c r="H6" t="inlineStr">
        <is>
          <t>Annual General Meeting</t>
        </is>
      </c>
    </row>
    <row r="7">
      <c r="A7" s="5" t="inlineStr">
        <is>
          <t>Nominalwert / Nominal Value</t>
        </is>
      </c>
      <c r="B7" t="inlineStr">
        <is>
          <t>-</t>
        </is>
      </c>
      <c r="C7" s="5" t="inlineStr">
        <is>
          <t>E-Mail</t>
        </is>
      </c>
      <c r="D7" s="5" t="inlineStr"/>
      <c r="E7" t="inlineStr">
        <is>
          <t>aviva_info@aviva.com</t>
        </is>
      </c>
      <c r="G7" t="inlineStr">
        <is>
          <t>02.06.2020</t>
        </is>
      </c>
      <c r="H7" t="inlineStr">
        <is>
          <t>Dividend Payout</t>
        </is>
      </c>
    </row>
    <row r="8">
      <c r="A8" s="5" t="inlineStr">
        <is>
          <t>Land / Country</t>
        </is>
      </c>
      <c r="B8" t="inlineStr">
        <is>
          <t>Großbritannien</t>
        </is>
      </c>
      <c r="C8" s="5" t="inlineStr">
        <is>
          <t>Inv. Relations Telefon / Phone</t>
        </is>
      </c>
      <c r="D8" s="5" t="inlineStr"/>
      <c r="E8" t="inlineStr">
        <is>
          <t>+44-20-7662-0169</t>
        </is>
      </c>
      <c r="G8" t="inlineStr">
        <is>
          <t>06.08.2020</t>
        </is>
      </c>
      <c r="H8" t="inlineStr">
        <is>
          <t>Score Half Year</t>
        </is>
      </c>
    </row>
    <row r="9">
      <c r="A9" s="5" t="inlineStr">
        <is>
          <t>Währung / Currency</t>
        </is>
      </c>
      <c r="B9" t="inlineStr">
        <is>
          <t>GBP</t>
        </is>
      </c>
      <c r="C9" s="5" t="inlineStr">
        <is>
          <t>Inv. Relations E-Mail</t>
        </is>
      </c>
      <c r="D9" s="5" t="inlineStr"/>
      <c r="E9" t="inlineStr">
        <is>
          <t>IR@aviva.com</t>
        </is>
      </c>
      <c r="G9" t="inlineStr">
        <is>
          <t>24.09.2020</t>
        </is>
      </c>
      <c r="H9" t="inlineStr">
        <is>
          <t>Dividend Payout</t>
        </is>
      </c>
    </row>
    <row r="10">
      <c r="A10" s="5" t="inlineStr">
        <is>
          <t>Branche / Industry</t>
        </is>
      </c>
      <c r="B10" t="inlineStr">
        <is>
          <t>Insurance</t>
        </is>
      </c>
      <c r="C10" s="5" t="inlineStr">
        <is>
          <t>Kontaktperson / Contact Person</t>
        </is>
      </c>
      <c r="D10" s="5" t="inlineStr"/>
      <c r="E10" t="inlineStr">
        <is>
          <t>Chris Esson</t>
        </is>
      </c>
    </row>
    <row r="11">
      <c r="A11" s="5" t="inlineStr">
        <is>
          <t>Sektor / Sector</t>
        </is>
      </c>
      <c r="B11" t="inlineStr">
        <is>
          <t>Financial Sector</t>
        </is>
      </c>
    </row>
    <row r="12">
      <c r="A12" s="5" t="inlineStr">
        <is>
          <t>Typ / Genre</t>
        </is>
      </c>
      <c r="B12" t="inlineStr">
        <is>
          <t>Stammaktie</t>
        </is>
      </c>
    </row>
    <row r="13">
      <c r="A13" s="5" t="inlineStr">
        <is>
          <t>Adresse / Address</t>
        </is>
      </c>
      <c r="B13" t="inlineStr">
        <is>
          <t>Aviva plcSt Helen's, 1 Undershaft  UK-London EC3P 3DQ</t>
        </is>
      </c>
    </row>
    <row r="14">
      <c r="A14" s="5" t="inlineStr">
        <is>
          <t>Management</t>
        </is>
      </c>
      <c r="B14" t="inlineStr">
        <is>
          <t>Maurice Tulloch, Jason Windsor</t>
        </is>
      </c>
    </row>
    <row r="15">
      <c r="A15" s="5" t="inlineStr">
        <is>
          <t>Aufsichtsrat / Board</t>
        </is>
      </c>
      <c r="B15" t="inlineStr">
        <is>
          <t>Sir Adrian Montague, Maurice Tulloch, Jason Windsor, Amanda Blanc, Patricia Cross, George Culmer, Patrick Flynn, Belén Romana García, Michael Mire</t>
        </is>
      </c>
    </row>
    <row r="16">
      <c r="A16" s="5" t="inlineStr">
        <is>
          <t>Beschreibung</t>
        </is>
      </c>
      <c r="B16" t="inlineStr">
        <is>
          <t>Die Aviva plc (ehem. GNU plc) entstand am 30. Mai 2000 aus der Fusion von CGU und Norwich Union und ist eine der größten Versicherungsgruppen der Welt und die führende Versicherung in Großbritannien. Die Haupttätigkeiten des Unternehmens umfassen langfristige Anlagen, Fondsmanagement und allgemeine Versicherungen. Dabei liegt die Kernkompetenz des Unternehmens im Bereich langfristige Anlagen. Er trifft die Anforderungen der immer älter und wohlhabender werdenden Bevölkerung für Pensionen, Anlagen und Gesundheitsprodukte. Aviva ist zudem einer der zehn größten Fondsmanager in Europa und der zweitgrößte Fondsmanager mit Sitz in Großbritannien. Der Bereich investiert das Vermögen der Kunden und entwickelt und verkauft Investmentprodukte. Der Bereich Versicherungen vertreibt hauptsächlich Haushalts- und KFZ-Versicherungen an Privatkunden sowie Versicherungen für kleinere Unternehmen. Aviva tritt primär unter den eingeführten Marken Norwich Union in Großbritannien, Delta Lloyd in den Niederlanden, Hibernian in Irland und NZI in Neuseeland auf. Derzeit treibt Aviva den strategischen Konzernumbau voran. Copyright 2014 FINANCE BASE AG</t>
        </is>
      </c>
    </row>
    <row r="17">
      <c r="A17" s="5" t="inlineStr">
        <is>
          <t>Profile</t>
        </is>
      </c>
      <c r="B17" t="inlineStr">
        <is>
          <t>The Aviva plc (formerly. GNU plc) was founded on 30 May 2000 from the merger of CGU and Norwich Union and is one of the largest insurance groups in the world and the leading insurance in the UK. The company's main activities are long-term investments, fund management and general insurance. The company's core competence is in the range of long-term investments. He meets the needs of an aging and affluent population for pensions, equipment and health products. Aviva is also one of the ten largest fund managers in Europe and the second largest fund manager based in the UK. The region invests the assets of the customers and developing and selling investment products. The insurance sector sells mainly household and car insurance to private customers as well as insurance for small businesses. Aviva occurs primarily among the established brands Norwich Union in the UK, Delta Lloyd in the Netherlands, Hibernian in Ireland and NZI in New Zealand. Currently, Aviva is driving the strategic restructuring of the Group.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Gesamtertrag</t>
        </is>
      </c>
      <c r="B20" s="5" t="inlineStr">
        <is>
          <t>Total Income</t>
        </is>
      </c>
      <c r="C20" t="n">
        <v>70252</v>
      </c>
      <c r="D20" t="n">
        <v>17799</v>
      </c>
      <c r="E20" t="n">
        <v>49653</v>
      </c>
      <c r="F20" t="n">
        <v>55292</v>
      </c>
      <c r="G20" t="n">
        <v>23728</v>
      </c>
      <c r="H20" t="n">
        <v>43497</v>
      </c>
      <c r="I20" t="n">
        <v>34646</v>
      </c>
      <c r="J20" t="n">
        <v>43095</v>
      </c>
      <c r="K20" t="n">
        <v>36003</v>
      </c>
      <c r="L20" t="n">
        <v>58401</v>
      </c>
      <c r="M20" t="n">
        <v>59083</v>
      </c>
      <c r="N20" t="n">
        <v>19363</v>
      </c>
      <c r="O20" t="n">
        <v>40645</v>
      </c>
      <c r="P20" t="n">
        <v>45377</v>
      </c>
      <c r="Q20" t="n">
        <v>50939</v>
      </c>
      <c r="R20" t="n">
        <v>45099</v>
      </c>
      <c r="S20" t="n">
        <v>43613</v>
      </c>
      <c r="T20" t="n">
        <v>33059</v>
      </c>
      <c r="U20" t="n">
        <v>35970</v>
      </c>
      <c r="V20" t="n">
        <v>39930</v>
      </c>
    </row>
    <row r="21">
      <c r="A21" s="5" t="inlineStr">
        <is>
          <t>Operatives Ergebnis (EBIT)</t>
        </is>
      </c>
      <c r="B21" s="5" t="inlineStr">
        <is>
          <t>EBIT Earning Before Interest &amp; Tax</t>
        </is>
      </c>
      <c r="C21" t="n">
        <v>3933</v>
      </c>
      <c r="D21" t="n">
        <v>1652</v>
      </c>
      <c r="E21" t="n">
        <v>2374</v>
      </c>
      <c r="F21" t="n">
        <v>1833</v>
      </c>
      <c r="G21" t="n">
        <v>1172</v>
      </c>
      <c r="H21" t="n">
        <v>2663</v>
      </c>
      <c r="I21" t="n">
        <v>1472</v>
      </c>
      <c r="J21" t="n">
        <v>246</v>
      </c>
      <c r="K21" t="n">
        <v>635</v>
      </c>
      <c r="L21" t="n">
        <v>2834</v>
      </c>
      <c r="M21" t="n">
        <v>2022</v>
      </c>
      <c r="N21" t="n">
        <v>-2368</v>
      </c>
      <c r="O21" t="n">
        <v>1857</v>
      </c>
      <c r="P21" t="n">
        <v>3323</v>
      </c>
      <c r="Q21" t="n">
        <v>3450</v>
      </c>
      <c r="R21" t="n">
        <v>2366</v>
      </c>
      <c r="S21" t="n">
        <v>1913</v>
      </c>
      <c r="T21" t="n">
        <v>1833</v>
      </c>
      <c r="U21" t="n">
        <v>2033</v>
      </c>
      <c r="V21" t="n">
        <v>741</v>
      </c>
    </row>
    <row r="22">
      <c r="A22" s="5" t="inlineStr">
        <is>
          <t>Finanzergebnis</t>
        </is>
      </c>
      <c r="B22" s="5" t="inlineStr">
        <is>
          <t>Financial Result</t>
        </is>
      </c>
      <c r="C22" t="n">
        <v>-559</v>
      </c>
      <c r="D22" t="inlineStr">
        <is>
          <t>-</t>
        </is>
      </c>
      <c r="E22" t="n">
        <v>17629</v>
      </c>
      <c r="F22" t="n">
        <v>-640</v>
      </c>
      <c r="G22" t="n">
        <v>218</v>
      </c>
      <c r="H22" t="n">
        <v>-382</v>
      </c>
      <c r="I22" t="n">
        <v>-191</v>
      </c>
      <c r="J22" t="n">
        <v>-221</v>
      </c>
      <c r="K22" t="n">
        <v>178</v>
      </c>
      <c r="L22" t="n">
        <v>-394</v>
      </c>
      <c r="M22" t="n">
        <v>-217</v>
      </c>
      <c r="N22" t="n">
        <v>1068</v>
      </c>
      <c r="O22" t="n">
        <v>-15</v>
      </c>
      <c r="P22" t="n">
        <v>-346</v>
      </c>
      <c r="Q22" t="n">
        <v>-922</v>
      </c>
      <c r="R22" t="n">
        <v>-878</v>
      </c>
      <c r="S22" t="n">
        <v>-523</v>
      </c>
      <c r="T22" t="n">
        <v>-2115</v>
      </c>
      <c r="U22" t="n">
        <v>-1519</v>
      </c>
      <c r="V22" t="n">
        <v>-2147</v>
      </c>
    </row>
    <row r="23">
      <c r="A23" s="5" t="inlineStr">
        <is>
          <t>Ergebnis vor Steuer (EBT)</t>
        </is>
      </c>
      <c r="B23" s="5" t="inlineStr">
        <is>
          <t>EBT Earning Before Tax</t>
        </is>
      </c>
      <c r="C23" t="n">
        <v>3374</v>
      </c>
      <c r="D23" t="n">
        <v>1652</v>
      </c>
      <c r="E23" t="n">
        <v>20003</v>
      </c>
      <c r="F23" t="n">
        <v>1193</v>
      </c>
      <c r="G23" t="n">
        <v>1390</v>
      </c>
      <c r="H23" t="n">
        <v>2281</v>
      </c>
      <c r="I23" t="n">
        <v>1281</v>
      </c>
      <c r="J23" t="n">
        <v>25</v>
      </c>
      <c r="K23" t="n">
        <v>813</v>
      </c>
      <c r="L23" t="n">
        <v>2440</v>
      </c>
      <c r="M23" t="n">
        <v>1805</v>
      </c>
      <c r="N23" t="n">
        <v>-1300</v>
      </c>
      <c r="O23" t="n">
        <v>1842</v>
      </c>
      <c r="P23" t="n">
        <v>2977</v>
      </c>
      <c r="Q23" t="n">
        <v>2528</v>
      </c>
      <c r="R23" t="n">
        <v>1488</v>
      </c>
      <c r="S23" t="n">
        <v>1390</v>
      </c>
      <c r="T23" t="n">
        <v>-282</v>
      </c>
      <c r="U23" t="n">
        <v>514</v>
      </c>
      <c r="V23" t="n">
        <v>-1406</v>
      </c>
    </row>
    <row r="24">
      <c r="A24" s="5" t="inlineStr">
        <is>
          <t>Steuern auf Einkommen und Ertrag</t>
        </is>
      </c>
      <c r="B24" s="5" t="inlineStr">
        <is>
          <t>Taxes on income and earnings</t>
        </is>
      </c>
      <c r="C24" t="n">
        <v>711</v>
      </c>
      <c r="D24" t="inlineStr">
        <is>
          <t>-</t>
        </is>
      </c>
      <c r="E24" t="n">
        <v>357</v>
      </c>
      <c r="F24" t="n">
        <v>334</v>
      </c>
      <c r="G24" t="n">
        <v>311</v>
      </c>
      <c r="H24" t="n">
        <v>601</v>
      </c>
      <c r="I24" t="n">
        <v>403</v>
      </c>
      <c r="J24" t="n">
        <v>227</v>
      </c>
      <c r="K24" t="n">
        <v>229</v>
      </c>
      <c r="L24" t="n">
        <v>548</v>
      </c>
      <c r="M24" t="n">
        <v>490</v>
      </c>
      <c r="N24" t="n">
        <v>-415</v>
      </c>
      <c r="O24" t="n">
        <v>337</v>
      </c>
      <c r="P24" t="n">
        <v>588</v>
      </c>
      <c r="Q24" t="n">
        <v>630</v>
      </c>
      <c r="R24" t="n">
        <v>355</v>
      </c>
      <c r="S24" t="n">
        <v>367</v>
      </c>
      <c r="T24" t="n">
        <v>206</v>
      </c>
      <c r="U24" t="n">
        <v>424</v>
      </c>
      <c r="V24" t="n">
        <v>255</v>
      </c>
    </row>
    <row r="25">
      <c r="A25" s="5" t="inlineStr">
        <is>
          <t>Ergebnis nach Steuer</t>
        </is>
      </c>
      <c r="B25" s="5" t="inlineStr">
        <is>
          <t>Earnings after tax</t>
        </is>
      </c>
      <c r="C25" t="n">
        <v>2663</v>
      </c>
      <c r="D25" t="n">
        <v>2129</v>
      </c>
      <c r="E25" t="n">
        <v>1646</v>
      </c>
      <c r="F25" t="n">
        <v>859</v>
      </c>
      <c r="G25" t="n">
        <v>1079</v>
      </c>
      <c r="H25" t="n">
        <v>1680</v>
      </c>
      <c r="I25" t="n">
        <v>878</v>
      </c>
      <c r="J25" t="n">
        <v>-202</v>
      </c>
      <c r="K25" t="n">
        <v>584</v>
      </c>
      <c r="L25" t="n">
        <v>1892</v>
      </c>
      <c r="M25" t="n">
        <v>1315</v>
      </c>
      <c r="N25" t="n">
        <v>-885</v>
      </c>
      <c r="O25" t="n">
        <v>1505</v>
      </c>
      <c r="P25" t="n">
        <v>2389</v>
      </c>
      <c r="Q25" t="n">
        <v>1898</v>
      </c>
      <c r="R25" t="n">
        <v>1133</v>
      </c>
      <c r="S25" t="n">
        <v>1023</v>
      </c>
      <c r="T25" t="n">
        <v>-488</v>
      </c>
      <c r="U25" t="n">
        <v>90</v>
      </c>
      <c r="V25" t="n">
        <v>-1661</v>
      </c>
    </row>
    <row r="26">
      <c r="A26" s="5" t="inlineStr">
        <is>
          <t>Minderheitenanteil</t>
        </is>
      </c>
      <c r="B26" s="5" t="inlineStr">
        <is>
          <t>Minority Share</t>
        </is>
      </c>
      <c r="C26" t="n">
        <v>-115</v>
      </c>
      <c r="D26" t="n">
        <v>-119</v>
      </c>
      <c r="E26" t="n">
        <v>-149</v>
      </c>
      <c r="F26" t="n">
        <v>-156</v>
      </c>
      <c r="G26" t="n">
        <v>-161</v>
      </c>
      <c r="H26" t="n">
        <v>-169</v>
      </c>
      <c r="I26" t="n">
        <v>-143</v>
      </c>
      <c r="J26" t="n">
        <v>-168</v>
      </c>
      <c r="K26" t="n">
        <v>165</v>
      </c>
      <c r="L26" t="n">
        <v>-429</v>
      </c>
      <c r="M26" t="n">
        <v>-230</v>
      </c>
      <c r="N26" t="n">
        <v>-30</v>
      </c>
      <c r="O26" t="n">
        <v>-178</v>
      </c>
      <c r="P26" t="n">
        <v>-174</v>
      </c>
      <c r="Q26" t="n">
        <v>-131</v>
      </c>
      <c r="R26" t="n">
        <v>-76</v>
      </c>
      <c r="S26" t="n">
        <v>-74</v>
      </c>
      <c r="T26" t="n">
        <v>-46</v>
      </c>
      <c r="U26" t="n">
        <v>-57</v>
      </c>
      <c r="V26" t="n">
        <v>-52</v>
      </c>
    </row>
    <row r="27">
      <c r="A27" s="5" t="inlineStr">
        <is>
          <t>Jahresüberschuss/-fehlbetrag</t>
        </is>
      </c>
      <c r="B27" s="5" t="inlineStr">
        <is>
          <t>Net Profit</t>
        </is>
      </c>
      <c r="C27" t="n">
        <v>2548</v>
      </c>
      <c r="D27" t="n">
        <v>1568</v>
      </c>
      <c r="E27" t="n">
        <v>1497</v>
      </c>
      <c r="F27" t="n">
        <v>703</v>
      </c>
      <c r="G27" t="n">
        <v>918</v>
      </c>
      <c r="H27" t="n">
        <v>1569</v>
      </c>
      <c r="I27" t="n">
        <v>2008</v>
      </c>
      <c r="J27" t="n">
        <v>-3218</v>
      </c>
      <c r="K27" t="n">
        <v>225</v>
      </c>
      <c r="L27" t="n">
        <v>1463</v>
      </c>
      <c r="M27" t="n">
        <v>1085</v>
      </c>
      <c r="N27" t="n">
        <v>-915</v>
      </c>
      <c r="O27" t="n">
        <v>1327</v>
      </c>
      <c r="P27" t="n">
        <v>2215</v>
      </c>
      <c r="Q27" t="n">
        <v>1767</v>
      </c>
      <c r="R27" t="n">
        <v>1057</v>
      </c>
      <c r="S27" t="n">
        <v>949</v>
      </c>
      <c r="T27" t="n">
        <v>-534</v>
      </c>
      <c r="U27" t="n">
        <v>33</v>
      </c>
      <c r="V27" t="n">
        <v>-1713</v>
      </c>
    </row>
    <row r="28">
      <c r="A28" s="5" t="inlineStr">
        <is>
          <t>Summe Aktiva</t>
        </is>
      </c>
      <c r="B28" s="5" t="inlineStr">
        <is>
          <t>Total Assets</t>
        </is>
      </c>
      <c r="C28" t="n">
        <v>460043</v>
      </c>
      <c r="D28" t="n">
        <v>430478</v>
      </c>
      <c r="E28" t="n">
        <v>442685</v>
      </c>
      <c r="F28" t="n">
        <v>440419</v>
      </c>
      <c r="G28" t="n">
        <v>387874</v>
      </c>
      <c r="H28" t="n">
        <v>285719</v>
      </c>
      <c r="I28" t="n">
        <v>278876</v>
      </c>
      <c r="J28" t="n">
        <v>315689</v>
      </c>
      <c r="K28" t="n">
        <v>312376</v>
      </c>
      <c r="L28" t="n">
        <v>370107</v>
      </c>
      <c r="M28" t="n">
        <v>354391</v>
      </c>
      <c r="N28" t="n">
        <v>354562</v>
      </c>
      <c r="O28" t="n">
        <v>319720</v>
      </c>
      <c r="P28" t="n">
        <v>292722</v>
      </c>
      <c r="Q28" t="n">
        <v>263447</v>
      </c>
      <c r="R28" t="n">
        <v>232270</v>
      </c>
      <c r="S28" t="n">
        <v>208680</v>
      </c>
      <c r="T28" t="n">
        <v>184923</v>
      </c>
      <c r="U28" t="n">
        <v>188234</v>
      </c>
      <c r="V28" t="n">
        <v>193318</v>
      </c>
    </row>
    <row r="29">
      <c r="A29" s="5" t="inlineStr">
        <is>
          <t>Summe Fremdkapital</t>
        </is>
      </c>
      <c r="B29" s="5" t="inlineStr">
        <is>
          <t>Total Liabilities</t>
        </is>
      </c>
      <c r="C29" t="n">
        <v>441358</v>
      </c>
      <c r="D29" t="n">
        <v>412023</v>
      </c>
      <c r="E29" t="n">
        <v>423550</v>
      </c>
      <c r="F29" t="n">
        <v>420868</v>
      </c>
      <c r="G29" t="n">
        <v>369642</v>
      </c>
      <c r="H29" t="n">
        <v>273443</v>
      </c>
      <c r="I29" t="n">
        <v>267859</v>
      </c>
      <c r="J29" t="n">
        <v>304329</v>
      </c>
      <c r="K29" t="n">
        <v>297013</v>
      </c>
      <c r="L29" t="n">
        <v>352382</v>
      </c>
      <c r="M29" t="n">
        <v>339305</v>
      </c>
      <c r="N29" t="n">
        <v>340116</v>
      </c>
      <c r="O29" t="n">
        <v>303128</v>
      </c>
      <c r="P29" t="n">
        <v>278658</v>
      </c>
      <c r="Q29" t="n">
        <v>252355</v>
      </c>
      <c r="R29" t="n">
        <v>223026</v>
      </c>
      <c r="S29" t="n">
        <v>201315</v>
      </c>
      <c r="T29" t="n">
        <v>174511</v>
      </c>
      <c r="U29" t="n">
        <v>175711</v>
      </c>
      <c r="V29" t="n">
        <v>179101</v>
      </c>
    </row>
    <row r="30">
      <c r="A30" s="5" t="inlineStr">
        <is>
          <t>Minderheitenanteil</t>
        </is>
      </c>
      <c r="B30" s="5" t="inlineStr">
        <is>
          <t>Minority Share</t>
        </is>
      </c>
      <c r="C30" t="n">
        <v>977</v>
      </c>
      <c r="D30" t="n">
        <v>966</v>
      </c>
      <c r="E30" t="n">
        <v>1235</v>
      </c>
      <c r="F30" t="n">
        <v>1425</v>
      </c>
      <c r="G30" t="n">
        <v>1145</v>
      </c>
      <c r="H30" t="n">
        <v>1166</v>
      </c>
      <c r="I30" t="n">
        <v>1471</v>
      </c>
      <c r="J30" t="n">
        <v>1574</v>
      </c>
      <c r="K30" t="n">
        <v>1530</v>
      </c>
      <c r="L30" t="n">
        <v>3741</v>
      </c>
      <c r="M30" t="n">
        <v>3540</v>
      </c>
      <c r="N30" t="n">
        <v>2204</v>
      </c>
      <c r="O30" t="n">
        <v>2553</v>
      </c>
      <c r="P30" t="n">
        <v>1698</v>
      </c>
      <c r="Q30" t="n">
        <v>1128</v>
      </c>
      <c r="R30" t="n">
        <v>924</v>
      </c>
      <c r="S30" t="n">
        <v>811</v>
      </c>
      <c r="T30" t="n">
        <v>743</v>
      </c>
      <c r="U30" t="n">
        <v>651</v>
      </c>
      <c r="V30" t="n">
        <v>584</v>
      </c>
    </row>
    <row r="31">
      <c r="A31" s="5" t="inlineStr">
        <is>
          <t>Summe Eigenkapital</t>
        </is>
      </c>
      <c r="B31" s="5" t="inlineStr">
        <is>
          <t>Equity</t>
        </is>
      </c>
      <c r="C31" t="n">
        <v>17708</v>
      </c>
      <c r="D31" t="n">
        <v>17489</v>
      </c>
      <c r="E31" t="n">
        <v>17900</v>
      </c>
      <c r="F31" t="n">
        <v>18126</v>
      </c>
      <c r="G31" t="n">
        <v>17087</v>
      </c>
      <c r="H31" t="n">
        <v>11110</v>
      </c>
      <c r="I31" t="n">
        <v>9546</v>
      </c>
      <c r="J31" t="n">
        <v>9786</v>
      </c>
      <c r="K31" t="n">
        <v>13833</v>
      </c>
      <c r="L31" t="n">
        <v>13984</v>
      </c>
      <c r="M31" t="n">
        <v>11546</v>
      </c>
      <c r="N31" t="n">
        <v>12242</v>
      </c>
      <c r="O31" t="n">
        <v>14039</v>
      </c>
      <c r="P31" t="n">
        <v>12366</v>
      </c>
      <c r="Q31" t="n">
        <v>9964</v>
      </c>
      <c r="R31" t="n">
        <v>8320</v>
      </c>
      <c r="S31" t="n">
        <v>6554</v>
      </c>
      <c r="T31" t="n">
        <v>9669</v>
      </c>
      <c r="U31" t="n">
        <v>11872</v>
      </c>
      <c r="V31" t="n">
        <v>13633</v>
      </c>
    </row>
    <row r="32">
      <c r="A32" s="5" t="inlineStr">
        <is>
          <t>Summe Passiva</t>
        </is>
      </c>
      <c r="B32" s="5" t="inlineStr">
        <is>
          <t>Liabilities &amp; Shareholder Equity</t>
        </is>
      </c>
      <c r="C32" t="n">
        <v>460043</v>
      </c>
      <c r="D32" t="n">
        <v>430478</v>
      </c>
      <c r="E32" t="n">
        <v>442685</v>
      </c>
      <c r="F32" t="n">
        <v>440419</v>
      </c>
      <c r="G32" t="n">
        <v>387874</v>
      </c>
      <c r="H32" t="n">
        <v>285719</v>
      </c>
      <c r="I32" t="n">
        <v>278876</v>
      </c>
      <c r="J32" t="n">
        <v>315689</v>
      </c>
      <c r="K32" t="n">
        <v>312376</v>
      </c>
      <c r="L32" t="n">
        <v>370107</v>
      </c>
      <c r="M32" t="n">
        <v>354391</v>
      </c>
      <c r="N32" t="n">
        <v>354562</v>
      </c>
      <c r="O32" t="n">
        <v>319720</v>
      </c>
      <c r="P32" t="n">
        <v>292722</v>
      </c>
      <c r="Q32" t="n">
        <v>263447</v>
      </c>
      <c r="R32" t="n">
        <v>232270</v>
      </c>
      <c r="S32" t="n">
        <v>208680</v>
      </c>
      <c r="T32" t="n">
        <v>184923</v>
      </c>
      <c r="U32" t="n">
        <v>188234</v>
      </c>
      <c r="V32" t="n">
        <v>193318</v>
      </c>
    </row>
    <row r="33">
      <c r="A33" s="5" t="inlineStr">
        <is>
          <t>Mio.Aktien im Umlauf</t>
        </is>
      </c>
      <c r="B33" s="5" t="inlineStr">
        <is>
          <t>Million shares outstanding</t>
        </is>
      </c>
      <c r="C33" t="n">
        <v>3921</v>
      </c>
      <c r="D33" t="n">
        <v>3902</v>
      </c>
      <c r="E33" t="n">
        <v>4013</v>
      </c>
      <c r="F33" t="n">
        <v>4062</v>
      </c>
      <c r="G33" t="n">
        <v>4048</v>
      </c>
      <c r="H33" t="n">
        <v>2950</v>
      </c>
      <c r="I33" t="n">
        <v>2947</v>
      </c>
      <c r="J33" t="n">
        <v>2946</v>
      </c>
      <c r="K33" t="n">
        <v>2906</v>
      </c>
      <c r="L33" t="n">
        <v>2820</v>
      </c>
      <c r="M33" t="n">
        <v>2767</v>
      </c>
      <c r="N33" t="n">
        <v>2658</v>
      </c>
      <c r="O33" t="n">
        <v>2622</v>
      </c>
      <c r="P33" t="n">
        <v>2469</v>
      </c>
      <c r="Q33" t="n">
        <v>2340</v>
      </c>
      <c r="R33" t="n">
        <v>2256</v>
      </c>
      <c r="S33" t="n">
        <v>2251</v>
      </c>
      <c r="T33" t="n">
        <v>2254</v>
      </c>
      <c r="U33" t="n">
        <v>2250</v>
      </c>
      <c r="V33" t="n">
        <v>2255</v>
      </c>
    </row>
    <row r="34">
      <c r="A34" s="5" t="inlineStr">
        <is>
          <t>Ergebnis je Aktie (brutto)</t>
        </is>
      </c>
      <c r="B34" s="5" t="inlineStr">
        <is>
          <t>Earnings per share</t>
        </is>
      </c>
      <c r="C34" t="n">
        <v>0.86</v>
      </c>
      <c r="D34" t="n">
        <v>0.42</v>
      </c>
      <c r="E34" t="n">
        <v>4.98</v>
      </c>
      <c r="F34" t="n">
        <v>0.29</v>
      </c>
      <c r="G34" t="n">
        <v>0.34</v>
      </c>
      <c r="H34" t="n">
        <v>0.77</v>
      </c>
      <c r="I34" t="n">
        <v>0.43</v>
      </c>
      <c r="J34" t="n">
        <v>0.01</v>
      </c>
      <c r="K34" t="n">
        <v>0.28</v>
      </c>
      <c r="L34" t="n">
        <v>0.87</v>
      </c>
      <c r="M34" t="n">
        <v>0.65</v>
      </c>
      <c r="N34" t="n">
        <v>-0.49</v>
      </c>
      <c r="O34" t="n">
        <v>0.7</v>
      </c>
      <c r="P34" t="n">
        <v>1.21</v>
      </c>
      <c r="Q34" t="n">
        <v>1.08</v>
      </c>
      <c r="R34" t="n">
        <v>0.66</v>
      </c>
      <c r="S34" t="n">
        <v>0.62</v>
      </c>
      <c r="T34" t="n">
        <v>-0.13</v>
      </c>
      <c r="U34" t="n">
        <v>0.23</v>
      </c>
      <c r="V34" t="n">
        <v>-0.62</v>
      </c>
    </row>
    <row r="35">
      <c r="A35" s="5" t="inlineStr">
        <is>
          <t>Ergebnis je Aktie (unverwässert)</t>
        </is>
      </c>
      <c r="B35" s="5" t="inlineStr">
        <is>
          <t>Basic Earnings per share</t>
        </is>
      </c>
      <c r="C35" t="n">
        <v>0.64</v>
      </c>
      <c r="D35" t="n">
        <v>0.38</v>
      </c>
      <c r="E35" t="n">
        <v>0.35</v>
      </c>
      <c r="F35" t="n">
        <v>0.15</v>
      </c>
      <c r="G35" t="n">
        <v>0.23</v>
      </c>
      <c r="H35" t="n">
        <v>0.5</v>
      </c>
      <c r="I35" t="n">
        <v>0.65</v>
      </c>
      <c r="J35" t="n">
        <v>-1.13</v>
      </c>
      <c r="K35" t="n">
        <v>0.058</v>
      </c>
      <c r="L35" t="n">
        <v>0.5</v>
      </c>
      <c r="M35" t="n">
        <v>0.38</v>
      </c>
      <c r="N35" t="n">
        <v>-0.37</v>
      </c>
      <c r="O35" t="n">
        <v>0.49</v>
      </c>
      <c r="P35" t="n">
        <v>0.88</v>
      </c>
      <c r="Q35" t="n">
        <v>0.74</v>
      </c>
      <c r="R35" t="n">
        <v>0.46</v>
      </c>
      <c r="S35" t="n">
        <v>0.41</v>
      </c>
      <c r="T35" t="n">
        <v>-0.24</v>
      </c>
      <c r="U35" t="n">
        <v>0.07000000000000001</v>
      </c>
      <c r="V35" t="n">
        <v>-0.77</v>
      </c>
    </row>
    <row r="36">
      <c r="A36" s="5" t="inlineStr">
        <is>
          <t>Ergebnis je Aktie (verwässert)</t>
        </is>
      </c>
      <c r="B36" s="5" t="inlineStr">
        <is>
          <t>Diluted Earnings per share</t>
        </is>
      </c>
      <c r="C36" t="n">
        <v>0.63</v>
      </c>
      <c r="D36" t="n">
        <v>0.38</v>
      </c>
      <c r="E36" t="n">
        <v>0.35</v>
      </c>
      <c r="F36" t="n">
        <v>0.15</v>
      </c>
      <c r="G36" t="n">
        <v>0.22</v>
      </c>
      <c r="H36" t="n">
        <v>0.5</v>
      </c>
      <c r="I36" t="n">
        <v>0.65</v>
      </c>
      <c r="J36" t="n">
        <v>-1.13</v>
      </c>
      <c r="K36" t="n">
        <v>0.057</v>
      </c>
      <c r="L36" t="n">
        <v>0.5</v>
      </c>
      <c r="M36" t="n">
        <v>0.38</v>
      </c>
      <c r="N36" t="n">
        <v>-0.37</v>
      </c>
      <c r="O36" t="n">
        <v>0.49</v>
      </c>
      <c r="P36" t="n">
        <v>0.87</v>
      </c>
      <c r="Q36" t="n">
        <v>0.73</v>
      </c>
      <c r="R36" t="n">
        <v>0.45</v>
      </c>
      <c r="S36" t="n">
        <v>0.41</v>
      </c>
      <c r="T36" t="n">
        <v>-0.24</v>
      </c>
      <c r="U36" t="n">
        <v>0.07000000000000001</v>
      </c>
      <c r="V36" t="n">
        <v>-0.77</v>
      </c>
    </row>
    <row r="37">
      <c r="A37" s="5" t="inlineStr">
        <is>
          <t>Dividende je Aktie</t>
        </is>
      </c>
      <c r="B37" s="5" t="inlineStr">
        <is>
          <t>Dividend per share</t>
        </is>
      </c>
      <c r="C37" t="n">
        <v>0.31</v>
      </c>
      <c r="D37" t="n">
        <v>0.3</v>
      </c>
      <c r="E37" t="n">
        <v>0.27</v>
      </c>
      <c r="F37" t="n">
        <v>0.23</v>
      </c>
      <c r="G37" t="n">
        <v>0.21</v>
      </c>
      <c r="H37" t="n">
        <v>0.18</v>
      </c>
      <c r="I37" t="n">
        <v>0.15</v>
      </c>
      <c r="J37" t="n">
        <v>0.19</v>
      </c>
      <c r="K37" t="n">
        <v>0.26</v>
      </c>
      <c r="L37" t="n">
        <v>0.26</v>
      </c>
      <c r="M37" t="n">
        <v>0.24</v>
      </c>
      <c r="N37" t="n">
        <v>0.33</v>
      </c>
      <c r="O37" t="n">
        <v>0.33</v>
      </c>
      <c r="P37" t="n">
        <v>0.3</v>
      </c>
      <c r="Q37" t="n">
        <v>0.27</v>
      </c>
      <c r="R37" t="n">
        <v>0.25</v>
      </c>
      <c r="S37" t="n">
        <v>0.24</v>
      </c>
      <c r="T37" t="n">
        <v>0.23</v>
      </c>
      <c r="U37" t="n">
        <v>0.38</v>
      </c>
      <c r="V37" t="n">
        <v>0.38</v>
      </c>
    </row>
    <row r="38">
      <c r="A38" s="5" t="inlineStr">
        <is>
          <t>Dividendenausschüttung in Mio</t>
        </is>
      </c>
      <c r="B38" s="5" t="inlineStr">
        <is>
          <t>Dividend Payment in M</t>
        </is>
      </c>
      <c r="C38" t="n">
        <v>1184</v>
      </c>
      <c r="D38" t="n">
        <v>1128</v>
      </c>
      <c r="E38" t="n">
        <v>983</v>
      </c>
      <c r="F38" t="n">
        <v>871</v>
      </c>
      <c r="G38" t="n">
        <v>635</v>
      </c>
      <c r="H38" t="n">
        <v>449</v>
      </c>
      <c r="I38" t="n">
        <v>429</v>
      </c>
      <c r="J38" t="n">
        <v>757</v>
      </c>
      <c r="K38" t="n">
        <v>738</v>
      </c>
      <c r="L38" t="n">
        <v>681</v>
      </c>
      <c r="M38" t="n">
        <v>775</v>
      </c>
      <c r="N38" t="n">
        <v>902</v>
      </c>
      <c r="O38" t="n">
        <v>801</v>
      </c>
      <c r="P38" t="n">
        <v>693</v>
      </c>
      <c r="Q38" t="n">
        <v>598</v>
      </c>
      <c r="R38" t="n">
        <v>553</v>
      </c>
      <c r="S38" t="n">
        <v>562</v>
      </c>
      <c r="T38" t="n">
        <v>536</v>
      </c>
      <c r="U38" t="n">
        <v>874</v>
      </c>
      <c r="V38" t="n">
        <v>872</v>
      </c>
    </row>
    <row r="39">
      <c r="A39" s="5" t="inlineStr">
        <is>
          <t>Ertrag</t>
        </is>
      </c>
      <c r="B39" s="5" t="inlineStr">
        <is>
          <t>Income</t>
        </is>
      </c>
      <c r="C39" t="n">
        <v>17.92</v>
      </c>
      <c r="D39" t="n">
        <v>4.56</v>
      </c>
      <c r="E39" t="n">
        <v>12.37</v>
      </c>
      <c r="F39" t="n">
        <v>13.61</v>
      </c>
      <c r="G39" t="n">
        <v>5.86</v>
      </c>
      <c r="H39" t="n">
        <v>14.74</v>
      </c>
      <c r="I39" t="n">
        <v>11.76</v>
      </c>
      <c r="J39" t="n">
        <v>14.63</v>
      </c>
      <c r="K39" t="n">
        <v>12.39</v>
      </c>
      <c r="L39" t="n">
        <v>20.71</v>
      </c>
      <c r="M39" t="n">
        <v>21.35</v>
      </c>
      <c r="N39" t="n">
        <v>7.28</v>
      </c>
      <c r="O39" t="n">
        <v>15.5</v>
      </c>
      <c r="P39" t="n">
        <v>18.38</v>
      </c>
      <c r="Q39" t="n">
        <v>21.77</v>
      </c>
      <c r="R39" t="n">
        <v>19.99</v>
      </c>
      <c r="S39" t="n">
        <v>19.37</v>
      </c>
      <c r="T39" t="n">
        <v>14.67</v>
      </c>
      <c r="U39" t="n">
        <v>15.99</v>
      </c>
      <c r="V39" t="n">
        <v>17.71</v>
      </c>
    </row>
    <row r="40">
      <c r="A40" s="5" t="inlineStr">
        <is>
          <t>Buchwert je Aktie</t>
        </is>
      </c>
      <c r="B40" s="5" t="inlineStr">
        <is>
          <t>Book value per share</t>
        </is>
      </c>
      <c r="C40" t="n">
        <v>4.52</v>
      </c>
      <c r="D40" t="n">
        <v>4.48</v>
      </c>
      <c r="E40" t="n">
        <v>4.46</v>
      </c>
      <c r="F40" t="n">
        <v>4.46</v>
      </c>
      <c r="G40" t="n">
        <v>4.22</v>
      </c>
      <c r="H40" t="n">
        <v>3.77</v>
      </c>
      <c r="I40" t="n">
        <v>3.24</v>
      </c>
      <c r="J40" t="n">
        <v>3.32</v>
      </c>
      <c r="K40" t="n">
        <v>4.76</v>
      </c>
      <c r="L40" t="n">
        <v>4.96</v>
      </c>
      <c r="M40" t="n">
        <v>4.17</v>
      </c>
      <c r="N40" t="n">
        <v>4.61</v>
      </c>
      <c r="O40" t="n">
        <v>5.35</v>
      </c>
      <c r="P40" t="n">
        <v>5.01</v>
      </c>
      <c r="Q40" t="n">
        <v>4.26</v>
      </c>
      <c r="R40" t="n">
        <v>3.69</v>
      </c>
      <c r="S40" t="n">
        <v>2.91</v>
      </c>
      <c r="T40" t="n">
        <v>4.29</v>
      </c>
      <c r="U40" t="n">
        <v>5.28</v>
      </c>
      <c r="V40" t="n">
        <v>6.05</v>
      </c>
    </row>
    <row r="41">
      <c r="A41" s="5" t="inlineStr">
        <is>
          <t>Cashflow je Aktie</t>
        </is>
      </c>
      <c r="B41" s="5" t="inlineStr">
        <is>
          <t>Cashflow per share</t>
        </is>
      </c>
      <c r="C41" t="n">
        <v>1.52</v>
      </c>
      <c r="D41" t="n">
        <v>1.53</v>
      </c>
      <c r="E41" t="n">
        <v>1.93</v>
      </c>
      <c r="F41" t="n">
        <v>1.17</v>
      </c>
      <c r="G41" t="n">
        <v>1.17</v>
      </c>
      <c r="H41" t="n">
        <v>-0.18</v>
      </c>
      <c r="I41" t="n">
        <v>1.36</v>
      </c>
      <c r="J41" t="n">
        <v>0.78</v>
      </c>
      <c r="K41" t="n">
        <v>-0.12</v>
      </c>
      <c r="L41" t="n">
        <v>0.64</v>
      </c>
      <c r="M41" t="n">
        <v>0.97</v>
      </c>
      <c r="N41" t="n">
        <v>3.07</v>
      </c>
      <c r="O41" t="n">
        <v>1.54</v>
      </c>
      <c r="P41" t="n">
        <v>0.75</v>
      </c>
      <c r="Q41" t="n">
        <v>1.03</v>
      </c>
      <c r="R41" t="inlineStr">
        <is>
          <t>-</t>
        </is>
      </c>
      <c r="S41" t="inlineStr">
        <is>
          <t>-</t>
        </is>
      </c>
      <c r="T41" t="inlineStr">
        <is>
          <t>-</t>
        </is>
      </c>
      <c r="U41" t="inlineStr">
        <is>
          <t>-</t>
        </is>
      </c>
      <c r="V41" t="inlineStr">
        <is>
          <t>-</t>
        </is>
      </c>
    </row>
    <row r="42">
      <c r="A42" s="5" t="inlineStr">
        <is>
          <t>Bilanzsumme je Aktie</t>
        </is>
      </c>
      <c r="B42" s="5" t="inlineStr">
        <is>
          <t>Total assets per share</t>
        </is>
      </c>
      <c r="C42" t="n">
        <v>117.32</v>
      </c>
      <c r="D42" t="n">
        <v>110.31</v>
      </c>
      <c r="E42" t="n">
        <v>110.32</v>
      </c>
      <c r="F42" t="n">
        <v>108.44</v>
      </c>
      <c r="G42" t="n">
        <v>95.81</v>
      </c>
      <c r="H42" t="n">
        <v>96.84</v>
      </c>
      <c r="I42" t="n">
        <v>94.63</v>
      </c>
      <c r="J42" t="n">
        <v>107.16</v>
      </c>
      <c r="K42" t="n">
        <v>107.49</v>
      </c>
      <c r="L42" t="n">
        <v>131.24</v>
      </c>
      <c r="M42" t="n">
        <v>128.08</v>
      </c>
      <c r="N42" t="n">
        <v>133.39</v>
      </c>
      <c r="O42" t="n">
        <v>121.94</v>
      </c>
      <c r="P42" t="n">
        <v>118.56</v>
      </c>
      <c r="Q42" t="n">
        <v>112.58</v>
      </c>
      <c r="R42" t="n">
        <v>102.96</v>
      </c>
      <c r="S42" t="n">
        <v>92.70999999999999</v>
      </c>
      <c r="T42" t="n">
        <v>82.04000000000001</v>
      </c>
      <c r="U42" t="n">
        <v>83.66</v>
      </c>
      <c r="V42" t="n">
        <v>85.73</v>
      </c>
    </row>
    <row r="43">
      <c r="A43" s="5" t="inlineStr">
        <is>
          <t>Personal am Ende des Jahres</t>
        </is>
      </c>
      <c r="B43" s="5" t="inlineStr">
        <is>
          <t>Staff at the end of year</t>
        </is>
      </c>
      <c r="C43" t="n">
        <v>31181</v>
      </c>
      <c r="D43" t="n">
        <v>31703</v>
      </c>
      <c r="E43" t="n">
        <v>30021</v>
      </c>
      <c r="F43" t="n">
        <v>29530</v>
      </c>
      <c r="G43" t="n">
        <v>29639</v>
      </c>
      <c r="H43" t="n">
        <v>26364</v>
      </c>
      <c r="I43" t="n">
        <v>27718</v>
      </c>
      <c r="J43" t="n">
        <v>33122</v>
      </c>
      <c r="K43" t="n">
        <v>36562</v>
      </c>
      <c r="L43" t="n">
        <v>45142</v>
      </c>
      <c r="M43" t="n">
        <v>49182</v>
      </c>
      <c r="N43" t="n">
        <v>55057</v>
      </c>
      <c r="O43" t="n">
        <v>56754</v>
      </c>
      <c r="P43" t="n">
        <v>58019</v>
      </c>
      <c r="Q43" t="n">
        <v>54791</v>
      </c>
      <c r="R43" t="n">
        <v>55872</v>
      </c>
      <c r="S43" t="n">
        <v>60740</v>
      </c>
      <c r="T43" t="n">
        <v>64562</v>
      </c>
      <c r="U43" t="n">
        <v>68107</v>
      </c>
      <c r="V43" t="n">
        <v>72749</v>
      </c>
    </row>
    <row r="44">
      <c r="A44" s="5" t="inlineStr">
        <is>
          <t>Personalaufwand in Mio. GBP</t>
        </is>
      </c>
      <c r="B44" s="5" t="inlineStr"/>
      <c r="C44" t="n">
        <v>2036</v>
      </c>
      <c r="D44" t="n">
        <v>1974</v>
      </c>
      <c r="E44" t="n">
        <v>1942</v>
      </c>
      <c r="F44" t="n">
        <v>1764</v>
      </c>
      <c r="G44" t="n">
        <v>1628</v>
      </c>
      <c r="H44" t="n">
        <v>1534</v>
      </c>
      <c r="I44" t="n">
        <v>1780</v>
      </c>
      <c r="J44" t="n">
        <v>2111</v>
      </c>
      <c r="K44" t="n">
        <v>2332</v>
      </c>
      <c r="L44" t="n">
        <v>2239</v>
      </c>
      <c r="M44" t="n">
        <v>2659</v>
      </c>
      <c r="N44" t="n">
        <v>2114</v>
      </c>
      <c r="O44" t="n">
        <v>1831</v>
      </c>
      <c r="P44" t="n">
        <v>1798</v>
      </c>
      <c r="Q44" t="n">
        <v>1677</v>
      </c>
      <c r="R44" t="n">
        <v>1727</v>
      </c>
      <c r="S44" t="n">
        <v>1776</v>
      </c>
      <c r="T44" t="n">
        <v>1744</v>
      </c>
      <c r="U44" t="n">
        <v>2091</v>
      </c>
      <c r="V44" t="n">
        <v>2152</v>
      </c>
    </row>
    <row r="45">
      <c r="A45" s="5" t="inlineStr">
        <is>
          <t>Aufwand je Mitarbeiter in GBP</t>
        </is>
      </c>
      <c r="B45" s="5" t="inlineStr"/>
      <c r="C45" t="n">
        <v>65296</v>
      </c>
      <c r="D45" t="n">
        <v>62265</v>
      </c>
      <c r="E45" t="n">
        <v>64688</v>
      </c>
      <c r="F45" t="n">
        <v>59736</v>
      </c>
      <c r="G45" t="n">
        <v>54928</v>
      </c>
      <c r="H45" t="n">
        <v>58185</v>
      </c>
      <c r="I45" t="n">
        <v>64218</v>
      </c>
      <c r="J45" t="n">
        <v>63734</v>
      </c>
      <c r="K45" t="n">
        <v>63782</v>
      </c>
      <c r="L45" t="n">
        <v>49599</v>
      </c>
      <c r="M45" t="n">
        <v>54065</v>
      </c>
      <c r="N45" t="n">
        <v>38397</v>
      </c>
      <c r="O45" t="n">
        <v>32262</v>
      </c>
      <c r="P45" t="n">
        <v>30990</v>
      </c>
      <c r="Q45" t="n">
        <v>30607</v>
      </c>
      <c r="R45" t="n">
        <v>30910</v>
      </c>
      <c r="S45" t="n">
        <v>29239</v>
      </c>
      <c r="T45" t="n">
        <v>27013</v>
      </c>
      <c r="U45" t="n">
        <v>30702</v>
      </c>
      <c r="V45" t="n">
        <v>29581</v>
      </c>
    </row>
    <row r="46">
      <c r="A46" s="5" t="inlineStr">
        <is>
          <t>Ertrag je Mitarbeiter in GBP</t>
        </is>
      </c>
      <c r="B46" s="5" t="inlineStr"/>
      <c r="C46" t="n">
        <v>2250000</v>
      </c>
      <c r="D46" t="n">
        <v>561429</v>
      </c>
      <c r="E46" t="n">
        <v>1650000</v>
      </c>
      <c r="F46" t="n">
        <v>1870000</v>
      </c>
      <c r="G46" t="n">
        <v>800567</v>
      </c>
      <c r="H46" t="n">
        <v>1650000</v>
      </c>
      <c r="I46" t="n">
        <v>1250000</v>
      </c>
      <c r="J46" t="n">
        <v>1300000</v>
      </c>
      <c r="K46" t="n">
        <v>1020000</v>
      </c>
      <c r="L46" t="n">
        <v>1300000</v>
      </c>
      <c r="M46" t="n">
        <v>1200000</v>
      </c>
      <c r="N46" t="n">
        <v>351690</v>
      </c>
      <c r="O46" t="n">
        <v>716160</v>
      </c>
      <c r="P46" t="n">
        <v>782105</v>
      </c>
      <c r="Q46" t="n">
        <v>929696</v>
      </c>
      <c r="R46" t="n">
        <v>807184</v>
      </c>
      <c r="S46" t="n">
        <v>718027</v>
      </c>
      <c r="T46" t="n">
        <v>512050</v>
      </c>
      <c r="U46" t="n">
        <v>528139</v>
      </c>
      <c r="V46" t="n">
        <v>548873</v>
      </c>
    </row>
    <row r="47">
      <c r="A47" s="5" t="inlineStr">
        <is>
          <t>Bruttoergebnis je Mitarbeiter in GBP</t>
        </is>
      </c>
      <c r="B47" s="5" t="inlineStr"/>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row>
    <row r="48">
      <c r="A48" s="5" t="inlineStr">
        <is>
          <t>Gewinn je Mitarbeiter in GBP</t>
        </is>
      </c>
      <c r="B48" s="5" t="inlineStr"/>
      <c r="C48" t="n">
        <v>81716</v>
      </c>
      <c r="D48" t="n">
        <v>49459</v>
      </c>
      <c r="E48" t="n">
        <v>49865</v>
      </c>
      <c r="F48" t="n">
        <v>23806</v>
      </c>
      <c r="G48" t="n">
        <v>30973</v>
      </c>
      <c r="H48" t="n">
        <v>59513</v>
      </c>
      <c r="I48" t="n">
        <v>72444</v>
      </c>
      <c r="J48" t="n">
        <v>-97156</v>
      </c>
      <c r="K48" t="n">
        <v>6154</v>
      </c>
      <c r="L48" t="n">
        <v>32409</v>
      </c>
      <c r="M48" t="n">
        <v>22061</v>
      </c>
      <c r="N48" t="n">
        <v>-16619</v>
      </c>
      <c r="O48" t="n">
        <v>23382</v>
      </c>
      <c r="P48" t="n">
        <v>38177</v>
      </c>
      <c r="Q48" t="n">
        <v>32250</v>
      </c>
      <c r="R48" t="n">
        <v>18918</v>
      </c>
      <c r="S48" t="n">
        <v>15624</v>
      </c>
      <c r="T48" t="n">
        <v>-8271</v>
      </c>
      <c r="U48" t="n">
        <v>484.53</v>
      </c>
      <c r="V48" t="n">
        <v>-23547</v>
      </c>
    </row>
    <row r="49">
      <c r="A49" s="5" t="inlineStr">
        <is>
          <t>KGV (Kurs/Gewinn)</t>
        </is>
      </c>
      <c r="B49" s="5" t="inlineStr">
        <is>
          <t>PE (price/earnings)</t>
        </is>
      </c>
      <c r="C49" t="n">
        <v>6.6</v>
      </c>
      <c r="D49" t="n">
        <v>9.800000000000001</v>
      </c>
      <c r="E49" t="n">
        <v>14.5</v>
      </c>
      <c r="F49" t="n">
        <v>31.8</v>
      </c>
      <c r="G49" t="n">
        <v>22.8</v>
      </c>
      <c r="H49" t="n">
        <v>9.6</v>
      </c>
      <c r="I49" t="n">
        <v>6.9</v>
      </c>
      <c r="J49" t="inlineStr">
        <is>
          <t>-</t>
        </is>
      </c>
      <c r="K49" t="n">
        <v>51.9</v>
      </c>
      <c r="L49" t="n">
        <v>7.9</v>
      </c>
      <c r="M49" t="n">
        <v>10.4</v>
      </c>
      <c r="N49" t="inlineStr">
        <is>
          <t>-</t>
        </is>
      </c>
      <c r="O49" t="n">
        <v>13.7</v>
      </c>
      <c r="P49" t="n">
        <v>9.300000000000001</v>
      </c>
      <c r="Q49" t="n">
        <v>9.5</v>
      </c>
      <c r="R49" t="n">
        <v>13.7</v>
      </c>
      <c r="S49" t="n">
        <v>12</v>
      </c>
      <c r="T49" t="inlineStr">
        <is>
          <t>-</t>
        </is>
      </c>
      <c r="U49" t="n">
        <v>120.7</v>
      </c>
      <c r="V49" t="inlineStr">
        <is>
          <t>-</t>
        </is>
      </c>
    </row>
    <row r="50">
      <c r="A50" s="5" t="inlineStr">
        <is>
          <t>KUV (Kurs/Umsatz)</t>
        </is>
      </c>
      <c r="B50" s="5" t="inlineStr">
        <is>
          <t>PS (price/sales)</t>
        </is>
      </c>
      <c r="C50" t="n">
        <v>0.23</v>
      </c>
      <c r="D50" t="n">
        <v>0.82</v>
      </c>
      <c r="E50" t="n">
        <v>0.41</v>
      </c>
      <c r="F50" t="n">
        <v>0.36</v>
      </c>
      <c r="G50" t="n">
        <v>0.88</v>
      </c>
      <c r="H50" t="n">
        <v>0.33</v>
      </c>
      <c r="I50" t="n">
        <v>0.38</v>
      </c>
      <c r="J50" t="n">
        <v>0.25</v>
      </c>
      <c r="K50" t="n">
        <v>0.24</v>
      </c>
      <c r="L50" t="n">
        <v>0.19</v>
      </c>
      <c r="M50" t="n">
        <v>0.19</v>
      </c>
      <c r="N50" t="n">
        <v>0.54</v>
      </c>
      <c r="O50" t="n">
        <v>0.43</v>
      </c>
      <c r="P50" t="n">
        <v>0.45</v>
      </c>
      <c r="Q50" t="n">
        <v>0.32</v>
      </c>
      <c r="R50" t="n">
        <v>0.31</v>
      </c>
      <c r="S50" t="n">
        <v>0.25</v>
      </c>
      <c r="T50" t="n">
        <v>0.3</v>
      </c>
      <c r="U50" t="n">
        <v>0.53</v>
      </c>
      <c r="V50" t="n">
        <v>0.61</v>
      </c>
    </row>
    <row r="51">
      <c r="A51" s="5" t="inlineStr">
        <is>
          <t>KBV (Kurs/Buchwert)</t>
        </is>
      </c>
      <c r="B51" s="5" t="inlineStr">
        <is>
          <t>PB (price/book value)</t>
        </is>
      </c>
      <c r="C51" t="n">
        <v>0.93</v>
      </c>
      <c r="D51" t="n">
        <v>0.84</v>
      </c>
      <c r="E51" t="n">
        <v>1.14</v>
      </c>
      <c r="F51" t="n">
        <v>1.09</v>
      </c>
      <c r="G51" t="n">
        <v>1.22</v>
      </c>
      <c r="H51" t="n">
        <v>1.29</v>
      </c>
      <c r="I51" t="n">
        <v>1.39</v>
      </c>
      <c r="J51" t="n">
        <v>1.12</v>
      </c>
      <c r="K51" t="n">
        <v>0.63</v>
      </c>
      <c r="L51" t="n">
        <v>0.79</v>
      </c>
      <c r="M51" t="n">
        <v>0.95</v>
      </c>
      <c r="N51" t="n">
        <v>0.85</v>
      </c>
      <c r="O51" t="n">
        <v>1.26</v>
      </c>
      <c r="P51" t="n">
        <v>1.64</v>
      </c>
      <c r="Q51" t="n">
        <v>1.66</v>
      </c>
      <c r="R51" t="n">
        <v>1.7</v>
      </c>
      <c r="S51" t="n">
        <v>1.68</v>
      </c>
      <c r="T51" t="n">
        <v>1.03</v>
      </c>
      <c r="U51" t="n">
        <v>1.6</v>
      </c>
      <c r="V51" t="n">
        <v>1.79</v>
      </c>
    </row>
    <row r="52">
      <c r="A52" s="5" t="inlineStr">
        <is>
          <t>KCV (Kurs/Cashflow)</t>
        </is>
      </c>
      <c r="B52" s="5" t="inlineStr">
        <is>
          <t>PC (price/cashflow)</t>
        </is>
      </c>
      <c r="C52" t="n">
        <v>2.75</v>
      </c>
      <c r="D52" t="n">
        <v>2.46</v>
      </c>
      <c r="E52" t="n">
        <v>2.63</v>
      </c>
      <c r="F52" t="n">
        <v>4.16</v>
      </c>
      <c r="G52" t="n">
        <v>4.39</v>
      </c>
      <c r="H52" t="n">
        <v>-26.3</v>
      </c>
      <c r="I52" t="n">
        <v>3.31</v>
      </c>
      <c r="J52" t="n">
        <v>4.79</v>
      </c>
      <c r="K52" t="n">
        <v>-25.58</v>
      </c>
      <c r="L52" t="n">
        <v>6.13</v>
      </c>
      <c r="M52" t="n">
        <v>4.09</v>
      </c>
      <c r="N52" t="n">
        <v>1.27</v>
      </c>
      <c r="O52" t="n">
        <v>4.38</v>
      </c>
      <c r="P52" t="n">
        <v>10.91</v>
      </c>
      <c r="Q52" t="n">
        <v>6.85</v>
      </c>
      <c r="R52" t="inlineStr">
        <is>
          <t>-</t>
        </is>
      </c>
      <c r="S52" t="inlineStr">
        <is>
          <t>-</t>
        </is>
      </c>
      <c r="T52" t="inlineStr">
        <is>
          <t>-</t>
        </is>
      </c>
      <c r="U52" t="inlineStr">
        <is>
          <t>-</t>
        </is>
      </c>
      <c r="V52" t="inlineStr">
        <is>
          <t>-</t>
        </is>
      </c>
    </row>
    <row r="53">
      <c r="A53" s="5" t="inlineStr">
        <is>
          <t>Dividendenrendite in %</t>
        </is>
      </c>
      <c r="B53" s="5" t="inlineStr">
        <is>
          <t>Dividend Yield in %</t>
        </is>
      </c>
      <c r="C53" t="n">
        <v>7.37</v>
      </c>
      <c r="D53" t="n">
        <v>7.98</v>
      </c>
      <c r="E53" t="n">
        <v>5.4</v>
      </c>
      <c r="F53" t="n">
        <v>4.79</v>
      </c>
      <c r="G53" t="n">
        <v>4.03</v>
      </c>
      <c r="H53" t="n">
        <v>3.73</v>
      </c>
      <c r="I53" t="n">
        <v>3.34</v>
      </c>
      <c r="J53" t="n">
        <v>5.09</v>
      </c>
      <c r="K53" t="n">
        <v>8.640000000000001</v>
      </c>
      <c r="L53" t="n">
        <v>6.62</v>
      </c>
      <c r="M53" t="n">
        <v>6.05</v>
      </c>
      <c r="N53" t="n">
        <v>8.460000000000001</v>
      </c>
      <c r="O53" t="n">
        <v>4.9</v>
      </c>
      <c r="P53" t="n">
        <v>3.65</v>
      </c>
      <c r="Q53" t="n">
        <v>3.83</v>
      </c>
      <c r="R53" t="n">
        <v>3.98</v>
      </c>
      <c r="S53" t="n">
        <v>4.9</v>
      </c>
      <c r="T53" t="n">
        <v>5.19</v>
      </c>
      <c r="U53" t="n">
        <v>4.5</v>
      </c>
      <c r="V53" t="n">
        <v>3.51</v>
      </c>
    </row>
    <row r="54">
      <c r="A54" s="5" t="inlineStr">
        <is>
          <t>Gewinnrendite in %</t>
        </is>
      </c>
      <c r="B54" s="5" t="inlineStr">
        <is>
          <t>Return on profit in %</t>
        </is>
      </c>
      <c r="C54" t="n">
        <v>15.2</v>
      </c>
      <c r="D54" t="n">
        <v>10.2</v>
      </c>
      <c r="E54" t="n">
        <v>6.9</v>
      </c>
      <c r="F54" t="n">
        <v>3.1</v>
      </c>
      <c r="G54" t="n">
        <v>4.4</v>
      </c>
      <c r="H54" t="n">
        <v>10.4</v>
      </c>
      <c r="I54" t="n">
        <v>14.5</v>
      </c>
      <c r="J54" t="n">
        <v>-30.3</v>
      </c>
      <c r="K54" t="n">
        <v>1.9</v>
      </c>
      <c r="L54" t="n">
        <v>12.7</v>
      </c>
      <c r="M54" t="n">
        <v>9.6</v>
      </c>
      <c r="N54" t="n">
        <v>-9.5</v>
      </c>
      <c r="O54" t="n">
        <v>7.3</v>
      </c>
      <c r="P54" t="n">
        <v>10.7</v>
      </c>
      <c r="Q54" t="n">
        <v>10.5</v>
      </c>
      <c r="R54" t="n">
        <v>7.3</v>
      </c>
      <c r="S54" t="n">
        <v>8.4</v>
      </c>
      <c r="T54" t="n">
        <v>-5.4</v>
      </c>
      <c r="U54" t="n">
        <v>0.8</v>
      </c>
      <c r="V54" t="n">
        <v>-7.1</v>
      </c>
    </row>
    <row r="55">
      <c r="A55" s="5" t="inlineStr">
        <is>
          <t>Eigenkapitalrendite in %</t>
        </is>
      </c>
      <c r="B55" s="5" t="inlineStr">
        <is>
          <t>Return on Equity in %</t>
        </is>
      </c>
      <c r="C55" t="n">
        <v>14.39</v>
      </c>
      <c r="D55" t="n">
        <v>8.970000000000001</v>
      </c>
      <c r="E55" t="n">
        <v>8.359999999999999</v>
      </c>
      <c r="F55" t="n">
        <v>3.88</v>
      </c>
      <c r="G55" t="n">
        <v>5.37</v>
      </c>
      <c r="H55" t="n">
        <v>14.12</v>
      </c>
      <c r="I55" t="n">
        <v>21.03</v>
      </c>
      <c r="J55" t="n">
        <v>-32.88</v>
      </c>
      <c r="K55" t="n">
        <v>1.63</v>
      </c>
      <c r="L55" t="n">
        <v>10.46</v>
      </c>
      <c r="M55" t="n">
        <v>9.4</v>
      </c>
      <c r="N55" t="n">
        <v>-7.47</v>
      </c>
      <c r="O55" t="n">
        <v>9.449999999999999</v>
      </c>
      <c r="P55" t="n">
        <v>17.91</v>
      </c>
      <c r="Q55" t="n">
        <v>17.73</v>
      </c>
      <c r="R55" t="n">
        <v>12.7</v>
      </c>
      <c r="S55" t="n">
        <v>14.48</v>
      </c>
      <c r="T55" t="n">
        <v>-5.52</v>
      </c>
      <c r="U55" t="n">
        <v>0.28</v>
      </c>
      <c r="V55" t="n">
        <v>-12.57</v>
      </c>
    </row>
    <row r="56">
      <c r="A56" s="5" t="inlineStr">
        <is>
          <t>Gesamtkapitalrendite in %</t>
        </is>
      </c>
      <c r="B56" s="5" t="inlineStr">
        <is>
          <t>Total Return on Investment in %</t>
        </is>
      </c>
      <c r="C56" t="n">
        <v>0.55</v>
      </c>
      <c r="D56" t="n">
        <v>0.36</v>
      </c>
      <c r="E56" t="n">
        <v>0.34</v>
      </c>
      <c r="F56" t="n">
        <v>0.16</v>
      </c>
      <c r="G56" t="n">
        <v>0.24</v>
      </c>
      <c r="H56" t="n">
        <v>0.55</v>
      </c>
      <c r="I56" t="n">
        <v>0.72</v>
      </c>
      <c r="J56" t="n">
        <v>-1.02</v>
      </c>
      <c r="K56" t="n">
        <v>0.07000000000000001</v>
      </c>
      <c r="L56" t="n">
        <v>0.4</v>
      </c>
      <c r="M56" t="n">
        <v>0.31</v>
      </c>
      <c r="N56" t="n">
        <v>-0.26</v>
      </c>
      <c r="O56" t="n">
        <v>0.42</v>
      </c>
      <c r="P56" t="n">
        <v>0.76</v>
      </c>
      <c r="Q56" t="n">
        <v>0.67</v>
      </c>
      <c r="R56" t="n">
        <v>0.46</v>
      </c>
      <c r="S56" t="n">
        <v>0.45</v>
      </c>
      <c r="T56" t="n">
        <v>-0.29</v>
      </c>
      <c r="U56" t="n">
        <v>0.02</v>
      </c>
      <c r="V56" t="n">
        <v>-0.89</v>
      </c>
    </row>
    <row r="57">
      <c r="A57" s="5" t="inlineStr">
        <is>
          <t>Eigenkapitalquote in %</t>
        </is>
      </c>
      <c r="B57" s="5" t="inlineStr">
        <is>
          <t>Equity Ratio in %</t>
        </is>
      </c>
      <c r="C57" t="n">
        <v>3.85</v>
      </c>
      <c r="D57" t="n">
        <v>4.06</v>
      </c>
      <c r="E57" t="n">
        <v>4.04</v>
      </c>
      <c r="F57" t="n">
        <v>4.12</v>
      </c>
      <c r="G57" t="n">
        <v>4.41</v>
      </c>
      <c r="H57" t="n">
        <v>3.89</v>
      </c>
      <c r="I57" t="n">
        <v>3.42</v>
      </c>
      <c r="J57" t="n">
        <v>3.1</v>
      </c>
      <c r="K57" t="n">
        <v>4.43</v>
      </c>
      <c r="L57" t="n">
        <v>3.78</v>
      </c>
      <c r="M57" t="n">
        <v>3.26</v>
      </c>
      <c r="N57" t="n">
        <v>3.45</v>
      </c>
      <c r="O57" t="n">
        <v>4.39</v>
      </c>
      <c r="P57" t="n">
        <v>4.22</v>
      </c>
      <c r="Q57" t="n">
        <v>3.78</v>
      </c>
      <c r="R57" t="n">
        <v>3.58</v>
      </c>
      <c r="S57" t="n">
        <v>3.14</v>
      </c>
      <c r="T57" t="n">
        <v>5.23</v>
      </c>
      <c r="U57" t="n">
        <v>6.31</v>
      </c>
      <c r="V57" t="n">
        <v>7.05</v>
      </c>
    </row>
    <row r="58">
      <c r="A58" s="5" t="inlineStr">
        <is>
          <t>Fremdkapitalquote in %</t>
        </is>
      </c>
      <c r="B58" s="5" t="inlineStr">
        <is>
          <t>Debt Ratio in %</t>
        </is>
      </c>
      <c r="C58" t="n">
        <v>96.15000000000001</v>
      </c>
      <c r="D58" t="n">
        <v>95.94</v>
      </c>
      <c r="E58" t="n">
        <v>95.95999999999999</v>
      </c>
      <c r="F58" t="n">
        <v>95.88</v>
      </c>
      <c r="G58" t="n">
        <v>95.59</v>
      </c>
      <c r="H58" t="n">
        <v>96.11</v>
      </c>
      <c r="I58" t="n">
        <v>96.58</v>
      </c>
      <c r="J58" t="n">
        <v>96.90000000000001</v>
      </c>
      <c r="K58" t="n">
        <v>95.56999999999999</v>
      </c>
      <c r="L58" t="n">
        <v>96.22</v>
      </c>
      <c r="M58" t="n">
        <v>96.73999999999999</v>
      </c>
      <c r="N58" t="n">
        <v>96.55</v>
      </c>
      <c r="O58" t="n">
        <v>95.61</v>
      </c>
      <c r="P58" t="n">
        <v>95.78</v>
      </c>
      <c r="Q58" t="n">
        <v>96.22</v>
      </c>
      <c r="R58" t="n">
        <v>96.42</v>
      </c>
      <c r="S58" t="n">
        <v>96.86</v>
      </c>
      <c r="T58" t="n">
        <v>94.77</v>
      </c>
      <c r="U58" t="n">
        <v>93.69</v>
      </c>
      <c r="V58" t="n">
        <v>92.95</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0.55</v>
      </c>
      <c r="D65" t="n">
        <v>0.36</v>
      </c>
      <c r="E65" t="n">
        <v>0.34</v>
      </c>
      <c r="F65" t="n">
        <v>0.16</v>
      </c>
      <c r="G65" t="n">
        <v>0.24</v>
      </c>
      <c r="H65" t="n">
        <v>0.55</v>
      </c>
      <c r="I65" t="n">
        <v>0.72</v>
      </c>
      <c r="J65" t="n">
        <v>-1.02</v>
      </c>
      <c r="K65" t="n">
        <v>0.07000000000000001</v>
      </c>
      <c r="L65" t="n">
        <v>0.4</v>
      </c>
      <c r="M65" t="n">
        <v>0.31</v>
      </c>
      <c r="N65" t="n">
        <v>-0.26</v>
      </c>
      <c r="O65" t="n">
        <v>0.42</v>
      </c>
      <c r="P65" t="n">
        <v>0.76</v>
      </c>
      <c r="Q65" t="n">
        <v>0.67</v>
      </c>
      <c r="R65" t="n">
        <v>0.46</v>
      </c>
      <c r="S65" t="n">
        <v>0.45</v>
      </c>
      <c r="T65" t="n">
        <v>-0.29</v>
      </c>
      <c r="U65" t="n">
        <v>0.02</v>
      </c>
    </row>
    <row r="66">
      <c r="A66" s="5" t="inlineStr">
        <is>
          <t>Ertrag des eingesetzten Kapitals</t>
        </is>
      </c>
      <c r="B66" s="5" t="inlineStr">
        <is>
          <t>ROCE Return on Cap. Empl. in %</t>
        </is>
      </c>
      <c r="C66" t="n">
        <v>0.86</v>
      </c>
      <c r="D66" t="n">
        <v>0.39</v>
      </c>
      <c r="E66" t="n">
        <v>0.54</v>
      </c>
      <c r="F66" t="n">
        <v>0.42</v>
      </c>
      <c r="G66" t="n">
        <v>0.3</v>
      </c>
      <c r="H66" t="n">
        <v>0.9399999999999999</v>
      </c>
      <c r="I66" t="n">
        <v>0.53</v>
      </c>
      <c r="J66" t="n">
        <v>0.08</v>
      </c>
      <c r="K66" t="n">
        <v>0.2</v>
      </c>
      <c r="L66" t="n">
        <v>0.77</v>
      </c>
      <c r="M66" t="n">
        <v>0.57</v>
      </c>
      <c r="N66" t="n">
        <v>-0.67</v>
      </c>
      <c r="O66" t="n">
        <v>0.58</v>
      </c>
      <c r="P66" t="n">
        <v>1.14</v>
      </c>
      <c r="Q66" t="n">
        <v>1.32</v>
      </c>
      <c r="R66" t="n">
        <v>1.03</v>
      </c>
      <c r="S66" t="n">
        <v>0.93</v>
      </c>
      <c r="T66" t="n">
        <v>1</v>
      </c>
      <c r="U66" t="n">
        <v>1.09</v>
      </c>
    </row>
    <row r="67">
      <c r="A67" s="5" t="inlineStr"/>
      <c r="B67" s="5" t="inlineStr"/>
    </row>
    <row r="68">
      <c r="A68" s="5" t="inlineStr"/>
      <c r="B68" s="5" t="inlineStr"/>
    </row>
    <row r="69">
      <c r="A69" s="5" t="inlineStr">
        <is>
          <t>Operativer Cashflow</t>
        </is>
      </c>
      <c r="B69" s="5" t="inlineStr">
        <is>
          <t>Operating Cashflow in M</t>
        </is>
      </c>
      <c r="C69" t="n">
        <v>10782.75</v>
      </c>
      <c r="D69" t="n">
        <v>9598.92</v>
      </c>
      <c r="E69" t="n">
        <v>10554.19</v>
      </c>
      <c r="F69" t="n">
        <v>16897.92</v>
      </c>
      <c r="G69" t="n">
        <v>17770.72</v>
      </c>
      <c r="H69" t="n">
        <v>-77585</v>
      </c>
      <c r="I69" t="n">
        <v>9754.57</v>
      </c>
      <c r="J69" t="n">
        <v>14111.34</v>
      </c>
      <c r="K69" t="n">
        <v>-74335.48</v>
      </c>
      <c r="L69" t="n">
        <v>17286.6</v>
      </c>
      <c r="M69" t="n">
        <v>11317.03</v>
      </c>
      <c r="N69" t="n">
        <v>3375.66</v>
      </c>
      <c r="O69" t="n">
        <v>11484.36</v>
      </c>
      <c r="P69" t="n">
        <v>26936.79</v>
      </c>
      <c r="Q69" t="n">
        <v>16029</v>
      </c>
      <c r="R69" t="inlineStr">
        <is>
          <t>-</t>
        </is>
      </c>
      <c r="S69" t="inlineStr">
        <is>
          <t>-</t>
        </is>
      </c>
      <c r="T69" t="inlineStr">
        <is>
          <t>-</t>
        </is>
      </c>
      <c r="U69" t="inlineStr">
        <is>
          <t>-</t>
        </is>
      </c>
    </row>
    <row r="70">
      <c r="A70" s="5" t="inlineStr">
        <is>
          <t>Aktienrückkauf</t>
        </is>
      </c>
      <c r="B70" s="5" t="inlineStr">
        <is>
          <t>Share Buyback in M</t>
        </is>
      </c>
      <c r="C70" t="n">
        <v>-19</v>
      </c>
      <c r="D70" t="n">
        <v>111</v>
      </c>
      <c r="E70" t="n">
        <v>49</v>
      </c>
      <c r="F70" t="n">
        <v>-14</v>
      </c>
      <c r="G70" t="n">
        <v>-1098</v>
      </c>
      <c r="H70" t="n">
        <v>-3</v>
      </c>
      <c r="I70" t="n">
        <v>-1</v>
      </c>
      <c r="J70" t="n">
        <v>-40</v>
      </c>
      <c r="K70" t="n">
        <v>-86</v>
      </c>
      <c r="L70" t="n">
        <v>-53</v>
      </c>
      <c r="M70" t="n">
        <v>-109</v>
      </c>
      <c r="N70" t="n">
        <v>-36</v>
      </c>
      <c r="O70" t="n">
        <v>-153</v>
      </c>
      <c r="P70" t="n">
        <v>-129</v>
      </c>
      <c r="Q70" t="n">
        <v>-84</v>
      </c>
      <c r="R70" t="n">
        <v>-5</v>
      </c>
      <c r="S70" t="n">
        <v>3</v>
      </c>
      <c r="T70" t="n">
        <v>-4</v>
      </c>
      <c r="U70" t="n">
        <v>5</v>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62.5</v>
      </c>
      <c r="D75" t="n">
        <v>4.74</v>
      </c>
      <c r="E75" t="n">
        <v>112.94</v>
      </c>
      <c r="F75" t="n">
        <v>-23.42</v>
      </c>
      <c r="G75" t="n">
        <v>-41.49</v>
      </c>
      <c r="H75" t="n">
        <v>-21.86</v>
      </c>
      <c r="I75" t="n">
        <v>-162.4</v>
      </c>
      <c r="J75" t="n">
        <v>-1530.22</v>
      </c>
      <c r="K75" t="n">
        <v>-84.62</v>
      </c>
      <c r="L75" t="n">
        <v>34.84</v>
      </c>
      <c r="M75" t="n">
        <v>-218.58</v>
      </c>
      <c r="N75" t="n">
        <v>-168.95</v>
      </c>
      <c r="O75" t="n">
        <v>-40.09</v>
      </c>
      <c r="P75" t="n">
        <v>25.35</v>
      </c>
      <c r="Q75" t="n">
        <v>67.17</v>
      </c>
      <c r="R75" t="n">
        <v>11.38</v>
      </c>
      <c r="S75" t="n">
        <v>-277.72</v>
      </c>
      <c r="T75" t="n">
        <v>-1718.18</v>
      </c>
      <c r="U75" t="n">
        <v>-101.93</v>
      </c>
    </row>
    <row r="76">
      <c r="A76" s="5" t="inlineStr">
        <is>
          <t>Gewinnwachstum 3J in %</t>
        </is>
      </c>
      <c r="B76" s="5" t="inlineStr">
        <is>
          <t>Earnings Growth 3Y in %</t>
        </is>
      </c>
      <c r="C76" t="n">
        <v>60.06</v>
      </c>
      <c r="D76" t="n">
        <v>31.42</v>
      </c>
      <c r="E76" t="n">
        <v>16.01</v>
      </c>
      <c r="F76" t="n">
        <v>-28.92</v>
      </c>
      <c r="G76" t="n">
        <v>-75.25</v>
      </c>
      <c r="H76" t="n">
        <v>-571.49</v>
      </c>
      <c r="I76" t="n">
        <v>-592.41</v>
      </c>
      <c r="J76" t="n">
        <v>-526.67</v>
      </c>
      <c r="K76" t="n">
        <v>-89.45</v>
      </c>
      <c r="L76" t="n">
        <v>-117.56</v>
      </c>
      <c r="M76" t="n">
        <v>-142.54</v>
      </c>
      <c r="N76" t="n">
        <v>-61.23</v>
      </c>
      <c r="O76" t="n">
        <v>17.48</v>
      </c>
      <c r="P76" t="n">
        <v>34.63</v>
      </c>
      <c r="Q76" t="n">
        <v>-66.39</v>
      </c>
      <c r="R76" t="n">
        <v>-661.51</v>
      </c>
      <c r="S76" t="n">
        <v>-699.28</v>
      </c>
      <c r="T76" t="inlineStr">
        <is>
          <t>-</t>
        </is>
      </c>
      <c r="U76" t="inlineStr">
        <is>
          <t>-</t>
        </is>
      </c>
    </row>
    <row r="77">
      <c r="A77" s="5" t="inlineStr">
        <is>
          <t>Gewinnwachstum 5J in %</t>
        </is>
      </c>
      <c r="B77" s="5" t="inlineStr">
        <is>
          <t>Earnings Growth 5Y in %</t>
        </is>
      </c>
      <c r="C77" t="n">
        <v>23.05</v>
      </c>
      <c r="D77" t="n">
        <v>6.18</v>
      </c>
      <c r="E77" t="n">
        <v>-27.25</v>
      </c>
      <c r="F77" t="n">
        <v>-355.88</v>
      </c>
      <c r="G77" t="n">
        <v>-368.12</v>
      </c>
      <c r="H77" t="n">
        <v>-352.85</v>
      </c>
      <c r="I77" t="n">
        <v>-392.2</v>
      </c>
      <c r="J77" t="n">
        <v>-393.51</v>
      </c>
      <c r="K77" t="n">
        <v>-95.48</v>
      </c>
      <c r="L77" t="n">
        <v>-73.48999999999999</v>
      </c>
      <c r="M77" t="n">
        <v>-67.02</v>
      </c>
      <c r="N77" t="n">
        <v>-21.03</v>
      </c>
      <c r="O77" t="n">
        <v>-42.78</v>
      </c>
      <c r="P77" t="n">
        <v>-378.4</v>
      </c>
      <c r="Q77" t="n">
        <v>-403.86</v>
      </c>
      <c r="R77" t="inlineStr">
        <is>
          <t>-</t>
        </is>
      </c>
      <c r="S77" t="inlineStr">
        <is>
          <t>-</t>
        </is>
      </c>
      <c r="T77" t="inlineStr">
        <is>
          <t>-</t>
        </is>
      </c>
      <c r="U77" t="inlineStr">
        <is>
          <t>-</t>
        </is>
      </c>
    </row>
    <row r="78">
      <c r="A78" s="5" t="inlineStr">
        <is>
          <t>Gewinnwachstum 10J in %</t>
        </is>
      </c>
      <c r="B78" s="5" t="inlineStr">
        <is>
          <t>Earnings Growth 10Y in %</t>
        </is>
      </c>
      <c r="C78" t="n">
        <v>-164.9</v>
      </c>
      <c r="D78" t="n">
        <v>-193.01</v>
      </c>
      <c r="E78" t="n">
        <v>-210.38</v>
      </c>
      <c r="F78" t="n">
        <v>-225.68</v>
      </c>
      <c r="G78" t="n">
        <v>-220.8</v>
      </c>
      <c r="H78" t="n">
        <v>-209.94</v>
      </c>
      <c r="I78" t="n">
        <v>-206.61</v>
      </c>
      <c r="J78" t="n">
        <v>-218.14</v>
      </c>
      <c r="K78" t="n">
        <v>-236.94</v>
      </c>
      <c r="L78" t="n">
        <v>-238.67</v>
      </c>
      <c r="M78" t="inlineStr">
        <is>
          <t>-</t>
        </is>
      </c>
      <c r="N78" t="inlineStr">
        <is>
          <t>-</t>
        </is>
      </c>
      <c r="O78" t="inlineStr">
        <is>
          <t>-</t>
        </is>
      </c>
      <c r="P78" t="inlineStr">
        <is>
          <t>-</t>
        </is>
      </c>
      <c r="Q78" t="inlineStr">
        <is>
          <t>-</t>
        </is>
      </c>
      <c r="R78" t="inlineStr">
        <is>
          <t>-</t>
        </is>
      </c>
      <c r="S78" t="inlineStr">
        <is>
          <t>-</t>
        </is>
      </c>
      <c r="T78" t="inlineStr">
        <is>
          <t>-</t>
        </is>
      </c>
      <c r="U78" t="inlineStr">
        <is>
          <t>-</t>
        </is>
      </c>
    </row>
    <row r="79">
      <c r="A79" s="5" t="inlineStr">
        <is>
          <t>PEG Ratio</t>
        </is>
      </c>
      <c r="B79" s="5" t="inlineStr">
        <is>
          <t>KGW Kurs/Gewinn/Wachstum</t>
        </is>
      </c>
      <c r="C79" t="n">
        <v>0.29</v>
      </c>
      <c r="D79" t="n">
        <v>1.59</v>
      </c>
      <c r="E79" t="n">
        <v>-0.53</v>
      </c>
      <c r="F79" t="n">
        <v>-0.09</v>
      </c>
      <c r="G79" t="n">
        <v>-0.06</v>
      </c>
      <c r="H79" t="n">
        <v>-0.03</v>
      </c>
      <c r="I79" t="n">
        <v>-0.02</v>
      </c>
      <c r="J79" t="inlineStr">
        <is>
          <t>-</t>
        </is>
      </c>
      <c r="K79" t="n">
        <v>-0.54</v>
      </c>
      <c r="L79" t="n">
        <v>-0.11</v>
      </c>
      <c r="M79" t="n">
        <v>-0.16</v>
      </c>
      <c r="N79" t="inlineStr">
        <is>
          <t>-</t>
        </is>
      </c>
      <c r="O79" t="n">
        <v>-0.32</v>
      </c>
      <c r="P79" t="n">
        <v>-0.02</v>
      </c>
      <c r="Q79" t="n">
        <v>-0.02</v>
      </c>
      <c r="R79" t="inlineStr">
        <is>
          <t>-</t>
        </is>
      </c>
      <c r="S79" t="inlineStr">
        <is>
          <t>-</t>
        </is>
      </c>
      <c r="T79" t="inlineStr">
        <is>
          <t>-</t>
        </is>
      </c>
      <c r="U79" t="inlineStr">
        <is>
          <t>-</t>
        </is>
      </c>
    </row>
    <row r="80">
      <c r="A80" s="5" t="inlineStr">
        <is>
          <t>EBIT-Wachstum 1J in %</t>
        </is>
      </c>
      <c r="B80" s="5" t="inlineStr">
        <is>
          <t>EBIT Growth 1Y in %</t>
        </is>
      </c>
      <c r="C80" t="n">
        <v>138.08</v>
      </c>
      <c r="D80" t="n">
        <v>-30.41</v>
      </c>
      <c r="E80" t="n">
        <v>29.51</v>
      </c>
      <c r="F80" t="n">
        <v>56.4</v>
      </c>
      <c r="G80" t="n">
        <v>-55.99</v>
      </c>
      <c r="H80" t="n">
        <v>80.91</v>
      </c>
      <c r="I80" t="n">
        <v>498.37</v>
      </c>
      <c r="J80" t="n">
        <v>-61.26</v>
      </c>
      <c r="K80" t="n">
        <v>-77.59</v>
      </c>
      <c r="L80" t="n">
        <v>40.16</v>
      </c>
      <c r="M80" t="n">
        <v>-185.39</v>
      </c>
      <c r="N80" t="n">
        <v>-227.52</v>
      </c>
      <c r="O80" t="n">
        <v>-44.12</v>
      </c>
      <c r="P80" t="n">
        <v>-3.68</v>
      </c>
      <c r="Q80" t="n">
        <v>45.82</v>
      </c>
      <c r="R80" t="n">
        <v>23.68</v>
      </c>
      <c r="S80" t="n">
        <v>4.36</v>
      </c>
      <c r="T80" t="n">
        <v>-9.84</v>
      </c>
      <c r="U80" t="n">
        <v>174.36</v>
      </c>
    </row>
    <row r="81">
      <c r="A81" s="5" t="inlineStr">
        <is>
          <t>EBIT-Wachstum 3J in %</t>
        </is>
      </c>
      <c r="B81" s="5" t="inlineStr">
        <is>
          <t>EBIT Growth 3Y in %</t>
        </is>
      </c>
      <c r="C81" t="n">
        <v>45.73</v>
      </c>
      <c r="D81" t="n">
        <v>18.5</v>
      </c>
      <c r="E81" t="n">
        <v>9.970000000000001</v>
      </c>
      <c r="F81" t="n">
        <v>27.11</v>
      </c>
      <c r="G81" t="n">
        <v>174.43</v>
      </c>
      <c r="H81" t="n">
        <v>172.67</v>
      </c>
      <c r="I81" t="n">
        <v>119.84</v>
      </c>
      <c r="J81" t="n">
        <v>-32.9</v>
      </c>
      <c r="K81" t="n">
        <v>-74.27</v>
      </c>
      <c r="L81" t="n">
        <v>-124.25</v>
      </c>
      <c r="M81" t="n">
        <v>-152.34</v>
      </c>
      <c r="N81" t="n">
        <v>-91.77</v>
      </c>
      <c r="O81" t="n">
        <v>-0.66</v>
      </c>
      <c r="P81" t="n">
        <v>21.94</v>
      </c>
      <c r="Q81" t="n">
        <v>24.62</v>
      </c>
      <c r="R81" t="n">
        <v>6.07</v>
      </c>
      <c r="S81" t="n">
        <v>56.29</v>
      </c>
      <c r="T81" t="inlineStr">
        <is>
          <t>-</t>
        </is>
      </c>
      <c r="U81" t="inlineStr">
        <is>
          <t>-</t>
        </is>
      </c>
    </row>
    <row r="82">
      <c r="A82" s="5" t="inlineStr">
        <is>
          <t>EBIT-Wachstum 5J in %</t>
        </is>
      </c>
      <c r="B82" s="5" t="inlineStr">
        <is>
          <t>EBIT Growth 5Y in %</t>
        </is>
      </c>
      <c r="C82" t="n">
        <v>27.52</v>
      </c>
      <c r="D82" t="n">
        <v>16.08</v>
      </c>
      <c r="E82" t="n">
        <v>121.84</v>
      </c>
      <c r="F82" t="n">
        <v>103.69</v>
      </c>
      <c r="G82" t="n">
        <v>76.89</v>
      </c>
      <c r="H82" t="n">
        <v>96.12</v>
      </c>
      <c r="I82" t="n">
        <v>42.86</v>
      </c>
      <c r="J82" t="n">
        <v>-102.32</v>
      </c>
      <c r="K82" t="n">
        <v>-98.89</v>
      </c>
      <c r="L82" t="n">
        <v>-84.11</v>
      </c>
      <c r="M82" t="n">
        <v>-82.98</v>
      </c>
      <c r="N82" t="n">
        <v>-41.16</v>
      </c>
      <c r="O82" t="n">
        <v>5.21</v>
      </c>
      <c r="P82" t="n">
        <v>12.07</v>
      </c>
      <c r="Q82" t="n">
        <v>47.68</v>
      </c>
      <c r="R82" t="inlineStr">
        <is>
          <t>-</t>
        </is>
      </c>
      <c r="S82" t="inlineStr">
        <is>
          <t>-</t>
        </is>
      </c>
      <c r="T82" t="inlineStr">
        <is>
          <t>-</t>
        </is>
      </c>
      <c r="U82" t="inlineStr">
        <is>
          <t>-</t>
        </is>
      </c>
    </row>
    <row r="83">
      <c r="A83" s="5" t="inlineStr">
        <is>
          <t>EBIT-Wachstum 10J in %</t>
        </is>
      </c>
      <c r="B83" s="5" t="inlineStr">
        <is>
          <t>EBIT Growth 10Y in %</t>
        </is>
      </c>
      <c r="C83" t="n">
        <v>61.82</v>
      </c>
      <c r="D83" t="n">
        <v>29.47</v>
      </c>
      <c r="E83" t="n">
        <v>9.76</v>
      </c>
      <c r="F83" t="n">
        <v>2.4</v>
      </c>
      <c r="G83" t="n">
        <v>-3.61</v>
      </c>
      <c r="H83" t="n">
        <v>6.57</v>
      </c>
      <c r="I83" t="n">
        <v>0.85</v>
      </c>
      <c r="J83" t="n">
        <v>-48.55</v>
      </c>
      <c r="K83" t="n">
        <v>-43.41</v>
      </c>
      <c r="L83" t="n">
        <v>-18.22</v>
      </c>
      <c r="M83" t="inlineStr">
        <is>
          <t>-</t>
        </is>
      </c>
      <c r="N83" t="inlineStr">
        <is>
          <t>-</t>
        </is>
      </c>
      <c r="O83" t="inlineStr">
        <is>
          <t>-</t>
        </is>
      </c>
      <c r="P83" t="inlineStr">
        <is>
          <t>-</t>
        </is>
      </c>
      <c r="Q83" t="inlineStr">
        <is>
          <t>-</t>
        </is>
      </c>
      <c r="R83" t="inlineStr">
        <is>
          <t>-</t>
        </is>
      </c>
      <c r="S83" t="inlineStr">
        <is>
          <t>-</t>
        </is>
      </c>
      <c r="T83" t="inlineStr">
        <is>
          <t>-</t>
        </is>
      </c>
      <c r="U83" t="inlineStr">
        <is>
          <t>-</t>
        </is>
      </c>
    </row>
    <row r="84">
      <c r="A84" s="5" t="inlineStr">
        <is>
          <t>Op.Cashflow Wachstum 1J in %</t>
        </is>
      </c>
      <c r="B84" s="5" t="inlineStr">
        <is>
          <t>Op.Cashflow Wachstum 1Y in %</t>
        </is>
      </c>
      <c r="C84" t="n">
        <v>11.79</v>
      </c>
      <c r="D84" t="n">
        <v>-6.46</v>
      </c>
      <c r="E84" t="n">
        <v>-36.78</v>
      </c>
      <c r="F84" t="n">
        <v>-5.24</v>
      </c>
      <c r="G84" t="n">
        <v>-116.69</v>
      </c>
      <c r="H84" t="n">
        <v>-894.5599999999999</v>
      </c>
      <c r="I84" t="n">
        <v>-30.9</v>
      </c>
      <c r="J84" t="n">
        <v>-118.73</v>
      </c>
      <c r="K84" t="n">
        <v>-517.29</v>
      </c>
      <c r="L84" t="n">
        <v>49.88</v>
      </c>
      <c r="M84" t="n">
        <v>222.05</v>
      </c>
      <c r="N84" t="n">
        <v>-71</v>
      </c>
      <c r="O84" t="n">
        <v>-59.85</v>
      </c>
      <c r="P84" t="n">
        <v>59.27</v>
      </c>
      <c r="Q84" t="inlineStr">
        <is>
          <t>-</t>
        </is>
      </c>
      <c r="R84" t="inlineStr">
        <is>
          <t>-</t>
        </is>
      </c>
      <c r="S84" t="inlineStr">
        <is>
          <t>-</t>
        </is>
      </c>
      <c r="T84" t="inlineStr">
        <is>
          <t>-</t>
        </is>
      </c>
      <c r="U84" t="inlineStr">
        <is>
          <t>-</t>
        </is>
      </c>
    </row>
    <row r="85">
      <c r="A85" s="5" t="inlineStr">
        <is>
          <t>Op.Cashflow Wachstum 3J in %</t>
        </is>
      </c>
      <c r="B85" s="5" t="inlineStr">
        <is>
          <t>Op.Cashflow Wachstum 3Y in %</t>
        </is>
      </c>
      <c r="C85" t="n">
        <v>-10.48</v>
      </c>
      <c r="D85" t="n">
        <v>-16.16</v>
      </c>
      <c r="E85" t="n">
        <v>-52.9</v>
      </c>
      <c r="F85" t="n">
        <v>-338.83</v>
      </c>
      <c r="G85" t="n">
        <v>-347.38</v>
      </c>
      <c r="H85" t="n">
        <v>-348.06</v>
      </c>
      <c r="I85" t="n">
        <v>-222.31</v>
      </c>
      <c r="J85" t="n">
        <v>-195.38</v>
      </c>
      <c r="K85" t="n">
        <v>-81.79000000000001</v>
      </c>
      <c r="L85" t="n">
        <v>66.98</v>
      </c>
      <c r="M85" t="n">
        <v>30.4</v>
      </c>
      <c r="N85" t="n">
        <v>-23.86</v>
      </c>
      <c r="O85" t="inlineStr">
        <is>
          <t>-</t>
        </is>
      </c>
      <c r="P85" t="inlineStr">
        <is>
          <t>-</t>
        </is>
      </c>
      <c r="Q85" t="inlineStr">
        <is>
          <t>-</t>
        </is>
      </c>
      <c r="R85" t="inlineStr">
        <is>
          <t>-</t>
        </is>
      </c>
      <c r="S85" t="inlineStr">
        <is>
          <t>-</t>
        </is>
      </c>
      <c r="T85" t="inlineStr">
        <is>
          <t>-</t>
        </is>
      </c>
      <c r="U85" t="inlineStr">
        <is>
          <t>-</t>
        </is>
      </c>
    </row>
    <row r="86">
      <c r="A86" s="5" t="inlineStr">
        <is>
          <t>Op.Cashflow Wachstum 5J in %</t>
        </is>
      </c>
      <c r="B86" s="5" t="inlineStr">
        <is>
          <t>Op.Cashflow Wachstum 5Y in %</t>
        </is>
      </c>
      <c r="C86" t="n">
        <v>-30.68</v>
      </c>
      <c r="D86" t="n">
        <v>-211.95</v>
      </c>
      <c r="E86" t="n">
        <v>-216.83</v>
      </c>
      <c r="F86" t="n">
        <v>-233.22</v>
      </c>
      <c r="G86" t="n">
        <v>-335.63</v>
      </c>
      <c r="H86" t="n">
        <v>-302.32</v>
      </c>
      <c r="I86" t="n">
        <v>-79</v>
      </c>
      <c r="J86" t="n">
        <v>-87.02</v>
      </c>
      <c r="K86" t="n">
        <v>-75.23999999999999</v>
      </c>
      <c r="L86" t="n">
        <v>40.07</v>
      </c>
      <c r="M86" t="inlineStr">
        <is>
          <t>-</t>
        </is>
      </c>
      <c r="N86" t="inlineStr">
        <is>
          <t>-</t>
        </is>
      </c>
      <c r="O86" t="inlineStr">
        <is>
          <t>-</t>
        </is>
      </c>
      <c r="P86" t="inlineStr">
        <is>
          <t>-</t>
        </is>
      </c>
      <c r="Q86" t="inlineStr">
        <is>
          <t>-</t>
        </is>
      </c>
      <c r="R86" t="inlineStr">
        <is>
          <t>-</t>
        </is>
      </c>
      <c r="S86" t="inlineStr">
        <is>
          <t>-</t>
        </is>
      </c>
      <c r="T86" t="inlineStr">
        <is>
          <t>-</t>
        </is>
      </c>
      <c r="U86" t="inlineStr">
        <is>
          <t>-</t>
        </is>
      </c>
    </row>
    <row r="87">
      <c r="A87" s="5" t="inlineStr">
        <is>
          <t>Op.Cashflow Wachstum 10J in %</t>
        </is>
      </c>
      <c r="B87" s="5" t="inlineStr">
        <is>
          <t>Op.Cashflow Wachstum 10Y in %</t>
        </is>
      </c>
      <c r="C87" t="n">
        <v>-166.5</v>
      </c>
      <c r="D87" t="n">
        <v>-145.47</v>
      </c>
      <c r="E87" t="n">
        <v>-151.93</v>
      </c>
      <c r="F87" t="n">
        <v>-154.23</v>
      </c>
      <c r="G87" t="n">
        <v>-147.78</v>
      </c>
      <c r="H87" t="inlineStr">
        <is>
          <t>-</t>
        </is>
      </c>
      <c r="I87" t="inlineStr">
        <is>
          <t>-</t>
        </is>
      </c>
      <c r="J87" t="inlineStr">
        <is>
          <t>-</t>
        </is>
      </c>
      <c r="K87" t="inlineStr">
        <is>
          <t>-</t>
        </is>
      </c>
      <c r="L87" t="inlineStr">
        <is>
          <t>-</t>
        </is>
      </c>
      <c r="M87" t="inlineStr">
        <is>
          <t>-</t>
        </is>
      </c>
      <c r="N87" t="inlineStr">
        <is>
          <t>-</t>
        </is>
      </c>
      <c r="O87" t="inlineStr">
        <is>
          <t>-</t>
        </is>
      </c>
      <c r="P87" t="inlineStr">
        <is>
          <t>-</t>
        </is>
      </c>
      <c r="Q87" t="inlineStr">
        <is>
          <t>-</t>
        </is>
      </c>
      <c r="R87" t="inlineStr">
        <is>
          <t>-</t>
        </is>
      </c>
      <c r="S87" t="inlineStr">
        <is>
          <t>-</t>
        </is>
      </c>
      <c r="T87" t="inlineStr">
        <is>
          <t>-</t>
        </is>
      </c>
      <c r="U87" t="inlineStr">
        <is>
          <t>-</t>
        </is>
      </c>
    </row>
    <row r="88">
      <c r="A88" s="5" t="inlineStr">
        <is>
          <t>Verschuldungsgrad in %</t>
        </is>
      </c>
      <c r="B88" s="5" t="inlineStr">
        <is>
          <t>Finance Gearing in %</t>
        </is>
      </c>
      <c r="C88" t="n">
        <v>2498</v>
      </c>
      <c r="D88" t="n">
        <v>2361</v>
      </c>
      <c r="E88" t="n">
        <v>2373</v>
      </c>
      <c r="F88" t="n">
        <v>2330</v>
      </c>
      <c r="G88" t="n">
        <v>2170</v>
      </c>
      <c r="H88" t="n">
        <v>2472</v>
      </c>
      <c r="I88" t="n">
        <v>2821</v>
      </c>
      <c r="J88" t="n">
        <v>3126</v>
      </c>
      <c r="K88" t="n">
        <v>2158</v>
      </c>
      <c r="L88" t="n">
        <v>2547</v>
      </c>
      <c r="M88" t="n">
        <v>2969</v>
      </c>
      <c r="N88" t="n">
        <v>2796</v>
      </c>
      <c r="O88" t="n">
        <v>2177</v>
      </c>
      <c r="P88" t="n">
        <v>2267</v>
      </c>
      <c r="Q88" t="n">
        <v>2544</v>
      </c>
      <c r="R88" t="n">
        <v>2692</v>
      </c>
      <c r="S88" t="n">
        <v>3084</v>
      </c>
      <c r="T88" t="n">
        <v>1813</v>
      </c>
      <c r="U88" t="n">
        <v>1486</v>
      </c>
      <c r="V88" t="n">
        <v>1318</v>
      </c>
    </row>
  </sheetData>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O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10"/>
    <col customWidth="1" max="15" min="15" width="10"/>
  </cols>
  <sheetData>
    <row r="1">
      <c r="A1" s="1" t="inlineStr">
        <is>
          <t xml:space="preserve">BAE SYSTEMS </t>
        </is>
      </c>
      <c r="B1" s="2" t="inlineStr">
        <is>
          <t>WKN: 866131  ISIN: GB0002634946  US-Symbol:BAESF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+44-1252-373232</t>
        </is>
      </c>
      <c r="G4" t="inlineStr">
        <is>
          <t>20.02.2020</t>
        </is>
      </c>
      <c r="H4" t="inlineStr">
        <is>
          <t>Preliminary Results</t>
        </is>
      </c>
      <c r="J4" t="inlineStr">
        <is>
          <t>AXA S.A.</t>
        </is>
      </c>
      <c r="L4" t="inlineStr">
        <is>
          <t>5,00%</t>
        </is>
      </c>
    </row>
    <row r="5">
      <c r="A5" s="5" t="inlineStr">
        <is>
          <t>Ticker</t>
        </is>
      </c>
      <c r="B5" t="inlineStr">
        <is>
          <t>BSP</t>
        </is>
      </c>
      <c r="C5" s="5" t="inlineStr">
        <is>
          <t>Fax</t>
        </is>
      </c>
      <c r="D5" s="5" t="inlineStr"/>
      <c r="E5" t="inlineStr">
        <is>
          <t>-</t>
        </is>
      </c>
      <c r="G5" t="inlineStr">
        <is>
          <t>16.04.2020</t>
        </is>
      </c>
      <c r="H5" t="inlineStr">
        <is>
          <t>Ex Dividend</t>
        </is>
      </c>
      <c r="J5" t="inlineStr">
        <is>
          <t>Barclays PLC</t>
        </is>
      </c>
      <c r="L5" t="inlineStr">
        <is>
          <t>3,98%</t>
        </is>
      </c>
    </row>
    <row r="6">
      <c r="A6" s="5" t="inlineStr">
        <is>
          <t>Gelistet Seit / Listed Since</t>
        </is>
      </c>
      <c r="B6" t="inlineStr">
        <is>
          <t>-</t>
        </is>
      </c>
      <c r="C6" s="5" t="inlineStr">
        <is>
          <t>Internet</t>
        </is>
      </c>
      <c r="D6" s="5" t="inlineStr"/>
      <c r="E6" t="inlineStr">
        <is>
          <t>http://www.baesystems.com/</t>
        </is>
      </c>
      <c r="G6" t="inlineStr">
        <is>
          <t>01.06.2020</t>
        </is>
      </c>
      <c r="H6" t="inlineStr">
        <is>
          <t>Dividend Payout</t>
        </is>
      </c>
      <c r="J6" t="inlineStr">
        <is>
          <t>BlackRock, Inc</t>
        </is>
      </c>
      <c r="L6" t="inlineStr">
        <is>
          <t>5,00%</t>
        </is>
      </c>
    </row>
    <row r="7">
      <c r="A7" s="5" t="inlineStr">
        <is>
          <t>Nominalwert / Nominal Value</t>
        </is>
      </c>
      <c r="B7" t="inlineStr">
        <is>
          <t>0,03</t>
        </is>
      </c>
      <c r="C7" s="5" t="inlineStr">
        <is>
          <t>E-Mail</t>
        </is>
      </c>
      <c r="D7" s="5" t="inlineStr"/>
      <c r="E7" t="inlineStr">
        <is>
          <t>baesystemsinfo@baesystems.com</t>
        </is>
      </c>
      <c r="J7" t="inlineStr">
        <is>
          <t>The Capital Group Companies, Inc</t>
        </is>
      </c>
      <c r="L7" t="inlineStr">
        <is>
          <t>9,94%</t>
        </is>
      </c>
    </row>
    <row r="8">
      <c r="A8" s="5" t="inlineStr">
        <is>
          <t>Land / Country</t>
        </is>
      </c>
      <c r="B8" t="inlineStr">
        <is>
          <t>Großbritannien</t>
        </is>
      </c>
      <c r="C8" s="5" t="inlineStr">
        <is>
          <t>Inv. Relations Telefon / Phone</t>
        </is>
      </c>
      <c r="D8" s="5" t="inlineStr"/>
      <c r="E8" t="inlineStr">
        <is>
          <t>+44-1252-383040</t>
        </is>
      </c>
      <c r="J8" t="inlineStr">
        <is>
          <t>Franklin Resources, Inc. and affiliates</t>
        </is>
      </c>
      <c r="L8" t="inlineStr">
        <is>
          <t>4,92%</t>
        </is>
      </c>
    </row>
    <row r="9">
      <c r="A9" s="5" t="inlineStr">
        <is>
          <t>Währung / Currency</t>
        </is>
      </c>
      <c r="B9" t="inlineStr">
        <is>
          <t>GBP</t>
        </is>
      </c>
      <c r="C9" s="5" t="inlineStr">
        <is>
          <t>Inv. Relations E-Mail</t>
        </is>
      </c>
      <c r="D9" s="5" t="inlineStr"/>
      <c r="E9" t="inlineStr">
        <is>
          <t>investors@baesystems.com</t>
        </is>
      </c>
      <c r="J9" t="inlineStr">
        <is>
          <t>Invesco Ltd</t>
        </is>
      </c>
      <c r="L9" t="inlineStr">
        <is>
          <t>4,97%</t>
        </is>
      </c>
    </row>
    <row r="10">
      <c r="A10" s="5" t="inlineStr">
        <is>
          <t>Branche / Industry</t>
        </is>
      </c>
      <c r="B10" t="inlineStr">
        <is>
          <t>Aerospace Industry</t>
        </is>
      </c>
      <c r="C10" s="5" t="inlineStr">
        <is>
          <t>Kontaktperson / Contact Person</t>
        </is>
      </c>
      <c r="D10" s="5" t="inlineStr"/>
      <c r="E10" t="inlineStr">
        <is>
          <t>Martin Cooper</t>
        </is>
      </c>
      <c r="J10" t="inlineStr">
        <is>
          <t>Silchester International Investors LLP</t>
        </is>
      </c>
      <c r="L10" t="inlineStr">
        <is>
          <t>3,01%</t>
        </is>
      </c>
    </row>
    <row r="11">
      <c r="A11" s="5" t="inlineStr">
        <is>
          <t>Sektor / Sector</t>
        </is>
      </c>
      <c r="B11" t="inlineStr">
        <is>
          <t>Transport / Transport Sector</t>
        </is>
      </c>
      <c r="J11" t="inlineStr">
        <is>
          <t>Freefloat</t>
        </is>
      </c>
      <c r="L11" t="inlineStr">
        <is>
          <t>63,18%</t>
        </is>
      </c>
    </row>
    <row r="12">
      <c r="A12" s="5" t="inlineStr">
        <is>
          <t>Typ / Genre</t>
        </is>
      </c>
      <c r="B12" t="inlineStr">
        <is>
          <t>Namensaktie</t>
        </is>
      </c>
    </row>
    <row r="13">
      <c r="A13" s="5" t="inlineStr">
        <is>
          <t>Adresse / Address</t>
        </is>
      </c>
      <c r="B13" t="inlineStr">
        <is>
          <t>BAE Systems plc6 Carlton Gardens  UK-London SW1Y 5AD</t>
        </is>
      </c>
    </row>
    <row r="14">
      <c r="A14" s="5" t="inlineStr">
        <is>
          <t>Management</t>
        </is>
      </c>
      <c r="B14" t="inlineStr">
        <is>
          <t>Charles Woodburn, Dave Armstrong, Tom Arseneault, Chris Boardman, Philip Bramwell, Julian Cracknell, Jerry DeMuro, Brad Greve, Karin Hoeing, Ben Hudson, Mark Phillips, Glynn Philips</t>
        </is>
      </c>
    </row>
    <row r="15">
      <c r="A15" s="5" t="inlineStr">
        <is>
          <t>Aufsichtsrat / Board</t>
        </is>
      </c>
      <c r="B15" t="inlineStr">
        <is>
          <t>Sir Roger Carr, Charles Woodburn, Peter Lynas, Jerry DeMuro, Revathi Advaithi, Chris Grigg, Paula Rosput Reynolds, Ian Tyler, Elizabeth Corley, Nicole Piasecki, Stephen Pearce</t>
        </is>
      </c>
    </row>
    <row r="16">
      <c r="A16" s="5" t="inlineStr">
        <is>
          <t>Beschreibung</t>
        </is>
      </c>
      <c r="B16" t="inlineStr">
        <is>
          <t>Die BAE Systems plc ist ein weltweit tätiger Rüstungskonzern. Die Kernsegmente der Gesellschaft sind in Elektronische Systeme, Cyber und Intelligenz, Plattformen und Dienste (US), Plattformen und Services (UK) und Plattformen und Dienstleistungen (International) gegliedert. Offeriert wird eine umfassende Palette von Produkten für Luft-, Land- und Seestreitkräfte, unter anderem Kampf- und Aufklärungsflugzeuge, Atom-U-Boote, gepanzerte Kampffahrzeuge, Feuerwaffen, Raketen- und Artilleriesysteme wie auch deren Wartung, Reparatur und Modernisierung. Darüber hinaus werden Elektronik-, Informations- und Technologielösungen in den Bereichen Kommunikation, Kampfführung, Military Air Support, Luftverteidigung sowie Sicherheit angeboten. Hauptabsatzmärkte sind Grossbritannien, die USA, Australien, Indien und Saudi-Arabien. Der Hauptsitz von BAE Systems plc ist in London, UK. Copyright 2014 FINANCE BASE AG</t>
        </is>
      </c>
    </row>
    <row r="17">
      <c r="A17" s="5" t="inlineStr">
        <is>
          <t>Profile</t>
        </is>
      </c>
      <c r="B17" t="inlineStr">
        <is>
          <t>The BAE Systems plc is a global defense company. The core segments of the company are divided into electronic systems, cyber and intelligence, platforms and services (US), platforms and Services (UK) and platforms and services (International). will be offered a comprehensive range of products for air, land and naval forces, including combat and reconnaissance aircraft, nuclear submarines, armored combat vehicles, small arms, rocket and artillery systems as well as their maintenance, repair and modernization. In addition, electronics, information and technology solutions in the areas of communication, warfare, offered military air support, air defense and security. The main markets are the UK, the US, Australia, India and Saudi Arabia. The headquarters of BAE Systems plc in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row>
    <row r="20">
      <c r="A20" s="5" t="inlineStr">
        <is>
          <t>Umsatz</t>
        </is>
      </c>
      <c r="B20" s="5" t="inlineStr">
        <is>
          <t>Revenue</t>
        </is>
      </c>
      <c r="C20" t="n">
        <v>18305</v>
      </c>
      <c r="D20" t="n">
        <v>16821</v>
      </c>
      <c r="E20" t="n">
        <v>18322</v>
      </c>
      <c r="F20" t="n">
        <v>17790</v>
      </c>
      <c r="G20" t="n">
        <v>16787</v>
      </c>
      <c r="H20" t="n">
        <v>15430</v>
      </c>
      <c r="I20" t="n">
        <v>16864</v>
      </c>
      <c r="J20" t="n">
        <v>16620</v>
      </c>
      <c r="K20" t="n">
        <v>17770</v>
      </c>
      <c r="L20" t="n">
        <v>21097</v>
      </c>
      <c r="M20" t="n">
        <v>20374</v>
      </c>
      <c r="N20" t="n">
        <v>16671</v>
      </c>
      <c r="O20" t="n">
        <v>14309</v>
      </c>
    </row>
    <row r="21">
      <c r="A21" s="5" t="inlineStr">
        <is>
          <t>Operatives Ergebnis (EBIT)</t>
        </is>
      </c>
      <c r="B21" s="5" t="inlineStr">
        <is>
          <t>EBIT Earning Before Interest &amp; Tax</t>
        </is>
      </c>
      <c r="C21" t="n">
        <v>1899</v>
      </c>
      <c r="D21" t="n">
        <v>1605</v>
      </c>
      <c r="E21" t="n">
        <v>1480</v>
      </c>
      <c r="F21" t="n">
        <v>1565</v>
      </c>
      <c r="G21" t="n">
        <v>1502</v>
      </c>
      <c r="H21" t="n">
        <v>1300</v>
      </c>
      <c r="I21" t="n">
        <v>806</v>
      </c>
      <c r="J21" t="n">
        <v>1640</v>
      </c>
      <c r="K21" t="n">
        <v>1580</v>
      </c>
      <c r="L21" t="n">
        <v>1636</v>
      </c>
      <c r="M21" t="n">
        <v>982</v>
      </c>
      <c r="N21" t="n">
        <v>1718</v>
      </c>
      <c r="O21" t="n">
        <v>1177</v>
      </c>
    </row>
    <row r="22">
      <c r="A22" s="5" t="inlineStr">
        <is>
          <t>Finanzergebnis</t>
        </is>
      </c>
      <c r="B22" s="5" t="inlineStr">
        <is>
          <t>Financial Result</t>
        </is>
      </c>
      <c r="C22" t="n">
        <v>-273</v>
      </c>
      <c r="D22" t="n">
        <v>-381</v>
      </c>
      <c r="E22" t="n">
        <v>-346</v>
      </c>
      <c r="F22" t="n">
        <v>-414</v>
      </c>
      <c r="G22" t="n">
        <v>-412</v>
      </c>
      <c r="H22" t="n">
        <v>-418</v>
      </c>
      <c r="I22" t="n">
        <v>-384</v>
      </c>
      <c r="J22" t="n">
        <v>-271</v>
      </c>
      <c r="K22" t="n">
        <v>-114</v>
      </c>
      <c r="L22" t="n">
        <v>-192</v>
      </c>
      <c r="M22" t="n">
        <v>-700</v>
      </c>
      <c r="N22" t="n">
        <v>653</v>
      </c>
      <c r="O22" t="n">
        <v>58</v>
      </c>
    </row>
    <row r="23">
      <c r="A23" s="5" t="inlineStr">
        <is>
          <t>Ergebnis vor Steuer (EBT)</t>
        </is>
      </c>
      <c r="B23" s="5" t="inlineStr">
        <is>
          <t>EBT Earning Before Tax</t>
        </is>
      </c>
      <c r="C23" t="n">
        <v>1626</v>
      </c>
      <c r="D23" t="n">
        <v>1224</v>
      </c>
      <c r="E23" t="n">
        <v>1134</v>
      </c>
      <c r="F23" t="n">
        <v>1151</v>
      </c>
      <c r="G23" t="n">
        <v>1090</v>
      </c>
      <c r="H23" t="n">
        <v>882</v>
      </c>
      <c r="I23" t="n">
        <v>422</v>
      </c>
      <c r="J23" t="n">
        <v>1369</v>
      </c>
      <c r="K23" t="n">
        <v>1466</v>
      </c>
      <c r="L23" t="n">
        <v>1444</v>
      </c>
      <c r="M23" t="n">
        <v>282</v>
      </c>
      <c r="N23" t="n">
        <v>2371</v>
      </c>
      <c r="O23" t="n">
        <v>1235</v>
      </c>
    </row>
    <row r="24">
      <c r="A24" s="5" t="inlineStr">
        <is>
          <t>Ergebnis nach Steuer</t>
        </is>
      </c>
      <c r="B24" s="5" t="inlineStr">
        <is>
          <t>Earnings after tax</t>
        </is>
      </c>
      <c r="C24" t="n">
        <v>1532</v>
      </c>
      <c r="D24" t="n">
        <v>1033</v>
      </c>
      <c r="E24" t="n">
        <v>884</v>
      </c>
      <c r="F24" t="n">
        <v>938</v>
      </c>
      <c r="G24" t="n">
        <v>943</v>
      </c>
      <c r="H24" t="n">
        <v>752</v>
      </c>
      <c r="I24" t="n">
        <v>176</v>
      </c>
      <c r="J24" t="n">
        <v>1074</v>
      </c>
      <c r="K24" t="n">
        <v>1260</v>
      </c>
      <c r="L24" t="n">
        <v>1027</v>
      </c>
      <c r="M24" t="n">
        <v>-45</v>
      </c>
      <c r="N24" t="n">
        <v>1768</v>
      </c>
      <c r="O24" t="n">
        <v>900</v>
      </c>
    </row>
    <row r="25">
      <c r="A25" s="5" t="inlineStr">
        <is>
          <t>Minderheitenanteil</t>
        </is>
      </c>
      <c r="B25" s="5" t="inlineStr">
        <is>
          <t>Minority Share</t>
        </is>
      </c>
      <c r="C25" t="n">
        <v>-56</v>
      </c>
      <c r="D25" t="n">
        <v>-33</v>
      </c>
      <c r="E25" t="n">
        <v>-30</v>
      </c>
      <c r="F25" t="n">
        <v>-25</v>
      </c>
      <c r="G25" t="n">
        <v>-25</v>
      </c>
      <c r="H25" t="n">
        <v>-12</v>
      </c>
      <c r="I25" t="n">
        <v>-8</v>
      </c>
      <c r="J25" t="n">
        <v>-11</v>
      </c>
      <c r="K25" t="n">
        <v>-16</v>
      </c>
      <c r="L25" t="n">
        <v>-29</v>
      </c>
      <c r="M25" t="n">
        <v>-22</v>
      </c>
      <c r="N25" t="n">
        <v>-23</v>
      </c>
      <c r="O25" t="n">
        <v>-21</v>
      </c>
    </row>
    <row r="26">
      <c r="A26" s="5" t="inlineStr">
        <is>
          <t>Jahresüberschuss/-fehlbetrag</t>
        </is>
      </c>
      <c r="B26" s="5" t="inlineStr">
        <is>
          <t>Net Profit</t>
        </is>
      </c>
      <c r="C26" t="n">
        <v>1532</v>
      </c>
      <c r="D26" t="n">
        <v>1033</v>
      </c>
      <c r="E26" t="n">
        <v>854</v>
      </c>
      <c r="F26" t="n">
        <v>913</v>
      </c>
      <c r="G26" t="n">
        <v>918</v>
      </c>
      <c r="H26" t="n">
        <v>740</v>
      </c>
      <c r="I26" t="n">
        <v>168</v>
      </c>
      <c r="J26" t="n">
        <v>1068</v>
      </c>
      <c r="K26" t="n">
        <v>1240</v>
      </c>
      <c r="L26" t="n">
        <v>1052</v>
      </c>
      <c r="M26" t="n">
        <v>-67</v>
      </c>
      <c r="N26" t="n">
        <v>1745</v>
      </c>
      <c r="O26" t="n">
        <v>901</v>
      </c>
    </row>
    <row r="27">
      <c r="A27" s="5" t="inlineStr">
        <is>
          <t>Summe Umlaufvermögen</t>
        </is>
      </c>
      <c r="B27" s="5" t="inlineStr">
        <is>
          <t>Current Assets</t>
        </is>
      </c>
      <c r="C27" t="n">
        <v>9244</v>
      </c>
      <c r="D27" t="n">
        <v>9576</v>
      </c>
      <c r="E27" t="n">
        <v>7715</v>
      </c>
      <c r="F27" t="n">
        <v>7029</v>
      </c>
      <c r="G27" t="n">
        <v>6332</v>
      </c>
      <c r="H27" t="n">
        <v>5977</v>
      </c>
      <c r="I27" t="n">
        <v>6169</v>
      </c>
      <c r="J27" t="n">
        <v>6978</v>
      </c>
      <c r="K27" t="n">
        <v>6381</v>
      </c>
      <c r="L27" t="n">
        <v>7616</v>
      </c>
      <c r="M27" t="n">
        <v>8788</v>
      </c>
      <c r="N27" t="n">
        <v>8069</v>
      </c>
      <c r="O27" t="n">
        <v>6996</v>
      </c>
    </row>
    <row r="28">
      <c r="A28" s="5" t="inlineStr">
        <is>
          <t>Summe Anlagevermögen</t>
        </is>
      </c>
      <c r="B28" s="5" t="inlineStr">
        <is>
          <t>Fixed Assets</t>
        </is>
      </c>
      <c r="C28" t="n">
        <v>16386</v>
      </c>
      <c r="D28" t="n">
        <v>15170</v>
      </c>
      <c r="E28" t="n">
        <v>14738</v>
      </c>
      <c r="F28" t="n">
        <v>15947</v>
      </c>
      <c r="G28" t="n">
        <v>13751</v>
      </c>
      <c r="H28" t="n">
        <v>13811</v>
      </c>
      <c r="I28" t="n">
        <v>13512</v>
      </c>
      <c r="J28" t="n">
        <v>15296</v>
      </c>
      <c r="K28" t="n">
        <v>16720</v>
      </c>
      <c r="L28" t="n">
        <v>16414</v>
      </c>
      <c r="M28" t="n">
        <v>16619</v>
      </c>
      <c r="N28" t="n">
        <v>17606</v>
      </c>
      <c r="O28" t="n">
        <v>13264</v>
      </c>
    </row>
    <row r="29">
      <c r="A29" s="5" t="inlineStr">
        <is>
          <t>Summe Aktiva</t>
        </is>
      </c>
      <c r="B29" s="5" t="inlineStr">
        <is>
          <t>Total Assets</t>
        </is>
      </c>
      <c r="C29" t="n">
        <v>25630</v>
      </c>
      <c r="D29" t="n">
        <v>24746</v>
      </c>
      <c r="E29" t="n">
        <v>22453</v>
      </c>
      <c r="F29" t="n">
        <v>22976</v>
      </c>
      <c r="G29" t="n">
        <v>20083</v>
      </c>
      <c r="H29" t="n">
        <v>19788</v>
      </c>
      <c r="I29" t="n">
        <v>19681</v>
      </c>
      <c r="J29" t="n">
        <v>22274</v>
      </c>
      <c r="K29" t="n">
        <v>23101</v>
      </c>
      <c r="L29" t="n">
        <v>24030</v>
      </c>
      <c r="M29" t="n">
        <v>25407</v>
      </c>
      <c r="N29" t="n">
        <v>25675</v>
      </c>
      <c r="O29" t="n">
        <v>20260</v>
      </c>
    </row>
    <row r="30">
      <c r="A30" s="5" t="inlineStr">
        <is>
          <t>Summe kurzfristiges Fremdkapital</t>
        </is>
      </c>
      <c r="B30" s="5" t="inlineStr">
        <is>
          <t>Short-Term Debt</t>
        </is>
      </c>
      <c r="C30" t="n">
        <v>9133</v>
      </c>
      <c r="D30" t="n">
        <v>9307</v>
      </c>
      <c r="E30" t="n">
        <v>7106</v>
      </c>
      <c r="F30" t="n">
        <v>7299</v>
      </c>
      <c r="G30" t="n">
        <v>7153</v>
      </c>
      <c r="H30" t="n">
        <v>8045</v>
      </c>
      <c r="I30" t="n">
        <v>8445</v>
      </c>
      <c r="J30" t="n">
        <v>8917</v>
      </c>
      <c r="K30" t="n">
        <v>10275</v>
      </c>
      <c r="L30" t="n">
        <v>11658</v>
      </c>
      <c r="M30" t="n">
        <v>11993</v>
      </c>
      <c r="N30" t="n">
        <v>10790</v>
      </c>
      <c r="O30" t="n">
        <v>9524</v>
      </c>
    </row>
    <row r="31">
      <c r="A31" s="5" t="inlineStr">
        <is>
          <t>Summe langfristiges Fremdkapital</t>
        </is>
      </c>
      <c r="B31" s="5" t="inlineStr">
        <is>
          <t>Long-Term Debt</t>
        </is>
      </c>
      <c r="C31" t="n">
        <v>10986</v>
      </c>
      <c r="D31" t="n">
        <v>9821</v>
      </c>
      <c r="E31" t="n">
        <v>10563</v>
      </c>
      <c r="F31" t="n">
        <v>12213</v>
      </c>
      <c r="G31" t="n">
        <v>9928</v>
      </c>
      <c r="H31" t="n">
        <v>9866</v>
      </c>
      <c r="I31" t="n">
        <v>7818</v>
      </c>
      <c r="J31" t="n">
        <v>9583</v>
      </c>
      <c r="K31" t="n">
        <v>8527</v>
      </c>
      <c r="L31" t="n">
        <v>6969</v>
      </c>
      <c r="M31" t="n">
        <v>8687</v>
      </c>
      <c r="N31" t="n">
        <v>7596</v>
      </c>
      <c r="O31" t="n">
        <v>4704</v>
      </c>
    </row>
    <row r="32">
      <c r="A32" s="5" t="inlineStr">
        <is>
          <t>Summe Fremdkapital</t>
        </is>
      </c>
      <c r="B32" s="5" t="inlineStr">
        <is>
          <t>Total Liabilities</t>
        </is>
      </c>
      <c r="C32" t="n">
        <v>20119</v>
      </c>
      <c r="D32" t="n">
        <v>19128</v>
      </c>
      <c r="E32" t="n">
        <v>17669</v>
      </c>
      <c r="F32" t="n">
        <v>19512</v>
      </c>
      <c r="G32" t="n">
        <v>17081</v>
      </c>
      <c r="H32" t="n">
        <v>17911</v>
      </c>
      <c r="I32" t="n">
        <v>16263</v>
      </c>
      <c r="J32" t="n">
        <v>18500</v>
      </c>
      <c r="K32" t="n">
        <v>18802</v>
      </c>
      <c r="L32" t="n">
        <v>18627</v>
      </c>
      <c r="M32" t="n">
        <v>20680</v>
      </c>
      <c r="N32" t="n">
        <v>18386</v>
      </c>
      <c r="O32" t="n">
        <v>14258</v>
      </c>
    </row>
    <row r="33">
      <c r="A33" s="5" t="inlineStr">
        <is>
          <t>Minderheitenanteil</t>
        </is>
      </c>
      <c r="B33" s="5" t="inlineStr">
        <is>
          <t>Minority Share</t>
        </is>
      </c>
      <c r="C33" t="n">
        <v>104</v>
      </c>
      <c r="D33" t="n">
        <v>72</v>
      </c>
      <c r="E33" t="n">
        <v>43</v>
      </c>
      <c r="F33" t="n">
        <v>26</v>
      </c>
      <c r="G33" t="n">
        <v>13</v>
      </c>
      <c r="H33" t="n">
        <v>35</v>
      </c>
      <c r="I33" t="n">
        <v>37</v>
      </c>
      <c r="J33" t="n">
        <v>54</v>
      </c>
      <c r="K33" t="n">
        <v>59</v>
      </c>
      <c r="L33" t="n">
        <v>71</v>
      </c>
      <c r="M33" t="n">
        <v>72</v>
      </c>
      <c r="N33" t="n">
        <v>55</v>
      </c>
      <c r="O33" t="n">
        <v>36</v>
      </c>
    </row>
    <row r="34">
      <c r="A34" s="5" t="inlineStr">
        <is>
          <t>Summe Eigenkapital</t>
        </is>
      </c>
      <c r="B34" s="5" t="inlineStr">
        <is>
          <t>Equity</t>
        </is>
      </c>
      <c r="C34" t="n">
        <v>5407</v>
      </c>
      <c r="D34" t="n">
        <v>5546</v>
      </c>
      <c r="E34" t="n">
        <v>4741</v>
      </c>
      <c r="F34" t="n">
        <v>3438</v>
      </c>
      <c r="G34" t="n">
        <v>2989</v>
      </c>
      <c r="H34" t="n">
        <v>1842</v>
      </c>
      <c r="I34" t="n">
        <v>3381</v>
      </c>
      <c r="J34" t="n">
        <v>3720</v>
      </c>
      <c r="K34" t="n">
        <v>4240</v>
      </c>
      <c r="L34" t="n">
        <v>5332</v>
      </c>
      <c r="M34" t="n">
        <v>4655</v>
      </c>
      <c r="N34" t="n">
        <v>7234</v>
      </c>
      <c r="O34" t="n">
        <v>5966</v>
      </c>
    </row>
    <row r="35">
      <c r="A35" s="5" t="inlineStr">
        <is>
          <t>Summe Passiva</t>
        </is>
      </c>
      <c r="B35" s="5" t="inlineStr">
        <is>
          <t>Liabilities &amp; Shareholder Equity</t>
        </is>
      </c>
      <c r="C35" t="n">
        <v>25630</v>
      </c>
      <c r="D35" t="n">
        <v>24746</v>
      </c>
      <c r="E35" t="n">
        <v>22453</v>
      </c>
      <c r="F35" t="n">
        <v>22976</v>
      </c>
      <c r="G35" t="n">
        <v>20083</v>
      </c>
      <c r="H35" t="n">
        <v>19788</v>
      </c>
      <c r="I35" t="n">
        <v>19681</v>
      </c>
      <c r="J35" t="n">
        <v>22274</v>
      </c>
      <c r="K35" t="n">
        <v>23101</v>
      </c>
      <c r="L35" t="n">
        <v>24030</v>
      </c>
      <c r="M35" t="n">
        <v>25407</v>
      </c>
      <c r="N35" t="n">
        <v>25675</v>
      </c>
      <c r="O35" t="n">
        <v>20260</v>
      </c>
    </row>
    <row r="36">
      <c r="A36" s="5" t="inlineStr">
        <is>
          <t>Mio.Aktien im Umlauf</t>
        </is>
      </c>
      <c r="B36" s="5" t="inlineStr">
        <is>
          <t>Million shares outstanding</t>
        </is>
      </c>
      <c r="C36" t="inlineStr">
        <is>
          <t>-</t>
        </is>
      </c>
      <c r="D36" t="n">
        <v>3467</v>
      </c>
      <c r="E36" t="n">
        <v>3467</v>
      </c>
      <c r="F36" t="n">
        <v>3467</v>
      </c>
      <c r="G36" t="n">
        <v>3467</v>
      </c>
      <c r="H36" t="n">
        <v>3469</v>
      </c>
      <c r="I36" t="n">
        <v>3536</v>
      </c>
      <c r="J36" t="n">
        <v>3588</v>
      </c>
      <c r="K36" t="n">
        <v>3588</v>
      </c>
      <c r="L36" t="n">
        <v>3587</v>
      </c>
      <c r="M36" t="n">
        <v>3575</v>
      </c>
      <c r="N36" t="n">
        <v>3575</v>
      </c>
      <c r="O36" t="n">
        <v>3575</v>
      </c>
    </row>
    <row r="37">
      <c r="A37" s="5" t="inlineStr">
        <is>
          <t>Gezeichnetes Kapital (in Mio.)</t>
        </is>
      </c>
      <c r="B37" s="5" t="inlineStr">
        <is>
          <t>Subscribed Capital in M</t>
        </is>
      </c>
      <c r="C37" t="inlineStr">
        <is>
          <t>-</t>
        </is>
      </c>
      <c r="D37" t="n">
        <v>87</v>
      </c>
      <c r="E37" t="n">
        <v>87</v>
      </c>
      <c r="F37" t="n">
        <v>87</v>
      </c>
      <c r="G37" t="n">
        <v>87</v>
      </c>
      <c r="H37" t="n">
        <v>87</v>
      </c>
      <c r="I37" t="n">
        <v>89</v>
      </c>
      <c r="J37" t="n">
        <v>90</v>
      </c>
      <c r="K37" t="n">
        <v>90</v>
      </c>
      <c r="L37" t="n">
        <v>90</v>
      </c>
      <c r="M37" t="n">
        <v>90</v>
      </c>
      <c r="N37" t="n">
        <v>90</v>
      </c>
      <c r="O37" t="n">
        <v>90</v>
      </c>
    </row>
    <row r="38">
      <c r="A38" s="5" t="inlineStr">
        <is>
          <t>Ergebnis je Aktie (brutto)</t>
        </is>
      </c>
      <c r="B38" s="5" t="inlineStr">
        <is>
          <t>Earnings per share</t>
        </is>
      </c>
      <c r="C38" t="inlineStr">
        <is>
          <t>-</t>
        </is>
      </c>
      <c r="D38" t="n">
        <v>0.35</v>
      </c>
      <c r="E38" t="n">
        <v>0.33</v>
      </c>
      <c r="F38" t="n">
        <v>0.33</v>
      </c>
      <c r="G38" t="n">
        <v>0.31</v>
      </c>
      <c r="H38" t="n">
        <v>0.25</v>
      </c>
      <c r="I38" t="n">
        <v>0.12</v>
      </c>
      <c r="J38" t="n">
        <v>0.38</v>
      </c>
      <c r="K38" t="n">
        <v>0.41</v>
      </c>
      <c r="L38" t="n">
        <v>0.4</v>
      </c>
      <c r="M38" t="n">
        <v>0.08</v>
      </c>
      <c r="N38" t="n">
        <v>0.66</v>
      </c>
      <c r="O38" t="n">
        <v>0.35</v>
      </c>
    </row>
    <row r="39">
      <c r="A39" s="5" t="inlineStr">
        <is>
          <t>Ergebnis je Aktie (unverwässert)</t>
        </is>
      </c>
      <c r="B39" s="5" t="inlineStr">
        <is>
          <t>Basic Earnings per share</t>
        </is>
      </c>
      <c r="C39" t="n">
        <v>0.46</v>
      </c>
      <c r="D39" t="n">
        <v>0.31</v>
      </c>
      <c r="E39" t="n">
        <v>0.26</v>
      </c>
      <c r="F39" t="n">
        <v>0.29</v>
      </c>
      <c r="G39" t="n">
        <v>0.29</v>
      </c>
      <c r="H39" t="n">
        <v>0.23</v>
      </c>
      <c r="I39" t="n">
        <v>0.05</v>
      </c>
      <c r="J39" t="n">
        <v>0.33</v>
      </c>
      <c r="K39" t="n">
        <v>0.37</v>
      </c>
      <c r="L39" t="n">
        <v>0.31</v>
      </c>
      <c r="M39" t="n">
        <v>-0.02</v>
      </c>
      <c r="N39" t="n">
        <v>0.5</v>
      </c>
      <c r="O39" t="n">
        <v>0.27</v>
      </c>
    </row>
    <row r="40">
      <c r="A40" s="5" t="inlineStr">
        <is>
          <t>Ergebnis je Aktie (verwässert)</t>
        </is>
      </c>
      <c r="B40" s="5" t="inlineStr">
        <is>
          <t>Diluted Earnings per share</t>
        </is>
      </c>
      <c r="C40" t="n">
        <v>0.46</v>
      </c>
      <c r="D40" t="n">
        <v>0.31</v>
      </c>
      <c r="E40" t="n">
        <v>0.26</v>
      </c>
      <c r="F40" t="n">
        <v>0.29</v>
      </c>
      <c r="G40" t="n">
        <v>0.29</v>
      </c>
      <c r="H40" t="n">
        <v>0.23</v>
      </c>
      <c r="I40" t="n">
        <v>0.05</v>
      </c>
      <c r="J40" t="n">
        <v>0.33</v>
      </c>
      <c r="K40" t="n">
        <v>0.37</v>
      </c>
      <c r="L40" t="n">
        <v>0.3</v>
      </c>
      <c r="M40" t="n">
        <v>-0.02</v>
      </c>
      <c r="N40" t="n">
        <v>0.5</v>
      </c>
      <c r="O40" t="n">
        <v>0.24</v>
      </c>
    </row>
    <row r="41">
      <c r="A41" s="5" t="inlineStr">
        <is>
          <t>Dividende je Aktie</t>
        </is>
      </c>
      <c r="B41" s="5" t="inlineStr">
        <is>
          <t>Dividend per share</t>
        </is>
      </c>
      <c r="C41" t="inlineStr">
        <is>
          <t>-</t>
        </is>
      </c>
      <c r="D41" t="n">
        <v>0.22</v>
      </c>
      <c r="E41" t="n">
        <v>0.22</v>
      </c>
      <c r="F41" t="n">
        <v>0.21</v>
      </c>
      <c r="G41" t="n">
        <v>0.21</v>
      </c>
      <c r="H41" t="n">
        <v>0.21</v>
      </c>
      <c r="I41" t="n">
        <v>0.2</v>
      </c>
      <c r="J41" t="n">
        <v>0.2</v>
      </c>
      <c r="K41" t="n">
        <v>0.19</v>
      </c>
      <c r="L41" t="n">
        <v>0.18</v>
      </c>
      <c r="M41" t="n">
        <v>0.16</v>
      </c>
      <c r="N41" t="n">
        <v>0.15</v>
      </c>
      <c r="O41" t="n">
        <v>0.13</v>
      </c>
    </row>
    <row r="42">
      <c r="A42" s="5" t="inlineStr">
        <is>
          <t>Dividendenausschüttung in Mio</t>
        </is>
      </c>
      <c r="B42" s="5" t="inlineStr">
        <is>
          <t>Dividend Payment in M</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row>
    <row r="43">
      <c r="A43" s="5" t="inlineStr">
        <is>
          <t>Umsatz</t>
        </is>
      </c>
      <c r="B43" s="5" t="inlineStr">
        <is>
          <t>Revenue</t>
        </is>
      </c>
      <c r="C43" t="inlineStr">
        <is>
          <t>-</t>
        </is>
      </c>
      <c r="D43" t="n">
        <v>4.85</v>
      </c>
      <c r="E43" t="n">
        <v>5.28</v>
      </c>
      <c r="F43" t="n">
        <v>5.13</v>
      </c>
      <c r="G43" t="n">
        <v>4.84</v>
      </c>
      <c r="H43" t="n">
        <v>4.45</v>
      </c>
      <c r="I43" t="n">
        <v>4.77</v>
      </c>
      <c r="J43" t="n">
        <v>4.63</v>
      </c>
      <c r="K43" t="n">
        <v>4.95</v>
      </c>
      <c r="L43" t="n">
        <v>5.88</v>
      </c>
      <c r="M43" t="n">
        <v>5.7</v>
      </c>
      <c r="N43" t="n">
        <v>4.66</v>
      </c>
      <c r="O43" t="n">
        <v>4</v>
      </c>
    </row>
    <row r="44">
      <c r="A44" s="5" t="inlineStr">
        <is>
          <t>Buchwert je Aktie</t>
        </is>
      </c>
      <c r="B44" s="5" t="inlineStr">
        <is>
          <t>Book value per share</t>
        </is>
      </c>
      <c r="C44" t="inlineStr">
        <is>
          <t>-</t>
        </is>
      </c>
      <c r="D44" t="n">
        <v>1.6</v>
      </c>
      <c r="E44" t="n">
        <v>1.37</v>
      </c>
      <c r="F44" t="n">
        <v>0.99</v>
      </c>
      <c r="G44" t="n">
        <v>0.86</v>
      </c>
      <c r="H44" t="n">
        <v>0.53</v>
      </c>
      <c r="I44" t="n">
        <v>0.96</v>
      </c>
      <c r="J44" t="n">
        <v>1.04</v>
      </c>
      <c r="K44" t="n">
        <v>1.18</v>
      </c>
      <c r="L44" t="n">
        <v>1.49</v>
      </c>
      <c r="M44" t="n">
        <v>1.3</v>
      </c>
      <c r="N44" t="n">
        <v>2.02</v>
      </c>
      <c r="O44" t="n">
        <v>1.67</v>
      </c>
    </row>
    <row r="45">
      <c r="A45" s="5" t="inlineStr">
        <is>
          <t>Cashflow je Aktie</t>
        </is>
      </c>
      <c r="B45" s="5" t="inlineStr">
        <is>
          <t>Cashflow per share</t>
        </is>
      </c>
      <c r="C45" t="inlineStr">
        <is>
          <t>-</t>
        </is>
      </c>
      <c r="D45" t="n">
        <v>0.35</v>
      </c>
      <c r="E45" t="n">
        <v>0.55</v>
      </c>
      <c r="F45" t="n">
        <v>0.35</v>
      </c>
      <c r="G45" t="n">
        <v>0.18</v>
      </c>
      <c r="H45" t="n">
        <v>0.19</v>
      </c>
      <c r="I45" t="n">
        <v>-0.03</v>
      </c>
      <c r="J45" t="n">
        <v>0.61</v>
      </c>
      <c r="K45" t="n">
        <v>0.13</v>
      </c>
      <c r="L45" t="n">
        <v>0.27</v>
      </c>
      <c r="M45" t="n">
        <v>0.46</v>
      </c>
      <c r="N45" t="n">
        <v>0.42</v>
      </c>
      <c r="O45" t="n">
        <v>0.51</v>
      </c>
    </row>
    <row r="46">
      <c r="A46" s="5" t="inlineStr">
        <is>
          <t>Bilanzsumme je Aktie</t>
        </is>
      </c>
      <c r="B46" s="5" t="inlineStr">
        <is>
          <t>Total assets per share</t>
        </is>
      </c>
      <c r="C46" t="inlineStr">
        <is>
          <t>-</t>
        </is>
      </c>
      <c r="D46" t="n">
        <v>7.14</v>
      </c>
      <c r="E46" t="n">
        <v>6.48</v>
      </c>
      <c r="F46" t="n">
        <v>6.63</v>
      </c>
      <c r="G46" t="n">
        <v>5.79</v>
      </c>
      <c r="H46" t="n">
        <v>5.7</v>
      </c>
      <c r="I46" t="n">
        <v>5.57</v>
      </c>
      <c r="J46" t="n">
        <v>6.21</v>
      </c>
      <c r="K46" t="n">
        <v>6.44</v>
      </c>
      <c r="L46" t="n">
        <v>6.7</v>
      </c>
      <c r="M46" t="n">
        <v>7.11</v>
      </c>
      <c r="N46" t="n">
        <v>7.18</v>
      </c>
      <c r="O46" t="n">
        <v>5.67</v>
      </c>
    </row>
    <row r="47">
      <c r="A47" s="5" t="inlineStr">
        <is>
          <t>Personal am Ende des Jahres</t>
        </is>
      </c>
      <c r="B47" s="5" t="inlineStr">
        <is>
          <t>Staff at the end of year</t>
        </is>
      </c>
      <c r="C47" t="inlineStr">
        <is>
          <t>-</t>
        </is>
      </c>
      <c r="D47" t="n">
        <v>85800</v>
      </c>
      <c r="E47" t="n">
        <v>83000</v>
      </c>
      <c r="F47" t="n">
        <v>76000</v>
      </c>
      <c r="G47" t="n">
        <v>76000</v>
      </c>
      <c r="H47" t="n">
        <v>77000</v>
      </c>
      <c r="I47" t="n">
        <v>80000</v>
      </c>
      <c r="J47" t="n">
        <v>88200</v>
      </c>
      <c r="K47" t="n">
        <v>87000</v>
      </c>
      <c r="L47" t="n">
        <v>98200</v>
      </c>
      <c r="M47" t="n">
        <v>107000</v>
      </c>
      <c r="N47" t="n">
        <v>94000</v>
      </c>
      <c r="O47" t="n">
        <v>88000</v>
      </c>
    </row>
    <row r="48">
      <c r="A48" s="5" t="inlineStr">
        <is>
          <t>Personalaufwand in Mio. GBP</t>
        </is>
      </c>
      <c r="B48" s="5" t="inlineStr"/>
      <c r="C48" t="inlineStr">
        <is>
          <t>-</t>
        </is>
      </c>
      <c r="D48" t="n">
        <v>5986</v>
      </c>
      <c r="E48" t="n">
        <v>5830</v>
      </c>
      <c r="F48" t="n">
        <v>5440</v>
      </c>
      <c r="G48" t="n">
        <v>5052</v>
      </c>
      <c r="H48" t="n">
        <v>4827</v>
      </c>
      <c r="I48" t="n">
        <v>5054</v>
      </c>
      <c r="J48" t="n">
        <v>5285</v>
      </c>
      <c r="K48" t="n">
        <v>5356</v>
      </c>
      <c r="L48" t="n">
        <v>5633</v>
      </c>
      <c r="M48" t="n">
        <v>5605</v>
      </c>
      <c r="N48" t="n">
        <v>4618</v>
      </c>
      <c r="O48" t="n">
        <v>3924</v>
      </c>
    </row>
    <row r="49">
      <c r="A49" s="5" t="inlineStr">
        <is>
          <t>Aufwand je Mitarbeiter in GBP</t>
        </is>
      </c>
      <c r="B49" s="5" t="inlineStr"/>
      <c r="C49" t="inlineStr">
        <is>
          <t>-</t>
        </is>
      </c>
      <c r="D49" t="n">
        <v>69767</v>
      </c>
      <c r="E49" t="n">
        <v>70241</v>
      </c>
      <c r="F49" t="n">
        <v>71579</v>
      </c>
      <c r="G49" t="n">
        <v>66474</v>
      </c>
      <c r="H49" t="n">
        <v>62688</v>
      </c>
      <c r="I49" t="n">
        <v>63175</v>
      </c>
      <c r="J49" t="n">
        <v>59921</v>
      </c>
      <c r="K49" t="n">
        <v>61563</v>
      </c>
      <c r="L49" t="n">
        <v>57363</v>
      </c>
      <c r="M49" t="n">
        <v>52383</v>
      </c>
      <c r="N49" t="n">
        <v>49128</v>
      </c>
      <c r="O49" t="n">
        <v>44591</v>
      </c>
    </row>
    <row r="50">
      <c r="A50" s="5" t="inlineStr">
        <is>
          <t>Umsatz je Aktie</t>
        </is>
      </c>
      <c r="B50" s="5" t="inlineStr">
        <is>
          <t>Revenue per share</t>
        </is>
      </c>
      <c r="C50" t="inlineStr">
        <is>
          <t>-</t>
        </is>
      </c>
      <c r="D50" t="n">
        <v>196049</v>
      </c>
      <c r="E50" t="n">
        <v>220747</v>
      </c>
      <c r="F50" t="n">
        <v>234079</v>
      </c>
      <c r="G50" t="n">
        <v>220882</v>
      </c>
      <c r="H50" t="n">
        <v>200390</v>
      </c>
      <c r="I50" t="n">
        <v>210800</v>
      </c>
      <c r="J50" t="n">
        <v>188435</v>
      </c>
      <c r="K50" t="n">
        <v>204253</v>
      </c>
      <c r="L50" t="n">
        <v>214837</v>
      </c>
      <c r="M50" t="n">
        <v>190411</v>
      </c>
      <c r="N50" t="n">
        <v>177351</v>
      </c>
      <c r="O50" t="n">
        <v>162602</v>
      </c>
    </row>
    <row r="51">
      <c r="A51" s="5" t="inlineStr">
        <is>
          <t>Bruttoergebnis je Mitarbeiter in GBP</t>
        </is>
      </c>
      <c r="B51" s="5" t="inlineStr"/>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row>
    <row r="52">
      <c r="A52" s="5" t="inlineStr">
        <is>
          <t>Gewinn je Mitarbeiter in GBP</t>
        </is>
      </c>
      <c r="B52" s="5" t="inlineStr"/>
      <c r="C52" t="inlineStr">
        <is>
          <t>-</t>
        </is>
      </c>
      <c r="D52" t="n">
        <v>12040</v>
      </c>
      <c r="E52" t="n">
        <v>10289</v>
      </c>
      <c r="F52" t="n">
        <v>12013</v>
      </c>
      <c r="G52" t="n">
        <v>12079</v>
      </c>
      <c r="H52" t="n">
        <v>9610</v>
      </c>
      <c r="I52" t="n">
        <v>2100</v>
      </c>
      <c r="J52" t="n">
        <v>12109</v>
      </c>
      <c r="K52" t="n">
        <v>14253</v>
      </c>
      <c r="L52" t="n">
        <v>10713</v>
      </c>
      <c r="M52" t="n">
        <v>-626.17</v>
      </c>
      <c r="N52" t="n">
        <v>18564</v>
      </c>
      <c r="O52" t="n">
        <v>10239</v>
      </c>
    </row>
    <row r="53">
      <c r="A53" s="5" t="inlineStr">
        <is>
          <t>KGV (Kurs/Gewinn)</t>
        </is>
      </c>
      <c r="B53" s="5" t="inlineStr">
        <is>
          <t>PE (price/earnings)</t>
        </is>
      </c>
      <c r="C53" t="n">
        <v>12.2</v>
      </c>
      <c r="D53" t="n">
        <v>14.7</v>
      </c>
      <c r="E53" t="n">
        <v>22</v>
      </c>
      <c r="F53" t="n">
        <v>20.6</v>
      </c>
      <c r="G53" t="n">
        <v>17.1</v>
      </c>
      <c r="H53" t="n">
        <v>20.5</v>
      </c>
      <c r="I53" t="n">
        <v>90</v>
      </c>
      <c r="J53" t="n">
        <v>10.2</v>
      </c>
      <c r="K53" t="n">
        <v>7.7</v>
      </c>
      <c r="L53" t="n">
        <v>10.6</v>
      </c>
      <c r="M53" t="inlineStr">
        <is>
          <t>-</t>
        </is>
      </c>
      <c r="N53" t="n">
        <v>7.5</v>
      </c>
      <c r="O53" t="n">
        <v>18.4</v>
      </c>
    </row>
    <row r="54">
      <c r="A54" s="5" t="inlineStr">
        <is>
          <t>KUV (Kurs/Umsatz)</t>
        </is>
      </c>
      <c r="B54" s="5" t="inlineStr">
        <is>
          <t>PS (price/sales)</t>
        </is>
      </c>
      <c r="C54" t="inlineStr">
        <is>
          <t>-</t>
        </is>
      </c>
      <c r="D54" t="n">
        <v>0.95</v>
      </c>
      <c r="E54" t="n">
        <v>1.08</v>
      </c>
      <c r="F54" t="n">
        <v>1.15</v>
      </c>
      <c r="G54" t="n">
        <v>1.03</v>
      </c>
      <c r="H54" t="n">
        <v>1.06</v>
      </c>
      <c r="I54" t="n">
        <v>0.9399999999999999</v>
      </c>
      <c r="J54" t="n">
        <v>0.73</v>
      </c>
      <c r="K54" t="n">
        <v>0.58</v>
      </c>
      <c r="L54" t="n">
        <v>0.5600000000000001</v>
      </c>
      <c r="M54" t="n">
        <v>0.63</v>
      </c>
      <c r="N54" t="n">
        <v>0.8100000000000001</v>
      </c>
      <c r="O54" t="n">
        <v>1.24</v>
      </c>
    </row>
    <row r="55">
      <c r="A55" s="5" t="inlineStr">
        <is>
          <t>KBV (Kurs/Buchwert)</t>
        </is>
      </c>
      <c r="B55" s="5" t="inlineStr">
        <is>
          <t>PB (price/book value)</t>
        </is>
      </c>
      <c r="C55" t="inlineStr">
        <is>
          <t>-</t>
        </is>
      </c>
      <c r="D55" t="n">
        <v>2.87</v>
      </c>
      <c r="E55" t="n">
        <v>4.19</v>
      </c>
      <c r="F55" t="n">
        <v>5.97</v>
      </c>
      <c r="G55" t="n">
        <v>5.77</v>
      </c>
      <c r="H55" t="n">
        <v>8.890000000000001</v>
      </c>
      <c r="I55" t="n">
        <v>4.71</v>
      </c>
      <c r="J55" t="n">
        <v>3.25</v>
      </c>
      <c r="K55" t="n">
        <v>2.41</v>
      </c>
      <c r="L55" t="n">
        <v>2.22</v>
      </c>
      <c r="M55" t="n">
        <v>2.76</v>
      </c>
      <c r="N55" t="n">
        <v>1.86</v>
      </c>
      <c r="O55" t="n">
        <v>2.98</v>
      </c>
    </row>
    <row r="56">
      <c r="A56" s="5" t="inlineStr">
        <is>
          <t>KCV (Kurs/Cashflow)</t>
        </is>
      </c>
      <c r="B56" s="5" t="inlineStr">
        <is>
          <t>PC (price/cashflow)</t>
        </is>
      </c>
      <c r="C56" t="inlineStr">
        <is>
          <t>-</t>
        </is>
      </c>
      <c r="D56" t="n">
        <v>13.26</v>
      </c>
      <c r="E56" t="n">
        <v>10.47</v>
      </c>
      <c r="F56" t="n">
        <v>16.7</v>
      </c>
      <c r="G56" t="n">
        <v>27.44</v>
      </c>
      <c r="H56" t="n">
        <v>24.47</v>
      </c>
      <c r="I56" t="n">
        <v>-144.65</v>
      </c>
      <c r="J56" t="n">
        <v>5.56</v>
      </c>
      <c r="K56" t="n">
        <v>21.22</v>
      </c>
      <c r="L56" t="n">
        <v>12.3</v>
      </c>
      <c r="M56" t="n">
        <v>7.89</v>
      </c>
      <c r="N56" t="n">
        <v>9.02</v>
      </c>
      <c r="O56" t="n">
        <v>9.779999999999999</v>
      </c>
    </row>
    <row r="57">
      <c r="A57" s="5" t="inlineStr">
        <is>
          <t>Dividendenrendite in %</t>
        </is>
      </c>
      <c r="B57" s="5" t="inlineStr">
        <is>
          <t>Dividend Yield in %</t>
        </is>
      </c>
      <c r="C57" t="inlineStr">
        <is>
          <t>-</t>
        </is>
      </c>
      <c r="D57" t="n">
        <v>4.84</v>
      </c>
      <c r="E57" t="n">
        <v>3.8</v>
      </c>
      <c r="F57" t="n">
        <v>3.6</v>
      </c>
      <c r="G57" t="n">
        <v>4.23</v>
      </c>
      <c r="H57" t="n">
        <v>4.45</v>
      </c>
      <c r="I57" t="n">
        <v>4.44</v>
      </c>
      <c r="J57" t="n">
        <v>5.93</v>
      </c>
      <c r="K57" t="n">
        <v>6.67</v>
      </c>
      <c r="L57" t="n">
        <v>5.45</v>
      </c>
      <c r="M57" t="n">
        <v>4.44</v>
      </c>
      <c r="N57" t="n">
        <v>3.98</v>
      </c>
      <c r="O57" t="n">
        <v>2.61</v>
      </c>
    </row>
    <row r="58">
      <c r="A58" s="5" t="inlineStr">
        <is>
          <t>Gewinnrendite in %</t>
        </is>
      </c>
      <c r="B58" s="5" t="inlineStr">
        <is>
          <t>Return on profit in %</t>
        </is>
      </c>
      <c r="C58" t="n">
        <v>8.199999999999999</v>
      </c>
      <c r="D58" t="n">
        <v>6.8</v>
      </c>
      <c r="E58" t="n">
        <v>4.5</v>
      </c>
      <c r="F58" t="n">
        <v>4.9</v>
      </c>
      <c r="G58" t="n">
        <v>5.8</v>
      </c>
      <c r="H58" t="n">
        <v>4.9</v>
      </c>
      <c r="I58" t="n">
        <v>1.1</v>
      </c>
      <c r="J58" t="n">
        <v>9.800000000000001</v>
      </c>
      <c r="K58" t="n">
        <v>13</v>
      </c>
      <c r="L58" t="n">
        <v>9.4</v>
      </c>
      <c r="M58" t="n">
        <v>-0.6</v>
      </c>
      <c r="N58" t="n">
        <v>13.3</v>
      </c>
      <c r="O58" t="n">
        <v>5.4</v>
      </c>
    </row>
    <row r="59">
      <c r="A59" s="5" t="inlineStr">
        <is>
          <t>Eigenkapitalrendite in %</t>
        </is>
      </c>
      <c r="B59" s="5" t="inlineStr">
        <is>
          <t>Return on Equity in %</t>
        </is>
      </c>
      <c r="C59" t="n">
        <v>28.33</v>
      </c>
      <c r="D59" t="n">
        <v>18.63</v>
      </c>
      <c r="E59" t="n">
        <v>18.01</v>
      </c>
      <c r="F59" t="n">
        <v>26.56</v>
      </c>
      <c r="G59" t="n">
        <v>30.71</v>
      </c>
      <c r="H59" t="n">
        <v>40.17</v>
      </c>
      <c r="I59" t="n">
        <v>4.97</v>
      </c>
      <c r="J59" t="n">
        <v>28.71</v>
      </c>
      <c r="K59" t="n">
        <v>29.25</v>
      </c>
      <c r="L59" t="n">
        <v>19.73</v>
      </c>
      <c r="M59" t="n">
        <v>-1.44</v>
      </c>
      <c r="N59" t="n">
        <v>24.12</v>
      </c>
      <c r="O59" t="n">
        <v>15.1</v>
      </c>
    </row>
    <row r="60">
      <c r="A60" s="5" t="inlineStr">
        <is>
          <t>Umsatzrendite in %</t>
        </is>
      </c>
      <c r="B60" s="5" t="inlineStr">
        <is>
          <t>Return on sales in %</t>
        </is>
      </c>
      <c r="C60" t="n">
        <v>8.369999999999999</v>
      </c>
      <c r="D60" t="n">
        <v>6.14</v>
      </c>
      <c r="E60" t="n">
        <v>4.66</v>
      </c>
      <c r="F60" t="n">
        <v>5.13</v>
      </c>
      <c r="G60" t="n">
        <v>5.47</v>
      </c>
      <c r="H60" t="n">
        <v>4.8</v>
      </c>
      <c r="I60" t="n">
        <v>1</v>
      </c>
      <c r="J60" t="n">
        <v>6.43</v>
      </c>
      <c r="K60" t="n">
        <v>6.98</v>
      </c>
      <c r="L60" t="n">
        <v>4.99</v>
      </c>
      <c r="M60" t="n">
        <v>-0.33</v>
      </c>
      <c r="N60" t="n">
        <v>10.47</v>
      </c>
      <c r="O60" t="n">
        <v>6.3</v>
      </c>
    </row>
    <row r="61">
      <c r="A61" s="5" t="inlineStr">
        <is>
          <t>Gesamtkapitalrendite in %</t>
        </is>
      </c>
      <c r="B61" s="5" t="inlineStr">
        <is>
          <t>Total Return on Investment in %</t>
        </is>
      </c>
      <c r="C61" t="n">
        <v>5.98</v>
      </c>
      <c r="D61" t="n">
        <v>4.17</v>
      </c>
      <c r="E61" t="n">
        <v>3.8</v>
      </c>
      <c r="F61" t="n">
        <v>3.97</v>
      </c>
      <c r="G61" t="n">
        <v>4.57</v>
      </c>
      <c r="H61" t="n">
        <v>3.74</v>
      </c>
      <c r="I61" t="n">
        <v>0.85</v>
      </c>
      <c r="J61" t="n">
        <v>4.79</v>
      </c>
      <c r="K61" t="n">
        <v>5.37</v>
      </c>
      <c r="L61" t="n">
        <v>4.38</v>
      </c>
      <c r="M61" t="n">
        <v>-0.26</v>
      </c>
      <c r="N61" t="n">
        <v>6.8</v>
      </c>
      <c r="O61" t="n">
        <v>4.45</v>
      </c>
    </row>
    <row r="62">
      <c r="A62" s="5" t="inlineStr">
        <is>
          <t>Return on Investment in %</t>
        </is>
      </c>
      <c r="B62" s="5" t="inlineStr">
        <is>
          <t>Return on Investment in %</t>
        </is>
      </c>
      <c r="C62" t="n">
        <v>5.98</v>
      </c>
      <c r="D62" t="n">
        <v>4.17</v>
      </c>
      <c r="E62" t="n">
        <v>3.8</v>
      </c>
      <c r="F62" t="n">
        <v>3.97</v>
      </c>
      <c r="G62" t="n">
        <v>4.57</v>
      </c>
      <c r="H62" t="n">
        <v>3.74</v>
      </c>
      <c r="I62" t="n">
        <v>0.85</v>
      </c>
      <c r="J62" t="n">
        <v>4.79</v>
      </c>
      <c r="K62" t="n">
        <v>5.37</v>
      </c>
      <c r="L62" t="n">
        <v>4.38</v>
      </c>
      <c r="M62" t="n">
        <v>-0.26</v>
      </c>
      <c r="N62" t="n">
        <v>6.8</v>
      </c>
      <c r="O62" t="n">
        <v>4.45</v>
      </c>
    </row>
    <row r="63">
      <c r="A63" s="5" t="inlineStr">
        <is>
          <t>Arbeitsintensität in %</t>
        </is>
      </c>
      <c r="B63" s="5" t="inlineStr">
        <is>
          <t>Work Intensity in %</t>
        </is>
      </c>
      <c r="C63" t="n">
        <v>36.07</v>
      </c>
      <c r="D63" t="n">
        <v>38.7</v>
      </c>
      <c r="E63" t="n">
        <v>34.36</v>
      </c>
      <c r="F63" t="n">
        <v>30.59</v>
      </c>
      <c r="G63" t="n">
        <v>31.53</v>
      </c>
      <c r="H63" t="n">
        <v>30.21</v>
      </c>
      <c r="I63" t="n">
        <v>31.34</v>
      </c>
      <c r="J63" t="n">
        <v>31.33</v>
      </c>
      <c r="K63" t="n">
        <v>27.62</v>
      </c>
      <c r="L63" t="n">
        <v>31.69</v>
      </c>
      <c r="M63" t="n">
        <v>34.59</v>
      </c>
      <c r="N63" t="n">
        <v>31.43</v>
      </c>
      <c r="O63" t="n">
        <v>34.53</v>
      </c>
    </row>
    <row r="64">
      <c r="A64" s="5" t="inlineStr">
        <is>
          <t>Eigenkapitalquote in %</t>
        </is>
      </c>
      <c r="B64" s="5" t="inlineStr">
        <is>
          <t>Equity Ratio in %</t>
        </is>
      </c>
      <c r="C64" t="n">
        <v>21.1</v>
      </c>
      <c r="D64" t="n">
        <v>22.41</v>
      </c>
      <c r="E64" t="n">
        <v>21.12</v>
      </c>
      <c r="F64" t="n">
        <v>14.96</v>
      </c>
      <c r="G64" t="n">
        <v>14.88</v>
      </c>
      <c r="H64" t="n">
        <v>9.31</v>
      </c>
      <c r="I64" t="n">
        <v>17.18</v>
      </c>
      <c r="J64" t="n">
        <v>16.7</v>
      </c>
      <c r="K64" t="n">
        <v>18.35</v>
      </c>
      <c r="L64" t="n">
        <v>22.19</v>
      </c>
      <c r="M64" t="n">
        <v>18.32</v>
      </c>
      <c r="N64" t="n">
        <v>28.18</v>
      </c>
      <c r="O64" t="n">
        <v>29.45</v>
      </c>
    </row>
    <row r="65">
      <c r="A65" s="5" t="inlineStr">
        <is>
          <t>Fremdkapitalquote in %</t>
        </is>
      </c>
      <c r="B65" s="5" t="inlineStr">
        <is>
          <t>Debt Ratio in %</t>
        </is>
      </c>
      <c r="C65" t="n">
        <v>78.90000000000001</v>
      </c>
      <c r="D65" t="n">
        <v>77.59</v>
      </c>
      <c r="E65" t="n">
        <v>78.88</v>
      </c>
      <c r="F65" t="n">
        <v>85.04000000000001</v>
      </c>
      <c r="G65" t="n">
        <v>85.12</v>
      </c>
      <c r="H65" t="n">
        <v>90.69</v>
      </c>
      <c r="I65" t="n">
        <v>82.81999999999999</v>
      </c>
      <c r="J65" t="n">
        <v>83.3</v>
      </c>
      <c r="K65" t="n">
        <v>81.65000000000001</v>
      </c>
      <c r="L65" t="n">
        <v>77.81</v>
      </c>
      <c r="M65" t="n">
        <v>81.68000000000001</v>
      </c>
      <c r="N65" t="n">
        <v>71.81999999999999</v>
      </c>
      <c r="O65" t="n">
        <v>70.55</v>
      </c>
    </row>
    <row r="66">
      <c r="A66" s="5" t="inlineStr">
        <is>
          <t>Verschuldungsgrad in %</t>
        </is>
      </c>
      <c r="B66" s="5" t="inlineStr">
        <is>
          <t>Finance Gearing in %</t>
        </is>
      </c>
      <c r="C66" t="n">
        <v>374.02</v>
      </c>
      <c r="D66" t="n">
        <v>346.2</v>
      </c>
      <c r="E66" t="n">
        <v>373.59</v>
      </c>
      <c r="F66" t="n">
        <v>568.3</v>
      </c>
      <c r="G66" t="n">
        <v>571.9</v>
      </c>
      <c r="H66" t="n">
        <v>974.27</v>
      </c>
      <c r="I66" t="n">
        <v>482.11</v>
      </c>
      <c r="J66" t="n">
        <v>498.76</v>
      </c>
      <c r="K66" t="n">
        <v>444.83</v>
      </c>
      <c r="L66" t="n">
        <v>350.68</v>
      </c>
      <c r="M66" t="n">
        <v>445.8</v>
      </c>
      <c r="N66" t="n">
        <v>254.92</v>
      </c>
      <c r="O66" t="n">
        <v>239.59</v>
      </c>
    </row>
    <row r="67">
      <c r="A67" s="5" t="inlineStr"/>
      <c r="B67" s="5" t="inlineStr"/>
    </row>
    <row r="68">
      <c r="A68" s="5" t="inlineStr">
        <is>
          <t>Kurzfristige Vermögensquote in %</t>
        </is>
      </c>
      <c r="B68" s="5" t="inlineStr">
        <is>
          <t>Current Assets Ratio in %</t>
        </is>
      </c>
      <c r="C68" t="n">
        <v>36.07</v>
      </c>
      <c r="D68" t="n">
        <v>38.7</v>
      </c>
      <c r="E68" t="n">
        <v>34.36</v>
      </c>
      <c r="F68" t="n">
        <v>30.59</v>
      </c>
      <c r="G68" t="n">
        <v>31.53</v>
      </c>
      <c r="H68" t="n">
        <v>30.21</v>
      </c>
      <c r="I68" t="n">
        <v>31.34</v>
      </c>
      <c r="J68" t="n">
        <v>31.33</v>
      </c>
      <c r="K68" t="n">
        <v>27.62</v>
      </c>
      <c r="L68" t="n">
        <v>31.69</v>
      </c>
      <c r="M68" t="n">
        <v>34.59</v>
      </c>
      <c r="N68" t="n">
        <v>31.43</v>
      </c>
    </row>
    <row r="69">
      <c r="A69" s="5" t="inlineStr">
        <is>
          <t>Nettogewinn Marge in %</t>
        </is>
      </c>
      <c r="B69" s="5" t="inlineStr">
        <is>
          <t>Net Profit Marge in %</t>
        </is>
      </c>
      <c r="C69" t="inlineStr">
        <is>
          <t>-</t>
        </is>
      </c>
      <c r="D69" t="n">
        <v>21298.97</v>
      </c>
      <c r="E69" t="n">
        <v>16174.24</v>
      </c>
      <c r="F69" t="n">
        <v>17797.27</v>
      </c>
      <c r="G69" t="n">
        <v>18966.94</v>
      </c>
      <c r="H69" t="n">
        <v>16629.21</v>
      </c>
      <c r="I69" t="n">
        <v>3522.01</v>
      </c>
      <c r="J69" t="n">
        <v>23066.95</v>
      </c>
      <c r="K69" t="n">
        <v>25050.51</v>
      </c>
      <c r="L69" t="n">
        <v>17891.16</v>
      </c>
      <c r="M69" t="n">
        <v>-1175.44</v>
      </c>
      <c r="N69" t="n">
        <v>37446.35</v>
      </c>
    </row>
    <row r="70">
      <c r="A70" s="5" t="inlineStr">
        <is>
          <t>Operative Ergebnis Marge in %</t>
        </is>
      </c>
      <c r="B70" s="5" t="inlineStr">
        <is>
          <t>EBIT Marge in %</t>
        </is>
      </c>
      <c r="C70" t="inlineStr">
        <is>
          <t>-</t>
        </is>
      </c>
      <c r="D70" t="n">
        <v>33092.78</v>
      </c>
      <c r="E70" t="n">
        <v>28030.3</v>
      </c>
      <c r="F70" t="n">
        <v>30506.82</v>
      </c>
      <c r="G70" t="n">
        <v>31033.06</v>
      </c>
      <c r="H70" t="n">
        <v>29213.48</v>
      </c>
      <c r="I70" t="n">
        <v>16897.27</v>
      </c>
      <c r="J70" t="n">
        <v>35421.17</v>
      </c>
      <c r="K70" t="n">
        <v>31919.19</v>
      </c>
      <c r="L70" t="n">
        <v>27823.13</v>
      </c>
      <c r="M70" t="n">
        <v>17228.07</v>
      </c>
      <c r="N70" t="n">
        <v>36866.95</v>
      </c>
    </row>
    <row r="71">
      <c r="A71" s="5" t="inlineStr">
        <is>
          <t>Vermögensumsschlag in %</t>
        </is>
      </c>
      <c r="B71" s="5" t="inlineStr">
        <is>
          <t>Asset Turnover in %</t>
        </is>
      </c>
      <c r="C71" t="inlineStr">
        <is>
          <t>-</t>
        </is>
      </c>
      <c r="D71" t="n">
        <v>0.02</v>
      </c>
      <c r="E71" t="n">
        <v>0.02</v>
      </c>
      <c r="F71" t="n">
        <v>0.02</v>
      </c>
      <c r="G71" t="n">
        <v>0.02</v>
      </c>
      <c r="H71" t="n">
        <v>0.02</v>
      </c>
      <c r="I71" t="n">
        <v>0.02</v>
      </c>
      <c r="J71" t="n">
        <v>0.02</v>
      </c>
      <c r="K71" t="n">
        <v>0.02</v>
      </c>
      <c r="L71" t="n">
        <v>0.02</v>
      </c>
      <c r="M71" t="n">
        <v>0.02</v>
      </c>
      <c r="N71" t="n">
        <v>0.02</v>
      </c>
    </row>
    <row r="72">
      <c r="A72" s="5" t="inlineStr">
        <is>
          <t>Langfristige Vermögensquote in %</t>
        </is>
      </c>
      <c r="B72" s="5" t="inlineStr">
        <is>
          <t>Non-Current Assets Ratio in %</t>
        </is>
      </c>
      <c r="C72" t="n">
        <v>63.93</v>
      </c>
      <c r="D72" t="n">
        <v>61.3</v>
      </c>
      <c r="E72" t="n">
        <v>65.64</v>
      </c>
      <c r="F72" t="n">
        <v>69.41</v>
      </c>
      <c r="G72" t="n">
        <v>68.47</v>
      </c>
      <c r="H72" t="n">
        <v>69.79000000000001</v>
      </c>
      <c r="I72" t="n">
        <v>68.66</v>
      </c>
      <c r="J72" t="n">
        <v>68.67</v>
      </c>
      <c r="K72" t="n">
        <v>72.38</v>
      </c>
      <c r="L72" t="n">
        <v>68.31</v>
      </c>
      <c r="M72" t="n">
        <v>65.41</v>
      </c>
      <c r="N72" t="n">
        <v>68.56999999999999</v>
      </c>
    </row>
    <row r="73">
      <c r="A73" s="5" t="inlineStr">
        <is>
          <t>Gesamtkapitalrentabilität</t>
        </is>
      </c>
      <c r="B73" s="5" t="inlineStr">
        <is>
          <t>ROA Return on Assets in %</t>
        </is>
      </c>
      <c r="C73" t="n">
        <v>5.98</v>
      </c>
      <c r="D73" t="n">
        <v>4.17</v>
      </c>
      <c r="E73" t="n">
        <v>3.8</v>
      </c>
      <c r="F73" t="n">
        <v>3.97</v>
      </c>
      <c r="G73" t="n">
        <v>4.57</v>
      </c>
      <c r="H73" t="n">
        <v>3.74</v>
      </c>
      <c r="I73" t="n">
        <v>0.85</v>
      </c>
      <c r="J73" t="n">
        <v>4.79</v>
      </c>
      <c r="K73" t="n">
        <v>5.37</v>
      </c>
      <c r="L73" t="n">
        <v>4.38</v>
      </c>
      <c r="M73" t="n">
        <v>-0.26</v>
      </c>
      <c r="N73" t="n">
        <v>6.8</v>
      </c>
    </row>
    <row r="74">
      <c r="A74" s="5" t="inlineStr">
        <is>
          <t>Ertrag des eingesetzten Kapitals</t>
        </is>
      </c>
      <c r="B74" s="5" t="inlineStr">
        <is>
          <t>ROCE Return on Cap. Empl. in %</t>
        </is>
      </c>
      <c r="C74" t="n">
        <v>11.51</v>
      </c>
      <c r="D74" t="n">
        <v>10.4</v>
      </c>
      <c r="E74" t="n">
        <v>9.640000000000001</v>
      </c>
      <c r="F74" t="n">
        <v>9.98</v>
      </c>
      <c r="G74" t="n">
        <v>11.62</v>
      </c>
      <c r="H74" t="n">
        <v>11.07</v>
      </c>
      <c r="I74" t="n">
        <v>7.17</v>
      </c>
      <c r="J74" t="n">
        <v>12.28</v>
      </c>
      <c r="K74" t="n">
        <v>12.32</v>
      </c>
      <c r="L74" t="n">
        <v>13.22</v>
      </c>
      <c r="M74" t="n">
        <v>7.32</v>
      </c>
      <c r="N74" t="n">
        <v>11.54</v>
      </c>
    </row>
    <row r="75">
      <c r="A75" s="5" t="inlineStr">
        <is>
          <t>Eigenkapital zu Anlagevermögen</t>
        </is>
      </c>
      <c r="B75" s="5" t="inlineStr">
        <is>
          <t>Equity to Fixed Assets in %</t>
        </is>
      </c>
      <c r="C75" t="n">
        <v>33</v>
      </c>
      <c r="D75" t="n">
        <v>36.56</v>
      </c>
      <c r="E75" t="n">
        <v>32.17</v>
      </c>
      <c r="F75" t="n">
        <v>21.56</v>
      </c>
      <c r="G75" t="n">
        <v>21.74</v>
      </c>
      <c r="H75" t="n">
        <v>13.34</v>
      </c>
      <c r="I75" t="n">
        <v>25.02</v>
      </c>
      <c r="J75" t="n">
        <v>24.32</v>
      </c>
      <c r="K75" t="n">
        <v>25.36</v>
      </c>
      <c r="L75" t="n">
        <v>32.48</v>
      </c>
      <c r="M75" t="n">
        <v>28.01</v>
      </c>
      <c r="N75" t="n">
        <v>41.09</v>
      </c>
    </row>
    <row r="76">
      <c r="A76" s="5" t="inlineStr">
        <is>
          <t>Liquidität Dritten Grades</t>
        </is>
      </c>
      <c r="B76" s="5" t="inlineStr">
        <is>
          <t>Current Ratio in %</t>
        </is>
      </c>
      <c r="C76" t="n">
        <v>101.22</v>
      </c>
      <c r="D76" t="n">
        <v>102.89</v>
      </c>
      <c r="E76" t="n">
        <v>108.57</v>
      </c>
      <c r="F76" t="n">
        <v>96.3</v>
      </c>
      <c r="G76" t="n">
        <v>88.52</v>
      </c>
      <c r="H76" t="n">
        <v>74.29000000000001</v>
      </c>
      <c r="I76" t="n">
        <v>73.05</v>
      </c>
      <c r="J76" t="n">
        <v>78.26000000000001</v>
      </c>
      <c r="K76" t="n">
        <v>62.1</v>
      </c>
      <c r="L76" t="n">
        <v>65.33</v>
      </c>
      <c r="M76" t="n">
        <v>73.28</v>
      </c>
      <c r="N76" t="n">
        <v>74.78</v>
      </c>
    </row>
    <row r="77">
      <c r="A77" s="5" t="inlineStr">
        <is>
          <t>Operativer Cashflow</t>
        </is>
      </c>
      <c r="B77" s="5" t="inlineStr">
        <is>
          <t>Operating Cashflow in M</t>
        </is>
      </c>
      <c r="C77" t="inlineStr">
        <is>
          <t>-</t>
        </is>
      </c>
      <c r="D77" t="n">
        <v>45972.42</v>
      </c>
      <c r="E77" t="n">
        <v>36299.49000000001</v>
      </c>
      <c r="F77" t="n">
        <v>57898.89999999999</v>
      </c>
      <c r="G77" t="n">
        <v>95134.48000000001</v>
      </c>
      <c r="H77" t="n">
        <v>84886.42999999999</v>
      </c>
      <c r="I77" t="n">
        <v>-511482.4</v>
      </c>
      <c r="J77" t="n">
        <v>19949.28</v>
      </c>
      <c r="K77" t="n">
        <v>76137.36</v>
      </c>
      <c r="L77" t="n">
        <v>44120.10000000001</v>
      </c>
      <c r="M77" t="n">
        <v>28206.75</v>
      </c>
      <c r="N77" t="n">
        <v>32246.5</v>
      </c>
    </row>
    <row r="78">
      <c r="A78" s="5" t="inlineStr">
        <is>
          <t>Aktienrückkauf</t>
        </is>
      </c>
      <c r="B78" s="5" t="inlineStr">
        <is>
          <t>Share Buyback in M</t>
        </is>
      </c>
      <c r="C78" t="inlineStr">
        <is>
          <t>-</t>
        </is>
      </c>
      <c r="D78" t="n">
        <v>0</v>
      </c>
      <c r="E78" t="n">
        <v>0</v>
      </c>
      <c r="F78" t="n">
        <v>0</v>
      </c>
      <c r="G78" t="n">
        <v>2</v>
      </c>
      <c r="H78" t="n">
        <v>67</v>
      </c>
      <c r="I78" t="n">
        <v>52</v>
      </c>
      <c r="J78" t="n">
        <v>0</v>
      </c>
      <c r="K78" t="n">
        <v>-1</v>
      </c>
      <c r="L78" t="n">
        <v>-12</v>
      </c>
      <c r="M78" t="n">
        <v>0</v>
      </c>
      <c r="N78" t="n">
        <v>0</v>
      </c>
    </row>
    <row r="79">
      <c r="A79" s="5" t="inlineStr">
        <is>
          <t>Umsatzwachstum 1J in %</t>
        </is>
      </c>
      <c r="B79" s="5" t="inlineStr">
        <is>
          <t>Revenue Growth 1Y in %</t>
        </is>
      </c>
      <c r="C79" t="inlineStr">
        <is>
          <t>-</t>
        </is>
      </c>
      <c r="D79" t="n">
        <v>-8.140000000000001</v>
      </c>
      <c r="E79" t="n">
        <v>2.92</v>
      </c>
      <c r="F79" t="n">
        <v>5.99</v>
      </c>
      <c r="G79" t="n">
        <v>8.76</v>
      </c>
      <c r="H79" t="n">
        <v>-6.71</v>
      </c>
      <c r="I79" t="n">
        <v>3.02</v>
      </c>
      <c r="J79" t="n">
        <v>-6.46</v>
      </c>
      <c r="K79" t="n">
        <v>-15.82</v>
      </c>
      <c r="L79" t="n">
        <v>3.16</v>
      </c>
      <c r="M79" t="n">
        <v>22.32</v>
      </c>
      <c r="N79" t="n">
        <v>16.5</v>
      </c>
    </row>
    <row r="80">
      <c r="A80" s="5" t="inlineStr">
        <is>
          <t>Umsatzwachstum 3J in %</t>
        </is>
      </c>
      <c r="B80" s="5" t="inlineStr">
        <is>
          <t>Revenue Growth 3Y in %</t>
        </is>
      </c>
      <c r="C80" t="inlineStr">
        <is>
          <t>-</t>
        </is>
      </c>
      <c r="D80" t="n">
        <v>0.26</v>
      </c>
      <c r="E80" t="n">
        <v>5.89</v>
      </c>
      <c r="F80" t="n">
        <v>2.68</v>
      </c>
      <c r="G80" t="n">
        <v>1.69</v>
      </c>
      <c r="H80" t="n">
        <v>-3.38</v>
      </c>
      <c r="I80" t="n">
        <v>-6.42</v>
      </c>
      <c r="J80" t="n">
        <v>-6.37</v>
      </c>
      <c r="K80" t="n">
        <v>3.22</v>
      </c>
      <c r="L80" t="n">
        <v>13.99</v>
      </c>
      <c r="M80" t="inlineStr">
        <is>
          <t>-</t>
        </is>
      </c>
      <c r="N80" t="inlineStr">
        <is>
          <t>-</t>
        </is>
      </c>
    </row>
    <row r="81">
      <c r="A81" s="5" t="inlineStr">
        <is>
          <t>Umsatzwachstum 5J in %</t>
        </is>
      </c>
      <c r="B81" s="5" t="inlineStr">
        <is>
          <t>Revenue Growth 5Y in %</t>
        </is>
      </c>
      <c r="C81" t="inlineStr">
        <is>
          <t>-</t>
        </is>
      </c>
      <c r="D81" t="n">
        <v>0.5600000000000001</v>
      </c>
      <c r="E81" t="n">
        <v>2.8</v>
      </c>
      <c r="F81" t="n">
        <v>0.92</v>
      </c>
      <c r="G81" t="n">
        <v>-3.44</v>
      </c>
      <c r="H81" t="n">
        <v>-4.56</v>
      </c>
      <c r="I81" t="n">
        <v>1.24</v>
      </c>
      <c r="J81" t="n">
        <v>3.94</v>
      </c>
      <c r="K81" t="inlineStr">
        <is>
          <t>-</t>
        </is>
      </c>
      <c r="L81" t="inlineStr">
        <is>
          <t>-</t>
        </is>
      </c>
      <c r="M81" t="inlineStr">
        <is>
          <t>-</t>
        </is>
      </c>
      <c r="N81" t="inlineStr">
        <is>
          <t>-</t>
        </is>
      </c>
    </row>
    <row r="82">
      <c r="A82" s="5" t="inlineStr">
        <is>
          <t>Umsatzwachstum 10J in %</t>
        </is>
      </c>
      <c r="B82" s="5" t="inlineStr">
        <is>
          <t>Revenue Growth 10Y in %</t>
        </is>
      </c>
      <c r="C82" t="inlineStr">
        <is>
          <t>-</t>
        </is>
      </c>
      <c r="D82" t="n">
        <v>0.9</v>
      </c>
      <c r="E82" t="n">
        <v>3.37</v>
      </c>
      <c r="F82" t="inlineStr">
        <is>
          <t>-</t>
        </is>
      </c>
      <c r="G82" t="inlineStr">
        <is>
          <t>-</t>
        </is>
      </c>
      <c r="H82" t="inlineStr">
        <is>
          <t>-</t>
        </is>
      </c>
      <c r="I82" t="inlineStr">
        <is>
          <t>-</t>
        </is>
      </c>
      <c r="J82" t="inlineStr">
        <is>
          <t>-</t>
        </is>
      </c>
      <c r="K82" t="inlineStr">
        <is>
          <t>-</t>
        </is>
      </c>
      <c r="L82" t="inlineStr">
        <is>
          <t>-</t>
        </is>
      </c>
      <c r="M82" t="inlineStr">
        <is>
          <t>-</t>
        </is>
      </c>
      <c r="N82" t="inlineStr">
        <is>
          <t>-</t>
        </is>
      </c>
    </row>
    <row r="83">
      <c r="A83" s="5" t="inlineStr">
        <is>
          <t>Gewinnwachstum 1J in %</t>
        </is>
      </c>
      <c r="B83" s="5" t="inlineStr">
        <is>
          <t>Earnings Growth 1Y in %</t>
        </is>
      </c>
      <c r="C83" t="n">
        <v>48.31</v>
      </c>
      <c r="D83" t="n">
        <v>20.96</v>
      </c>
      <c r="E83" t="n">
        <v>-6.46</v>
      </c>
      <c r="F83" t="n">
        <v>-0.54</v>
      </c>
      <c r="G83" t="n">
        <v>24.05</v>
      </c>
      <c r="H83" t="n">
        <v>340.48</v>
      </c>
      <c r="I83" t="n">
        <v>-84.27</v>
      </c>
      <c r="J83" t="n">
        <v>-13.87</v>
      </c>
      <c r="K83" t="n">
        <v>17.87</v>
      </c>
      <c r="L83" t="n">
        <v>-1670.15</v>
      </c>
      <c r="M83" t="n">
        <v>-103.84</v>
      </c>
      <c r="N83" t="n">
        <v>93.67</v>
      </c>
    </row>
    <row r="84">
      <c r="A84" s="5" t="inlineStr">
        <is>
          <t>Gewinnwachstum 3J in %</t>
        </is>
      </c>
      <c r="B84" s="5" t="inlineStr">
        <is>
          <t>Earnings Growth 3Y in %</t>
        </is>
      </c>
      <c r="C84" t="n">
        <v>20.94</v>
      </c>
      <c r="D84" t="n">
        <v>4.65</v>
      </c>
      <c r="E84" t="n">
        <v>5.68</v>
      </c>
      <c r="F84" t="n">
        <v>121.33</v>
      </c>
      <c r="G84" t="n">
        <v>93.42</v>
      </c>
      <c r="H84" t="n">
        <v>80.78</v>
      </c>
      <c r="I84" t="n">
        <v>-26.76</v>
      </c>
      <c r="J84" t="n">
        <v>-555.38</v>
      </c>
      <c r="K84" t="n">
        <v>-585.37</v>
      </c>
      <c r="L84" t="n">
        <v>-560.11</v>
      </c>
      <c r="M84" t="inlineStr">
        <is>
          <t>-</t>
        </is>
      </c>
      <c r="N84" t="inlineStr">
        <is>
          <t>-</t>
        </is>
      </c>
    </row>
    <row r="85">
      <c r="A85" s="5" t="inlineStr">
        <is>
          <t>Gewinnwachstum 5J in %</t>
        </is>
      </c>
      <c r="B85" s="5" t="inlineStr">
        <is>
          <t>Earnings Growth 5Y in %</t>
        </is>
      </c>
      <c r="C85" t="n">
        <v>17.26</v>
      </c>
      <c r="D85" t="n">
        <v>75.7</v>
      </c>
      <c r="E85" t="n">
        <v>54.65</v>
      </c>
      <c r="F85" t="n">
        <v>53.17</v>
      </c>
      <c r="G85" t="n">
        <v>56.85</v>
      </c>
      <c r="H85" t="n">
        <v>-281.99</v>
      </c>
      <c r="I85" t="n">
        <v>-370.85</v>
      </c>
      <c r="J85" t="n">
        <v>-335.26</v>
      </c>
      <c r="K85" t="inlineStr">
        <is>
          <t>-</t>
        </is>
      </c>
      <c r="L85" t="inlineStr">
        <is>
          <t>-</t>
        </is>
      </c>
      <c r="M85" t="inlineStr">
        <is>
          <t>-</t>
        </is>
      </c>
      <c r="N85" t="inlineStr">
        <is>
          <t>-</t>
        </is>
      </c>
    </row>
    <row r="86">
      <c r="A86" s="5" t="inlineStr">
        <is>
          <t>Gewinnwachstum 10J in %</t>
        </is>
      </c>
      <c r="B86" s="5" t="inlineStr">
        <is>
          <t>Earnings Growth 10Y in %</t>
        </is>
      </c>
      <c r="C86" t="n">
        <v>-132.36</v>
      </c>
      <c r="D86" t="n">
        <v>-147.58</v>
      </c>
      <c r="E86" t="n">
        <v>-140.31</v>
      </c>
      <c r="F86" t="inlineStr">
        <is>
          <t>-</t>
        </is>
      </c>
      <c r="G86" t="inlineStr">
        <is>
          <t>-</t>
        </is>
      </c>
      <c r="H86" t="inlineStr">
        <is>
          <t>-</t>
        </is>
      </c>
      <c r="I86" t="inlineStr">
        <is>
          <t>-</t>
        </is>
      </c>
      <c r="J86" t="inlineStr">
        <is>
          <t>-</t>
        </is>
      </c>
      <c r="K86" t="inlineStr">
        <is>
          <t>-</t>
        </is>
      </c>
      <c r="L86" t="inlineStr">
        <is>
          <t>-</t>
        </is>
      </c>
      <c r="M86" t="inlineStr">
        <is>
          <t>-</t>
        </is>
      </c>
      <c r="N86" t="inlineStr">
        <is>
          <t>-</t>
        </is>
      </c>
    </row>
    <row r="87">
      <c r="A87" s="5" t="inlineStr">
        <is>
          <t>PEG Ratio</t>
        </is>
      </c>
      <c r="B87" s="5" t="inlineStr">
        <is>
          <t>KGW Kurs/Gewinn/Wachstum</t>
        </is>
      </c>
      <c r="C87" t="n">
        <v>0.71</v>
      </c>
      <c r="D87" t="n">
        <v>0.19</v>
      </c>
      <c r="E87" t="n">
        <v>0.4</v>
      </c>
      <c r="F87" t="n">
        <v>0.39</v>
      </c>
      <c r="G87" t="n">
        <v>0.3</v>
      </c>
      <c r="H87" t="n">
        <v>-0.07000000000000001</v>
      </c>
      <c r="I87" t="n">
        <v>-0.24</v>
      </c>
      <c r="J87" t="n">
        <v>-0.03</v>
      </c>
      <c r="K87" t="inlineStr">
        <is>
          <t>-</t>
        </is>
      </c>
      <c r="L87" t="inlineStr">
        <is>
          <t>-</t>
        </is>
      </c>
      <c r="M87" t="inlineStr">
        <is>
          <t>-</t>
        </is>
      </c>
      <c r="N87" t="inlineStr">
        <is>
          <t>-</t>
        </is>
      </c>
    </row>
    <row r="88">
      <c r="A88" s="5" t="inlineStr">
        <is>
          <t>EBIT-Wachstum 1J in %</t>
        </is>
      </c>
      <c r="B88" s="5" t="inlineStr">
        <is>
          <t>EBIT Growth 1Y in %</t>
        </is>
      </c>
      <c r="C88" t="n">
        <v>18.32</v>
      </c>
      <c r="D88" t="n">
        <v>8.449999999999999</v>
      </c>
      <c r="E88" t="n">
        <v>-5.43</v>
      </c>
      <c r="F88" t="n">
        <v>4.19</v>
      </c>
      <c r="G88" t="n">
        <v>15.54</v>
      </c>
      <c r="H88" t="n">
        <v>61.29</v>
      </c>
      <c r="I88" t="n">
        <v>-50.85</v>
      </c>
      <c r="J88" t="n">
        <v>3.8</v>
      </c>
      <c r="K88" t="n">
        <v>-3.42</v>
      </c>
      <c r="L88" t="n">
        <v>66.59999999999999</v>
      </c>
      <c r="M88" t="n">
        <v>-42.84</v>
      </c>
      <c r="N88" t="n">
        <v>45.96</v>
      </c>
    </row>
    <row r="89">
      <c r="A89" s="5" t="inlineStr">
        <is>
          <t>EBIT-Wachstum 3J in %</t>
        </is>
      </c>
      <c r="B89" s="5" t="inlineStr">
        <is>
          <t>EBIT Growth 3Y in %</t>
        </is>
      </c>
      <c r="C89" t="n">
        <v>7.11</v>
      </c>
      <c r="D89" t="n">
        <v>2.4</v>
      </c>
      <c r="E89" t="n">
        <v>4.77</v>
      </c>
      <c r="F89" t="n">
        <v>27.01</v>
      </c>
      <c r="G89" t="n">
        <v>8.66</v>
      </c>
      <c r="H89" t="n">
        <v>4.75</v>
      </c>
      <c r="I89" t="n">
        <v>-16.82</v>
      </c>
      <c r="J89" t="n">
        <v>22.33</v>
      </c>
      <c r="K89" t="n">
        <v>6.78</v>
      </c>
      <c r="L89" t="n">
        <v>23.24</v>
      </c>
      <c r="M89" t="inlineStr">
        <is>
          <t>-</t>
        </is>
      </c>
      <c r="N89" t="inlineStr">
        <is>
          <t>-</t>
        </is>
      </c>
    </row>
    <row r="90">
      <c r="A90" s="5" t="inlineStr">
        <is>
          <t>EBIT-Wachstum 5J in %</t>
        </is>
      </c>
      <c r="B90" s="5" t="inlineStr">
        <is>
          <t>EBIT Growth 5Y in %</t>
        </is>
      </c>
      <c r="C90" t="n">
        <v>8.210000000000001</v>
      </c>
      <c r="D90" t="n">
        <v>16.81</v>
      </c>
      <c r="E90" t="n">
        <v>4.95</v>
      </c>
      <c r="F90" t="n">
        <v>6.79</v>
      </c>
      <c r="G90" t="n">
        <v>5.27</v>
      </c>
      <c r="H90" t="n">
        <v>15.48</v>
      </c>
      <c r="I90" t="n">
        <v>-5.34</v>
      </c>
      <c r="J90" t="n">
        <v>14.02</v>
      </c>
      <c r="K90" t="inlineStr">
        <is>
          <t>-</t>
        </is>
      </c>
      <c r="L90" t="inlineStr">
        <is>
          <t>-</t>
        </is>
      </c>
      <c r="M90" t="inlineStr">
        <is>
          <t>-</t>
        </is>
      </c>
      <c r="N90" t="inlineStr">
        <is>
          <t>-</t>
        </is>
      </c>
    </row>
    <row r="91">
      <c r="A91" s="5" t="inlineStr">
        <is>
          <t>EBIT-Wachstum 10J in %</t>
        </is>
      </c>
      <c r="B91" s="5" t="inlineStr">
        <is>
          <t>EBIT Growth 10Y in %</t>
        </is>
      </c>
      <c r="C91" t="n">
        <v>11.85</v>
      </c>
      <c r="D91" t="n">
        <v>5.73</v>
      </c>
      <c r="E91" t="n">
        <v>9.48</v>
      </c>
      <c r="F91" t="inlineStr">
        <is>
          <t>-</t>
        </is>
      </c>
      <c r="G91" t="inlineStr">
        <is>
          <t>-</t>
        </is>
      </c>
      <c r="H91" t="inlineStr">
        <is>
          <t>-</t>
        </is>
      </c>
      <c r="I91" t="inlineStr">
        <is>
          <t>-</t>
        </is>
      </c>
      <c r="J91" t="inlineStr">
        <is>
          <t>-</t>
        </is>
      </c>
      <c r="K91" t="inlineStr">
        <is>
          <t>-</t>
        </is>
      </c>
      <c r="L91" t="inlineStr">
        <is>
          <t>-</t>
        </is>
      </c>
      <c r="M91" t="inlineStr">
        <is>
          <t>-</t>
        </is>
      </c>
      <c r="N91" t="inlineStr">
        <is>
          <t>-</t>
        </is>
      </c>
    </row>
    <row r="92">
      <c r="A92" s="5" t="inlineStr">
        <is>
          <t>Op.Cashflow Wachstum 1J in %</t>
        </is>
      </c>
      <c r="B92" s="5" t="inlineStr">
        <is>
          <t>Op.Cashflow Wachstum 1Y in %</t>
        </is>
      </c>
      <c r="C92" t="inlineStr">
        <is>
          <t>-</t>
        </is>
      </c>
      <c r="D92" t="n">
        <v>26.65</v>
      </c>
      <c r="E92" t="n">
        <v>-37.31</v>
      </c>
      <c r="F92" t="n">
        <v>-39.14</v>
      </c>
      <c r="G92" t="n">
        <v>12.14</v>
      </c>
      <c r="H92" t="n">
        <v>-116.92</v>
      </c>
      <c r="I92" t="n">
        <v>-2701.62</v>
      </c>
      <c r="J92" t="n">
        <v>-73.8</v>
      </c>
      <c r="K92" t="n">
        <v>72.52</v>
      </c>
      <c r="L92" t="n">
        <v>55.89</v>
      </c>
      <c r="M92" t="n">
        <v>-12.53</v>
      </c>
      <c r="N92" t="n">
        <v>-7.77</v>
      </c>
    </row>
    <row r="93">
      <c r="A93" s="5" t="inlineStr">
        <is>
          <t>Op.Cashflow Wachstum 3J in %</t>
        </is>
      </c>
      <c r="B93" s="5" t="inlineStr">
        <is>
          <t>Op.Cashflow Wachstum 3Y in %</t>
        </is>
      </c>
      <c r="C93" t="inlineStr">
        <is>
          <t>-</t>
        </is>
      </c>
      <c r="D93" t="n">
        <v>-16.6</v>
      </c>
      <c r="E93" t="n">
        <v>-21.44</v>
      </c>
      <c r="F93" t="n">
        <v>-47.97</v>
      </c>
      <c r="G93" t="n">
        <v>-935.47</v>
      </c>
      <c r="H93" t="n">
        <v>-964.11</v>
      </c>
      <c r="I93" t="n">
        <v>-900.97</v>
      </c>
      <c r="J93" t="n">
        <v>18.2</v>
      </c>
      <c r="K93" t="n">
        <v>38.63</v>
      </c>
      <c r="L93" t="n">
        <v>11.86</v>
      </c>
      <c r="M93" t="inlineStr">
        <is>
          <t>-</t>
        </is>
      </c>
      <c r="N93" t="inlineStr">
        <is>
          <t>-</t>
        </is>
      </c>
    </row>
    <row r="94">
      <c r="A94" s="5" t="inlineStr">
        <is>
          <t>Op.Cashflow Wachstum 5J in %</t>
        </is>
      </c>
      <c r="B94" s="5" t="inlineStr">
        <is>
          <t>Op.Cashflow Wachstum 5Y in %</t>
        </is>
      </c>
      <c r="C94" t="inlineStr">
        <is>
          <t>-</t>
        </is>
      </c>
      <c r="D94" t="n">
        <v>-30.92</v>
      </c>
      <c r="E94" t="n">
        <v>-576.5700000000001</v>
      </c>
      <c r="F94" t="n">
        <v>-583.87</v>
      </c>
      <c r="G94" t="n">
        <v>-561.54</v>
      </c>
      <c r="H94" t="n">
        <v>-552.79</v>
      </c>
      <c r="I94" t="n">
        <v>-531.91</v>
      </c>
      <c r="J94" t="n">
        <v>6.86</v>
      </c>
      <c r="K94" t="inlineStr">
        <is>
          <t>-</t>
        </is>
      </c>
      <c r="L94" t="inlineStr">
        <is>
          <t>-</t>
        </is>
      </c>
      <c r="M94" t="inlineStr">
        <is>
          <t>-</t>
        </is>
      </c>
      <c r="N94" t="inlineStr">
        <is>
          <t>-</t>
        </is>
      </c>
    </row>
    <row r="95">
      <c r="A95" s="5" t="inlineStr">
        <is>
          <t>Op.Cashflow Wachstum 10J in %</t>
        </is>
      </c>
      <c r="B95" s="5" t="inlineStr">
        <is>
          <t>Op.Cashflow Wachstum 10Y in %</t>
        </is>
      </c>
      <c r="C95" t="inlineStr">
        <is>
          <t>-</t>
        </is>
      </c>
      <c r="D95" t="n">
        <v>-281.41</v>
      </c>
      <c r="E95" t="n">
        <v>-284.85</v>
      </c>
      <c r="F95" t="inlineStr">
        <is>
          <t>-</t>
        </is>
      </c>
      <c r="G95" t="inlineStr">
        <is>
          <t>-</t>
        </is>
      </c>
      <c r="H95" t="inlineStr">
        <is>
          <t>-</t>
        </is>
      </c>
      <c r="I95" t="inlineStr">
        <is>
          <t>-</t>
        </is>
      </c>
      <c r="J95" t="inlineStr">
        <is>
          <t>-</t>
        </is>
      </c>
      <c r="K95" t="inlineStr">
        <is>
          <t>-</t>
        </is>
      </c>
      <c r="L95" t="inlineStr">
        <is>
          <t>-</t>
        </is>
      </c>
      <c r="M95" t="inlineStr">
        <is>
          <t>-</t>
        </is>
      </c>
      <c r="N95" t="inlineStr">
        <is>
          <t>-</t>
        </is>
      </c>
    </row>
    <row r="96">
      <c r="A96" s="5" t="inlineStr">
        <is>
          <t>Working Capital in Mio</t>
        </is>
      </c>
      <c r="B96" s="5" t="inlineStr">
        <is>
          <t>Working Capital in M</t>
        </is>
      </c>
      <c r="C96" t="n">
        <v>111</v>
      </c>
      <c r="D96" t="n">
        <v>269</v>
      </c>
      <c r="E96" t="n">
        <v>609</v>
      </c>
      <c r="F96" t="n">
        <v>-270</v>
      </c>
      <c r="G96" t="n">
        <v>-821</v>
      </c>
      <c r="H96" t="n">
        <v>-2068</v>
      </c>
      <c r="I96" t="n">
        <v>-2276</v>
      </c>
      <c r="J96" t="n">
        <v>-1939</v>
      </c>
      <c r="K96" t="n">
        <v>-3894</v>
      </c>
      <c r="L96" t="n">
        <v>-4042</v>
      </c>
      <c r="M96" t="n">
        <v>-3205</v>
      </c>
      <c r="N96" t="n">
        <v>-2721</v>
      </c>
      <c r="O96" t="n">
        <v>-2528</v>
      </c>
    </row>
  </sheetData>
  <pageMargins bottom="1" footer="0.5" header="0.5" left="0.75" right="0.75" top="1"/>
</worksheet>
</file>

<file path=xl/worksheets/sheet13.xml><?xml version="1.0" encoding="utf-8"?>
<worksheet xmlns="http://schemas.openxmlformats.org/spreadsheetml/2006/main">
  <sheetPr>
    <outlinePr summaryBelow="1" summaryRight="1"/>
    <pageSetUpPr/>
  </sheetPr>
  <dimension ref="A1:W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1"/>
    <col customWidth="1" max="14" min="14" width="11"/>
    <col customWidth="1" max="15" min="15" width="11"/>
    <col customWidth="1" max="16" min="16" width="10"/>
    <col customWidth="1" max="17" min="17" width="21"/>
    <col customWidth="1" max="18" min="18" width="10"/>
    <col customWidth="1" max="19" min="19" width="20"/>
    <col customWidth="1" max="20" min="20" width="10"/>
    <col customWidth="1" max="21" min="21" width="10"/>
    <col customWidth="1" max="22" min="22" width="10"/>
    <col customWidth="1" max="23" min="23" width="8"/>
  </cols>
  <sheetData>
    <row r="1">
      <c r="A1" s="1" t="inlineStr">
        <is>
          <t xml:space="preserve">BARCLAYS BANK </t>
        </is>
      </c>
      <c r="B1" s="2" t="inlineStr">
        <is>
          <t>WKN: 850403  ISIN: GB0031348658  US-Symbol:BCLYF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1896</t>
        </is>
      </c>
      <c r="C4" s="5" t="inlineStr">
        <is>
          <t>Telefon / Phone</t>
        </is>
      </c>
      <c r="D4" s="5" t="inlineStr"/>
      <c r="E4" t="inlineStr">
        <is>
          <t>+44-20-7116-1000</t>
        </is>
      </c>
      <c r="G4" t="inlineStr">
        <is>
          <t>13.02.2020</t>
        </is>
      </c>
      <c r="H4" t="inlineStr">
        <is>
          <t>Publication Of Annual Report</t>
        </is>
      </c>
      <c r="J4" t="inlineStr">
        <is>
          <t>BlackRock, Inc.</t>
        </is>
      </c>
      <c r="L4" t="inlineStr">
        <is>
          <t>6,02%</t>
        </is>
      </c>
    </row>
    <row r="5">
      <c r="A5" s="5" t="inlineStr">
        <is>
          <t>Ticker</t>
        </is>
      </c>
      <c r="B5" t="inlineStr">
        <is>
          <t>BCY</t>
        </is>
      </c>
      <c r="C5" s="5" t="inlineStr">
        <is>
          <t>Fax</t>
        </is>
      </c>
      <c r="D5" s="5" t="inlineStr"/>
      <c r="E5" t="inlineStr">
        <is>
          <t>-</t>
        </is>
      </c>
      <c r="G5" t="inlineStr">
        <is>
          <t>03.04.2020</t>
        </is>
      </c>
      <c r="H5" t="inlineStr">
        <is>
          <t>Dividend Payout</t>
        </is>
      </c>
      <c r="J5" t="inlineStr">
        <is>
          <t>Qatar Holding LLC</t>
        </is>
      </c>
      <c r="L5" t="inlineStr">
        <is>
          <t>5,87%</t>
        </is>
      </c>
    </row>
    <row r="6">
      <c r="A6" s="5" t="inlineStr">
        <is>
          <t>Gelistet Seit / Listed Since</t>
        </is>
      </c>
      <c r="B6" t="inlineStr">
        <is>
          <t>-</t>
        </is>
      </c>
      <c r="C6" s="5" t="inlineStr">
        <is>
          <t>Internet</t>
        </is>
      </c>
      <c r="D6" s="5" t="inlineStr"/>
      <c r="E6" t="inlineStr">
        <is>
          <t>http://www.barclays.com</t>
        </is>
      </c>
      <c r="G6" t="inlineStr">
        <is>
          <t>29.04.2020</t>
        </is>
      </c>
      <c r="H6" t="inlineStr">
        <is>
          <t>Result Q1</t>
        </is>
      </c>
      <c r="J6" t="inlineStr">
        <is>
          <t>Sherborne Investors</t>
        </is>
      </c>
      <c r="L6" t="inlineStr">
        <is>
          <t>5,48%</t>
        </is>
      </c>
    </row>
    <row r="7">
      <c r="A7" s="5" t="inlineStr">
        <is>
          <t>Nominalwert / Nominal Value</t>
        </is>
      </c>
      <c r="B7" t="inlineStr">
        <is>
          <t>-</t>
        </is>
      </c>
      <c r="C7" s="5" t="inlineStr">
        <is>
          <t>Inv. Relations Telefon / Phone</t>
        </is>
      </c>
      <c r="D7" s="5" t="inlineStr"/>
      <c r="E7" t="inlineStr">
        <is>
          <t>+44-20-7116-2922</t>
        </is>
      </c>
      <c r="G7" t="inlineStr">
        <is>
          <t>07.05.2020</t>
        </is>
      </c>
      <c r="H7" t="inlineStr">
        <is>
          <t>Annual General Meeting</t>
        </is>
      </c>
      <c r="J7" t="inlineStr">
        <is>
          <t>The Capital Group Companies Inc</t>
        </is>
      </c>
      <c r="L7" t="inlineStr">
        <is>
          <t>4,96%</t>
        </is>
      </c>
    </row>
    <row r="8">
      <c r="A8" s="5" t="inlineStr">
        <is>
          <t>Land / Country</t>
        </is>
      </c>
      <c r="B8" t="inlineStr">
        <is>
          <t>Großbritannien</t>
        </is>
      </c>
      <c r="C8" s="5" t="inlineStr">
        <is>
          <t>Inv. Relations E-Mail</t>
        </is>
      </c>
      <c r="D8" s="5" t="inlineStr"/>
      <c r="E8" t="inlineStr">
        <is>
          <t>Barclays.IR@barclays.com</t>
        </is>
      </c>
      <c r="G8" t="inlineStr">
        <is>
          <t>29.07.2020</t>
        </is>
      </c>
      <c r="H8" t="inlineStr">
        <is>
          <t>Score Half Year</t>
        </is>
      </c>
      <c r="J8" t="inlineStr">
        <is>
          <t>Freefloat</t>
        </is>
      </c>
      <c r="L8" t="inlineStr">
        <is>
          <t>77,67%</t>
        </is>
      </c>
    </row>
    <row r="9">
      <c r="A9" s="5" t="inlineStr">
        <is>
          <t>Währung / Currency</t>
        </is>
      </c>
      <c r="B9" t="inlineStr">
        <is>
          <t>GBP</t>
        </is>
      </c>
      <c r="C9" s="5" t="inlineStr">
        <is>
          <t>Kontaktperson / Contact Person</t>
        </is>
      </c>
      <c r="D9" s="5" t="inlineStr"/>
      <c r="E9" t="inlineStr">
        <is>
          <t>Chris Manners</t>
        </is>
      </c>
      <c r="G9" t="inlineStr">
        <is>
          <t>23.10.2020</t>
        </is>
      </c>
      <c r="H9" t="inlineStr">
        <is>
          <t>Q3 Earnings</t>
        </is>
      </c>
    </row>
    <row r="10">
      <c r="A10" s="5" t="inlineStr">
        <is>
          <t>Branche / Industry</t>
        </is>
      </c>
      <c r="B10" t="inlineStr">
        <is>
          <t>Banks</t>
        </is>
      </c>
      <c r="C10" s="5" t="inlineStr"/>
      <c r="D10" s="5" t="inlineStr"/>
    </row>
    <row r="11">
      <c r="A11" s="5" t="inlineStr">
        <is>
          <t>Sektor / Sector</t>
        </is>
      </c>
      <c r="B11" t="inlineStr">
        <is>
          <t>Financial Sector</t>
        </is>
      </c>
    </row>
    <row r="12">
      <c r="A12" s="5" t="inlineStr">
        <is>
          <t>Typ / Genre</t>
        </is>
      </c>
      <c r="B12" t="inlineStr">
        <is>
          <t>Stammaktie</t>
        </is>
      </c>
    </row>
    <row r="13">
      <c r="A13" s="5" t="inlineStr">
        <is>
          <t>Adresse / Address</t>
        </is>
      </c>
      <c r="B13" t="inlineStr">
        <is>
          <t>Barclays plc.1 Churchill Place  UK-London E14 5HP</t>
        </is>
      </c>
    </row>
    <row r="14">
      <c r="A14" s="5" t="inlineStr">
        <is>
          <t>Management</t>
        </is>
      </c>
      <c r="B14" t="inlineStr">
        <is>
          <t>James E. Staley, Tushar Morzaria, Mark Ashton-Rigby, Paul Compton, Alistair Currie, Stephen Dainton, Matt Hammerstein, Bob Hoyt, Joe McGrath, Laura Padovani, Tristram Roberts, Ashok Vaswani, C.S. Venkatakrishnan</t>
        </is>
      </c>
    </row>
    <row r="15">
      <c r="A15" s="5" t="inlineStr">
        <is>
          <t>Aufsichtsrat / Board</t>
        </is>
      </c>
      <c r="B15" t="inlineStr">
        <is>
          <t>Nigel Higgins, Jes Staley, Tushar Morzaria, Mike Ashley, Tim Breedon, Sir Ian Cheshire, Mary Anne Citrino, Mohamed A. El-Erian, Dawn Fitzpatrick, Mary Francis, Crawford Gillies, Dr. Brian Gilvary, Diane Schueneman</t>
        </is>
      </c>
    </row>
    <row r="16">
      <c r="A16" s="5" t="inlineStr">
        <is>
          <t>Beschreibung</t>
        </is>
      </c>
      <c r="B16" t="inlineStr">
        <is>
          <t>Barclays PLC ist ein Finanzdienstleister, der im Banking, Investmentbanking, Kreditkartengeschäft und Investment-Management tätig ist und einen der größten Finanzdienstleistungs-Konzerne in Großbritannien darstellt. Die weltweiten Tätigkeiten des Unternehmens umfassen private und gewerbliche Bank- und Kreditdienstleistungen sowie Vermögens- und Investmentverwaltungen in Europa, Nord- und Südamerika, Afrika und Asien. Copyright 2014 FINANCE BASE AG</t>
        </is>
      </c>
    </row>
    <row r="17">
      <c r="A17" s="5" t="inlineStr">
        <is>
          <t>Profile</t>
        </is>
      </c>
      <c r="B17" t="inlineStr">
        <is>
          <t>Barclays PLC is a financial services provider, investment banking, credit card services and investment management firm in banking and is one of the largest financial services groups in the UK. The company's global activities include individual and corporate banking and credit services and wealth and investment management in Europe, the Americas, Africa and Asia.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19720</v>
      </c>
      <c r="D20" t="n">
        <v>19668</v>
      </c>
      <c r="E20" t="n">
        <v>18740</v>
      </c>
      <c r="F20" t="n">
        <v>19078</v>
      </c>
      <c r="G20" t="n">
        <v>25987</v>
      </c>
      <c r="H20" t="n">
        <v>25768</v>
      </c>
      <c r="I20" t="n">
        <v>28444</v>
      </c>
      <c r="J20" t="n">
        <v>25291</v>
      </c>
      <c r="K20" t="n">
        <v>33033</v>
      </c>
      <c r="L20" t="n">
        <v>32204</v>
      </c>
      <c r="M20" t="n">
        <v>22915</v>
      </c>
      <c r="N20" t="n">
        <v>17696</v>
      </c>
      <c r="O20" t="n">
        <v>20205</v>
      </c>
      <c r="P20" t="n">
        <v>19441</v>
      </c>
      <c r="Q20" t="n">
        <v>15762</v>
      </c>
      <c r="R20" t="n">
        <v>13945</v>
      </c>
      <c r="S20" t="n">
        <v>12411</v>
      </c>
      <c r="T20" t="n">
        <v>11327</v>
      </c>
      <c r="U20" t="n">
        <v>11325</v>
      </c>
      <c r="V20" t="n">
        <v>9598</v>
      </c>
      <c r="W20" t="n">
        <v>8373</v>
      </c>
    </row>
    <row r="21">
      <c r="A21" s="5" t="inlineStr">
        <is>
          <t>Operatives Ergebnis (EBIT)</t>
        </is>
      </c>
      <c r="B21" s="5" t="inlineStr">
        <is>
          <t>EBIT Earning Before Interest &amp; Tax</t>
        </is>
      </c>
      <c r="C21" t="n">
        <v>4286</v>
      </c>
      <c r="D21" t="n">
        <v>3425</v>
      </c>
      <c r="E21" t="n">
        <v>3284</v>
      </c>
      <c r="F21" t="n">
        <v>3720</v>
      </c>
      <c r="G21" t="n">
        <v>2663</v>
      </c>
      <c r="H21" t="n">
        <v>2691</v>
      </c>
      <c r="I21" t="n">
        <v>2892</v>
      </c>
      <c r="J21" t="n">
        <v>106</v>
      </c>
      <c r="K21" t="n">
        <v>5913</v>
      </c>
      <c r="L21" t="n">
        <v>5797</v>
      </c>
      <c r="M21" t="n">
        <v>5063</v>
      </c>
      <c r="N21" t="n">
        <v>3330</v>
      </c>
      <c r="O21" t="n">
        <v>7006</v>
      </c>
      <c r="P21" t="n">
        <v>6767</v>
      </c>
      <c r="Q21" t="n">
        <v>5235</v>
      </c>
      <c r="R21" t="n">
        <v>4502</v>
      </c>
      <c r="S21" t="n">
        <v>3812</v>
      </c>
      <c r="T21" t="n">
        <v>3218</v>
      </c>
      <c r="U21" t="n">
        <v>3621</v>
      </c>
      <c r="V21" t="n">
        <v>3290</v>
      </c>
      <c r="W21" t="n">
        <v>2607</v>
      </c>
    </row>
    <row r="22">
      <c r="A22" s="5" t="inlineStr">
        <is>
          <t>Finanzergebnis</t>
        </is>
      </c>
      <c r="B22" s="5" t="inlineStr">
        <is>
          <t>Financial Result</t>
        </is>
      </c>
      <c r="C22" t="n">
        <v>71</v>
      </c>
      <c r="D22" t="n">
        <v>69</v>
      </c>
      <c r="E22" t="n">
        <v>257</v>
      </c>
      <c r="F22" t="n">
        <v>-490</v>
      </c>
      <c r="G22" t="n">
        <v>-590</v>
      </c>
      <c r="H22" t="n">
        <v>-435</v>
      </c>
      <c r="I22" t="n">
        <v>-24</v>
      </c>
      <c r="J22" t="n">
        <v>140</v>
      </c>
      <c r="K22" t="n">
        <v>-34</v>
      </c>
      <c r="L22" t="n">
        <v>268</v>
      </c>
      <c r="M22" t="n">
        <v>248</v>
      </c>
      <c r="N22" t="n">
        <v>2747</v>
      </c>
      <c r="O22" t="n">
        <v>70</v>
      </c>
      <c r="P22" t="n">
        <v>369</v>
      </c>
      <c r="Q22" t="n">
        <v>45</v>
      </c>
      <c r="R22" t="n">
        <v>101</v>
      </c>
      <c r="S22" t="n">
        <v>33</v>
      </c>
      <c r="T22" t="n">
        <v>-13</v>
      </c>
      <c r="U22" t="n">
        <v>-13</v>
      </c>
      <c r="V22" t="n">
        <v>206</v>
      </c>
      <c r="W22" t="n">
        <v>-152</v>
      </c>
    </row>
    <row r="23">
      <c r="A23" s="5" t="inlineStr">
        <is>
          <t>Ergebnis vor Steuer (EBT)</t>
        </is>
      </c>
      <c r="B23" s="5" t="inlineStr">
        <is>
          <t>EBT Earning Before Tax</t>
        </is>
      </c>
      <c r="C23" t="n">
        <v>4357</v>
      </c>
      <c r="D23" t="n">
        <v>3494</v>
      </c>
      <c r="E23" t="n">
        <v>3541</v>
      </c>
      <c r="F23" t="n">
        <v>3230</v>
      </c>
      <c r="G23" t="n">
        <v>2073</v>
      </c>
      <c r="H23" t="n">
        <v>2256</v>
      </c>
      <c r="I23" t="n">
        <v>2868</v>
      </c>
      <c r="J23" t="n">
        <v>246</v>
      </c>
      <c r="K23" t="n">
        <v>5879</v>
      </c>
      <c r="L23" t="n">
        <v>6065</v>
      </c>
      <c r="M23" t="n">
        <v>5311</v>
      </c>
      <c r="N23" t="n">
        <v>6077</v>
      </c>
      <c r="O23" t="n">
        <v>7076</v>
      </c>
      <c r="P23" t="n">
        <v>7136</v>
      </c>
      <c r="Q23" t="n">
        <v>5280</v>
      </c>
      <c r="R23" t="n">
        <v>4603</v>
      </c>
      <c r="S23" t="n">
        <v>3845</v>
      </c>
      <c r="T23" t="n">
        <v>3205</v>
      </c>
      <c r="U23" t="n">
        <v>3608</v>
      </c>
      <c r="V23" t="n">
        <v>3496</v>
      </c>
      <c r="W23" t="n">
        <v>2455</v>
      </c>
    </row>
    <row r="24">
      <c r="A24" s="5" t="inlineStr">
        <is>
          <t>Steuern auf Einkommen und Ertrag</t>
        </is>
      </c>
      <c r="B24" s="5" t="inlineStr">
        <is>
          <t>Taxes on income and earnings</t>
        </is>
      </c>
      <c r="C24" t="n">
        <v>1003</v>
      </c>
      <c r="D24" t="n">
        <v>1122</v>
      </c>
      <c r="E24" t="n">
        <v>2240</v>
      </c>
      <c r="F24" t="n">
        <v>420</v>
      </c>
      <c r="G24" t="n">
        <v>1450</v>
      </c>
      <c r="H24" t="n">
        <v>1411</v>
      </c>
      <c r="I24" t="n">
        <v>1571</v>
      </c>
      <c r="J24" t="n">
        <v>482</v>
      </c>
      <c r="K24" t="n">
        <v>1928</v>
      </c>
      <c r="L24" t="n">
        <v>1516</v>
      </c>
      <c r="M24" t="n">
        <v>1354</v>
      </c>
      <c r="N24" t="n">
        <v>790</v>
      </c>
      <c r="O24" t="n">
        <v>1981</v>
      </c>
      <c r="P24" t="n">
        <v>1941</v>
      </c>
      <c r="Q24" t="n">
        <v>1439</v>
      </c>
      <c r="R24" t="n">
        <v>1289</v>
      </c>
      <c r="S24" t="n">
        <v>1076</v>
      </c>
      <c r="T24" t="n">
        <v>955</v>
      </c>
      <c r="U24" t="n">
        <v>1010</v>
      </c>
      <c r="V24" t="n">
        <v>944</v>
      </c>
      <c r="W24" t="n">
        <v>644</v>
      </c>
    </row>
    <row r="25">
      <c r="A25" s="5" t="inlineStr">
        <is>
          <t>Ergebnis nach Steuer</t>
        </is>
      </c>
      <c r="B25" s="5" t="inlineStr">
        <is>
          <t>Earnings after tax</t>
        </is>
      </c>
      <c r="C25" t="n">
        <v>3354</v>
      </c>
      <c r="D25" t="n">
        <v>2372</v>
      </c>
      <c r="E25" t="n">
        <v>1301</v>
      </c>
      <c r="F25" t="n">
        <v>2828</v>
      </c>
      <c r="G25" t="n">
        <v>623</v>
      </c>
      <c r="H25" t="n">
        <v>845</v>
      </c>
      <c r="I25" t="n">
        <v>1297</v>
      </c>
      <c r="J25" t="n">
        <v>-236</v>
      </c>
      <c r="K25" t="n">
        <v>3951</v>
      </c>
      <c r="L25" t="n">
        <v>4549</v>
      </c>
      <c r="M25" t="n">
        <v>3957</v>
      </c>
      <c r="N25" t="n">
        <v>5287</v>
      </c>
      <c r="O25" t="n">
        <v>5095</v>
      </c>
      <c r="P25" t="n">
        <v>5195</v>
      </c>
      <c r="Q25" t="n">
        <v>3841</v>
      </c>
      <c r="R25" t="n">
        <v>3314</v>
      </c>
      <c r="S25" t="n">
        <v>2769</v>
      </c>
      <c r="T25" t="n">
        <v>2250</v>
      </c>
      <c r="U25" t="n">
        <v>2598</v>
      </c>
      <c r="V25" t="n">
        <v>2552</v>
      </c>
      <c r="W25" t="n">
        <v>1811</v>
      </c>
    </row>
    <row r="26">
      <c r="A26" s="5" t="inlineStr">
        <is>
          <t>Minderheitenanteil</t>
        </is>
      </c>
      <c r="B26" s="5" t="inlineStr">
        <is>
          <t>Minority Share</t>
        </is>
      </c>
      <c r="C26" t="n">
        <v>-80</v>
      </c>
      <c r="D26" t="n">
        <v>-226</v>
      </c>
      <c r="E26" t="n">
        <v>-389</v>
      </c>
      <c r="F26" t="n">
        <v>-748</v>
      </c>
      <c r="G26" t="n">
        <v>-672</v>
      </c>
      <c r="H26" t="n">
        <v>-769</v>
      </c>
      <c r="I26" t="n">
        <v>-757</v>
      </c>
      <c r="J26" t="n">
        <v>-805</v>
      </c>
      <c r="K26" t="n">
        <v>-944</v>
      </c>
      <c r="L26" t="n">
        <v>-985</v>
      </c>
      <c r="M26" t="n">
        <v>-895</v>
      </c>
      <c r="N26" t="n">
        <v>-905</v>
      </c>
      <c r="O26" t="n">
        <v>-678</v>
      </c>
      <c r="P26" t="n">
        <v>-624</v>
      </c>
      <c r="Q26" t="n">
        <v>-394</v>
      </c>
      <c r="R26" t="n">
        <v>-46</v>
      </c>
      <c r="S26" t="n">
        <v>-25</v>
      </c>
      <c r="T26" t="n">
        <v>-20</v>
      </c>
      <c r="U26" t="n">
        <v>-133</v>
      </c>
      <c r="V26" t="n">
        <v>-79</v>
      </c>
      <c r="W26" t="n">
        <v>-52</v>
      </c>
    </row>
    <row r="27">
      <c r="A27" s="5" t="inlineStr">
        <is>
          <t>Jahresüberschuss/-fehlbetrag</t>
        </is>
      </c>
      <c r="B27" s="5" t="inlineStr">
        <is>
          <t>Net Profit</t>
        </is>
      </c>
      <c r="C27" t="n">
        <v>3274</v>
      </c>
      <c r="D27" t="n">
        <v>2146</v>
      </c>
      <c r="E27" t="n">
        <v>-1283</v>
      </c>
      <c r="F27" t="n">
        <v>2080</v>
      </c>
      <c r="G27" t="n">
        <v>-49</v>
      </c>
      <c r="H27" t="n">
        <v>76</v>
      </c>
      <c r="I27" t="n">
        <v>540</v>
      </c>
      <c r="J27" t="n">
        <v>-1041</v>
      </c>
      <c r="K27" t="n">
        <v>3007</v>
      </c>
      <c r="L27" t="n">
        <v>3564</v>
      </c>
      <c r="M27" t="n">
        <v>9393</v>
      </c>
      <c r="N27" t="n">
        <v>4382</v>
      </c>
      <c r="O27" t="n">
        <v>4417</v>
      </c>
      <c r="P27" t="n">
        <v>4571</v>
      </c>
      <c r="Q27" t="n">
        <v>3447</v>
      </c>
      <c r="R27" t="n">
        <v>3268</v>
      </c>
      <c r="S27" t="n">
        <v>2744</v>
      </c>
      <c r="T27" t="n">
        <v>2230</v>
      </c>
      <c r="U27" t="n">
        <v>2465</v>
      </c>
      <c r="V27" t="n">
        <v>2473</v>
      </c>
      <c r="W27" t="n">
        <v>1759</v>
      </c>
    </row>
    <row r="28">
      <c r="A28" s="5" t="inlineStr">
        <is>
          <t>Summe Aktiva</t>
        </is>
      </c>
      <c r="B28" s="5" t="inlineStr">
        <is>
          <t>Total Assets</t>
        </is>
      </c>
      <c r="C28" t="n">
        <v>1140000</v>
      </c>
      <c r="D28" t="n">
        <v>1130000</v>
      </c>
      <c r="E28" t="n">
        <v>1130000</v>
      </c>
      <c r="F28" t="n">
        <v>1210000</v>
      </c>
      <c r="G28" t="n">
        <v>1120000</v>
      </c>
      <c r="H28" t="n">
        <v>1360000</v>
      </c>
      <c r="I28" t="n">
        <v>1310000</v>
      </c>
      <c r="J28" t="n">
        <v>1490000</v>
      </c>
      <c r="K28" t="n">
        <v>1560000</v>
      </c>
      <c r="L28" t="n">
        <v>1490000</v>
      </c>
      <c r="M28" t="n">
        <v>1380000</v>
      </c>
      <c r="N28" t="n">
        <v>2050000</v>
      </c>
      <c r="O28" t="n">
        <v>1230000</v>
      </c>
      <c r="P28" t="n">
        <v>996787</v>
      </c>
      <c r="Q28" t="n">
        <v>924357</v>
      </c>
      <c r="R28" t="n">
        <v>522089</v>
      </c>
      <c r="S28" t="n">
        <v>443361</v>
      </c>
      <c r="T28" t="n">
        <v>403066</v>
      </c>
      <c r="U28" t="n">
        <v>356649</v>
      </c>
      <c r="V28" t="n">
        <v>316190</v>
      </c>
      <c r="W28" t="inlineStr">
        <is>
          <t>-</t>
        </is>
      </c>
    </row>
    <row r="29">
      <c r="A29" s="5" t="inlineStr">
        <is>
          <t>Summe Fremdkapital</t>
        </is>
      </c>
      <c r="B29" s="5" t="inlineStr">
        <is>
          <t>Total Liabilities</t>
        </is>
      </c>
      <c r="C29" t="n">
        <v>1070000</v>
      </c>
      <c r="D29" t="n">
        <v>1070000</v>
      </c>
      <c r="E29" t="n">
        <v>1070000</v>
      </c>
      <c r="F29" t="n">
        <v>1140000</v>
      </c>
      <c r="G29" t="n">
        <v>1050000</v>
      </c>
      <c r="H29" t="n">
        <v>1290000</v>
      </c>
      <c r="I29" t="n">
        <v>1250000</v>
      </c>
      <c r="J29" t="n">
        <v>1430000</v>
      </c>
      <c r="K29" t="n">
        <v>1500000</v>
      </c>
      <c r="L29" t="n">
        <v>1430000</v>
      </c>
      <c r="M29" t="n">
        <v>1320000</v>
      </c>
      <c r="N29" t="n">
        <v>2010000</v>
      </c>
      <c r="O29" t="n">
        <v>1190000</v>
      </c>
      <c r="P29" t="n">
        <v>969397</v>
      </c>
      <c r="Q29" t="n">
        <v>899927</v>
      </c>
      <c r="R29" t="n">
        <v>503771</v>
      </c>
      <c r="S29" t="n">
        <v>426605</v>
      </c>
      <c r="T29" t="n">
        <v>387705</v>
      </c>
      <c r="U29" t="n">
        <v>340135</v>
      </c>
      <c r="V29" t="n">
        <v>301403</v>
      </c>
      <c r="W29" t="inlineStr">
        <is>
          <t>-</t>
        </is>
      </c>
    </row>
    <row r="30">
      <c r="A30" s="5" t="inlineStr">
        <is>
          <t>Minderheitenanteil</t>
        </is>
      </c>
      <c r="B30" s="5" t="inlineStr">
        <is>
          <t>Minority Share</t>
        </is>
      </c>
      <c r="C30" t="n">
        <v>1231</v>
      </c>
      <c r="D30" t="n">
        <v>1223</v>
      </c>
      <c r="E30" t="n">
        <v>2111</v>
      </c>
      <c r="F30" t="n">
        <v>6492</v>
      </c>
      <c r="G30" t="n">
        <v>6054</v>
      </c>
      <c r="H30" t="n">
        <v>6391</v>
      </c>
      <c r="I30" t="n">
        <v>8564</v>
      </c>
      <c r="J30" t="n">
        <v>9371</v>
      </c>
      <c r="K30" t="n">
        <v>9607</v>
      </c>
      <c r="L30" t="n">
        <v>11404</v>
      </c>
      <c r="M30" t="n">
        <v>11201</v>
      </c>
      <c r="N30" t="n">
        <v>10793</v>
      </c>
      <c r="O30" t="n">
        <v>9185</v>
      </c>
      <c r="P30" t="n">
        <v>7591</v>
      </c>
      <c r="Q30" t="n">
        <v>7004</v>
      </c>
      <c r="R30" t="n">
        <v>901</v>
      </c>
      <c r="S30" t="n">
        <v>283</v>
      </c>
      <c r="T30" t="n">
        <v>156</v>
      </c>
      <c r="U30" t="n">
        <v>2006</v>
      </c>
      <c r="V30" t="n">
        <v>1600</v>
      </c>
      <c r="W30" t="inlineStr">
        <is>
          <t>-</t>
        </is>
      </c>
    </row>
    <row r="31">
      <c r="A31" s="5" t="inlineStr">
        <is>
          <t>Summe Eigenkapital</t>
        </is>
      </c>
      <c r="B31" s="5" t="inlineStr">
        <is>
          <t>Equity</t>
        </is>
      </c>
      <c r="C31" t="n">
        <v>64429</v>
      </c>
      <c r="D31" t="n">
        <v>62556</v>
      </c>
      <c r="E31" t="n">
        <v>63905</v>
      </c>
      <c r="F31" t="n">
        <v>64873</v>
      </c>
      <c r="G31" t="n">
        <v>59810</v>
      </c>
      <c r="H31" t="n">
        <v>59567</v>
      </c>
      <c r="I31" t="n">
        <v>55385</v>
      </c>
      <c r="J31" t="n">
        <v>53586</v>
      </c>
      <c r="K31" t="n">
        <v>55589</v>
      </c>
      <c r="L31" t="n">
        <v>50858</v>
      </c>
      <c r="M31" t="n">
        <v>47277</v>
      </c>
      <c r="N31" t="n">
        <v>36618</v>
      </c>
      <c r="O31" t="n">
        <v>23291</v>
      </c>
      <c r="P31" t="n">
        <v>19799</v>
      </c>
      <c r="Q31" t="n">
        <v>17426</v>
      </c>
      <c r="R31" t="n">
        <v>17417</v>
      </c>
      <c r="S31" t="n">
        <v>16473</v>
      </c>
      <c r="T31" t="n">
        <v>15205</v>
      </c>
      <c r="U31" t="n">
        <v>14508</v>
      </c>
      <c r="V31" t="n">
        <v>13187</v>
      </c>
      <c r="W31" t="inlineStr">
        <is>
          <t>-</t>
        </is>
      </c>
    </row>
    <row r="32">
      <c r="A32" s="5" t="inlineStr">
        <is>
          <t>Summe Passiva</t>
        </is>
      </c>
      <c r="B32" s="5" t="inlineStr">
        <is>
          <t>Liabilities &amp; Shareholder Equity</t>
        </is>
      </c>
      <c r="C32" t="n">
        <v>1140000</v>
      </c>
      <c r="D32" t="n">
        <v>1130000</v>
      </c>
      <c r="E32" t="n">
        <v>1130000</v>
      </c>
      <c r="F32" t="n">
        <v>1210000</v>
      </c>
      <c r="G32" t="n">
        <v>1120000</v>
      </c>
      <c r="H32" t="n">
        <v>1360000</v>
      </c>
      <c r="I32" t="n">
        <v>1310000</v>
      </c>
      <c r="J32" t="n">
        <v>1490000</v>
      </c>
      <c r="K32" t="n">
        <v>1560000</v>
      </c>
      <c r="L32" t="n">
        <v>1490000</v>
      </c>
      <c r="M32" t="n">
        <v>1380000</v>
      </c>
      <c r="N32" t="n">
        <v>2050000</v>
      </c>
      <c r="O32" t="n">
        <v>1230000</v>
      </c>
      <c r="P32" t="n">
        <v>996787</v>
      </c>
      <c r="Q32" t="n">
        <v>924357</v>
      </c>
      <c r="R32" t="n">
        <v>522089</v>
      </c>
      <c r="S32" t="n">
        <v>443361</v>
      </c>
      <c r="T32" t="n">
        <v>403066</v>
      </c>
      <c r="U32" t="n">
        <v>356649</v>
      </c>
      <c r="V32" t="n">
        <v>316190</v>
      </c>
      <c r="W32" t="inlineStr">
        <is>
          <t>-</t>
        </is>
      </c>
    </row>
    <row r="33">
      <c r="A33" s="5" t="inlineStr">
        <is>
          <t>Mio.Aktien im Umlauf</t>
        </is>
      </c>
      <c r="B33" s="5" t="inlineStr">
        <is>
          <t>Million shares outstanding</t>
        </is>
      </c>
      <c r="C33" t="n">
        <v>17322</v>
      </c>
      <c r="D33" t="n">
        <v>17133</v>
      </c>
      <c r="E33" t="n">
        <v>17060</v>
      </c>
      <c r="F33" t="n">
        <v>16963</v>
      </c>
      <c r="G33" t="n">
        <v>16805</v>
      </c>
      <c r="H33" t="n">
        <v>16498</v>
      </c>
      <c r="I33" t="n">
        <v>16113</v>
      </c>
      <c r="J33" t="n">
        <v>12243</v>
      </c>
      <c r="K33" t="n">
        <v>12199</v>
      </c>
      <c r="L33" t="n">
        <v>12182</v>
      </c>
      <c r="M33" t="n">
        <v>11412</v>
      </c>
      <c r="N33" t="n">
        <v>8372</v>
      </c>
      <c r="O33" t="n">
        <v>6600</v>
      </c>
      <c r="P33" t="n">
        <v>6535</v>
      </c>
      <c r="Q33" t="n">
        <v>6490</v>
      </c>
      <c r="R33" t="n">
        <v>6454</v>
      </c>
      <c r="S33" t="n">
        <v>6563</v>
      </c>
      <c r="T33" t="n">
        <v>6626</v>
      </c>
      <c r="U33" t="n">
        <v>6652</v>
      </c>
      <c r="V33" t="n">
        <v>6056</v>
      </c>
      <c r="W33" t="n">
        <v>5988</v>
      </c>
    </row>
    <row r="34">
      <c r="A34" s="5" t="inlineStr">
        <is>
          <t>Ergebnis je Aktie (brutto)</t>
        </is>
      </c>
      <c r="B34" s="5" t="inlineStr">
        <is>
          <t>Earnings per share</t>
        </is>
      </c>
      <c r="C34" t="n">
        <v>0.25</v>
      </c>
      <c r="D34" t="n">
        <v>0.2</v>
      </c>
      <c r="E34" t="n">
        <v>0.21</v>
      </c>
      <c r="F34" t="n">
        <v>0.19</v>
      </c>
      <c r="G34" t="n">
        <v>0.12</v>
      </c>
      <c r="H34" t="n">
        <v>0.14</v>
      </c>
      <c r="I34" t="n">
        <v>0.18</v>
      </c>
      <c r="J34" t="n">
        <v>0.02</v>
      </c>
      <c r="K34" t="n">
        <v>0.48</v>
      </c>
      <c r="L34" t="n">
        <v>0.5</v>
      </c>
      <c r="M34" t="n">
        <v>0.47</v>
      </c>
      <c r="N34" t="n">
        <v>0.73</v>
      </c>
      <c r="O34" t="n">
        <v>1.07</v>
      </c>
      <c r="P34" t="n">
        <v>1.09</v>
      </c>
      <c r="Q34" t="n">
        <v>0.8100000000000001</v>
      </c>
      <c r="R34" t="n">
        <v>0.71</v>
      </c>
      <c r="S34" t="n">
        <v>0.59</v>
      </c>
      <c r="T34" t="n">
        <v>0.48</v>
      </c>
      <c r="U34" t="n">
        <v>0.54</v>
      </c>
      <c r="V34" t="n">
        <v>0.58</v>
      </c>
      <c r="W34" t="n">
        <v>0.41</v>
      </c>
    </row>
    <row r="35">
      <c r="A35" s="5" t="inlineStr">
        <is>
          <t>Ergebnis je Aktie (unverwässert)</t>
        </is>
      </c>
      <c r="B35" s="5" t="inlineStr">
        <is>
          <t>Basic Earnings per share</t>
        </is>
      </c>
      <c r="C35" t="n">
        <v>0.14</v>
      </c>
      <c r="D35" t="n">
        <v>0.094</v>
      </c>
      <c r="E35" t="n">
        <v>-0.1</v>
      </c>
      <c r="F35" t="n">
        <v>0.1</v>
      </c>
      <c r="G35" t="n">
        <v>-0.019</v>
      </c>
      <c r="H35" t="n">
        <v>-0.007</v>
      </c>
      <c r="I35" t="n">
        <v>0.038</v>
      </c>
      <c r="J35" t="n">
        <v>-0.08500000000000001</v>
      </c>
      <c r="K35" t="n">
        <v>0.25</v>
      </c>
      <c r="L35" t="n">
        <v>0.3</v>
      </c>
      <c r="M35" t="n">
        <v>0.86</v>
      </c>
      <c r="N35" t="n">
        <v>0.59</v>
      </c>
      <c r="O35" t="n">
        <v>0.6899999999999999</v>
      </c>
      <c r="P35" t="n">
        <v>0.72</v>
      </c>
      <c r="Q35" t="n">
        <v>0.54</v>
      </c>
      <c r="R35" t="n">
        <v>0.51</v>
      </c>
      <c r="S35" t="n">
        <v>0.42</v>
      </c>
      <c r="T35" t="n">
        <v>0.33</v>
      </c>
      <c r="U35" t="n">
        <v>0.41</v>
      </c>
      <c r="V35" t="n">
        <v>0.36</v>
      </c>
      <c r="W35" t="n">
        <v>0.28</v>
      </c>
    </row>
    <row r="36">
      <c r="A36" s="5" t="inlineStr">
        <is>
          <t>Ergebnis je Aktie (verwässert)</t>
        </is>
      </c>
      <c r="B36" s="5" t="inlineStr">
        <is>
          <t>Diluted Earnings per share</t>
        </is>
      </c>
      <c r="C36" t="n">
        <v>0.14</v>
      </c>
      <c r="D36" t="n">
        <v>0.092</v>
      </c>
      <c r="E36" t="n">
        <v>-0.1</v>
      </c>
      <c r="F36" t="n">
        <v>0.1</v>
      </c>
      <c r="G36" t="n">
        <v>-0.019</v>
      </c>
      <c r="H36" t="n">
        <v>-0.007</v>
      </c>
      <c r="I36" t="n">
        <v>0.037</v>
      </c>
      <c r="J36" t="n">
        <v>-0.08500000000000001</v>
      </c>
      <c r="K36" t="n">
        <v>0.24</v>
      </c>
      <c r="L36" t="n">
        <v>0.29</v>
      </c>
      <c r="M36" t="n">
        <v>0.82</v>
      </c>
      <c r="N36" t="n">
        <v>0.58</v>
      </c>
      <c r="O36" t="n">
        <v>0.67</v>
      </c>
      <c r="P36" t="n">
        <v>0.7</v>
      </c>
      <c r="Q36" t="n">
        <v>0.53</v>
      </c>
      <c r="R36" t="n">
        <v>0.51</v>
      </c>
      <c r="S36" t="n">
        <v>0.42</v>
      </c>
      <c r="T36" t="n">
        <v>0.33</v>
      </c>
      <c r="U36" t="n">
        <v>0.4</v>
      </c>
      <c r="V36" t="n">
        <v>0.36</v>
      </c>
      <c r="W36" t="n">
        <v>0.28</v>
      </c>
    </row>
    <row r="37">
      <c r="A37" s="5" t="inlineStr">
        <is>
          <t>Dividende je Aktie</t>
        </is>
      </c>
      <c r="B37" s="5" t="inlineStr">
        <is>
          <t>Dividend per share</t>
        </is>
      </c>
      <c r="C37" t="n">
        <v>0.09</v>
      </c>
      <c r="D37" t="n">
        <v>0.065</v>
      </c>
      <c r="E37" t="n">
        <v>0.03</v>
      </c>
      <c r="F37" t="n">
        <v>0.03</v>
      </c>
      <c r="G37" t="n">
        <v>0.065</v>
      </c>
      <c r="H37" t="n">
        <v>0.065</v>
      </c>
      <c r="I37" t="n">
        <v>0.065</v>
      </c>
      <c r="J37" t="n">
        <v>0.065</v>
      </c>
      <c r="K37" t="n">
        <v>0.055</v>
      </c>
      <c r="L37" t="n">
        <v>0.06</v>
      </c>
      <c r="M37" t="n">
        <v>0.03</v>
      </c>
      <c r="N37" t="n">
        <v>0.12</v>
      </c>
      <c r="O37" t="n">
        <v>0.34</v>
      </c>
      <c r="P37" t="n">
        <v>0.31</v>
      </c>
      <c r="Q37" t="n">
        <v>0.27</v>
      </c>
      <c r="R37" t="n">
        <v>0.24</v>
      </c>
      <c r="S37" t="n">
        <v>0.21</v>
      </c>
      <c r="T37" t="n">
        <v>0.18</v>
      </c>
      <c r="U37" t="n">
        <v>0.17</v>
      </c>
      <c r="V37" t="n">
        <v>0.15</v>
      </c>
      <c r="W37" t="n">
        <v>0.13</v>
      </c>
    </row>
    <row r="38">
      <c r="A38" s="5" t="inlineStr">
        <is>
          <t>Dividendenausschüttung in Mio</t>
        </is>
      </c>
      <c r="B38" s="5" t="inlineStr">
        <is>
          <t>Dividend Payment in M</t>
        </is>
      </c>
      <c r="C38" t="n">
        <v>1912</v>
      </c>
      <c r="D38" t="n">
        <v>1658</v>
      </c>
      <c r="E38" t="n">
        <v>1273</v>
      </c>
      <c r="F38" t="n">
        <v>1304</v>
      </c>
      <c r="G38" t="n">
        <v>1496</v>
      </c>
      <c r="H38" t="n">
        <v>1688</v>
      </c>
      <c r="I38" t="n">
        <v>1672</v>
      </c>
      <c r="J38" t="n">
        <v>1427</v>
      </c>
      <c r="K38" t="n">
        <v>1387</v>
      </c>
      <c r="L38" t="n">
        <v>1307</v>
      </c>
      <c r="M38" t="n">
        <v>633</v>
      </c>
      <c r="N38" t="n">
        <v>3047</v>
      </c>
      <c r="O38" t="n">
        <v>2559</v>
      </c>
      <c r="P38" t="n">
        <v>2215</v>
      </c>
      <c r="Q38" t="n">
        <v>2325</v>
      </c>
      <c r="R38" t="n">
        <v>2158</v>
      </c>
      <c r="S38" t="n">
        <v>1340</v>
      </c>
      <c r="T38" t="n">
        <v>1206</v>
      </c>
      <c r="U38" t="n">
        <v>1110</v>
      </c>
      <c r="V38" t="n">
        <v>927</v>
      </c>
      <c r="W38" t="n">
        <v>746</v>
      </c>
    </row>
    <row r="39">
      <c r="A39" s="5" t="inlineStr">
        <is>
          <t>Ertrag</t>
        </is>
      </c>
      <c r="B39" s="5" t="inlineStr">
        <is>
          <t>Income</t>
        </is>
      </c>
      <c r="C39" t="n">
        <v>1.14</v>
      </c>
      <c r="D39" t="n">
        <v>1.15</v>
      </c>
      <c r="E39" t="n">
        <v>1.1</v>
      </c>
      <c r="F39" t="n">
        <v>1.12</v>
      </c>
      <c r="G39" t="n">
        <v>1.55</v>
      </c>
      <c r="H39" t="n">
        <v>1.56</v>
      </c>
      <c r="I39" t="n">
        <v>1.77</v>
      </c>
      <c r="J39" t="n">
        <v>2.07</v>
      </c>
      <c r="K39" t="n">
        <v>2.71</v>
      </c>
      <c r="L39" t="n">
        <v>2.64</v>
      </c>
      <c r="M39" t="n">
        <v>2.01</v>
      </c>
      <c r="N39" t="n">
        <v>2.11</v>
      </c>
      <c r="O39" t="n">
        <v>3.06</v>
      </c>
      <c r="P39" t="n">
        <v>2.98</v>
      </c>
      <c r="Q39" t="n">
        <v>2.43</v>
      </c>
      <c r="R39" t="n">
        <v>2.16</v>
      </c>
      <c r="S39" t="n">
        <v>1.89</v>
      </c>
      <c r="T39" t="n">
        <v>1.71</v>
      </c>
      <c r="U39" t="n">
        <v>1.7</v>
      </c>
      <c r="V39" t="n">
        <v>1.58</v>
      </c>
      <c r="W39" t="n">
        <v>1.4</v>
      </c>
    </row>
    <row r="40">
      <c r="A40" s="5" t="inlineStr">
        <is>
          <t>Buchwert je Aktie</t>
        </is>
      </c>
      <c r="B40" s="5" t="inlineStr">
        <is>
          <t>Book value per share</t>
        </is>
      </c>
      <c r="C40" t="n">
        <v>3.72</v>
      </c>
      <c r="D40" t="n">
        <v>3.65</v>
      </c>
      <c r="E40" t="n">
        <v>3.75</v>
      </c>
      <c r="F40" t="n">
        <v>3.82</v>
      </c>
      <c r="G40" t="n">
        <v>3.56</v>
      </c>
      <c r="H40" t="n">
        <v>3.61</v>
      </c>
      <c r="I40" t="n">
        <v>3.44</v>
      </c>
      <c r="J40" t="n">
        <v>4.38</v>
      </c>
      <c r="K40" t="n">
        <v>4.56</v>
      </c>
      <c r="L40" t="n">
        <v>4.17</v>
      </c>
      <c r="M40" t="n">
        <v>4.14</v>
      </c>
      <c r="N40" t="n">
        <v>4.37</v>
      </c>
      <c r="O40" t="n">
        <v>3.53</v>
      </c>
      <c r="P40" t="n">
        <v>3.03</v>
      </c>
      <c r="Q40" t="n">
        <v>2.69</v>
      </c>
      <c r="R40" t="n">
        <v>2.7</v>
      </c>
      <c r="S40" t="n">
        <v>2.51</v>
      </c>
      <c r="T40" t="n">
        <v>2.29</v>
      </c>
      <c r="U40" t="n">
        <v>2.18</v>
      </c>
      <c r="V40" t="n">
        <v>2.18</v>
      </c>
      <c r="W40" t="inlineStr">
        <is>
          <t>-</t>
        </is>
      </c>
    </row>
    <row r="41">
      <c r="A41" s="5" t="inlineStr">
        <is>
          <t>Cashflow je Aktie</t>
        </is>
      </c>
      <c r="B41" s="5" t="inlineStr">
        <is>
          <t>Cashflow per share</t>
        </is>
      </c>
      <c r="C41" t="n">
        <v>-0.71</v>
      </c>
      <c r="D41" t="n">
        <v>0.5</v>
      </c>
      <c r="E41" t="n">
        <v>3.56</v>
      </c>
      <c r="F41" t="n">
        <v>0.67</v>
      </c>
      <c r="G41" t="n">
        <v>0.96</v>
      </c>
      <c r="H41" t="n">
        <v>-0.63</v>
      </c>
      <c r="I41" t="n">
        <v>-1.56</v>
      </c>
      <c r="J41" t="n">
        <v>-1.12</v>
      </c>
      <c r="K41" t="n">
        <v>2.38</v>
      </c>
      <c r="L41" t="n">
        <v>1.53</v>
      </c>
      <c r="M41" t="n">
        <v>3.67</v>
      </c>
      <c r="N41" t="n">
        <v>4.03</v>
      </c>
      <c r="O41" t="n">
        <v>-1.63</v>
      </c>
      <c r="P41" t="n">
        <v>1.54</v>
      </c>
      <c r="Q41" t="n">
        <v>-1.62</v>
      </c>
      <c r="R41" t="n">
        <v>0.9399999999999999</v>
      </c>
      <c r="S41" t="n">
        <v>-0.35</v>
      </c>
      <c r="T41" t="n">
        <v>1.12</v>
      </c>
      <c r="U41" t="inlineStr">
        <is>
          <t>-</t>
        </is>
      </c>
      <c r="V41" t="inlineStr">
        <is>
          <t>-</t>
        </is>
      </c>
      <c r="W41" t="inlineStr">
        <is>
          <t>-</t>
        </is>
      </c>
    </row>
    <row r="42">
      <c r="A42" s="5" t="inlineStr">
        <is>
          <t>Bilanzsumme je Aktie</t>
        </is>
      </c>
      <c r="B42" s="5" t="inlineStr">
        <is>
          <t>Total assets per share</t>
        </is>
      </c>
      <c r="C42" t="n">
        <v>65.83</v>
      </c>
      <c r="D42" t="n">
        <v>66.15000000000001</v>
      </c>
      <c r="E42" t="n">
        <v>66.43000000000001</v>
      </c>
      <c r="F42" t="n">
        <v>71.52</v>
      </c>
      <c r="G42" t="n">
        <v>66.65000000000001</v>
      </c>
      <c r="H42" t="n">
        <v>82.31</v>
      </c>
      <c r="I42" t="n">
        <v>81.44</v>
      </c>
      <c r="J42" t="n">
        <v>121.73</v>
      </c>
      <c r="K42" t="n">
        <v>128.17</v>
      </c>
      <c r="L42" t="n">
        <v>122.28</v>
      </c>
      <c r="M42" t="n">
        <v>120.83</v>
      </c>
      <c r="N42" t="n">
        <v>245.22</v>
      </c>
      <c r="O42" t="n">
        <v>185.96</v>
      </c>
      <c r="P42" t="n">
        <v>152.54</v>
      </c>
      <c r="Q42" t="n">
        <v>142.44</v>
      </c>
      <c r="R42" t="n">
        <v>80.90000000000001</v>
      </c>
      <c r="S42" t="n">
        <v>67.56</v>
      </c>
      <c r="T42" t="n">
        <v>60.83</v>
      </c>
      <c r="U42" t="n">
        <v>53.62</v>
      </c>
      <c r="V42" t="n">
        <v>52.21</v>
      </c>
      <c r="W42" t="inlineStr">
        <is>
          <t>-</t>
        </is>
      </c>
    </row>
    <row r="43">
      <c r="A43" s="5" t="inlineStr">
        <is>
          <t>Personal am Ende des Jahres</t>
        </is>
      </c>
      <c r="B43" s="5" t="inlineStr">
        <is>
          <t>Staff at the end of year</t>
        </is>
      </c>
      <c r="C43" t="n">
        <v>82700</v>
      </c>
      <c r="D43" t="n">
        <v>83500</v>
      </c>
      <c r="E43" t="n">
        <v>79900</v>
      </c>
      <c r="F43" t="n">
        <v>119300</v>
      </c>
      <c r="G43" t="n">
        <v>129400</v>
      </c>
      <c r="H43" t="n">
        <v>132300</v>
      </c>
      <c r="I43" t="n">
        <v>139600</v>
      </c>
      <c r="J43" t="n">
        <v>139200</v>
      </c>
      <c r="K43" t="n">
        <v>141100</v>
      </c>
      <c r="L43" t="n">
        <v>147500</v>
      </c>
      <c r="M43" t="n">
        <v>144200</v>
      </c>
      <c r="N43" t="n">
        <v>156300</v>
      </c>
      <c r="O43" t="n">
        <v>134900</v>
      </c>
      <c r="P43" t="n">
        <v>123000</v>
      </c>
      <c r="Q43" t="n">
        <v>92800</v>
      </c>
      <c r="R43" t="n">
        <v>78400</v>
      </c>
      <c r="S43" t="n">
        <v>74800</v>
      </c>
      <c r="T43" t="n">
        <v>74700</v>
      </c>
      <c r="U43" t="n">
        <v>78600</v>
      </c>
      <c r="V43" t="n">
        <v>76200</v>
      </c>
      <c r="W43" t="inlineStr">
        <is>
          <t>-</t>
        </is>
      </c>
    </row>
    <row r="44">
      <c r="A44" s="5" t="inlineStr">
        <is>
          <t>Personalaufwand in Mio. GBP</t>
        </is>
      </c>
      <c r="B44" s="5" t="inlineStr"/>
      <c r="C44" t="n">
        <v>8315</v>
      </c>
      <c r="D44" t="n">
        <v>8629</v>
      </c>
      <c r="E44" t="n">
        <v>8560</v>
      </c>
      <c r="F44" t="n">
        <v>9423</v>
      </c>
      <c r="G44" t="n">
        <v>10389</v>
      </c>
      <c r="H44" t="n">
        <v>11005</v>
      </c>
      <c r="I44" t="n">
        <v>12155</v>
      </c>
      <c r="J44" t="n">
        <v>11467</v>
      </c>
      <c r="K44" t="n">
        <v>11407</v>
      </c>
      <c r="L44" t="n">
        <v>11916</v>
      </c>
      <c r="M44" t="n">
        <v>9948</v>
      </c>
      <c r="N44" t="n">
        <v>7779</v>
      </c>
      <c r="O44" t="n">
        <v>8405</v>
      </c>
      <c r="P44" t="n">
        <v>8169</v>
      </c>
      <c r="Q44" t="n">
        <v>6318</v>
      </c>
      <c r="R44" t="n">
        <v>4998</v>
      </c>
      <c r="S44" t="n">
        <v>4295</v>
      </c>
      <c r="T44" t="n">
        <v>3755</v>
      </c>
      <c r="U44" t="n">
        <v>3714</v>
      </c>
      <c r="V44" t="n">
        <v>3219</v>
      </c>
      <c r="W44" t="n">
        <v>3057</v>
      </c>
    </row>
    <row r="45">
      <c r="A45" s="5" t="inlineStr">
        <is>
          <t>Aufwand je Mitarbeiter in GBP</t>
        </is>
      </c>
      <c r="B45" s="5" t="inlineStr"/>
      <c r="C45" t="n">
        <v>100544</v>
      </c>
      <c r="D45" t="n">
        <v>103341</v>
      </c>
      <c r="E45" t="n">
        <v>107134</v>
      </c>
      <c r="F45" t="n">
        <v>78986</v>
      </c>
      <c r="G45" t="n">
        <v>80286</v>
      </c>
      <c r="H45" t="n">
        <v>83182</v>
      </c>
      <c r="I45" t="n">
        <v>87070</v>
      </c>
      <c r="J45" t="n">
        <v>82378</v>
      </c>
      <c r="K45" t="n">
        <v>80843</v>
      </c>
      <c r="L45" t="n">
        <v>80786</v>
      </c>
      <c r="M45" t="n">
        <v>68988</v>
      </c>
      <c r="N45" t="n">
        <v>49770</v>
      </c>
      <c r="O45" t="n">
        <v>62305</v>
      </c>
      <c r="P45" t="n">
        <v>66415</v>
      </c>
      <c r="Q45" t="n">
        <v>68082</v>
      </c>
      <c r="R45" t="n">
        <v>63750</v>
      </c>
      <c r="S45" t="n">
        <v>57420</v>
      </c>
      <c r="T45" t="n">
        <v>50268</v>
      </c>
      <c r="U45" t="n">
        <v>47252</v>
      </c>
      <c r="V45" t="n">
        <v>42244</v>
      </c>
      <c r="W45" t="inlineStr">
        <is>
          <t>-</t>
        </is>
      </c>
    </row>
    <row r="46">
      <c r="A46" s="5" t="inlineStr">
        <is>
          <t>Ertrag je Mitarbeiter in GBP</t>
        </is>
      </c>
      <c r="B46" s="5" t="inlineStr"/>
      <c r="C46" t="n">
        <v>238452</v>
      </c>
      <c r="D46" t="n">
        <v>235545</v>
      </c>
      <c r="E46" t="n">
        <v>234543</v>
      </c>
      <c r="F46" t="n">
        <v>159916</v>
      </c>
      <c r="G46" t="n">
        <v>200827</v>
      </c>
      <c r="H46" t="n">
        <v>194769</v>
      </c>
      <c r="I46" t="n">
        <v>203754</v>
      </c>
      <c r="J46" t="n">
        <v>151545</v>
      </c>
      <c r="K46" t="n">
        <v>234111</v>
      </c>
      <c r="L46" t="n">
        <v>218332</v>
      </c>
      <c r="M46" t="n">
        <v>158911</v>
      </c>
      <c r="N46" t="n">
        <v>113218</v>
      </c>
      <c r="O46" t="n">
        <v>149777</v>
      </c>
      <c r="P46" t="n">
        <v>158056</v>
      </c>
      <c r="Q46" t="n">
        <v>193728</v>
      </c>
      <c r="R46" t="n">
        <v>177869</v>
      </c>
      <c r="S46" t="n">
        <v>165922</v>
      </c>
      <c r="T46" t="n">
        <v>151633</v>
      </c>
      <c r="U46" t="n">
        <v>144083</v>
      </c>
      <c r="V46" t="n">
        <v>125958</v>
      </c>
      <c r="W46" t="inlineStr">
        <is>
          <t>-</t>
        </is>
      </c>
    </row>
    <row r="47">
      <c r="A47" s="5" t="inlineStr">
        <is>
          <t>Bruttoergebnis je Mitarbeiter in GBP</t>
        </is>
      </c>
      <c r="B47" s="5" t="inlineStr"/>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Gewinn je Mitarbeiter in GBP</t>
        </is>
      </c>
      <c r="B48" s="5" t="inlineStr"/>
      <c r="C48" t="n">
        <v>39589</v>
      </c>
      <c r="D48" t="n">
        <v>25701</v>
      </c>
      <c r="E48" t="n">
        <v>-16058</v>
      </c>
      <c r="F48" t="n">
        <v>17435</v>
      </c>
      <c r="G48" t="n">
        <v>-378.67</v>
      </c>
      <c r="H48" t="n">
        <v>574.45</v>
      </c>
      <c r="I48" t="n">
        <v>3868</v>
      </c>
      <c r="J48" t="n">
        <v>-7478</v>
      </c>
      <c r="K48" t="n">
        <v>21311</v>
      </c>
      <c r="L48" t="n">
        <v>24163</v>
      </c>
      <c r="M48" t="n">
        <v>65139</v>
      </c>
      <c r="N48" t="n">
        <v>28036</v>
      </c>
      <c r="O48" t="n">
        <v>32743</v>
      </c>
      <c r="P48" t="n">
        <v>37163</v>
      </c>
      <c r="Q48" t="n">
        <v>37144</v>
      </c>
      <c r="R48" t="n">
        <v>41684</v>
      </c>
      <c r="S48" t="n">
        <v>36684</v>
      </c>
      <c r="T48" t="n">
        <v>29853</v>
      </c>
      <c r="U48" t="n">
        <v>31361</v>
      </c>
      <c r="V48" t="n">
        <v>32454</v>
      </c>
      <c r="W48" t="inlineStr">
        <is>
          <t>-</t>
        </is>
      </c>
    </row>
    <row r="49">
      <c r="A49" s="5" t="inlineStr">
        <is>
          <t>KGV (Kurs/Gewinn)</t>
        </is>
      </c>
      <c r="B49" s="5" t="inlineStr">
        <is>
          <t>PE (price/earnings)</t>
        </is>
      </c>
      <c r="C49" t="n">
        <v>12.6</v>
      </c>
      <c r="D49" t="n">
        <v>16.1</v>
      </c>
      <c r="E49" t="inlineStr">
        <is>
          <t>-</t>
        </is>
      </c>
      <c r="F49" t="n">
        <v>21.4</v>
      </c>
      <c r="G49" t="inlineStr">
        <is>
          <t>-</t>
        </is>
      </c>
      <c r="H49" t="inlineStr">
        <is>
          <t>-</t>
        </is>
      </c>
      <c r="I49" t="n">
        <v>71.59999999999999</v>
      </c>
      <c r="J49" t="inlineStr">
        <is>
          <t>-</t>
        </is>
      </c>
      <c r="K49" t="n">
        <v>7</v>
      </c>
      <c r="L49" t="n">
        <v>10.6</v>
      </c>
      <c r="M49" t="n">
        <v>3.2</v>
      </c>
      <c r="N49" t="n">
        <v>2.6</v>
      </c>
      <c r="O49" t="n">
        <v>7.3</v>
      </c>
      <c r="P49" t="n">
        <v>10.1</v>
      </c>
      <c r="Q49" t="n">
        <v>11.3</v>
      </c>
      <c r="R49" t="n">
        <v>11.5</v>
      </c>
      <c r="S49" t="n">
        <v>11.9</v>
      </c>
      <c r="T49" t="n">
        <v>11.7</v>
      </c>
      <c r="U49" t="n">
        <v>13.9</v>
      </c>
      <c r="V49" t="n">
        <v>14.4</v>
      </c>
      <c r="W49" t="n">
        <v>15.9</v>
      </c>
    </row>
    <row r="50">
      <c r="A50" s="5" t="inlineStr">
        <is>
          <t>KUV (Kurs/Umsatz)</t>
        </is>
      </c>
      <c r="B50" s="5" t="inlineStr">
        <is>
          <t>PS (price/sales)</t>
        </is>
      </c>
      <c r="C50" t="inlineStr">
        <is>
          <t>-</t>
        </is>
      </c>
      <c r="D50" t="inlineStr">
        <is>
          <t>-</t>
        </is>
      </c>
      <c r="E50" t="n">
        <v>1.85</v>
      </c>
      <c r="F50" t="n">
        <v>1.98</v>
      </c>
      <c r="G50" t="n">
        <v>1.42</v>
      </c>
      <c r="H50" t="n">
        <v>1.56</v>
      </c>
      <c r="I50" t="n">
        <v>1.54</v>
      </c>
      <c r="J50" t="n">
        <v>1.27</v>
      </c>
      <c r="K50" t="n">
        <v>0.65</v>
      </c>
      <c r="L50" t="n">
        <v>1.2</v>
      </c>
      <c r="M50" t="n">
        <v>1.37</v>
      </c>
      <c r="N50" t="n">
        <v>0.72</v>
      </c>
      <c r="O50" t="n">
        <v>1.65</v>
      </c>
      <c r="P50" t="n">
        <v>2.45</v>
      </c>
      <c r="Q50" t="n">
        <v>2.52</v>
      </c>
      <c r="R50" t="n">
        <v>2.71</v>
      </c>
      <c r="S50" t="n">
        <v>2.64</v>
      </c>
      <c r="T50" t="n">
        <v>2.25</v>
      </c>
      <c r="U50" t="n">
        <v>3.34</v>
      </c>
      <c r="V50" t="n">
        <v>3.27</v>
      </c>
      <c r="W50" t="n">
        <v>3.18</v>
      </c>
    </row>
    <row r="51">
      <c r="A51" s="5" t="inlineStr">
        <is>
          <t>KBV (Kurs/Buchwert)</t>
        </is>
      </c>
      <c r="B51" s="5" t="inlineStr">
        <is>
          <t>PB (price/book value)</t>
        </is>
      </c>
      <c r="C51" t="n">
        <v>0.48</v>
      </c>
      <c r="D51" t="n">
        <v>0.41</v>
      </c>
      <c r="E51" t="n">
        <v>0.54</v>
      </c>
      <c r="F51" t="n">
        <v>0.58</v>
      </c>
      <c r="G51" t="n">
        <v>0.62</v>
      </c>
      <c r="H51" t="n">
        <v>0.68</v>
      </c>
      <c r="I51" t="n">
        <v>0.79</v>
      </c>
      <c r="J51" t="n">
        <v>0.6</v>
      </c>
      <c r="K51" t="n">
        <v>0.39</v>
      </c>
      <c r="L51" t="n">
        <v>0.76</v>
      </c>
      <c r="M51" t="n">
        <v>0.67</v>
      </c>
      <c r="N51" t="n">
        <v>0.35</v>
      </c>
      <c r="O51" t="n">
        <v>1.43</v>
      </c>
      <c r="P51" t="n">
        <v>2.41</v>
      </c>
      <c r="Q51" t="n">
        <v>2.28</v>
      </c>
      <c r="R51" t="n">
        <v>2.17</v>
      </c>
      <c r="S51" t="n">
        <v>1.99</v>
      </c>
      <c r="T51" t="n">
        <v>1.68</v>
      </c>
      <c r="U51" t="n">
        <v>2.6</v>
      </c>
      <c r="V51" t="n">
        <v>2.38</v>
      </c>
      <c r="W51" t="inlineStr">
        <is>
          <t>-</t>
        </is>
      </c>
    </row>
    <row r="52">
      <c r="A52" s="5" t="inlineStr">
        <is>
          <t>KCV (Kurs/Cashflow)</t>
        </is>
      </c>
      <c r="B52" s="5" t="inlineStr">
        <is>
          <t>PC (price/cashflow)</t>
        </is>
      </c>
      <c r="C52" t="n">
        <v>-2.54</v>
      </c>
      <c r="D52" t="n">
        <v>3.04</v>
      </c>
      <c r="E52" t="n">
        <v>0.57</v>
      </c>
      <c r="F52" t="n">
        <v>3.35</v>
      </c>
      <c r="G52" t="n">
        <v>2.28</v>
      </c>
      <c r="H52" t="n">
        <v>-3.86</v>
      </c>
      <c r="I52" t="n">
        <v>-1.74</v>
      </c>
      <c r="J52" t="n">
        <v>-2.34</v>
      </c>
      <c r="K52" t="n">
        <v>0.74</v>
      </c>
      <c r="L52" t="n">
        <v>2.07</v>
      </c>
      <c r="M52" t="n">
        <v>0.75</v>
      </c>
      <c r="N52" t="n">
        <v>0.38</v>
      </c>
      <c r="O52" t="n">
        <v>-3.1</v>
      </c>
      <c r="P52" t="n">
        <v>4.75</v>
      </c>
      <c r="Q52" t="n">
        <v>-3.78</v>
      </c>
      <c r="R52" t="n">
        <v>6.21</v>
      </c>
      <c r="S52" t="n">
        <v>-14.3</v>
      </c>
      <c r="T52" t="n">
        <v>3.45</v>
      </c>
      <c r="U52" t="inlineStr">
        <is>
          <t>-</t>
        </is>
      </c>
      <c r="V52" t="inlineStr">
        <is>
          <t>-</t>
        </is>
      </c>
      <c r="W52" t="inlineStr">
        <is>
          <t>-</t>
        </is>
      </c>
    </row>
    <row r="53">
      <c r="A53" s="5" t="inlineStr">
        <is>
          <t>Dividendenrendite in %</t>
        </is>
      </c>
      <c r="B53" s="5" t="inlineStr">
        <is>
          <t>Dividend Yield in %</t>
        </is>
      </c>
      <c r="C53" t="n">
        <v>5</v>
      </c>
      <c r="D53" t="n">
        <v>4.3</v>
      </c>
      <c r="E53" t="n">
        <v>1.48</v>
      </c>
      <c r="F53" t="n">
        <v>1.35</v>
      </c>
      <c r="G53" t="n">
        <v>2.97</v>
      </c>
      <c r="H53" t="n">
        <v>2.66</v>
      </c>
      <c r="I53" t="n">
        <v>2.39</v>
      </c>
      <c r="J53" t="n">
        <v>2.48</v>
      </c>
      <c r="K53" t="n">
        <v>3.13</v>
      </c>
      <c r="L53" t="n">
        <v>1.89</v>
      </c>
      <c r="M53" t="n">
        <v>1.09</v>
      </c>
      <c r="N53" t="n">
        <v>7.84</v>
      </c>
      <c r="O53" t="n">
        <v>6.75</v>
      </c>
      <c r="P53" t="n">
        <v>4.25</v>
      </c>
      <c r="Q53" t="n">
        <v>4.42</v>
      </c>
      <c r="R53" t="n">
        <v>4.1</v>
      </c>
      <c r="S53" t="n">
        <v>4.21</v>
      </c>
      <c r="T53" t="n">
        <v>4.68</v>
      </c>
      <c r="U53" t="n">
        <v>2.99</v>
      </c>
      <c r="V53" t="n">
        <v>2.9</v>
      </c>
      <c r="W53" t="n">
        <v>2.92</v>
      </c>
    </row>
    <row r="54">
      <c r="A54" s="5" t="inlineStr">
        <is>
          <t>Gewinnrendite in %</t>
        </is>
      </c>
      <c r="B54" s="5" t="inlineStr">
        <is>
          <t>Return on profit in %</t>
        </is>
      </c>
      <c r="C54" t="n">
        <v>7.9</v>
      </c>
      <c r="D54" t="n">
        <v>6.2</v>
      </c>
      <c r="E54" t="n">
        <v>-5.1</v>
      </c>
      <c r="F54" t="n">
        <v>4.7</v>
      </c>
      <c r="G54" t="n">
        <v>-0.9</v>
      </c>
      <c r="H54" t="n">
        <v>-0.3</v>
      </c>
      <c r="I54" t="n">
        <v>1.4</v>
      </c>
      <c r="J54" t="n">
        <v>-3.2</v>
      </c>
      <c r="K54" t="n">
        <v>14.3</v>
      </c>
      <c r="L54" t="n">
        <v>9.5</v>
      </c>
      <c r="M54" t="n">
        <v>31.2</v>
      </c>
      <c r="N54" t="n">
        <v>38.6</v>
      </c>
      <c r="O54" t="n">
        <v>13.7</v>
      </c>
      <c r="P54" t="n">
        <v>9.9</v>
      </c>
      <c r="Q54" t="n">
        <v>8.800000000000001</v>
      </c>
      <c r="R54" t="n">
        <v>8.699999999999999</v>
      </c>
      <c r="S54" t="n">
        <v>8.4</v>
      </c>
      <c r="T54" t="n">
        <v>8.6</v>
      </c>
      <c r="U54" t="n">
        <v>7.2</v>
      </c>
      <c r="V54" t="n">
        <v>6.9</v>
      </c>
      <c r="W54" t="n">
        <v>6.3</v>
      </c>
    </row>
    <row r="55">
      <c r="A55" s="5" t="inlineStr">
        <is>
          <t>Eigenkapitalrendite in %</t>
        </is>
      </c>
      <c r="B55" s="5" t="inlineStr">
        <is>
          <t>Return on Equity in %</t>
        </is>
      </c>
      <c r="C55" t="n">
        <v>5.08</v>
      </c>
      <c r="D55" t="n">
        <v>3.43</v>
      </c>
      <c r="E55" t="n">
        <v>-2.01</v>
      </c>
      <c r="F55" t="n">
        <v>3.21</v>
      </c>
      <c r="G55" t="n">
        <v>-0.08</v>
      </c>
      <c r="H55" t="n">
        <v>0.13</v>
      </c>
      <c r="I55" t="n">
        <v>0.97</v>
      </c>
      <c r="J55" t="n">
        <v>-1.94</v>
      </c>
      <c r="K55" t="n">
        <v>5.41</v>
      </c>
      <c r="L55" t="n">
        <v>7.01</v>
      </c>
      <c r="M55" t="n">
        <v>19.87</v>
      </c>
      <c r="N55" t="n">
        <v>11.97</v>
      </c>
      <c r="O55" t="n">
        <v>18.96</v>
      </c>
      <c r="P55" t="n">
        <v>23.09</v>
      </c>
      <c r="Q55" t="n">
        <v>19.78</v>
      </c>
      <c r="R55" t="n">
        <v>18.76</v>
      </c>
      <c r="S55" t="n">
        <v>16.66</v>
      </c>
      <c r="T55" t="n">
        <v>14.67</v>
      </c>
      <c r="U55" t="n">
        <v>16.99</v>
      </c>
      <c r="V55" t="n">
        <v>18.75</v>
      </c>
      <c r="W55" t="inlineStr">
        <is>
          <t>-</t>
        </is>
      </c>
    </row>
    <row r="56">
      <c r="A56" s="5" t="inlineStr">
        <is>
          <t>Gesamtkapitalrendite in %</t>
        </is>
      </c>
      <c r="B56" s="5" t="inlineStr">
        <is>
          <t>Total Return on Investment in %</t>
        </is>
      </c>
      <c r="C56" t="n">
        <v>0.29</v>
      </c>
      <c r="D56" t="n">
        <v>0.19</v>
      </c>
      <c r="E56" t="n">
        <v>-0.11</v>
      </c>
      <c r="F56" t="n">
        <v>0.17</v>
      </c>
      <c r="G56" t="inlineStr">
        <is>
          <t>-</t>
        </is>
      </c>
      <c r="H56" t="n">
        <v>0.01</v>
      </c>
      <c r="I56" t="n">
        <v>0.04</v>
      </c>
      <c r="J56" t="n">
        <v>-0.07000000000000001</v>
      </c>
      <c r="K56" t="n">
        <v>0.19</v>
      </c>
      <c r="L56" t="n">
        <v>0.24</v>
      </c>
      <c r="M56" t="n">
        <v>0.68</v>
      </c>
      <c r="N56" t="n">
        <v>0.21</v>
      </c>
      <c r="O56" t="n">
        <v>0.36</v>
      </c>
      <c r="P56" t="n">
        <v>0.46</v>
      </c>
      <c r="Q56" t="n">
        <v>0.37</v>
      </c>
      <c r="R56" t="n">
        <v>0.63</v>
      </c>
      <c r="S56" t="n">
        <v>0.62</v>
      </c>
      <c r="T56" t="n">
        <v>0.55</v>
      </c>
      <c r="U56" t="n">
        <v>0.6899999999999999</v>
      </c>
      <c r="V56" t="n">
        <v>0.78</v>
      </c>
      <c r="W56" t="inlineStr">
        <is>
          <t>-</t>
        </is>
      </c>
    </row>
    <row r="57">
      <c r="A57" s="5" t="inlineStr">
        <is>
          <t>Eigenkapitalquote in %</t>
        </is>
      </c>
      <c r="B57" s="5" t="inlineStr">
        <is>
          <t>Equity Ratio in %</t>
        </is>
      </c>
      <c r="C57" t="n">
        <v>5.65</v>
      </c>
      <c r="D57" t="n">
        <v>5.52</v>
      </c>
      <c r="E57" t="n">
        <v>5.64</v>
      </c>
      <c r="F57" t="n">
        <v>5.35</v>
      </c>
      <c r="G57" t="n">
        <v>5.34</v>
      </c>
      <c r="H57" t="n">
        <v>4.39</v>
      </c>
      <c r="I57" t="n">
        <v>4.22</v>
      </c>
      <c r="J57" t="n">
        <v>3.6</v>
      </c>
      <c r="K57" t="n">
        <v>3.56</v>
      </c>
      <c r="L57" t="n">
        <v>3.41</v>
      </c>
      <c r="M57" t="n">
        <v>3.43</v>
      </c>
      <c r="N57" t="n">
        <v>1.78</v>
      </c>
      <c r="O57" t="n">
        <v>1.9</v>
      </c>
      <c r="P57" t="n">
        <v>1.99</v>
      </c>
      <c r="Q57" t="n">
        <v>1.89</v>
      </c>
      <c r="R57" t="n">
        <v>3.34</v>
      </c>
      <c r="S57" t="n">
        <v>3.72</v>
      </c>
      <c r="T57" t="n">
        <v>3.77</v>
      </c>
      <c r="U57" t="n">
        <v>4.07</v>
      </c>
      <c r="V57" t="n">
        <v>4.17</v>
      </c>
      <c r="W57" t="inlineStr">
        <is>
          <t>-</t>
        </is>
      </c>
    </row>
    <row r="58">
      <c r="A58" s="5" t="inlineStr">
        <is>
          <t>Fremdkapitalquote in %</t>
        </is>
      </c>
      <c r="B58" s="5" t="inlineStr">
        <is>
          <t>Debt Ratio in %</t>
        </is>
      </c>
      <c r="C58" t="n">
        <v>94.34999999999999</v>
      </c>
      <c r="D58" t="n">
        <v>94.48</v>
      </c>
      <c r="E58" t="n">
        <v>94.36</v>
      </c>
      <c r="F58" t="n">
        <v>94.65000000000001</v>
      </c>
      <c r="G58" t="n">
        <v>94.66</v>
      </c>
      <c r="H58" t="n">
        <v>95.61</v>
      </c>
      <c r="I58" t="n">
        <v>95.78</v>
      </c>
      <c r="J58" t="n">
        <v>96.40000000000001</v>
      </c>
      <c r="K58" t="n">
        <v>96.44</v>
      </c>
      <c r="L58" t="n">
        <v>96.59</v>
      </c>
      <c r="M58" t="n">
        <v>96.56999999999999</v>
      </c>
      <c r="N58" t="n">
        <v>98.22</v>
      </c>
      <c r="O58" t="n">
        <v>98.09999999999999</v>
      </c>
      <c r="P58" t="n">
        <v>98.01000000000001</v>
      </c>
      <c r="Q58" t="n">
        <v>98.11</v>
      </c>
      <c r="R58" t="n">
        <v>96.66</v>
      </c>
      <c r="S58" t="n">
        <v>96.28</v>
      </c>
      <c r="T58" t="n">
        <v>96.23</v>
      </c>
      <c r="U58" t="n">
        <v>95.93000000000001</v>
      </c>
      <c r="V58" t="n">
        <v>95.83</v>
      </c>
      <c r="W58" t="inlineStr">
        <is>
          <t>-</t>
        </is>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0.29</v>
      </c>
      <c r="D65" t="n">
        <v>0.19</v>
      </c>
      <c r="E65" t="n">
        <v>-0.11</v>
      </c>
      <c r="F65" t="n">
        <v>0.17</v>
      </c>
      <c r="G65" t="n">
        <v>0</v>
      </c>
      <c r="H65" t="n">
        <v>0.01</v>
      </c>
      <c r="I65" t="n">
        <v>0.04</v>
      </c>
      <c r="J65" t="n">
        <v>-0.07000000000000001</v>
      </c>
      <c r="K65" t="n">
        <v>0.19</v>
      </c>
      <c r="L65" t="n">
        <v>0.24</v>
      </c>
      <c r="M65" t="n">
        <v>0.68</v>
      </c>
      <c r="N65" t="n">
        <v>0.21</v>
      </c>
      <c r="O65" t="n">
        <v>0.36</v>
      </c>
      <c r="P65" t="n">
        <v>0.46</v>
      </c>
      <c r="Q65" t="n">
        <v>0.37</v>
      </c>
      <c r="R65" t="n">
        <v>0.63</v>
      </c>
      <c r="S65" t="n">
        <v>0.62</v>
      </c>
      <c r="T65" t="n">
        <v>0.55</v>
      </c>
      <c r="U65" t="n">
        <v>0.6899999999999999</v>
      </c>
      <c r="V65" t="n">
        <v>0.78</v>
      </c>
    </row>
    <row r="66">
      <c r="A66" s="5" t="inlineStr">
        <is>
          <t>Ertrag des eingesetzten Kapitals</t>
        </is>
      </c>
      <c r="B66" s="5" t="inlineStr">
        <is>
          <t>ROCE Return on Cap. Empl. in %</t>
        </is>
      </c>
      <c r="C66" t="n">
        <v>0.38</v>
      </c>
      <c r="D66" t="n">
        <v>0.3</v>
      </c>
      <c r="E66" t="n">
        <v>0.29</v>
      </c>
      <c r="F66" t="n">
        <v>0.31</v>
      </c>
      <c r="G66" t="n">
        <v>0.24</v>
      </c>
      <c r="H66" t="n">
        <v>0.2</v>
      </c>
      <c r="I66" t="n">
        <v>0.22</v>
      </c>
      <c r="J66" t="n">
        <v>0.01</v>
      </c>
      <c r="K66" t="n">
        <v>0.38</v>
      </c>
      <c r="L66" t="n">
        <v>0.39</v>
      </c>
      <c r="M66" t="n">
        <v>0.37</v>
      </c>
      <c r="N66" t="n">
        <v>0.16</v>
      </c>
      <c r="O66" t="n">
        <v>0.57</v>
      </c>
      <c r="P66" t="n">
        <v>0.68</v>
      </c>
      <c r="Q66" t="n">
        <v>0.57</v>
      </c>
      <c r="R66" t="n">
        <v>0.87</v>
      </c>
      <c r="S66" t="n">
        <v>0.86</v>
      </c>
      <c r="T66" t="n">
        <v>0.8</v>
      </c>
      <c r="U66" t="n">
        <v>1.02</v>
      </c>
      <c r="V66" t="n">
        <v>1.05</v>
      </c>
    </row>
    <row r="67">
      <c r="A67" s="5" t="inlineStr"/>
      <c r="B67" s="5" t="inlineStr"/>
    </row>
    <row r="68">
      <c r="A68" s="5" t="inlineStr"/>
      <c r="B68" s="5" t="inlineStr"/>
    </row>
    <row r="69">
      <c r="A69" s="5" t="inlineStr">
        <is>
          <t>Operativer Cashflow</t>
        </is>
      </c>
      <c r="B69" s="5" t="inlineStr">
        <is>
          <t>Operating Cashflow in M</t>
        </is>
      </c>
      <c r="C69" t="n">
        <v>-43997.88</v>
      </c>
      <c r="D69" t="n">
        <v>52084.32</v>
      </c>
      <c r="E69" t="n">
        <v>9724.199999999999</v>
      </c>
      <c r="F69" t="n">
        <v>56826.05</v>
      </c>
      <c r="G69" t="n">
        <v>38315.39999999999</v>
      </c>
      <c r="H69" t="n">
        <v>-63682.28</v>
      </c>
      <c r="I69" t="n">
        <v>-28036.62</v>
      </c>
      <c r="J69" t="n">
        <v>-28648.62</v>
      </c>
      <c r="K69" t="n">
        <v>9027.26</v>
      </c>
      <c r="L69" t="n">
        <v>25216.74</v>
      </c>
      <c r="M69" t="n">
        <v>8559</v>
      </c>
      <c r="N69" t="n">
        <v>3181.36</v>
      </c>
      <c r="O69" t="n">
        <v>-20460</v>
      </c>
      <c r="P69" t="n">
        <v>31041.25</v>
      </c>
      <c r="Q69" t="n">
        <v>-24532.2</v>
      </c>
      <c r="R69" t="n">
        <v>40079.34</v>
      </c>
      <c r="S69" t="n">
        <v>-93850.90000000001</v>
      </c>
      <c r="T69" t="n">
        <v>22859.7</v>
      </c>
      <c r="U69" t="inlineStr">
        <is>
          <t>-</t>
        </is>
      </c>
      <c r="V69" t="inlineStr">
        <is>
          <t>-</t>
        </is>
      </c>
    </row>
    <row r="70">
      <c r="A70" s="5" t="inlineStr">
        <is>
          <t>Aktienrückkauf</t>
        </is>
      </c>
      <c r="B70" s="5" t="inlineStr">
        <is>
          <t>Share Buyback in M</t>
        </is>
      </c>
      <c r="C70" t="n">
        <v>-189</v>
      </c>
      <c r="D70" t="n">
        <v>-73</v>
      </c>
      <c r="E70" t="n">
        <v>-97</v>
      </c>
      <c r="F70" t="n">
        <v>-158</v>
      </c>
      <c r="G70" t="n">
        <v>-307</v>
      </c>
      <c r="H70" t="n">
        <v>-385</v>
      </c>
      <c r="I70" t="n">
        <v>-3870</v>
      </c>
      <c r="J70" t="n">
        <v>-44</v>
      </c>
      <c r="K70" t="n">
        <v>-17</v>
      </c>
      <c r="L70" t="n">
        <v>-770</v>
      </c>
      <c r="M70" t="n">
        <v>-3040</v>
      </c>
      <c r="N70" t="n">
        <v>-1772</v>
      </c>
      <c r="O70" t="n">
        <v>-65</v>
      </c>
      <c r="P70" t="n">
        <v>-45</v>
      </c>
      <c r="Q70" t="n">
        <v>-36</v>
      </c>
      <c r="R70" t="n">
        <v>109</v>
      </c>
      <c r="S70" t="n">
        <v>63</v>
      </c>
      <c r="T70" t="n">
        <v>26</v>
      </c>
      <c r="U70" t="n">
        <v>-596</v>
      </c>
      <c r="V70" t="n">
        <v>-68</v>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52.56</v>
      </c>
      <c r="D75" t="n">
        <v>-267.26</v>
      </c>
      <c r="E75" t="n">
        <v>-161.68</v>
      </c>
      <c r="F75" t="n">
        <v>-4344.9</v>
      </c>
      <c r="G75" t="n">
        <v>-164.47</v>
      </c>
      <c r="H75" t="n">
        <v>-85.93000000000001</v>
      </c>
      <c r="I75" t="n">
        <v>-151.87</v>
      </c>
      <c r="J75" t="n">
        <v>-134.62</v>
      </c>
      <c r="K75" t="n">
        <v>-15.63</v>
      </c>
      <c r="L75" t="n">
        <v>-62.06</v>
      </c>
      <c r="M75" t="n">
        <v>114.35</v>
      </c>
      <c r="N75" t="n">
        <v>-0.79</v>
      </c>
      <c r="O75" t="n">
        <v>-3.37</v>
      </c>
      <c r="P75" t="n">
        <v>32.61</v>
      </c>
      <c r="Q75" t="n">
        <v>5.48</v>
      </c>
      <c r="R75" t="n">
        <v>19.1</v>
      </c>
      <c r="S75" t="n">
        <v>23.05</v>
      </c>
      <c r="T75" t="n">
        <v>-9.529999999999999</v>
      </c>
      <c r="U75" t="n">
        <v>-0.32</v>
      </c>
      <c r="V75" t="n">
        <v>40.59</v>
      </c>
    </row>
    <row r="76">
      <c r="A76" s="5" t="inlineStr">
        <is>
          <t>Gewinnwachstum 3J in %</t>
        </is>
      </c>
      <c r="B76" s="5" t="inlineStr">
        <is>
          <t>Earnings Growth 3Y in %</t>
        </is>
      </c>
      <c r="C76" t="n">
        <v>-125.46</v>
      </c>
      <c r="D76" t="n">
        <v>-1591.28</v>
      </c>
      <c r="E76" t="n">
        <v>-1557.02</v>
      </c>
      <c r="F76" t="n">
        <v>-1531.77</v>
      </c>
      <c r="G76" t="n">
        <v>-134.09</v>
      </c>
      <c r="H76" t="n">
        <v>-124.14</v>
      </c>
      <c r="I76" t="n">
        <v>-100.71</v>
      </c>
      <c r="J76" t="n">
        <v>-70.77</v>
      </c>
      <c r="K76" t="n">
        <v>12.22</v>
      </c>
      <c r="L76" t="n">
        <v>17.17</v>
      </c>
      <c r="M76" t="n">
        <v>36.73</v>
      </c>
      <c r="N76" t="n">
        <v>9.48</v>
      </c>
      <c r="O76" t="n">
        <v>11.57</v>
      </c>
      <c r="P76" t="n">
        <v>19.06</v>
      </c>
      <c r="Q76" t="n">
        <v>15.88</v>
      </c>
      <c r="R76" t="n">
        <v>10.87</v>
      </c>
      <c r="S76" t="n">
        <v>4.4</v>
      </c>
      <c r="T76" t="n">
        <v>10.25</v>
      </c>
      <c r="U76" t="inlineStr">
        <is>
          <t>-</t>
        </is>
      </c>
      <c r="V76" t="inlineStr">
        <is>
          <t>-</t>
        </is>
      </c>
    </row>
    <row r="77">
      <c r="A77" s="5" t="inlineStr">
        <is>
          <t>Gewinnwachstum 5J in %</t>
        </is>
      </c>
      <c r="B77" s="5" t="inlineStr">
        <is>
          <t>Earnings Growth 5Y in %</t>
        </is>
      </c>
      <c r="C77" t="n">
        <v>-977.15</v>
      </c>
      <c r="D77" t="n">
        <v>-1004.85</v>
      </c>
      <c r="E77" t="n">
        <v>-981.77</v>
      </c>
      <c r="F77" t="n">
        <v>-976.36</v>
      </c>
      <c r="G77" t="n">
        <v>-110.5</v>
      </c>
      <c r="H77" t="n">
        <v>-90.02</v>
      </c>
      <c r="I77" t="n">
        <v>-49.97</v>
      </c>
      <c r="J77" t="n">
        <v>-19.75</v>
      </c>
      <c r="K77" t="n">
        <v>6.5</v>
      </c>
      <c r="L77" t="n">
        <v>16.15</v>
      </c>
      <c r="M77" t="n">
        <v>29.66</v>
      </c>
      <c r="N77" t="n">
        <v>10.61</v>
      </c>
      <c r="O77" t="n">
        <v>15.37</v>
      </c>
      <c r="P77" t="n">
        <v>14.14</v>
      </c>
      <c r="Q77" t="n">
        <v>7.56</v>
      </c>
      <c r="R77" t="n">
        <v>14.58</v>
      </c>
      <c r="S77" t="inlineStr">
        <is>
          <t>-</t>
        </is>
      </c>
      <c r="T77" t="inlineStr">
        <is>
          <t>-</t>
        </is>
      </c>
      <c r="U77" t="inlineStr">
        <is>
          <t>-</t>
        </is>
      </c>
      <c r="V77" t="inlineStr">
        <is>
          <t>-</t>
        </is>
      </c>
    </row>
    <row r="78">
      <c r="A78" s="5" t="inlineStr">
        <is>
          <t>Gewinnwachstum 10J in %</t>
        </is>
      </c>
      <c r="B78" s="5" t="inlineStr">
        <is>
          <t>Earnings Growth 10Y in %</t>
        </is>
      </c>
      <c r="C78" t="n">
        <v>-533.59</v>
      </c>
      <c r="D78" t="n">
        <v>-527.41</v>
      </c>
      <c r="E78" t="n">
        <v>-500.76</v>
      </c>
      <c r="F78" t="n">
        <v>-484.93</v>
      </c>
      <c r="G78" t="n">
        <v>-47.18</v>
      </c>
      <c r="H78" t="n">
        <v>-30.18</v>
      </c>
      <c r="I78" t="n">
        <v>-19.68</v>
      </c>
      <c r="J78" t="n">
        <v>-2.19</v>
      </c>
      <c r="K78" t="n">
        <v>10.32</v>
      </c>
      <c r="L78" t="n">
        <v>11.85</v>
      </c>
      <c r="M78" t="n">
        <v>22.12</v>
      </c>
      <c r="N78" t="inlineStr">
        <is>
          <t>-</t>
        </is>
      </c>
      <c r="O78" t="inlineStr">
        <is>
          <t>-</t>
        </is>
      </c>
      <c r="P78" t="inlineStr">
        <is>
          <t>-</t>
        </is>
      </c>
      <c r="Q78" t="inlineStr">
        <is>
          <t>-</t>
        </is>
      </c>
      <c r="R78" t="inlineStr">
        <is>
          <t>-</t>
        </is>
      </c>
      <c r="S78" t="inlineStr">
        <is>
          <t>-</t>
        </is>
      </c>
      <c r="T78" t="inlineStr">
        <is>
          <t>-</t>
        </is>
      </c>
      <c r="U78" t="inlineStr">
        <is>
          <t>-</t>
        </is>
      </c>
      <c r="V78" t="inlineStr">
        <is>
          <t>-</t>
        </is>
      </c>
    </row>
    <row r="79">
      <c r="A79" s="5" t="inlineStr">
        <is>
          <t>PEG Ratio</t>
        </is>
      </c>
      <c r="B79" s="5" t="inlineStr">
        <is>
          <t>KGW Kurs/Gewinn/Wachstum</t>
        </is>
      </c>
      <c r="C79" t="n">
        <v>-0.01</v>
      </c>
      <c r="D79" t="n">
        <v>-0.02</v>
      </c>
      <c r="E79" t="inlineStr">
        <is>
          <t>-</t>
        </is>
      </c>
      <c r="F79" t="n">
        <v>-0.02</v>
      </c>
      <c r="G79" t="inlineStr">
        <is>
          <t>-</t>
        </is>
      </c>
      <c r="H79" t="inlineStr">
        <is>
          <t>-</t>
        </is>
      </c>
      <c r="I79" t="n">
        <v>-1.43</v>
      </c>
      <c r="J79" t="inlineStr">
        <is>
          <t>-</t>
        </is>
      </c>
      <c r="K79" t="n">
        <v>1.08</v>
      </c>
      <c r="L79" t="n">
        <v>0.66</v>
      </c>
      <c r="M79" t="n">
        <v>0.11</v>
      </c>
      <c r="N79" t="n">
        <v>0.25</v>
      </c>
      <c r="O79" t="n">
        <v>0.47</v>
      </c>
      <c r="P79" t="n">
        <v>0.71</v>
      </c>
      <c r="Q79" t="n">
        <v>1.49</v>
      </c>
      <c r="R79" t="n">
        <v>0.79</v>
      </c>
      <c r="S79" t="inlineStr">
        <is>
          <t>-</t>
        </is>
      </c>
      <c r="T79" t="inlineStr">
        <is>
          <t>-</t>
        </is>
      </c>
      <c r="U79" t="inlineStr">
        <is>
          <t>-</t>
        </is>
      </c>
      <c r="V79" t="inlineStr">
        <is>
          <t>-</t>
        </is>
      </c>
    </row>
    <row r="80">
      <c r="A80" s="5" t="inlineStr">
        <is>
          <t>EBIT-Wachstum 1J in %</t>
        </is>
      </c>
      <c r="B80" s="5" t="inlineStr">
        <is>
          <t>EBIT Growth 1Y in %</t>
        </is>
      </c>
      <c r="C80" t="n">
        <v>25.14</v>
      </c>
      <c r="D80" t="n">
        <v>4.29</v>
      </c>
      <c r="E80" t="n">
        <v>-11.72</v>
      </c>
      <c r="F80" t="n">
        <v>39.69</v>
      </c>
      <c r="G80" t="n">
        <v>-1.04</v>
      </c>
      <c r="H80" t="n">
        <v>-6.95</v>
      </c>
      <c r="I80" t="n">
        <v>2628.3</v>
      </c>
      <c r="J80" t="n">
        <v>-98.20999999999999</v>
      </c>
      <c r="K80" t="n">
        <v>2</v>
      </c>
      <c r="L80" t="n">
        <v>14.5</v>
      </c>
      <c r="M80" t="n">
        <v>52.04</v>
      </c>
      <c r="N80" t="n">
        <v>-52.47</v>
      </c>
      <c r="O80" t="n">
        <v>3.53</v>
      </c>
      <c r="P80" t="n">
        <v>29.26</v>
      </c>
      <c r="Q80" t="n">
        <v>16.28</v>
      </c>
      <c r="R80" t="n">
        <v>18.1</v>
      </c>
      <c r="S80" t="n">
        <v>18.46</v>
      </c>
      <c r="T80" t="n">
        <v>-11.13</v>
      </c>
      <c r="U80" t="n">
        <v>10.06</v>
      </c>
      <c r="V80" t="n">
        <v>26.2</v>
      </c>
    </row>
    <row r="81">
      <c r="A81" s="5" t="inlineStr">
        <is>
          <t>EBIT-Wachstum 3J in %</t>
        </is>
      </c>
      <c r="B81" s="5" t="inlineStr">
        <is>
          <t>EBIT Growth 3Y in %</t>
        </is>
      </c>
      <c r="C81" t="n">
        <v>5.9</v>
      </c>
      <c r="D81" t="n">
        <v>10.75</v>
      </c>
      <c r="E81" t="n">
        <v>8.98</v>
      </c>
      <c r="F81" t="n">
        <v>10.57</v>
      </c>
      <c r="G81" t="n">
        <v>873.4400000000001</v>
      </c>
      <c r="H81" t="n">
        <v>841.05</v>
      </c>
      <c r="I81" t="n">
        <v>844.03</v>
      </c>
      <c r="J81" t="n">
        <v>-27.24</v>
      </c>
      <c r="K81" t="n">
        <v>22.85</v>
      </c>
      <c r="L81" t="n">
        <v>4.69</v>
      </c>
      <c r="M81" t="n">
        <v>1.03</v>
      </c>
      <c r="N81" t="n">
        <v>-6.56</v>
      </c>
      <c r="O81" t="n">
        <v>16.36</v>
      </c>
      <c r="P81" t="n">
        <v>21.21</v>
      </c>
      <c r="Q81" t="n">
        <v>17.61</v>
      </c>
      <c r="R81" t="n">
        <v>8.48</v>
      </c>
      <c r="S81" t="n">
        <v>5.8</v>
      </c>
      <c r="T81" t="n">
        <v>8.380000000000001</v>
      </c>
      <c r="U81" t="inlineStr">
        <is>
          <t>-</t>
        </is>
      </c>
      <c r="V81" t="inlineStr">
        <is>
          <t>-</t>
        </is>
      </c>
    </row>
    <row r="82">
      <c r="A82" s="5" t="inlineStr">
        <is>
          <t>EBIT-Wachstum 5J in %</t>
        </is>
      </c>
      <c r="B82" s="5" t="inlineStr">
        <is>
          <t>EBIT Growth 5Y in %</t>
        </is>
      </c>
      <c r="C82" t="n">
        <v>11.27</v>
      </c>
      <c r="D82" t="n">
        <v>4.85</v>
      </c>
      <c r="E82" t="n">
        <v>529.66</v>
      </c>
      <c r="F82" t="n">
        <v>512.36</v>
      </c>
      <c r="G82" t="n">
        <v>504.82</v>
      </c>
      <c r="H82" t="n">
        <v>507.93</v>
      </c>
      <c r="I82" t="n">
        <v>519.73</v>
      </c>
      <c r="J82" t="n">
        <v>-16.43</v>
      </c>
      <c r="K82" t="n">
        <v>3.92</v>
      </c>
      <c r="L82" t="n">
        <v>9.369999999999999</v>
      </c>
      <c r="M82" t="n">
        <v>9.73</v>
      </c>
      <c r="N82" t="n">
        <v>2.94</v>
      </c>
      <c r="O82" t="n">
        <v>17.13</v>
      </c>
      <c r="P82" t="n">
        <v>14.19</v>
      </c>
      <c r="Q82" t="n">
        <v>10.35</v>
      </c>
      <c r="R82" t="n">
        <v>12.34</v>
      </c>
      <c r="S82" t="inlineStr">
        <is>
          <t>-</t>
        </is>
      </c>
      <c r="T82" t="inlineStr">
        <is>
          <t>-</t>
        </is>
      </c>
      <c r="U82" t="inlineStr">
        <is>
          <t>-</t>
        </is>
      </c>
      <c r="V82" t="inlineStr">
        <is>
          <t>-</t>
        </is>
      </c>
    </row>
    <row r="83">
      <c r="A83" s="5" t="inlineStr">
        <is>
          <t>EBIT-Wachstum 10J in %</t>
        </is>
      </c>
      <c r="B83" s="5" t="inlineStr">
        <is>
          <t>EBIT Growth 10Y in %</t>
        </is>
      </c>
      <c r="C83" t="n">
        <v>259.6</v>
      </c>
      <c r="D83" t="n">
        <v>262.29</v>
      </c>
      <c r="E83" t="n">
        <v>256.61</v>
      </c>
      <c r="F83" t="n">
        <v>258.14</v>
      </c>
      <c r="G83" t="n">
        <v>257.1</v>
      </c>
      <c r="H83" t="n">
        <v>258.83</v>
      </c>
      <c r="I83" t="n">
        <v>261.33</v>
      </c>
      <c r="J83" t="n">
        <v>0.35</v>
      </c>
      <c r="K83" t="n">
        <v>9.06</v>
      </c>
      <c r="L83" t="n">
        <v>9.859999999999999</v>
      </c>
      <c r="M83" t="n">
        <v>11.03</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Op.Cashflow Wachstum 1J in %</t>
        </is>
      </c>
      <c r="B84" s="5" t="inlineStr">
        <is>
          <t>Op.Cashflow Wachstum 1Y in %</t>
        </is>
      </c>
      <c r="C84" t="n">
        <v>-183.55</v>
      </c>
      <c r="D84" t="n">
        <v>433.33</v>
      </c>
      <c r="E84" t="n">
        <v>-82.98999999999999</v>
      </c>
      <c r="F84" t="n">
        <v>46.93</v>
      </c>
      <c r="G84" t="n">
        <v>-159.07</v>
      </c>
      <c r="H84" t="n">
        <v>121.84</v>
      </c>
      <c r="I84" t="n">
        <v>-25.64</v>
      </c>
      <c r="J84" t="n">
        <v>-416.22</v>
      </c>
      <c r="K84" t="n">
        <v>-64.25</v>
      </c>
      <c r="L84" t="n">
        <v>176</v>
      </c>
      <c r="M84" t="n">
        <v>97.37</v>
      </c>
      <c r="N84" t="n">
        <v>-112.26</v>
      </c>
      <c r="O84" t="n">
        <v>-165.26</v>
      </c>
      <c r="P84" t="n">
        <v>-225.66</v>
      </c>
      <c r="Q84" t="n">
        <v>-160.87</v>
      </c>
      <c r="R84" t="n">
        <v>-143.43</v>
      </c>
      <c r="S84" t="n">
        <v>-514.49</v>
      </c>
      <c r="T84" t="inlineStr">
        <is>
          <t>-</t>
        </is>
      </c>
      <c r="U84" t="inlineStr">
        <is>
          <t>-</t>
        </is>
      </c>
      <c r="V84" t="inlineStr">
        <is>
          <t>-</t>
        </is>
      </c>
    </row>
    <row r="85">
      <c r="A85" s="5" t="inlineStr">
        <is>
          <t>Op.Cashflow Wachstum 3J in %</t>
        </is>
      </c>
      <c r="B85" s="5" t="inlineStr">
        <is>
          <t>Op.Cashflow Wachstum 3Y in %</t>
        </is>
      </c>
      <c r="C85" t="n">
        <v>55.6</v>
      </c>
      <c r="D85" t="n">
        <v>132.42</v>
      </c>
      <c r="E85" t="n">
        <v>-65.04000000000001</v>
      </c>
      <c r="F85" t="n">
        <v>3.23</v>
      </c>
      <c r="G85" t="n">
        <v>-20.96</v>
      </c>
      <c r="H85" t="n">
        <v>-106.67</v>
      </c>
      <c r="I85" t="n">
        <v>-168.7</v>
      </c>
      <c r="J85" t="n">
        <v>-101.49</v>
      </c>
      <c r="K85" t="n">
        <v>69.70999999999999</v>
      </c>
      <c r="L85" t="n">
        <v>53.7</v>
      </c>
      <c r="M85" t="n">
        <v>-60.05</v>
      </c>
      <c r="N85" t="n">
        <v>-167.73</v>
      </c>
      <c r="O85" t="n">
        <v>-183.93</v>
      </c>
      <c r="P85" t="n">
        <v>-176.65</v>
      </c>
      <c r="Q85" t="n">
        <v>-272.93</v>
      </c>
      <c r="R85" t="inlineStr">
        <is>
          <t>-</t>
        </is>
      </c>
      <c r="S85" t="inlineStr">
        <is>
          <t>-</t>
        </is>
      </c>
      <c r="T85" t="inlineStr">
        <is>
          <t>-</t>
        </is>
      </c>
      <c r="U85" t="inlineStr">
        <is>
          <t>-</t>
        </is>
      </c>
      <c r="V85" t="inlineStr">
        <is>
          <t>-</t>
        </is>
      </c>
    </row>
    <row r="86">
      <c r="A86" s="5" t="inlineStr">
        <is>
          <t>Op.Cashflow Wachstum 5J in %</t>
        </is>
      </c>
      <c r="B86" s="5" t="inlineStr">
        <is>
          <t>Op.Cashflow Wachstum 5Y in %</t>
        </is>
      </c>
      <c r="C86" t="n">
        <v>10.93</v>
      </c>
      <c r="D86" t="n">
        <v>72.01000000000001</v>
      </c>
      <c r="E86" t="n">
        <v>-19.79</v>
      </c>
      <c r="F86" t="n">
        <v>-86.43000000000001</v>
      </c>
      <c r="G86" t="n">
        <v>-108.67</v>
      </c>
      <c r="H86" t="n">
        <v>-41.65</v>
      </c>
      <c r="I86" t="n">
        <v>-46.55</v>
      </c>
      <c r="J86" t="n">
        <v>-63.87</v>
      </c>
      <c r="K86" t="n">
        <v>-13.68</v>
      </c>
      <c r="L86" t="n">
        <v>-45.96</v>
      </c>
      <c r="M86" t="n">
        <v>-113.34</v>
      </c>
      <c r="N86" t="n">
        <v>-161.5</v>
      </c>
      <c r="O86" t="n">
        <v>-241.94</v>
      </c>
      <c r="P86" t="inlineStr">
        <is>
          <t>-</t>
        </is>
      </c>
      <c r="Q86" t="inlineStr">
        <is>
          <t>-</t>
        </is>
      </c>
      <c r="R86" t="inlineStr">
        <is>
          <t>-</t>
        </is>
      </c>
      <c r="S86" t="inlineStr">
        <is>
          <t>-</t>
        </is>
      </c>
      <c r="T86" t="inlineStr">
        <is>
          <t>-</t>
        </is>
      </c>
      <c r="U86" t="inlineStr">
        <is>
          <t>-</t>
        </is>
      </c>
      <c r="V86" t="inlineStr">
        <is>
          <t>-</t>
        </is>
      </c>
    </row>
    <row r="87">
      <c r="A87" s="5" t="inlineStr">
        <is>
          <t>Op.Cashflow Wachstum 10J in %</t>
        </is>
      </c>
      <c r="B87" s="5" t="inlineStr">
        <is>
          <t>Op.Cashflow Wachstum 10Y in %</t>
        </is>
      </c>
      <c r="C87" t="n">
        <v>-15.36</v>
      </c>
      <c r="D87" t="n">
        <v>12.73</v>
      </c>
      <c r="E87" t="n">
        <v>-41.83</v>
      </c>
      <c r="F87" t="n">
        <v>-50.06</v>
      </c>
      <c r="G87" t="n">
        <v>-77.31</v>
      </c>
      <c r="H87" t="n">
        <v>-77.5</v>
      </c>
      <c r="I87" t="n">
        <v>-104.02</v>
      </c>
      <c r="J87" t="n">
        <v>-152.91</v>
      </c>
      <c r="K87" t="inlineStr">
        <is>
          <t>-</t>
        </is>
      </c>
      <c r="L87" t="inlineStr">
        <is>
          <t>-</t>
        </is>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Verschuldungsgrad in %</t>
        </is>
      </c>
      <c r="B88" s="5" t="inlineStr">
        <is>
          <t>Finance Gearing in %</t>
        </is>
      </c>
      <c r="C88" t="n">
        <v>1670</v>
      </c>
      <c r="D88" t="n">
        <v>1712</v>
      </c>
      <c r="E88" t="n">
        <v>1673</v>
      </c>
      <c r="F88" t="n">
        <v>1770</v>
      </c>
      <c r="G88" t="n">
        <v>1773</v>
      </c>
      <c r="H88" t="n">
        <v>2180</v>
      </c>
      <c r="I88" t="n">
        <v>2269</v>
      </c>
      <c r="J88" t="n">
        <v>2681</v>
      </c>
      <c r="K88" t="n">
        <v>2713</v>
      </c>
      <c r="L88" t="n">
        <v>2829</v>
      </c>
      <c r="M88" t="n">
        <v>2817</v>
      </c>
      <c r="N88" t="n">
        <v>5506</v>
      </c>
      <c r="O88" t="n">
        <v>5170</v>
      </c>
      <c r="P88" t="n">
        <v>4935</v>
      </c>
      <c r="Q88" t="n">
        <v>5204</v>
      </c>
      <c r="R88" t="n">
        <v>2898</v>
      </c>
      <c r="S88" t="n">
        <v>2591</v>
      </c>
      <c r="T88" t="n">
        <v>2551</v>
      </c>
      <c r="U88" t="n">
        <v>2358</v>
      </c>
      <c r="V88" t="n">
        <v>2298</v>
      </c>
      <c r="W88" t="inlineStr">
        <is>
          <t>-</t>
        </is>
      </c>
    </row>
  </sheetData>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BARRATT DEVELOPMENTS </t>
        </is>
      </c>
      <c r="B1" s="2" t="inlineStr">
        <is>
          <t>WKN: 859551  ISIN: GB0000811801  US-Symbol:BTDPF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+44-20-7299-4888</t>
        </is>
      </c>
      <c r="G4" t="inlineStr">
        <is>
          <t>05.02.2020</t>
        </is>
      </c>
      <c r="H4" t="inlineStr">
        <is>
          <t>Score Half Year</t>
        </is>
      </c>
      <c r="J4" t="inlineStr">
        <is>
          <t>FMR LLC</t>
        </is>
      </c>
      <c r="L4" t="inlineStr">
        <is>
          <t>8,24%</t>
        </is>
      </c>
    </row>
    <row r="5">
      <c r="A5" s="5" t="inlineStr">
        <is>
          <t>Ticker</t>
        </is>
      </c>
      <c r="B5" t="inlineStr">
        <is>
          <t>3BA</t>
        </is>
      </c>
      <c r="C5" s="5" t="inlineStr">
        <is>
          <t>Fax</t>
        </is>
      </c>
      <c r="D5" s="5" t="inlineStr"/>
      <c r="E5" t="inlineStr">
        <is>
          <t>+44-20-7299-4851</t>
        </is>
      </c>
      <c r="G5" t="inlineStr">
        <is>
          <t>02.09.2020</t>
        </is>
      </c>
      <c r="H5" t="inlineStr">
        <is>
          <t>Preliminary Results</t>
        </is>
      </c>
      <c r="J5" t="inlineStr">
        <is>
          <t>BlackRock, Inc.</t>
        </is>
      </c>
      <c r="L5" t="inlineStr">
        <is>
          <t>5,60%</t>
        </is>
      </c>
    </row>
    <row r="6">
      <c r="A6" s="5" t="inlineStr">
        <is>
          <t>Gelistet Seit / Listed Since</t>
        </is>
      </c>
      <c r="B6" t="inlineStr">
        <is>
          <t>-</t>
        </is>
      </c>
      <c r="C6" s="5" t="inlineStr">
        <is>
          <t>Internet</t>
        </is>
      </c>
      <c r="D6" s="5" t="inlineStr"/>
      <c r="E6" t="inlineStr">
        <is>
          <t>http://www.barrattdevelopments.co.uk</t>
        </is>
      </c>
      <c r="G6" t="inlineStr">
        <is>
          <t>14.10.2020</t>
        </is>
      </c>
      <c r="H6" t="inlineStr">
        <is>
          <t>Annual General Meeting</t>
        </is>
      </c>
      <c r="J6" t="inlineStr">
        <is>
          <t>Freefloat</t>
        </is>
      </c>
      <c r="L6" t="inlineStr">
        <is>
          <t>86,16%</t>
        </is>
      </c>
    </row>
    <row r="7">
      <c r="A7" s="5" t="inlineStr">
        <is>
          <t>Nominalwert / Nominal Value</t>
        </is>
      </c>
      <c r="B7" t="inlineStr">
        <is>
          <t>0,10</t>
        </is>
      </c>
      <c r="C7" s="5" t="inlineStr">
        <is>
          <t>Inv. Relations Telefon / Phone</t>
        </is>
      </c>
      <c r="D7" s="5" t="inlineStr"/>
      <c r="E7" t="inlineStr">
        <is>
          <t>+44-20-7299-4894</t>
        </is>
      </c>
    </row>
    <row r="8">
      <c r="A8" s="5" t="inlineStr">
        <is>
          <t>Land / Country</t>
        </is>
      </c>
      <c r="B8" t="inlineStr">
        <is>
          <t>Großbritannien</t>
        </is>
      </c>
      <c r="C8" s="5" t="inlineStr">
        <is>
          <t>Inv. Relations E-Mail</t>
        </is>
      </c>
      <c r="D8" s="5" t="inlineStr"/>
      <c r="E8" t="inlineStr">
        <is>
          <t>claire.adams@barrattplc.co.uk</t>
        </is>
      </c>
    </row>
    <row r="9">
      <c r="A9" s="5" t="inlineStr">
        <is>
          <t>Währung / Currency</t>
        </is>
      </c>
      <c r="B9" t="inlineStr">
        <is>
          <t>GBP</t>
        </is>
      </c>
      <c r="C9" s="5" t="inlineStr">
        <is>
          <t>Kontaktperson / Contact Person</t>
        </is>
      </c>
      <c r="D9" s="5" t="inlineStr"/>
      <c r="E9" t="inlineStr">
        <is>
          <t>Claire Adams</t>
        </is>
      </c>
    </row>
    <row r="10">
      <c r="A10" s="5" t="inlineStr">
        <is>
          <t>Branche / Industry</t>
        </is>
      </c>
      <c r="B10" t="inlineStr">
        <is>
          <t>Real Estate</t>
        </is>
      </c>
      <c r="C10" s="5" t="inlineStr"/>
      <c r="D10" s="5" t="inlineStr"/>
    </row>
    <row r="11">
      <c r="A11" s="5" t="inlineStr">
        <is>
          <t>Sektor / Sector</t>
        </is>
      </c>
      <c r="B11" t="inlineStr">
        <is>
          <t>Various</t>
        </is>
      </c>
    </row>
    <row r="12">
      <c r="A12" s="5" t="inlineStr">
        <is>
          <t>Typ / Genre</t>
        </is>
      </c>
      <c r="B12" t="inlineStr">
        <is>
          <t>Stammaktie</t>
        </is>
      </c>
    </row>
    <row r="13">
      <c r="A13" s="5" t="inlineStr">
        <is>
          <t>Adresse / Address</t>
        </is>
      </c>
      <c r="B13" t="inlineStr">
        <is>
          <t>Barratt Developments plcKent House 1st Floor 14-17 Market Place  UK-London W1W 8AJ</t>
        </is>
      </c>
    </row>
    <row r="14">
      <c r="A14" s="5" t="inlineStr">
        <is>
          <t>Management</t>
        </is>
      </c>
      <c r="B14" t="inlineStr">
        <is>
          <t>David Thomas, Steven Boyes, Jessica White, Jeremy Hipkiss, Rob Tansey, Tina Bains</t>
        </is>
      </c>
    </row>
    <row r="15">
      <c r="A15" s="5" t="inlineStr">
        <is>
          <t>Aufsichtsrat / Board</t>
        </is>
      </c>
      <c r="B15" t="inlineStr">
        <is>
          <t>John Allan, David Thomas, Steven Boyes, Jessica White, Richard Akers, Nina Bibby, Jock Lennox, Sharon White, Tina Bains</t>
        </is>
      </c>
    </row>
    <row r="16">
      <c r="A16" s="5" t="inlineStr">
        <is>
          <t>Beschreibung</t>
        </is>
      </c>
      <c r="B16" t="inlineStr">
        <is>
          <t>Barratt Developments plc ist eines der größten Bauunternehmen in Großbritannien. Angeboten wird ein breites Spektrum an Immobilien mit Appartments, Wohnungen, Einfamilienhäusern und Mehrfamilienhäusern. Barratt Developments agiert unter den nationalen Marken Barratt Homes, Barratt London und David Wilson Homes. Barratt Homes ist seit 1958 auf den Bau von Eigentumswohnungen, Appartments, Einfamilienhäuser und Mehrfamilienhäuser wie auch auf Mietimmobilien spezialisiert. Der Fokus von David Wilson Homes liegt auf der Erstellung grossräumiger Einfamilienhäusern. Barrat London ist für die Planung und den Bau von Wohneigentum in London zuständig. Im Weiteren ist der Konzern über seine Tochtergesellschaft Wilson Bowden Developments als Bauträgerunternehmen für gewerbliche Immobilien tätig. Mit über 25 Geschäftsstellen in Großbritannien organisiert die Gruppe den Verkauf von mehr als 17.000 Wohnimmobilien jährlich. Copyright 2014 FINANCE BASE AG</t>
        </is>
      </c>
    </row>
    <row r="17">
      <c r="A17" s="5" t="inlineStr">
        <is>
          <t>Profile</t>
        </is>
      </c>
      <c r="B17" t="inlineStr">
        <is>
          <t>Barratt Developments plc is one of the largest construction companies in the UK. are offered a wide range of properties with apartments, flats, family houses and apartment buildings. Barratt Developments operates under national brands Barratt Homes, Barratt London and David Wilson Homes. Barratt Homes specializes as well as on rental properties since 1958 in the construction of condominiums, apartments, single-family homes and apartment buildings. The focus of David Wilson Homes is the preparation of large-scale single-family homes. Barrat London, is responsible for the planning and construction of residential property in London. In addition, the Group operates through its subsidiary Wilson Bowden Developments as a property developer company for commercial real estate. With over 25 offices in the UK, the group organized the sale of more than 17,000 homes annually.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GBP per  30.06</t>
        </is>
      </c>
      <c r="B19" s="5" t="inlineStr">
        <is>
          <t>Balance Sheet in M  GBP per  30.06</t>
        </is>
      </c>
      <c r="C19" s="5" t="n">
        <v>2019</v>
      </c>
      <c r="D19" s="5" t="n">
        <v>2018</v>
      </c>
      <c r="E19" s="5" t="n">
        <v>2017</v>
      </c>
      <c r="F19" s="5" t="n">
        <v>2016</v>
      </c>
      <c r="G19" s="5" t="n">
        <v>2015</v>
      </c>
      <c r="H19" s="5" t="n">
        <v>2014</v>
      </c>
      <c r="I19" s="5" t="n">
        <v>2013</v>
      </c>
      <c r="J19" s="5" t="n">
        <v>2012</v>
      </c>
      <c r="K19" s="5" t="inlineStr"/>
      <c r="L19" s="5" t="inlineStr"/>
    </row>
    <row r="20">
      <c r="A20" s="5" t="inlineStr">
        <is>
          <t>Umsatz</t>
        </is>
      </c>
      <c r="B20" s="5" t="inlineStr">
        <is>
          <t>Revenue</t>
        </is>
      </c>
      <c r="C20" t="n">
        <v>4763</v>
      </c>
      <c r="D20" t="n">
        <v>4875</v>
      </c>
      <c r="E20" t="n">
        <v>4650</v>
      </c>
      <c r="F20" t="n">
        <v>4235</v>
      </c>
      <c r="G20" t="n">
        <v>3760</v>
      </c>
      <c r="H20" t="n">
        <v>3157</v>
      </c>
      <c r="I20" t="n">
        <v>2606</v>
      </c>
      <c r="J20" t="n">
        <v>2323</v>
      </c>
    </row>
    <row r="21">
      <c r="A21" s="5" t="inlineStr">
        <is>
          <t>Bruttoergebnis vom Umsatz</t>
        </is>
      </c>
      <c r="B21" s="5" t="inlineStr">
        <is>
          <t>Gross Profit</t>
        </is>
      </c>
      <c r="C21" t="n">
        <v>1084</v>
      </c>
      <c r="D21" t="n">
        <v>1009</v>
      </c>
      <c r="E21" t="n">
        <v>932</v>
      </c>
      <c r="F21" t="n">
        <v>800.4</v>
      </c>
      <c r="G21" t="n">
        <v>714.3</v>
      </c>
      <c r="H21" t="n">
        <v>529.4</v>
      </c>
      <c r="I21" t="n">
        <v>359.2</v>
      </c>
      <c r="J21" t="n">
        <v>296.2</v>
      </c>
    </row>
    <row r="22">
      <c r="A22" s="5" t="inlineStr">
        <is>
          <t>Operatives Ergebnis (EBIT)</t>
        </is>
      </c>
      <c r="B22" s="5" t="inlineStr">
        <is>
          <t>EBIT Earning Before Interest &amp; Tax</t>
        </is>
      </c>
      <c r="C22" t="n">
        <v>901.1</v>
      </c>
      <c r="D22" t="n">
        <v>862.6</v>
      </c>
      <c r="E22" t="n">
        <v>808</v>
      </c>
      <c r="F22" t="n">
        <v>668.4</v>
      </c>
      <c r="G22" t="n">
        <v>576.8</v>
      </c>
      <c r="H22" t="n">
        <v>409.8</v>
      </c>
      <c r="I22" t="n">
        <v>249.9</v>
      </c>
      <c r="J22" t="n">
        <v>191.1</v>
      </c>
    </row>
    <row r="23">
      <c r="A23" s="5" t="inlineStr">
        <is>
          <t>Finanzergebnis</t>
        </is>
      </c>
      <c r="B23" s="5" t="inlineStr">
        <is>
          <t>Financial Result</t>
        </is>
      </c>
      <c r="C23" t="n">
        <v>8.699999999999999</v>
      </c>
      <c r="D23" t="n">
        <v>-27.1</v>
      </c>
      <c r="E23" t="n">
        <v>-42.9</v>
      </c>
      <c r="F23" t="n">
        <v>13.9</v>
      </c>
      <c r="G23" t="n">
        <v>-11.3</v>
      </c>
      <c r="H23" t="n">
        <v>-19.2</v>
      </c>
      <c r="I23" t="n">
        <v>-145.1</v>
      </c>
      <c r="J23" t="n">
        <v>-91.09999999999999</v>
      </c>
    </row>
    <row r="24">
      <c r="A24" s="5" t="inlineStr">
        <is>
          <t>Ergebnis vor Steuer (EBT)</t>
        </is>
      </c>
      <c r="B24" s="5" t="inlineStr">
        <is>
          <t>EBT Earning Before Tax</t>
        </is>
      </c>
      <c r="C24" t="n">
        <v>909.8</v>
      </c>
      <c r="D24" t="n">
        <v>835.5</v>
      </c>
      <c r="E24" t="n">
        <v>765.1</v>
      </c>
      <c r="F24" t="n">
        <v>682.3</v>
      </c>
      <c r="G24" t="n">
        <v>565.5</v>
      </c>
      <c r="H24" t="n">
        <v>390.6</v>
      </c>
      <c r="I24" t="n">
        <v>104.8</v>
      </c>
      <c r="J24" t="n">
        <v>100</v>
      </c>
    </row>
    <row r="25">
      <c r="A25" s="5" t="inlineStr">
        <is>
          <t>Ergebnis nach Steuer</t>
        </is>
      </c>
      <c r="B25" s="5" t="inlineStr">
        <is>
          <t>Earnings after tax</t>
        </is>
      </c>
      <c r="C25" t="n">
        <v>739.4</v>
      </c>
      <c r="D25" t="n">
        <v>671.5</v>
      </c>
      <c r="E25" t="n">
        <v>616</v>
      </c>
      <c r="F25" t="n">
        <v>550.3</v>
      </c>
      <c r="G25" t="n">
        <v>450.3</v>
      </c>
      <c r="H25" t="n">
        <v>305.4</v>
      </c>
      <c r="I25" t="n">
        <v>75</v>
      </c>
      <c r="J25" t="n">
        <v>67.40000000000001</v>
      </c>
    </row>
    <row r="26">
      <c r="A26" s="5" t="inlineStr">
        <is>
          <t>Minderheitenanteil</t>
        </is>
      </c>
      <c r="B26" s="5" t="inlineStr">
        <is>
          <t>Minority Share</t>
        </is>
      </c>
      <c r="C26" t="n">
        <v>0.6</v>
      </c>
      <c r="D26" t="n">
        <v>0.2</v>
      </c>
      <c r="E26" t="n">
        <v>-0.2</v>
      </c>
      <c r="F26" t="inlineStr">
        <is>
          <t>-</t>
        </is>
      </c>
      <c r="G26" t="n">
        <v>-0.9</v>
      </c>
      <c r="H26" t="inlineStr">
        <is>
          <t>-</t>
        </is>
      </c>
      <c r="I26" t="inlineStr">
        <is>
          <t>-</t>
        </is>
      </c>
      <c r="J26" t="inlineStr">
        <is>
          <t>-</t>
        </is>
      </c>
    </row>
    <row r="27">
      <c r="A27" s="5" t="inlineStr">
        <is>
          <t>Jahresüberschuss/-fehlbetrag</t>
        </is>
      </c>
      <c r="B27" s="5" t="inlineStr">
        <is>
          <t>Net Profit</t>
        </is>
      </c>
      <c r="C27" t="n">
        <v>740</v>
      </c>
      <c r="D27" t="n">
        <v>671.7</v>
      </c>
      <c r="E27" t="n">
        <v>615.8</v>
      </c>
      <c r="F27" t="n">
        <v>550.3</v>
      </c>
      <c r="G27" t="n">
        <v>449.4</v>
      </c>
      <c r="H27" t="n">
        <v>305.4</v>
      </c>
      <c r="I27" t="n">
        <v>75</v>
      </c>
      <c r="J27" t="n">
        <v>67.40000000000001</v>
      </c>
    </row>
    <row r="28">
      <c r="A28" s="5" t="inlineStr">
        <is>
          <t>Summe Umlaufvermögen</t>
        </is>
      </c>
      <c r="B28" s="5" t="inlineStr">
        <is>
          <t>Current Assets</t>
        </is>
      </c>
      <c r="C28" t="n">
        <v>6007</v>
      </c>
      <c r="D28" t="n">
        <v>5726</v>
      </c>
      <c r="E28" t="n">
        <v>5478</v>
      </c>
      <c r="F28" t="n">
        <v>5235</v>
      </c>
      <c r="G28" t="n">
        <v>4703</v>
      </c>
      <c r="H28" t="n">
        <v>3896</v>
      </c>
      <c r="I28" t="n">
        <v>3606</v>
      </c>
      <c r="J28" t="n">
        <v>3428</v>
      </c>
    </row>
    <row r="29">
      <c r="A29" s="5" t="inlineStr">
        <is>
          <t>Summe Anlagevermögen</t>
        </is>
      </c>
      <c r="B29" s="5" t="inlineStr">
        <is>
          <t>Fixed Assets</t>
        </is>
      </c>
      <c r="C29" t="n">
        <v>1180</v>
      </c>
      <c r="D29" t="n">
        <v>1203</v>
      </c>
      <c r="E29" t="n">
        <v>1134</v>
      </c>
      <c r="F29" t="n">
        <v>1183</v>
      </c>
      <c r="G29" t="n">
        <v>1208</v>
      </c>
      <c r="H29" t="n">
        <v>1248</v>
      </c>
      <c r="I29" t="n">
        <v>1248</v>
      </c>
      <c r="J29" t="n">
        <v>1326</v>
      </c>
    </row>
    <row r="30">
      <c r="A30" s="5" t="inlineStr">
        <is>
          <t>Summe Aktiva</t>
        </is>
      </c>
      <c r="B30" s="5" t="inlineStr">
        <is>
          <t>Total Assets</t>
        </is>
      </c>
      <c r="C30" t="n">
        <v>7188</v>
      </c>
      <c r="D30" t="n">
        <v>6929</v>
      </c>
      <c r="E30" t="n">
        <v>6612</v>
      </c>
      <c r="F30" t="n">
        <v>6418</v>
      </c>
      <c r="G30" t="n">
        <v>5911</v>
      </c>
      <c r="H30" t="n">
        <v>5144</v>
      </c>
      <c r="I30" t="n">
        <v>4854</v>
      </c>
      <c r="J30" t="n">
        <v>4753</v>
      </c>
    </row>
    <row r="31">
      <c r="A31" s="5" t="inlineStr">
        <is>
          <t>Summe kurzfristiges Fremdkapital</t>
        </is>
      </c>
      <c r="B31" s="5" t="inlineStr">
        <is>
          <t>Short-Term Debt</t>
        </is>
      </c>
      <c r="C31" t="n">
        <v>1687</v>
      </c>
      <c r="D31" t="n">
        <v>1548</v>
      </c>
      <c r="E31" t="n">
        <v>1684</v>
      </c>
      <c r="F31" t="n">
        <v>1588</v>
      </c>
      <c r="G31" t="n">
        <v>1412</v>
      </c>
      <c r="H31" t="n">
        <v>1160</v>
      </c>
      <c r="I31" t="n">
        <v>1196</v>
      </c>
      <c r="J31" t="n">
        <v>1014</v>
      </c>
    </row>
    <row r="32">
      <c r="A32" s="5" t="inlineStr">
        <is>
          <t>Summe langfristiges Fremdkapital</t>
        </is>
      </c>
      <c r="B32" s="5" t="inlineStr">
        <is>
          <t>Long-Term Debt</t>
        </is>
      </c>
      <c r="C32" t="n">
        <v>631.1</v>
      </c>
      <c r="D32" t="n">
        <v>783.1</v>
      </c>
      <c r="E32" t="n">
        <v>606.3</v>
      </c>
      <c r="F32" t="n">
        <v>819.4</v>
      </c>
      <c r="G32" t="n">
        <v>787.4</v>
      </c>
      <c r="H32" t="n">
        <v>630.2</v>
      </c>
      <c r="I32" t="n">
        <v>585.2</v>
      </c>
      <c r="J32" t="n">
        <v>765.3</v>
      </c>
    </row>
    <row r="33">
      <c r="A33" s="5" t="inlineStr">
        <is>
          <t>Summe Fremdkapital</t>
        </is>
      </c>
      <c r="B33" s="5" t="inlineStr">
        <is>
          <t>Total Liabilities</t>
        </is>
      </c>
      <c r="C33" t="n">
        <v>2319</v>
      </c>
      <c r="D33" t="n">
        <v>2331</v>
      </c>
      <c r="E33" t="n">
        <v>2290</v>
      </c>
      <c r="F33" t="n">
        <v>2408</v>
      </c>
      <c r="G33" t="n">
        <v>2200</v>
      </c>
      <c r="H33" t="n">
        <v>1790</v>
      </c>
      <c r="I33" t="n">
        <v>1781</v>
      </c>
      <c r="J33" t="n">
        <v>1779</v>
      </c>
    </row>
    <row r="34">
      <c r="A34" s="5" t="inlineStr">
        <is>
          <t>Minderheitenanteil</t>
        </is>
      </c>
      <c r="B34" s="5" t="inlineStr">
        <is>
          <t>Minority Share</t>
        </is>
      </c>
      <c r="C34" t="n">
        <v>6.9</v>
      </c>
      <c r="D34" t="n">
        <v>7.5</v>
      </c>
      <c r="E34" t="n">
        <v>9.1</v>
      </c>
      <c r="F34" t="n">
        <v>8.9</v>
      </c>
      <c r="G34" t="n">
        <v>8.9</v>
      </c>
      <c r="H34" t="n">
        <v>8</v>
      </c>
      <c r="I34" t="inlineStr">
        <is>
          <t>-</t>
        </is>
      </c>
      <c r="J34" t="inlineStr">
        <is>
          <t>-</t>
        </is>
      </c>
    </row>
    <row r="35">
      <c r="A35" s="5" t="inlineStr">
        <is>
          <t>Summe Eigenkapital</t>
        </is>
      </c>
      <c r="B35" s="5" t="inlineStr">
        <is>
          <t>Equity</t>
        </is>
      </c>
      <c r="C35" t="n">
        <v>4862</v>
      </c>
      <c r="D35" t="n">
        <v>4590</v>
      </c>
      <c r="E35" t="n">
        <v>4313</v>
      </c>
      <c r="F35" t="n">
        <v>4001</v>
      </c>
      <c r="G35" t="n">
        <v>3702</v>
      </c>
      <c r="H35" t="n">
        <v>3346</v>
      </c>
      <c r="I35" t="n">
        <v>3073</v>
      </c>
      <c r="J35" t="n">
        <v>2974</v>
      </c>
    </row>
    <row r="36">
      <c r="A36" s="5" t="inlineStr">
        <is>
          <t>Summe Passiva</t>
        </is>
      </c>
      <c r="B36" s="5" t="inlineStr">
        <is>
          <t>Liabilities &amp; Shareholder Equity</t>
        </is>
      </c>
      <c r="C36" t="n">
        <v>7188</v>
      </c>
      <c r="D36" t="n">
        <v>6929</v>
      </c>
      <c r="E36" t="n">
        <v>6612</v>
      </c>
      <c r="F36" t="n">
        <v>6418</v>
      </c>
      <c r="G36" t="n">
        <v>5911</v>
      </c>
      <c r="H36" t="n">
        <v>5144</v>
      </c>
      <c r="I36" t="n">
        <v>4854</v>
      </c>
      <c r="J36" t="n">
        <v>4753</v>
      </c>
    </row>
    <row r="37">
      <c r="A37" s="5" t="inlineStr">
        <is>
          <t>Mio.Aktien im Umlauf</t>
        </is>
      </c>
      <c r="B37" s="5" t="inlineStr">
        <is>
          <t>Million shares outstanding</t>
        </is>
      </c>
      <c r="C37" t="n">
        <v>1017</v>
      </c>
      <c r="D37" t="n">
        <v>1013</v>
      </c>
      <c r="E37" t="n">
        <v>1008</v>
      </c>
      <c r="F37" t="n">
        <v>1004</v>
      </c>
      <c r="G37" t="n">
        <v>995.98</v>
      </c>
      <c r="H37" t="n">
        <v>985</v>
      </c>
      <c r="I37" t="n">
        <v>979.7</v>
      </c>
      <c r="J37" t="n">
        <v>975.8</v>
      </c>
    </row>
    <row r="38">
      <c r="A38" s="5" t="inlineStr">
        <is>
          <t>Gezeichnetes Kapital (in Mio.)</t>
        </is>
      </c>
      <c r="B38" s="5" t="inlineStr">
        <is>
          <t>Subscribed Capital in M</t>
        </is>
      </c>
      <c r="C38" t="n">
        <v>101.7</v>
      </c>
      <c r="D38" t="n">
        <v>101.3</v>
      </c>
      <c r="E38" t="n">
        <v>100.8</v>
      </c>
      <c r="F38" t="n">
        <v>100.4</v>
      </c>
      <c r="G38" t="n">
        <v>99.5</v>
      </c>
      <c r="H38" t="n">
        <v>98.5</v>
      </c>
      <c r="I38" t="n">
        <v>98</v>
      </c>
      <c r="J38" t="n">
        <v>97.59999999999999</v>
      </c>
    </row>
    <row r="39">
      <c r="A39" s="5" t="inlineStr">
        <is>
          <t>Ergebnis je Aktie (brutto)</t>
        </is>
      </c>
      <c r="B39" s="5" t="inlineStr">
        <is>
          <t>Earnings per share</t>
        </is>
      </c>
      <c r="C39" t="n">
        <v>0.89</v>
      </c>
      <c r="D39" t="n">
        <v>0.83</v>
      </c>
      <c r="E39" t="n">
        <v>0.76</v>
      </c>
      <c r="F39" t="n">
        <v>0.68</v>
      </c>
      <c r="G39" t="n">
        <v>0.57</v>
      </c>
      <c r="H39" t="n">
        <v>0.4</v>
      </c>
      <c r="I39" t="n">
        <v>0.11</v>
      </c>
      <c r="J39" t="n">
        <v>0.1</v>
      </c>
    </row>
    <row r="40">
      <c r="A40" s="5" t="inlineStr">
        <is>
          <t>Ergebnis je Aktie (unverwässert)</t>
        </is>
      </c>
      <c r="B40" s="5" t="inlineStr">
        <is>
          <t>Basic Earnings per share</t>
        </is>
      </c>
      <c r="C40" t="n">
        <v>0.73</v>
      </c>
      <c r="D40" t="n">
        <v>0.67</v>
      </c>
      <c r="E40" t="n">
        <v>0.61</v>
      </c>
      <c r="F40" t="n">
        <v>0.55</v>
      </c>
      <c r="G40" t="n">
        <v>0.46</v>
      </c>
      <c r="H40" t="n">
        <v>0.31</v>
      </c>
      <c r="I40" t="n">
        <v>0.08</v>
      </c>
      <c r="J40" t="n">
        <v>0.07000000000000001</v>
      </c>
    </row>
    <row r="41">
      <c r="A41" s="5" t="inlineStr">
        <is>
          <t>Ergebnis je Aktie (verwässert)</t>
        </is>
      </c>
      <c r="B41" s="5" t="inlineStr">
        <is>
          <t>Diluted Earnings per share</t>
        </is>
      </c>
      <c r="C41" t="n">
        <v>0.72</v>
      </c>
      <c r="D41" t="n">
        <v>0.66</v>
      </c>
      <c r="E41" t="n">
        <v>0.61</v>
      </c>
      <c r="F41" t="n">
        <v>0.54</v>
      </c>
      <c r="G41" t="n">
        <v>0.45</v>
      </c>
      <c r="H41" t="n">
        <v>0.3</v>
      </c>
      <c r="I41" t="n">
        <v>0.08</v>
      </c>
      <c r="J41" t="n">
        <v>0.07000000000000001</v>
      </c>
    </row>
    <row r="42">
      <c r="A42" s="5" t="inlineStr">
        <is>
          <t>Dividende je Aktie</t>
        </is>
      </c>
      <c r="B42" s="5" t="inlineStr">
        <is>
          <t>Dividend per share</t>
        </is>
      </c>
      <c r="C42" t="n">
        <v>0.46</v>
      </c>
      <c r="D42" t="n">
        <v>0.44</v>
      </c>
      <c r="E42" t="n">
        <v>0.42</v>
      </c>
      <c r="F42" t="n">
        <v>0.25</v>
      </c>
      <c r="G42" t="n">
        <v>0.25</v>
      </c>
      <c r="H42" t="n">
        <v>0.1</v>
      </c>
      <c r="I42" t="n">
        <v>0.03</v>
      </c>
      <c r="J42" t="inlineStr">
        <is>
          <t>-</t>
        </is>
      </c>
    </row>
    <row r="43">
      <c r="A43" s="5" t="inlineStr">
        <is>
          <t>Dividendenausschüttung in Mio</t>
        </is>
      </c>
      <c r="B43" s="5" t="inlineStr">
        <is>
          <t>Dividend Payment in M</t>
        </is>
      </c>
      <c r="C43" t="n">
        <v>452.3</v>
      </c>
      <c r="D43" t="n">
        <v>434.9</v>
      </c>
      <c r="E43" t="n">
        <v>321.7</v>
      </c>
      <c r="F43" t="n">
        <v>263.2</v>
      </c>
      <c r="G43" t="n">
        <v>117.7</v>
      </c>
      <c r="H43" t="n">
        <v>55.9</v>
      </c>
      <c r="I43" t="n">
        <v>24.5</v>
      </c>
      <c r="J43" t="inlineStr">
        <is>
          <t>-</t>
        </is>
      </c>
    </row>
    <row r="44">
      <c r="A44" s="5" t="inlineStr">
        <is>
          <t>Umsatz je Aktie</t>
        </is>
      </c>
      <c r="B44" s="5" t="inlineStr">
        <is>
          <t>Revenue per share</t>
        </is>
      </c>
      <c r="C44" t="n">
        <v>4.68</v>
      </c>
      <c r="D44" t="n">
        <v>4.81</v>
      </c>
      <c r="E44" t="n">
        <v>4.61</v>
      </c>
      <c r="F44" t="n">
        <v>4.22</v>
      </c>
      <c r="G44" t="n">
        <v>3.77</v>
      </c>
      <c r="H44" t="n">
        <v>3.21</v>
      </c>
      <c r="I44" t="n">
        <v>2.66</v>
      </c>
      <c r="J44" t="n">
        <v>2.38</v>
      </c>
    </row>
    <row r="45">
      <c r="A45" s="5" t="inlineStr">
        <is>
          <t>Buchwert je Aktie</t>
        </is>
      </c>
      <c r="B45" s="5" t="inlineStr">
        <is>
          <t>Book value per share</t>
        </is>
      </c>
      <c r="C45" t="n">
        <v>4.78</v>
      </c>
      <c r="D45" t="n">
        <v>4.53</v>
      </c>
      <c r="E45" t="n">
        <v>4.28</v>
      </c>
      <c r="F45" t="n">
        <v>3.99</v>
      </c>
      <c r="G45" t="n">
        <v>3.72</v>
      </c>
      <c r="H45" t="n">
        <v>3.4</v>
      </c>
      <c r="I45" t="n">
        <v>3.14</v>
      </c>
      <c r="J45" t="n">
        <v>3.05</v>
      </c>
    </row>
    <row r="46">
      <c r="A46" s="5" t="inlineStr">
        <is>
          <t>Cashflow je Aktie</t>
        </is>
      </c>
      <c r="B46" s="5" t="inlineStr">
        <is>
          <t>Cashflow per share</t>
        </is>
      </c>
      <c r="C46" t="n">
        <v>0.36</v>
      </c>
      <c r="D46" t="n">
        <v>0.51</v>
      </c>
      <c r="E46" t="n">
        <v>0.39</v>
      </c>
      <c r="F46" t="n">
        <v>0.65</v>
      </c>
      <c r="G46" t="n">
        <v>0.18</v>
      </c>
      <c r="H46" t="n">
        <v>0.25</v>
      </c>
      <c r="I46" t="n">
        <v>0.17</v>
      </c>
      <c r="J46" t="n">
        <v>0.15</v>
      </c>
    </row>
    <row r="47">
      <c r="A47" s="5" t="inlineStr">
        <is>
          <t>Bilanzsumme je Aktie</t>
        </is>
      </c>
      <c r="B47" s="5" t="inlineStr">
        <is>
          <t>Total assets per share</t>
        </is>
      </c>
      <c r="C47" t="n">
        <v>7.07</v>
      </c>
      <c r="D47" t="n">
        <v>6.84</v>
      </c>
      <c r="E47" t="n">
        <v>6.56</v>
      </c>
      <c r="F47" t="n">
        <v>6.39</v>
      </c>
      <c r="G47" t="n">
        <v>5.93</v>
      </c>
      <c r="H47" t="n">
        <v>5.22</v>
      </c>
      <c r="I47" t="n">
        <v>4.95</v>
      </c>
      <c r="J47" t="n">
        <v>4.87</v>
      </c>
    </row>
    <row r="48">
      <c r="A48" s="5" t="inlineStr">
        <is>
          <t>Personal am Ende des Jahres</t>
        </is>
      </c>
      <c r="B48" s="5" t="inlineStr">
        <is>
          <t>Staff at the end of year</t>
        </is>
      </c>
      <c r="C48" t="n">
        <v>6504</v>
      </c>
      <c r="D48" t="n">
        <v>6330</v>
      </c>
      <c r="E48" t="n">
        <v>6193</v>
      </c>
      <c r="F48" t="n">
        <v>6209</v>
      </c>
      <c r="G48" t="n">
        <v>5971</v>
      </c>
      <c r="H48" t="n">
        <v>5755</v>
      </c>
      <c r="I48" t="n">
        <v>4755</v>
      </c>
      <c r="J48" t="n">
        <v>4424</v>
      </c>
    </row>
    <row r="49">
      <c r="A49" s="5" t="inlineStr">
        <is>
          <t>Personalaufwand in Mio. GBP</t>
        </is>
      </c>
      <c r="B49" s="5" t="inlineStr"/>
      <c r="C49" t="n">
        <v>427.1</v>
      </c>
      <c r="D49" t="n">
        <v>390.5</v>
      </c>
      <c r="E49" t="n">
        <v>371.7</v>
      </c>
      <c r="F49" t="n">
        <v>369.8</v>
      </c>
      <c r="G49" t="n">
        <v>353</v>
      </c>
      <c r="H49" t="n">
        <v>308.6</v>
      </c>
      <c r="I49" t="n">
        <v>262</v>
      </c>
      <c r="J49" t="n">
        <v>239</v>
      </c>
    </row>
    <row r="50">
      <c r="A50" s="5" t="inlineStr">
        <is>
          <t>Aufwand je Mitarbeiter in GBP</t>
        </is>
      </c>
      <c r="B50" s="5" t="inlineStr"/>
      <c r="C50" t="n">
        <v>65667</v>
      </c>
      <c r="D50" t="n">
        <v>61690</v>
      </c>
      <c r="E50" t="n">
        <v>60019</v>
      </c>
      <c r="F50" t="n">
        <v>59559</v>
      </c>
      <c r="G50" t="n">
        <v>59119</v>
      </c>
      <c r="H50" t="n">
        <v>53623</v>
      </c>
      <c r="I50" t="n">
        <v>55100</v>
      </c>
      <c r="J50" t="n">
        <v>54024</v>
      </c>
    </row>
    <row r="51">
      <c r="A51" s="5" t="inlineStr">
        <is>
          <t>Umsatz je Mitarbeiter in GBP</t>
        </is>
      </c>
      <c r="B51" s="5" t="inlineStr"/>
      <c r="C51" t="n">
        <v>732334</v>
      </c>
      <c r="D51" t="n">
        <v>770111</v>
      </c>
      <c r="E51" t="n">
        <v>750880</v>
      </c>
      <c r="F51" t="n">
        <v>682107</v>
      </c>
      <c r="G51" t="n">
        <v>629627</v>
      </c>
      <c r="H51" t="n">
        <v>548566</v>
      </c>
      <c r="I51" t="n">
        <v>548097</v>
      </c>
      <c r="J51" t="n">
        <v>525181</v>
      </c>
    </row>
    <row r="52">
      <c r="A52" s="5" t="inlineStr">
        <is>
          <t>Bruttoergebnis je Mitarbeiter in GBP</t>
        </is>
      </c>
      <c r="B52" s="5" t="inlineStr"/>
      <c r="C52" t="n">
        <v>166697</v>
      </c>
      <c r="D52" t="n">
        <v>159384</v>
      </c>
      <c r="E52" t="n">
        <v>150492</v>
      </c>
      <c r="F52" t="n">
        <v>128910</v>
      </c>
      <c r="G52" t="n">
        <v>119628</v>
      </c>
      <c r="H52" t="n">
        <v>91990</v>
      </c>
      <c r="I52" t="n">
        <v>75542</v>
      </c>
      <c r="J52" t="n">
        <v>66953</v>
      </c>
    </row>
    <row r="53">
      <c r="A53" s="5" t="inlineStr">
        <is>
          <t>Gewinn je Mitarbeiter in GBP</t>
        </is>
      </c>
      <c r="B53" s="5" t="inlineStr"/>
      <c r="C53" t="n">
        <v>113776</v>
      </c>
      <c r="D53" t="n">
        <v>106114</v>
      </c>
      <c r="E53" t="n">
        <v>99435</v>
      </c>
      <c r="F53" t="n">
        <v>88629</v>
      </c>
      <c r="G53" t="n">
        <v>75264</v>
      </c>
      <c r="H53" t="n">
        <v>53067</v>
      </c>
      <c r="I53" t="n">
        <v>15773</v>
      </c>
      <c r="J53" t="n">
        <v>15235</v>
      </c>
    </row>
    <row r="54">
      <c r="A54" s="5" t="inlineStr">
        <is>
          <t>KGV (Kurs/Gewinn)</t>
        </is>
      </c>
      <c r="B54" s="5" t="inlineStr">
        <is>
          <t>PE (price/earnings)</t>
        </is>
      </c>
      <c r="C54" t="n">
        <v>7.9</v>
      </c>
      <c r="D54" t="n">
        <v>7.7</v>
      </c>
      <c r="E54" t="n">
        <v>9.199999999999999</v>
      </c>
      <c r="F54" t="n">
        <v>7.5</v>
      </c>
      <c r="G54" t="n">
        <v>13.7</v>
      </c>
      <c r="H54" t="n">
        <v>12.3</v>
      </c>
      <c r="I54" t="n">
        <v>40.9</v>
      </c>
      <c r="J54" t="n">
        <v>19.9</v>
      </c>
    </row>
    <row r="55">
      <c r="A55" s="5" t="inlineStr">
        <is>
          <t>KUV (Kurs/Umsatz)</t>
        </is>
      </c>
      <c r="B55" s="5" t="inlineStr">
        <is>
          <t>PS (price/sales)</t>
        </is>
      </c>
      <c r="C55" t="n">
        <v>1.23</v>
      </c>
      <c r="D55" t="n">
        <v>1.07</v>
      </c>
      <c r="E55" t="n">
        <v>1.22</v>
      </c>
      <c r="F55" t="n">
        <v>0.98</v>
      </c>
      <c r="G55" t="n">
        <v>1.67</v>
      </c>
      <c r="H55" t="n">
        <v>1.19</v>
      </c>
      <c r="I55" t="n">
        <v>1.23</v>
      </c>
      <c r="J55" t="n">
        <v>0.58</v>
      </c>
    </row>
    <row r="56">
      <c r="A56" s="5" t="inlineStr">
        <is>
          <t>KBV (Kurs/Buchwert)</t>
        </is>
      </c>
      <c r="B56" s="5" t="inlineStr">
        <is>
          <t>PB (price/book value)</t>
        </is>
      </c>
      <c r="C56" t="n">
        <v>1.21</v>
      </c>
      <c r="D56" t="n">
        <v>1.14</v>
      </c>
      <c r="E56" t="n">
        <v>1.32</v>
      </c>
      <c r="F56" t="n">
        <v>1.04</v>
      </c>
      <c r="G56" t="n">
        <v>1.7</v>
      </c>
      <c r="H56" t="n">
        <v>1.12</v>
      </c>
      <c r="I56" t="n">
        <v>1.04</v>
      </c>
      <c r="J56" t="n">
        <v>0.46</v>
      </c>
    </row>
    <row r="57">
      <c r="A57" s="5" t="inlineStr">
        <is>
          <t>KCV (Kurs/Cashflow)</t>
        </is>
      </c>
      <c r="B57" s="5" t="inlineStr">
        <is>
          <t>PC (price/cashflow)</t>
        </is>
      </c>
      <c r="C57" t="n">
        <v>16.24</v>
      </c>
      <c r="D57" t="n">
        <v>10.14</v>
      </c>
      <c r="E57" t="n">
        <v>14.63</v>
      </c>
      <c r="F57" t="n">
        <v>6.38</v>
      </c>
      <c r="G57" t="n">
        <v>34.21</v>
      </c>
      <c r="H57" t="n">
        <v>15.49</v>
      </c>
      <c r="I57" t="n">
        <v>19.32</v>
      </c>
      <c r="J57" t="n">
        <v>9.06</v>
      </c>
    </row>
    <row r="58">
      <c r="A58" s="5" t="inlineStr">
        <is>
          <t>Dividendenrendite in %</t>
        </is>
      </c>
      <c r="B58" s="5" t="inlineStr">
        <is>
          <t>Dividend Yield in %</t>
        </is>
      </c>
      <c r="C58" t="n">
        <v>8.039999999999999</v>
      </c>
      <c r="D58" t="n">
        <v>8.5</v>
      </c>
      <c r="E58" t="n">
        <v>7.39</v>
      </c>
      <c r="F58" t="n">
        <v>6.02</v>
      </c>
      <c r="G58" t="n">
        <v>3.96</v>
      </c>
      <c r="H58" t="n">
        <v>2.62</v>
      </c>
      <c r="I58" t="n">
        <v>0.92</v>
      </c>
      <c r="J58" t="inlineStr">
        <is>
          <t>-</t>
        </is>
      </c>
    </row>
    <row r="59">
      <c r="A59" s="5" t="inlineStr">
        <is>
          <t>Gewinnrendite in %</t>
        </is>
      </c>
      <c r="B59" s="5" t="inlineStr">
        <is>
          <t>Return on profit in %</t>
        </is>
      </c>
      <c r="C59" t="n">
        <v>12.7</v>
      </c>
      <c r="D59" t="n">
        <v>12.9</v>
      </c>
      <c r="E59" t="n">
        <v>10.9</v>
      </c>
      <c r="F59" t="n">
        <v>13.3</v>
      </c>
      <c r="G59" t="n">
        <v>7.3</v>
      </c>
      <c r="H59" t="n">
        <v>8.1</v>
      </c>
      <c r="I59" t="n">
        <v>2.4</v>
      </c>
      <c r="J59" t="n">
        <v>5</v>
      </c>
    </row>
    <row r="60">
      <c r="A60" s="5" t="inlineStr">
        <is>
          <t>Eigenkapitalrendite in %</t>
        </is>
      </c>
      <c r="B60" s="5" t="inlineStr">
        <is>
          <t>Return on Equity in %</t>
        </is>
      </c>
      <c r="C60" t="n">
        <v>15.22</v>
      </c>
      <c r="D60" t="n">
        <v>14.63</v>
      </c>
      <c r="E60" t="n">
        <v>14.28</v>
      </c>
      <c r="F60" t="n">
        <v>13.75</v>
      </c>
      <c r="G60" t="n">
        <v>12.14</v>
      </c>
      <c r="H60" t="n">
        <v>9.130000000000001</v>
      </c>
      <c r="I60" t="n">
        <v>2.44</v>
      </c>
      <c r="J60" t="n">
        <v>2.27</v>
      </c>
    </row>
    <row r="61">
      <c r="A61" s="5" t="inlineStr">
        <is>
          <t>Umsatzrendite in %</t>
        </is>
      </c>
      <c r="B61" s="5" t="inlineStr">
        <is>
          <t>Return on sales in %</t>
        </is>
      </c>
      <c r="C61" t="n">
        <v>15.54</v>
      </c>
      <c r="D61" t="n">
        <v>13.78</v>
      </c>
      <c r="E61" t="n">
        <v>13.24</v>
      </c>
      <c r="F61" t="n">
        <v>12.99</v>
      </c>
      <c r="G61" t="n">
        <v>11.95</v>
      </c>
      <c r="H61" t="n">
        <v>9.67</v>
      </c>
      <c r="I61" t="n">
        <v>2.88</v>
      </c>
      <c r="J61" t="n">
        <v>2.9</v>
      </c>
    </row>
    <row r="62">
      <c r="A62" s="5" t="inlineStr">
        <is>
          <t>Gesamtkapitalrendite in %</t>
        </is>
      </c>
      <c r="B62" s="5" t="inlineStr">
        <is>
          <t>Total Return on Investment in %</t>
        </is>
      </c>
      <c r="C62" t="n">
        <v>10.3</v>
      </c>
      <c r="D62" t="n">
        <v>9.69</v>
      </c>
      <c r="E62" t="n">
        <v>9.31</v>
      </c>
      <c r="F62" t="n">
        <v>8.57</v>
      </c>
      <c r="G62" t="n">
        <v>7.6</v>
      </c>
      <c r="H62" t="n">
        <v>5.94</v>
      </c>
      <c r="I62" t="n">
        <v>1.54</v>
      </c>
      <c r="J62" t="n">
        <v>1.42</v>
      </c>
    </row>
    <row r="63">
      <c r="A63" s="5" t="inlineStr">
        <is>
          <t>Return on Investment in %</t>
        </is>
      </c>
      <c r="B63" s="5" t="inlineStr">
        <is>
          <t>Return on Investment in %</t>
        </is>
      </c>
      <c r="C63" t="n">
        <v>10.3</v>
      </c>
      <c r="D63" t="n">
        <v>9.69</v>
      </c>
      <c r="E63" t="n">
        <v>9.31</v>
      </c>
      <c r="F63" t="n">
        <v>8.57</v>
      </c>
      <c r="G63" t="n">
        <v>7.6</v>
      </c>
      <c r="H63" t="n">
        <v>5.94</v>
      </c>
      <c r="I63" t="n">
        <v>1.54</v>
      </c>
      <c r="J63" t="n">
        <v>1.42</v>
      </c>
    </row>
    <row r="64">
      <c r="A64" s="5" t="inlineStr">
        <is>
          <t>Arbeitsintensität in %</t>
        </is>
      </c>
      <c r="B64" s="5" t="inlineStr">
        <is>
          <t>Work Intensity in %</t>
        </is>
      </c>
      <c r="C64" t="n">
        <v>83.58</v>
      </c>
      <c r="D64" t="n">
        <v>82.64</v>
      </c>
      <c r="E64" t="n">
        <v>82.84999999999999</v>
      </c>
      <c r="F64" t="n">
        <v>81.56999999999999</v>
      </c>
      <c r="G64" t="n">
        <v>79.56</v>
      </c>
      <c r="H64" t="n">
        <v>75.73</v>
      </c>
      <c r="I64" t="n">
        <v>74.29000000000001</v>
      </c>
      <c r="J64" t="n">
        <v>72.11</v>
      </c>
    </row>
    <row r="65">
      <c r="A65" s="5" t="inlineStr">
        <is>
          <t>Eigenkapitalquote in %</t>
        </is>
      </c>
      <c r="B65" s="5" t="inlineStr">
        <is>
          <t>Equity Ratio in %</t>
        </is>
      </c>
      <c r="C65" t="n">
        <v>67.65000000000001</v>
      </c>
      <c r="D65" t="n">
        <v>66.25</v>
      </c>
      <c r="E65" t="n">
        <v>65.23</v>
      </c>
      <c r="F65" t="n">
        <v>62.34</v>
      </c>
      <c r="G65" t="n">
        <v>62.63</v>
      </c>
      <c r="H65" t="n">
        <v>65.04000000000001</v>
      </c>
      <c r="I65" t="n">
        <v>63.31</v>
      </c>
      <c r="J65" t="n">
        <v>62.57</v>
      </c>
    </row>
    <row r="66">
      <c r="A66" s="5" t="inlineStr">
        <is>
          <t>Fremdkapitalquote in %</t>
        </is>
      </c>
      <c r="B66" s="5" t="inlineStr">
        <is>
          <t>Debt Ratio in %</t>
        </is>
      </c>
      <c r="C66" t="n">
        <v>32.35</v>
      </c>
      <c r="D66" t="n">
        <v>33.75</v>
      </c>
      <c r="E66" t="n">
        <v>34.77</v>
      </c>
      <c r="F66" t="n">
        <v>37.66</v>
      </c>
      <c r="G66" t="n">
        <v>37.37</v>
      </c>
      <c r="H66" t="n">
        <v>34.96</v>
      </c>
      <c r="I66" t="n">
        <v>36.69</v>
      </c>
      <c r="J66" t="n">
        <v>37.43</v>
      </c>
    </row>
    <row r="67">
      <c r="A67" s="5" t="inlineStr">
        <is>
          <t>Verschuldungsgrad in %</t>
        </is>
      </c>
      <c r="B67" s="5" t="inlineStr">
        <is>
          <t>Finance Gearing in %</t>
        </is>
      </c>
      <c r="C67" t="n">
        <v>47.83</v>
      </c>
      <c r="D67" t="n">
        <v>50.95</v>
      </c>
      <c r="E67" t="n">
        <v>53.3</v>
      </c>
      <c r="F67" t="n">
        <v>60.4</v>
      </c>
      <c r="G67" t="n">
        <v>59.66</v>
      </c>
      <c r="H67" t="n">
        <v>53.74</v>
      </c>
      <c r="I67" t="n">
        <v>57.96</v>
      </c>
      <c r="J67" t="n">
        <v>59.83</v>
      </c>
    </row>
    <row r="68">
      <c r="A68" s="5" t="inlineStr">
        <is>
          <t>Bruttoergebnis Marge in %</t>
        </is>
      </c>
      <c r="B68" s="5" t="inlineStr">
        <is>
          <t>Gross Profit Marge in %</t>
        </is>
      </c>
      <c r="C68" t="n">
        <v>22.76</v>
      </c>
      <c r="D68" t="n">
        <v>20.7</v>
      </c>
      <c r="E68" t="n">
        <v>20.04</v>
      </c>
      <c r="F68" t="n">
        <v>18.9</v>
      </c>
      <c r="G68" t="n">
        <v>19</v>
      </c>
      <c r="H68" t="n">
        <v>16.77</v>
      </c>
      <c r="I68" t="n">
        <v>13.78</v>
      </c>
    </row>
    <row r="69">
      <c r="A69" s="5" t="inlineStr">
        <is>
          <t>Kurzfristige Vermögensquote in %</t>
        </is>
      </c>
      <c r="B69" s="5" t="inlineStr">
        <is>
          <t>Current Assets Ratio in %</t>
        </is>
      </c>
      <c r="C69" t="n">
        <v>83.56999999999999</v>
      </c>
      <c r="D69" t="n">
        <v>82.64</v>
      </c>
      <c r="E69" t="n">
        <v>82.84999999999999</v>
      </c>
      <c r="F69" t="n">
        <v>81.56999999999999</v>
      </c>
      <c r="G69" t="n">
        <v>79.56</v>
      </c>
      <c r="H69" t="n">
        <v>75.73999999999999</v>
      </c>
      <c r="I69" t="n">
        <v>74.29000000000001</v>
      </c>
    </row>
    <row r="70">
      <c r="A70" s="5" t="inlineStr">
        <is>
          <t>Nettogewinn Marge in %</t>
        </is>
      </c>
      <c r="B70" s="5" t="inlineStr">
        <is>
          <t>Net Profit Marge in %</t>
        </is>
      </c>
      <c r="C70" t="n">
        <v>15.54</v>
      </c>
      <c r="D70" t="n">
        <v>13.78</v>
      </c>
      <c r="E70" t="n">
        <v>13.24</v>
      </c>
      <c r="F70" t="n">
        <v>12.99</v>
      </c>
      <c r="G70" t="n">
        <v>11.95</v>
      </c>
      <c r="H70" t="n">
        <v>9.67</v>
      </c>
      <c r="I70" t="n">
        <v>2.88</v>
      </c>
    </row>
    <row r="71">
      <c r="A71" s="5" t="inlineStr">
        <is>
          <t>Operative Ergebnis Marge in %</t>
        </is>
      </c>
      <c r="B71" s="5" t="inlineStr">
        <is>
          <t>EBIT Marge in %</t>
        </is>
      </c>
      <c r="C71" t="n">
        <v>18.92</v>
      </c>
      <c r="D71" t="n">
        <v>17.69</v>
      </c>
      <c r="E71" t="n">
        <v>17.38</v>
      </c>
      <c r="F71" t="n">
        <v>15.78</v>
      </c>
      <c r="G71" t="n">
        <v>15.34</v>
      </c>
      <c r="H71" t="n">
        <v>12.98</v>
      </c>
      <c r="I71" t="n">
        <v>9.59</v>
      </c>
    </row>
    <row r="72">
      <c r="A72" s="5" t="inlineStr">
        <is>
          <t>Vermögensumsschlag in %</t>
        </is>
      </c>
      <c r="B72" s="5" t="inlineStr">
        <is>
          <t>Asset Turnover in %</t>
        </is>
      </c>
      <c r="C72" t="n">
        <v>66.26000000000001</v>
      </c>
      <c r="D72" t="n">
        <v>70.36</v>
      </c>
      <c r="E72" t="n">
        <v>70.33</v>
      </c>
      <c r="F72" t="n">
        <v>65.98999999999999</v>
      </c>
      <c r="G72" t="n">
        <v>63.61</v>
      </c>
      <c r="H72" t="n">
        <v>61.37</v>
      </c>
      <c r="I72" t="n">
        <v>53.69</v>
      </c>
    </row>
    <row r="73">
      <c r="A73" s="5" t="inlineStr">
        <is>
          <t>Langfristige Vermögensquote in %</t>
        </is>
      </c>
      <c r="B73" s="5" t="inlineStr">
        <is>
          <t>Non-Current Assets Ratio in %</t>
        </is>
      </c>
      <c r="C73" t="n">
        <v>16.42</v>
      </c>
      <c r="D73" t="n">
        <v>17.36</v>
      </c>
      <c r="E73" t="n">
        <v>17.15</v>
      </c>
      <c r="F73" t="n">
        <v>18.43</v>
      </c>
      <c r="G73" t="n">
        <v>20.44</v>
      </c>
      <c r="H73" t="n">
        <v>24.26</v>
      </c>
      <c r="I73" t="n">
        <v>25.71</v>
      </c>
    </row>
    <row r="74">
      <c r="A74" s="5" t="inlineStr">
        <is>
          <t>Gesamtkapitalrentabilität</t>
        </is>
      </c>
      <c r="B74" s="5" t="inlineStr">
        <is>
          <t>ROA Return on Assets in %</t>
        </is>
      </c>
      <c r="C74" t="n">
        <v>10.29</v>
      </c>
      <c r="D74" t="n">
        <v>9.69</v>
      </c>
      <c r="E74" t="n">
        <v>9.31</v>
      </c>
      <c r="F74" t="n">
        <v>8.57</v>
      </c>
      <c r="G74" t="n">
        <v>7.6</v>
      </c>
      <c r="H74" t="n">
        <v>5.94</v>
      </c>
      <c r="I74" t="n">
        <v>1.55</v>
      </c>
    </row>
    <row r="75">
      <c r="A75" s="5" t="inlineStr">
        <is>
          <t>Ertrag des eingesetzten Kapitals</t>
        </is>
      </c>
      <c r="B75" s="5" t="inlineStr">
        <is>
          <t>ROCE Return on Cap. Empl. in %</t>
        </is>
      </c>
      <c r="C75" t="n">
        <v>16.38</v>
      </c>
      <c r="D75" t="n">
        <v>16.03</v>
      </c>
      <c r="E75" t="n">
        <v>16.4</v>
      </c>
      <c r="F75" t="n">
        <v>13.84</v>
      </c>
      <c r="G75" t="n">
        <v>12.82</v>
      </c>
      <c r="H75" t="n">
        <v>10.29</v>
      </c>
      <c r="I75" t="n">
        <v>6.83</v>
      </c>
    </row>
    <row r="76">
      <c r="A76" s="5" t="inlineStr">
        <is>
          <t>Eigenkapital zu Anlagevermögen</t>
        </is>
      </c>
      <c r="B76" s="5" t="inlineStr">
        <is>
          <t>Equity to Fixed Assets in %</t>
        </is>
      </c>
      <c r="C76" t="n">
        <v>412.03</v>
      </c>
      <c r="D76" t="n">
        <v>381.55</v>
      </c>
      <c r="E76" t="n">
        <v>380.34</v>
      </c>
      <c r="F76" t="n">
        <v>338.21</v>
      </c>
      <c r="G76" t="n">
        <v>306.46</v>
      </c>
      <c r="H76" t="n">
        <v>268.11</v>
      </c>
      <c r="I76" t="n">
        <v>246.23</v>
      </c>
    </row>
    <row r="77">
      <c r="A77" s="5" t="inlineStr">
        <is>
          <t>Liquidität Dritten Grades</t>
        </is>
      </c>
      <c r="B77" s="5" t="inlineStr">
        <is>
          <t>Current Ratio in %</t>
        </is>
      </c>
      <c r="C77" t="n">
        <v>356.08</v>
      </c>
      <c r="D77" t="n">
        <v>369.9</v>
      </c>
      <c r="E77" t="n">
        <v>325.3</v>
      </c>
      <c r="F77" t="n">
        <v>329.66</v>
      </c>
      <c r="G77" t="n">
        <v>333.07</v>
      </c>
      <c r="H77" t="n">
        <v>335.86</v>
      </c>
      <c r="I77" t="n">
        <v>301.51</v>
      </c>
    </row>
    <row r="78">
      <c r="A78" s="5" t="inlineStr">
        <is>
          <t>Operativer Cashflow</t>
        </is>
      </c>
      <c r="B78" s="5" t="inlineStr">
        <is>
          <t>Operating Cashflow in M</t>
        </is>
      </c>
      <c r="C78" t="n">
        <v>16516.08</v>
      </c>
      <c r="D78" t="n">
        <v>10271.82</v>
      </c>
      <c r="E78" t="n">
        <v>14747.04</v>
      </c>
      <c r="F78" t="n">
        <v>6405.52</v>
      </c>
      <c r="G78" t="n">
        <v>34072.4758</v>
      </c>
      <c r="H78" t="n">
        <v>15257.65</v>
      </c>
      <c r="I78" t="n">
        <v>18927.804</v>
      </c>
    </row>
    <row r="79">
      <c r="A79" s="5" t="inlineStr">
        <is>
          <t>Aktienrückkauf</t>
        </is>
      </c>
      <c r="B79" s="5" t="inlineStr">
        <is>
          <t>Share Buyback in M</t>
        </is>
      </c>
      <c r="C79" t="n">
        <v>-4</v>
      </c>
      <c r="D79" t="n">
        <v>-5</v>
      </c>
      <c r="E79" t="n">
        <v>-4</v>
      </c>
      <c r="F79" t="n">
        <v>-8.019999999999982</v>
      </c>
      <c r="G79" t="n">
        <v>-10.98000000000002</v>
      </c>
      <c r="H79" t="n">
        <v>-5.299999999999955</v>
      </c>
      <c r="I79" t="n">
        <v>-3.900000000000091</v>
      </c>
    </row>
    <row r="80">
      <c r="A80" s="5" t="inlineStr">
        <is>
          <t>Umsatzwachstum 1J in %</t>
        </is>
      </c>
      <c r="B80" s="5" t="inlineStr">
        <is>
          <t>Revenue Growth 1Y in %</t>
        </is>
      </c>
      <c r="C80" t="n">
        <v>-2.3</v>
      </c>
      <c r="D80" t="n">
        <v>4.84</v>
      </c>
      <c r="E80" t="n">
        <v>9.800000000000001</v>
      </c>
      <c r="F80" t="n">
        <v>12.63</v>
      </c>
      <c r="G80" t="n">
        <v>19.1</v>
      </c>
      <c r="H80" t="n">
        <v>21.14</v>
      </c>
      <c r="I80" t="n">
        <v>12.18</v>
      </c>
    </row>
    <row r="81">
      <c r="A81" s="5" t="inlineStr">
        <is>
          <t>Umsatzwachstum 3J in %</t>
        </is>
      </c>
      <c r="B81" s="5" t="inlineStr">
        <is>
          <t>Revenue Growth 3Y in %</t>
        </is>
      </c>
      <c r="C81" t="n">
        <v>4.11</v>
      </c>
      <c r="D81" t="n">
        <v>9.09</v>
      </c>
      <c r="E81" t="n">
        <v>13.84</v>
      </c>
      <c r="F81" t="n">
        <v>17.62</v>
      </c>
      <c r="G81" t="n">
        <v>17.47</v>
      </c>
      <c r="H81" t="inlineStr">
        <is>
          <t>-</t>
        </is>
      </c>
      <c r="I81" t="inlineStr">
        <is>
          <t>-</t>
        </is>
      </c>
    </row>
    <row r="82">
      <c r="A82" s="5" t="inlineStr">
        <is>
          <t>Umsatzwachstum 5J in %</t>
        </is>
      </c>
      <c r="B82" s="5" t="inlineStr">
        <is>
          <t>Revenue Growth 5Y in %</t>
        </is>
      </c>
      <c r="C82" t="n">
        <v>8.81</v>
      </c>
      <c r="D82" t="n">
        <v>13.5</v>
      </c>
      <c r="E82" t="n">
        <v>14.97</v>
      </c>
      <c r="F82" t="inlineStr">
        <is>
          <t>-</t>
        </is>
      </c>
      <c r="G82" t="inlineStr">
        <is>
          <t>-</t>
        </is>
      </c>
      <c r="H82" t="inlineStr">
        <is>
          <t>-</t>
        </is>
      </c>
      <c r="I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row>
    <row r="84">
      <c r="A84" s="5" t="inlineStr">
        <is>
          <t>Gewinnwachstum 1J in %</t>
        </is>
      </c>
      <c r="B84" s="5" t="inlineStr">
        <is>
          <t>Earnings Growth 1Y in %</t>
        </is>
      </c>
      <c r="C84" t="n">
        <v>10.17</v>
      </c>
      <c r="D84" t="n">
        <v>9.08</v>
      </c>
      <c r="E84" t="n">
        <v>11.9</v>
      </c>
      <c r="F84" t="n">
        <v>22.45</v>
      </c>
      <c r="G84" t="n">
        <v>47.15</v>
      </c>
      <c r="H84" t="n">
        <v>307.2</v>
      </c>
      <c r="I84" t="n">
        <v>11.28</v>
      </c>
    </row>
    <row r="85">
      <c r="A85" s="5" t="inlineStr">
        <is>
          <t>Gewinnwachstum 3J in %</t>
        </is>
      </c>
      <c r="B85" s="5" t="inlineStr">
        <is>
          <t>Earnings Growth 3Y in %</t>
        </is>
      </c>
      <c r="C85" t="n">
        <v>10.38</v>
      </c>
      <c r="D85" t="n">
        <v>14.48</v>
      </c>
      <c r="E85" t="n">
        <v>27.17</v>
      </c>
      <c r="F85" t="n">
        <v>125.6</v>
      </c>
      <c r="G85" t="n">
        <v>121.88</v>
      </c>
      <c r="H85" t="inlineStr">
        <is>
          <t>-</t>
        </is>
      </c>
      <c r="I85" t="inlineStr">
        <is>
          <t>-</t>
        </is>
      </c>
    </row>
    <row r="86">
      <c r="A86" s="5" t="inlineStr">
        <is>
          <t>Gewinnwachstum 5J in %</t>
        </is>
      </c>
      <c r="B86" s="5" t="inlineStr">
        <is>
          <t>Earnings Growth 5Y in %</t>
        </is>
      </c>
      <c r="C86" t="n">
        <v>20.15</v>
      </c>
      <c r="D86" t="n">
        <v>79.56</v>
      </c>
      <c r="E86" t="n">
        <v>80</v>
      </c>
      <c r="F86" t="inlineStr">
        <is>
          <t>-</t>
        </is>
      </c>
      <c r="G86" t="inlineStr">
        <is>
          <t>-</t>
        </is>
      </c>
      <c r="H86" t="inlineStr">
        <is>
          <t>-</t>
        </is>
      </c>
      <c r="I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row>
    <row r="88">
      <c r="A88" s="5" t="inlineStr">
        <is>
          <t>PEG Ratio</t>
        </is>
      </c>
      <c r="B88" s="5" t="inlineStr">
        <is>
          <t>KGW Kurs/Gewinn/Wachstum</t>
        </is>
      </c>
      <c r="C88" t="n">
        <v>0.39</v>
      </c>
      <c r="D88" t="n">
        <v>0.1</v>
      </c>
      <c r="E88" t="n">
        <v>0.11</v>
      </c>
      <c r="F88" t="inlineStr">
        <is>
          <t>-</t>
        </is>
      </c>
      <c r="G88" t="inlineStr">
        <is>
          <t>-</t>
        </is>
      </c>
      <c r="H88" t="inlineStr">
        <is>
          <t>-</t>
        </is>
      </c>
      <c r="I88" t="inlineStr">
        <is>
          <t>-</t>
        </is>
      </c>
    </row>
    <row r="89">
      <c r="A89" s="5" t="inlineStr">
        <is>
          <t>EBIT-Wachstum 1J in %</t>
        </is>
      </c>
      <c r="B89" s="5" t="inlineStr">
        <is>
          <t>EBIT Growth 1Y in %</t>
        </is>
      </c>
      <c r="C89" t="n">
        <v>4.46</v>
      </c>
      <c r="D89" t="n">
        <v>6.76</v>
      </c>
      <c r="E89" t="n">
        <v>20.89</v>
      </c>
      <c r="F89" t="n">
        <v>15.88</v>
      </c>
      <c r="G89" t="n">
        <v>40.75</v>
      </c>
      <c r="H89" t="n">
        <v>63.99</v>
      </c>
      <c r="I89" t="n">
        <v>30.77</v>
      </c>
    </row>
    <row r="90">
      <c r="A90" s="5" t="inlineStr">
        <is>
          <t>EBIT-Wachstum 3J in %</t>
        </is>
      </c>
      <c r="B90" s="5" t="inlineStr">
        <is>
          <t>EBIT Growth 3Y in %</t>
        </is>
      </c>
      <c r="C90" t="n">
        <v>10.7</v>
      </c>
      <c r="D90" t="n">
        <v>14.51</v>
      </c>
      <c r="E90" t="n">
        <v>25.84</v>
      </c>
      <c r="F90" t="n">
        <v>40.21</v>
      </c>
      <c r="G90" t="n">
        <v>45.17</v>
      </c>
      <c r="H90" t="inlineStr">
        <is>
          <t>-</t>
        </is>
      </c>
      <c r="I90" t="inlineStr">
        <is>
          <t>-</t>
        </is>
      </c>
    </row>
    <row r="91">
      <c r="A91" s="5" t="inlineStr">
        <is>
          <t>EBIT-Wachstum 5J in %</t>
        </is>
      </c>
      <c r="B91" s="5" t="inlineStr">
        <is>
          <t>EBIT Growth 5Y in %</t>
        </is>
      </c>
      <c r="C91" t="n">
        <v>17.75</v>
      </c>
      <c r="D91" t="n">
        <v>29.65</v>
      </c>
      <c r="E91" t="n">
        <v>34.46</v>
      </c>
      <c r="F91" t="inlineStr">
        <is>
          <t>-</t>
        </is>
      </c>
      <c r="G91" t="inlineStr">
        <is>
          <t>-</t>
        </is>
      </c>
      <c r="H91" t="inlineStr">
        <is>
          <t>-</t>
        </is>
      </c>
      <c r="I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row>
    <row r="93">
      <c r="A93" s="5" t="inlineStr">
        <is>
          <t>Op.Cashflow Wachstum 1J in %</t>
        </is>
      </c>
      <c r="B93" s="5" t="inlineStr">
        <is>
          <t>Op.Cashflow Wachstum 1Y in %</t>
        </is>
      </c>
      <c r="C93" t="n">
        <v>60.16</v>
      </c>
      <c r="D93" t="n">
        <v>-30.69</v>
      </c>
      <c r="E93" t="n">
        <v>129.31</v>
      </c>
      <c r="F93" t="n">
        <v>-81.34999999999999</v>
      </c>
      <c r="G93" t="n">
        <v>120.85</v>
      </c>
      <c r="H93" t="n">
        <v>-19.82</v>
      </c>
      <c r="I93" t="n">
        <v>113.25</v>
      </c>
    </row>
    <row r="94">
      <c r="A94" s="5" t="inlineStr">
        <is>
          <t>Op.Cashflow Wachstum 3J in %</t>
        </is>
      </c>
      <c r="B94" s="5" t="inlineStr">
        <is>
          <t>Op.Cashflow Wachstum 3Y in %</t>
        </is>
      </c>
      <c r="C94" t="n">
        <v>52.93</v>
      </c>
      <c r="D94" t="n">
        <v>5.76</v>
      </c>
      <c r="E94" t="n">
        <v>56.27</v>
      </c>
      <c r="F94" t="n">
        <v>6.56</v>
      </c>
      <c r="G94" t="n">
        <v>71.43000000000001</v>
      </c>
      <c r="H94" t="inlineStr">
        <is>
          <t>-</t>
        </is>
      </c>
      <c r="I94" t="inlineStr">
        <is>
          <t>-</t>
        </is>
      </c>
    </row>
    <row r="95">
      <c r="A95" s="5" t="inlineStr">
        <is>
          <t>Op.Cashflow Wachstum 5J in %</t>
        </is>
      </c>
      <c r="B95" s="5" t="inlineStr">
        <is>
          <t>Op.Cashflow Wachstum 5Y in %</t>
        </is>
      </c>
      <c r="C95" t="n">
        <v>39.66</v>
      </c>
      <c r="D95" t="n">
        <v>23.66</v>
      </c>
      <c r="E95" t="n">
        <v>52.45</v>
      </c>
      <c r="F95" t="inlineStr">
        <is>
          <t>-</t>
        </is>
      </c>
      <c r="G95" t="inlineStr">
        <is>
          <t>-</t>
        </is>
      </c>
      <c r="H95" t="inlineStr">
        <is>
          <t>-</t>
        </is>
      </c>
      <c r="I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row>
    <row r="97">
      <c r="A97" s="5" t="inlineStr">
        <is>
          <t>Working Capital in Mio</t>
        </is>
      </c>
      <c r="B97" s="5" t="inlineStr">
        <is>
          <t>Working Capital in M</t>
        </is>
      </c>
      <c r="C97" t="n">
        <v>4320</v>
      </c>
      <c r="D97" t="n">
        <v>4178</v>
      </c>
      <c r="E97" t="n">
        <v>3794</v>
      </c>
      <c r="F97" t="n">
        <v>3647</v>
      </c>
      <c r="G97" t="n">
        <v>3291</v>
      </c>
      <c r="H97" t="n">
        <v>2736</v>
      </c>
      <c r="I97" t="n">
        <v>2410</v>
      </c>
      <c r="J97" t="n">
        <v>2414</v>
      </c>
    </row>
  </sheetData>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BERKELEY GROUP HOLDINGS </t>
        </is>
      </c>
      <c r="B1" s="2" t="inlineStr">
        <is>
          <t>WKN: A0DKWY  ISIN: GB00B02L3W35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+44-1932-868555</t>
        </is>
      </c>
      <c r="J4" t="inlineStr">
        <is>
          <t>First Eagle Investment Management LLC</t>
        </is>
      </c>
      <c r="L4" t="inlineStr">
        <is>
          <t>10,15%</t>
        </is>
      </c>
    </row>
    <row r="5">
      <c r="A5" s="5" t="inlineStr">
        <is>
          <t>Ticker</t>
        </is>
      </c>
      <c r="B5" t="inlineStr">
        <is>
          <t>42BA</t>
        </is>
      </c>
      <c r="C5" s="5" t="inlineStr">
        <is>
          <t>Fax</t>
        </is>
      </c>
      <c r="D5" s="5" t="inlineStr"/>
      <c r="E5" t="inlineStr">
        <is>
          <t>+44-1932-868667</t>
        </is>
      </c>
      <c r="J5" t="inlineStr">
        <is>
          <t>BlackRock Inc</t>
        </is>
      </c>
      <c r="L5" t="inlineStr">
        <is>
          <t>8,72%</t>
        </is>
      </c>
    </row>
    <row r="6">
      <c r="A6" s="5" t="inlineStr">
        <is>
          <t>Gelistet Seit / Listed Since</t>
        </is>
      </c>
      <c r="B6" t="inlineStr">
        <is>
          <t>-</t>
        </is>
      </c>
      <c r="C6" s="5" t="inlineStr">
        <is>
          <t>Internet</t>
        </is>
      </c>
      <c r="D6" s="5" t="inlineStr"/>
      <c r="E6" t="inlineStr">
        <is>
          <t>http://www.berkeleygroup.co.uk/</t>
        </is>
      </c>
      <c r="J6" t="inlineStr">
        <is>
          <t>A W Pidgley</t>
        </is>
      </c>
      <c r="L6" t="inlineStr">
        <is>
          <t>3,32%</t>
        </is>
      </c>
    </row>
    <row r="7">
      <c r="A7" s="5" t="inlineStr">
        <is>
          <t>Nominalwert / Nominal Value</t>
        </is>
      </c>
      <c r="B7" t="inlineStr">
        <is>
          <t>-</t>
        </is>
      </c>
      <c r="C7" s="5" t="inlineStr">
        <is>
          <t>Inv. Relations Telefon / Phone</t>
        </is>
      </c>
      <c r="D7" s="5" t="inlineStr"/>
      <c r="E7" t="inlineStr">
        <is>
          <t>+44-1932-868555</t>
        </is>
      </c>
      <c r="J7" t="inlineStr">
        <is>
          <t>Freefloat</t>
        </is>
      </c>
      <c r="L7" t="inlineStr">
        <is>
          <t>77,81%</t>
        </is>
      </c>
    </row>
    <row r="8">
      <c r="A8" s="5" t="inlineStr">
        <is>
          <t>Land / Country</t>
        </is>
      </c>
      <c r="B8" t="inlineStr">
        <is>
          <t>Großbritannien</t>
        </is>
      </c>
      <c r="C8" s="5" t="inlineStr">
        <is>
          <t>Kontaktperson / Contact Person</t>
        </is>
      </c>
      <c r="D8" s="5" t="inlineStr"/>
      <c r="E8" t="inlineStr">
        <is>
          <t>-</t>
        </is>
      </c>
    </row>
    <row r="9">
      <c r="A9" s="5" t="inlineStr">
        <is>
          <t>Währung / Currency</t>
        </is>
      </c>
      <c r="B9" t="inlineStr">
        <is>
          <t>GBP</t>
        </is>
      </c>
      <c r="C9" s="5" t="inlineStr"/>
      <c r="D9" s="5" t="inlineStr"/>
    </row>
    <row r="10">
      <c r="A10" s="5" t="inlineStr">
        <is>
          <t>Branche / Industry</t>
        </is>
      </c>
      <c r="B10" t="inlineStr">
        <is>
          <t>Construction Industry</t>
        </is>
      </c>
      <c r="C10" s="5" t="inlineStr"/>
      <c r="D10" s="5" t="inlineStr"/>
    </row>
    <row r="11">
      <c r="A11" s="5" t="inlineStr">
        <is>
          <t>Sektor / Sector</t>
        </is>
      </c>
      <c r="B11" t="inlineStr">
        <is>
          <t>Building Industry</t>
        </is>
      </c>
    </row>
    <row r="12">
      <c r="A12" s="5" t="inlineStr">
        <is>
          <t>Typ / Genre</t>
        </is>
      </c>
      <c r="B12" t="inlineStr">
        <is>
          <t>Stammaktie</t>
        </is>
      </c>
    </row>
    <row r="13">
      <c r="A13" s="5" t="inlineStr">
        <is>
          <t>Adresse / Address</t>
        </is>
      </c>
      <c r="B13" t="inlineStr">
        <is>
          <t>Berkeley Group Holdings plcBerkeley House, 19 Portsmouth Road  UK-Cobham, Surrey, KT11 1JG</t>
        </is>
      </c>
    </row>
    <row r="14">
      <c r="A14" s="5" t="inlineStr">
        <is>
          <t>Management</t>
        </is>
      </c>
      <c r="B14" t="inlineStr">
        <is>
          <t>Rob Perrins, Richard Stearn, Karl Whiteman, Sean Ellis, Justin Tibaldi, Paul Vallone</t>
        </is>
      </c>
    </row>
    <row r="15">
      <c r="A15" s="5" t="inlineStr">
        <is>
          <t>Aufsichtsrat / Board</t>
        </is>
      </c>
      <c r="B15" t="inlineStr">
        <is>
          <t>Tony Pidgley, Rob Perrins, Richard Stearn, Karl Whiteman, Sean Ellis, Justin Tibaldi, Paul Vallone, Sir John Armitt, Alison Nimmo, Veronica Wadley, Glyn Barker, Adrian Li, Andy Myers, Diana Brightmore-Armour, Peter Vernon, Rachel Downey</t>
        </is>
      </c>
    </row>
    <row r="16">
      <c r="A16" s="5" t="inlineStr">
        <is>
          <t>Beschreibung</t>
        </is>
      </c>
      <c r="B16" t="inlineStr">
        <is>
          <t>Die Berkeley Group Holdings plc (Berkeley) ist ein Bauunternehmen mit Fokus auf den Bau von Wohn- und Gewerbeimmobilien in London und Südengland. Die Geschäftstätigkeiten des Konzerns umfassen den Erwerb der Grundstücke, deren Erschliessung, die Planung, den Bau und den Verkauf der Immobilien. Angeboten werden Wohnungen und Einfamilienhäuser in unterschiedlichen Preislagen und Ausstattungen für Privatpersonen, der Bau von Schulen, Studentenwohnsiedlungen, Wohnsiedlungen, Gemeindezentren und Seniorenresidenzen wie auch Sanierungs- und Renovierungstätigkeiten für gewerbliche Immobilien. Zur Unternehmensgruppe gehören die Tochtergesellschaften Berkeley, St James, St George, St William und St Edward. Copyright 2014 FINANCE BASE AG</t>
        </is>
      </c>
    </row>
    <row r="17">
      <c r="A17" s="5" t="inlineStr">
        <is>
          <t>Profile</t>
        </is>
      </c>
      <c r="B17" t="inlineStr">
        <is>
          <t>The Berkeley Group Holdings plc (Berkeley) is a construction company with a focus on the construction of residential and commercial property in London and southern England. The company's activities include the acquisition of land, the opening up, the design, construction and sale of real estate. available apartments and houses in different price ranges and equipment for individuals, building schools, student housing estates, housing estates, community centers and retirement homes, as well as restoration and renovation activities in commercial real estate. The corporate group includes the subsidiaries Berkeley, St James, St George, St William and St. Edward.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GBP per  30.04</t>
        </is>
      </c>
      <c r="B19" s="5" t="inlineStr">
        <is>
          <t>Balance Sheet in M  GBP per  30.04</t>
        </is>
      </c>
      <c r="C19" s="5" t="n">
        <v>2019</v>
      </c>
      <c r="D19" s="5" t="n">
        <v>2018</v>
      </c>
      <c r="E19" s="5" t="n">
        <v>2017</v>
      </c>
      <c r="F19" s="5" t="n">
        <v>2016</v>
      </c>
      <c r="G19" s="5" t="n">
        <v>2015</v>
      </c>
      <c r="H19" s="5" t="n">
        <v>2014</v>
      </c>
      <c r="I19" s="5" t="n">
        <v>2013</v>
      </c>
      <c r="J19" s="5" t="n">
        <v>2012</v>
      </c>
      <c r="K19" s="5" t="inlineStr"/>
      <c r="L19" s="5" t="inlineStr"/>
    </row>
    <row r="20">
      <c r="A20" s="5" t="inlineStr">
        <is>
          <t>Umsatz</t>
        </is>
      </c>
      <c r="B20" s="5" t="inlineStr">
        <is>
          <t>Revenue</t>
        </is>
      </c>
      <c r="C20" t="n">
        <v>2957</v>
      </c>
      <c r="D20" t="n">
        <v>2704</v>
      </c>
      <c r="E20" t="n">
        <v>2724</v>
      </c>
      <c r="F20" t="n">
        <v>2048</v>
      </c>
      <c r="G20" t="n">
        <v>2120</v>
      </c>
      <c r="H20" t="n">
        <v>1621</v>
      </c>
      <c r="I20" t="n">
        <v>1373</v>
      </c>
      <c r="J20" t="n">
        <v>1041</v>
      </c>
    </row>
    <row r="21">
      <c r="A21" s="5" t="inlineStr">
        <is>
          <t>Bruttoergebnis vom Umsatz</t>
        </is>
      </c>
      <c r="B21" s="5" t="inlineStr">
        <is>
          <t>Gross Profit</t>
        </is>
      </c>
      <c r="C21" t="n">
        <v>926.2</v>
      </c>
      <c r="D21" t="n">
        <v>946.1</v>
      </c>
      <c r="E21" t="n">
        <v>939.8</v>
      </c>
      <c r="F21" t="n">
        <v>701.7</v>
      </c>
      <c r="G21" t="n">
        <v>716.8</v>
      </c>
      <c r="H21" t="n">
        <v>508.9</v>
      </c>
      <c r="I21" t="n">
        <v>403.4</v>
      </c>
      <c r="J21" t="n">
        <v>295.3</v>
      </c>
    </row>
    <row r="22">
      <c r="A22" s="5" t="inlineStr">
        <is>
          <t>Operatives Ergebnis (EBIT)</t>
        </is>
      </c>
      <c r="B22" s="5" t="inlineStr">
        <is>
          <t>EBIT Earning Before Interest &amp; Tax</t>
        </is>
      </c>
      <c r="C22" t="n">
        <v>768.4</v>
      </c>
      <c r="D22" t="n">
        <v>779.6</v>
      </c>
      <c r="E22" t="n">
        <v>756.2</v>
      </c>
      <c r="F22" t="n">
        <v>501.9</v>
      </c>
      <c r="G22" t="n">
        <v>524.1</v>
      </c>
      <c r="H22" t="n">
        <v>374.8</v>
      </c>
      <c r="I22" t="n">
        <v>280.1</v>
      </c>
      <c r="J22" t="n">
        <v>226.4</v>
      </c>
    </row>
    <row r="23">
      <c r="A23" s="5" t="inlineStr">
        <is>
          <t>Finanzergebnis</t>
        </is>
      </c>
      <c r="B23" s="5" t="inlineStr">
        <is>
          <t>Financial Result</t>
        </is>
      </c>
      <c r="C23" t="n">
        <v>6.8</v>
      </c>
      <c r="D23" t="n">
        <v>155.3</v>
      </c>
      <c r="E23" t="n">
        <v>56.2</v>
      </c>
      <c r="F23" t="n">
        <v>29</v>
      </c>
      <c r="G23" t="n">
        <v>15.6</v>
      </c>
      <c r="H23" t="n">
        <v>5.2</v>
      </c>
      <c r="I23" t="n">
        <v>-9.4</v>
      </c>
      <c r="J23" t="n">
        <v>-11.6</v>
      </c>
    </row>
    <row r="24">
      <c r="A24" s="5" t="inlineStr">
        <is>
          <t>Ergebnis vor Steuer (EBT)</t>
        </is>
      </c>
      <c r="B24" s="5" t="inlineStr">
        <is>
          <t>EBT Earning Before Tax</t>
        </is>
      </c>
      <c r="C24" t="n">
        <v>775.2</v>
      </c>
      <c r="D24" t="n">
        <v>934.9</v>
      </c>
      <c r="E24" t="n">
        <v>812.4</v>
      </c>
      <c r="F24" t="n">
        <v>530.9</v>
      </c>
      <c r="G24" t="n">
        <v>539.7</v>
      </c>
      <c r="H24" t="n">
        <v>380</v>
      </c>
      <c r="I24" t="n">
        <v>270.7</v>
      </c>
      <c r="J24" t="n">
        <v>214.8</v>
      </c>
    </row>
    <row r="25">
      <c r="A25" s="5" t="inlineStr">
        <is>
          <t>Ergebnis nach Steuer</t>
        </is>
      </c>
      <c r="B25" s="5" t="inlineStr">
        <is>
          <t>Earnings after tax</t>
        </is>
      </c>
      <c r="C25" t="n">
        <v>627.4</v>
      </c>
      <c r="D25" t="n">
        <v>762.1</v>
      </c>
      <c r="E25" t="n">
        <v>645.1</v>
      </c>
      <c r="F25" t="n">
        <v>404.1</v>
      </c>
      <c r="G25" t="n">
        <v>423.5</v>
      </c>
      <c r="H25" t="n">
        <v>292.9</v>
      </c>
      <c r="I25" t="n">
        <v>209.7</v>
      </c>
      <c r="J25" t="n">
        <v>158.1</v>
      </c>
    </row>
    <row r="26">
      <c r="A26" s="5" t="inlineStr">
        <is>
          <t>Minderheitenanteil</t>
        </is>
      </c>
      <c r="B26" s="5" t="inlineStr">
        <is>
          <t>Minority Share</t>
        </is>
      </c>
      <c r="C26" t="inlineStr">
        <is>
          <t>-</t>
        </is>
      </c>
      <c r="D26" t="inlineStr">
        <is>
          <t>-</t>
        </is>
      </c>
      <c r="E26" t="inlineStr">
        <is>
          <t>-</t>
        </is>
      </c>
      <c r="F26" t="inlineStr">
        <is>
          <t>-</t>
        </is>
      </c>
      <c r="G26" t="inlineStr">
        <is>
          <t>-</t>
        </is>
      </c>
      <c r="H26" t="inlineStr">
        <is>
          <t>-</t>
        </is>
      </c>
      <c r="I26" t="inlineStr">
        <is>
          <t>-</t>
        </is>
      </c>
      <c r="J26" t="n">
        <v>0.4</v>
      </c>
    </row>
    <row r="27">
      <c r="A27" s="5" t="inlineStr">
        <is>
          <t>Jahresüberschuss/-fehlbetrag</t>
        </is>
      </c>
      <c r="B27" s="5" t="inlineStr">
        <is>
          <t>Net Profit</t>
        </is>
      </c>
      <c r="C27" t="n">
        <v>627.4</v>
      </c>
      <c r="D27" t="n">
        <v>762.1</v>
      </c>
      <c r="E27" t="n">
        <v>645.1</v>
      </c>
      <c r="F27" t="n">
        <v>404.1</v>
      </c>
      <c r="G27" t="n">
        <v>423.5</v>
      </c>
      <c r="H27" t="n">
        <v>292.9</v>
      </c>
      <c r="I27" t="n">
        <v>209.7</v>
      </c>
      <c r="J27" t="n">
        <v>158.5</v>
      </c>
    </row>
    <row r="28">
      <c r="A28" s="5" t="inlineStr">
        <is>
          <t>Summe Umlaufvermögen</t>
        </is>
      </c>
      <c r="B28" s="5" t="inlineStr">
        <is>
          <t>Current Assets</t>
        </is>
      </c>
      <c r="C28" t="n">
        <v>4458</v>
      </c>
      <c r="D28" t="n">
        <v>4360</v>
      </c>
      <c r="E28" t="n">
        <v>4298</v>
      </c>
      <c r="F28" t="n">
        <v>3576</v>
      </c>
      <c r="G28" t="n">
        <v>3231</v>
      </c>
      <c r="H28" t="n">
        <v>2770</v>
      </c>
      <c r="I28" t="n">
        <v>2260</v>
      </c>
      <c r="J28" t="n">
        <v>1970</v>
      </c>
    </row>
    <row r="29">
      <c r="A29" s="5" t="inlineStr">
        <is>
          <t>Summe Anlagevermögen</t>
        </is>
      </c>
      <c r="B29" s="5" t="inlineStr">
        <is>
          <t>Fixed Assets</t>
        </is>
      </c>
      <c r="C29" t="n">
        <v>480.2</v>
      </c>
      <c r="D29" t="n">
        <v>417</v>
      </c>
      <c r="E29" t="n">
        <v>234.4</v>
      </c>
      <c r="F29" t="n">
        <v>262.6</v>
      </c>
      <c r="G29" t="n">
        <v>175.7</v>
      </c>
      <c r="H29" t="n">
        <v>179.9</v>
      </c>
      <c r="I29" t="n">
        <v>236.6</v>
      </c>
      <c r="J29" t="n">
        <v>183.8</v>
      </c>
    </row>
    <row r="30">
      <c r="A30" s="5" t="inlineStr">
        <is>
          <t>Summe Aktiva</t>
        </is>
      </c>
      <c r="B30" s="5" t="inlineStr">
        <is>
          <t>Total Assets</t>
        </is>
      </c>
      <c r="C30" t="n">
        <v>4938</v>
      </c>
      <c r="D30" t="n">
        <v>4777</v>
      </c>
      <c r="E30" t="n">
        <v>4533</v>
      </c>
      <c r="F30" t="n">
        <v>3838</v>
      </c>
      <c r="G30" t="n">
        <v>3406</v>
      </c>
      <c r="H30" t="n">
        <v>2950</v>
      </c>
      <c r="I30" t="n">
        <v>2497</v>
      </c>
      <c r="J30" t="n">
        <v>2153</v>
      </c>
    </row>
    <row r="31">
      <c r="A31" s="5" t="inlineStr">
        <is>
          <t>Summe kurzfristiges Fremdkapital</t>
        </is>
      </c>
      <c r="B31" s="5" t="inlineStr">
        <is>
          <t>Short-Term Debt</t>
        </is>
      </c>
      <c r="C31" t="n">
        <v>1575</v>
      </c>
      <c r="D31" t="n">
        <v>1726</v>
      </c>
      <c r="E31" t="n">
        <v>1954</v>
      </c>
      <c r="F31" t="n">
        <v>1867</v>
      </c>
      <c r="G31" t="n">
        <v>1576</v>
      </c>
      <c r="H31" t="n">
        <v>1312</v>
      </c>
      <c r="I31" t="n">
        <v>1031</v>
      </c>
      <c r="J31" t="n">
        <v>1011</v>
      </c>
    </row>
    <row r="32">
      <c r="A32" s="5" t="inlineStr">
        <is>
          <t>Summe langfristiges Fremdkapital</t>
        </is>
      </c>
      <c r="B32" s="5" t="inlineStr">
        <is>
          <t>Long-Term Debt</t>
        </is>
      </c>
      <c r="C32" t="n">
        <v>399.6</v>
      </c>
      <c r="D32" t="n">
        <v>430.6</v>
      </c>
      <c r="E32" t="n">
        <v>442.2</v>
      </c>
      <c r="F32" t="n">
        <v>158.6</v>
      </c>
      <c r="G32" t="n">
        <v>192.8</v>
      </c>
      <c r="H32" t="n">
        <v>197.1</v>
      </c>
      <c r="I32" t="n">
        <v>143.4</v>
      </c>
      <c r="J32" t="n">
        <v>42.9</v>
      </c>
    </row>
    <row r="33">
      <c r="A33" s="5" t="inlineStr">
        <is>
          <t>Summe Fremdkapital</t>
        </is>
      </c>
      <c r="B33" s="5" t="inlineStr">
        <is>
          <t>Total Liabilities</t>
        </is>
      </c>
      <c r="C33" t="n">
        <v>1975</v>
      </c>
      <c r="D33" t="n">
        <v>2157</v>
      </c>
      <c r="E33" t="n">
        <v>2396</v>
      </c>
      <c r="F33" t="n">
        <v>2026</v>
      </c>
      <c r="G33" t="n">
        <v>1768</v>
      </c>
      <c r="H33" t="n">
        <v>1509</v>
      </c>
      <c r="I33" t="n">
        <v>1175</v>
      </c>
      <c r="J33" t="n">
        <v>1054</v>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inlineStr">
        <is>
          <t>-</t>
        </is>
      </c>
    </row>
    <row r="35">
      <c r="A35" s="5" t="inlineStr">
        <is>
          <t>Summe Eigenkapital</t>
        </is>
      </c>
      <c r="B35" s="5" t="inlineStr">
        <is>
          <t>Equity</t>
        </is>
      </c>
      <c r="C35" t="n">
        <v>2963</v>
      </c>
      <c r="D35" t="n">
        <v>2620</v>
      </c>
      <c r="E35" t="n">
        <v>2137</v>
      </c>
      <c r="F35" t="n">
        <v>1813</v>
      </c>
      <c r="G35" t="n">
        <v>1638</v>
      </c>
      <c r="H35" t="n">
        <v>1441</v>
      </c>
      <c r="I35" t="n">
        <v>1322</v>
      </c>
      <c r="J35" t="n">
        <v>1100</v>
      </c>
    </row>
    <row r="36">
      <c r="A36" s="5" t="inlineStr">
        <is>
          <t>Summe Passiva</t>
        </is>
      </c>
      <c r="B36" s="5" t="inlineStr">
        <is>
          <t>Liabilities &amp; Shareholder Equity</t>
        </is>
      </c>
      <c r="C36" t="n">
        <v>4938</v>
      </c>
      <c r="D36" t="n">
        <v>4777</v>
      </c>
      <c r="E36" t="n">
        <v>4533</v>
      </c>
      <c r="F36" t="n">
        <v>3838</v>
      </c>
      <c r="G36" t="n">
        <v>3406</v>
      </c>
      <c r="H36" t="n">
        <v>2950</v>
      </c>
      <c r="I36" t="n">
        <v>2497</v>
      </c>
      <c r="J36" t="n">
        <v>2153</v>
      </c>
    </row>
    <row r="37">
      <c r="A37" s="5" t="inlineStr">
        <is>
          <t>Mio.Aktien im Umlauf</t>
        </is>
      </c>
      <c r="B37" s="5" t="inlineStr">
        <is>
          <t>Million shares outstanding</t>
        </is>
      </c>
      <c r="C37" t="n">
        <v>140.16</v>
      </c>
      <c r="D37" t="n">
        <v>140.16</v>
      </c>
      <c r="E37" t="n">
        <v>140.16</v>
      </c>
      <c r="F37" t="n">
        <v>138.26</v>
      </c>
      <c r="G37" t="n">
        <v>136.66</v>
      </c>
      <c r="H37" t="n">
        <v>135.4</v>
      </c>
      <c r="I37" t="n">
        <v>134.9</v>
      </c>
      <c r="J37" t="n">
        <v>134.9</v>
      </c>
    </row>
    <row r="38">
      <c r="A38" s="5" t="inlineStr">
        <is>
          <t>Gezeichnetes Kapital (in Mio.)</t>
        </is>
      </c>
      <c r="B38" s="5" t="inlineStr">
        <is>
          <t>Subscribed Capital in M</t>
        </is>
      </c>
      <c r="C38" t="n">
        <v>7</v>
      </c>
      <c r="D38" t="n">
        <v>7</v>
      </c>
      <c r="E38" t="n">
        <v>7</v>
      </c>
      <c r="F38" t="n">
        <v>6.9</v>
      </c>
      <c r="G38" t="n">
        <v>6.8</v>
      </c>
      <c r="H38" t="n">
        <v>6.8</v>
      </c>
      <c r="I38" t="n">
        <v>6.7</v>
      </c>
      <c r="J38" t="n">
        <v>6.7</v>
      </c>
    </row>
    <row r="39">
      <c r="A39" s="5" t="inlineStr">
        <is>
          <t>Ergebnis je Aktie (brutto)</t>
        </is>
      </c>
      <c r="B39" s="5" t="inlineStr">
        <is>
          <t>Earnings per share</t>
        </is>
      </c>
      <c r="C39" t="n">
        <v>5.53</v>
      </c>
      <c r="D39" t="n">
        <v>6.67</v>
      </c>
      <c r="E39" t="n">
        <v>5.8</v>
      </c>
      <c r="F39" t="n">
        <v>3.84</v>
      </c>
      <c r="G39" t="n">
        <v>3.95</v>
      </c>
      <c r="H39" t="n">
        <v>2.81</v>
      </c>
      <c r="I39" t="n">
        <v>2.01</v>
      </c>
      <c r="J39" t="n">
        <v>1.59</v>
      </c>
    </row>
    <row r="40">
      <c r="A40" s="5" t="inlineStr">
        <is>
          <t>Ergebnis je Aktie (unverwässert)</t>
        </is>
      </c>
      <c r="B40" s="5" t="inlineStr">
        <is>
          <t>Basic Earnings per share</t>
        </is>
      </c>
      <c r="C40" t="n">
        <v>4.81</v>
      </c>
      <c r="D40" t="n">
        <v>5.63</v>
      </c>
      <c r="E40" t="n">
        <v>4.68</v>
      </c>
      <c r="F40" t="n">
        <v>2.96</v>
      </c>
      <c r="G40" t="n">
        <v>3.13</v>
      </c>
      <c r="H40" t="n">
        <v>2.22</v>
      </c>
      <c r="I40" t="n">
        <v>1.6</v>
      </c>
      <c r="J40" t="n">
        <v>1.21</v>
      </c>
    </row>
    <row r="41">
      <c r="A41" s="5" t="inlineStr">
        <is>
          <t>Ergebnis je Aktie (verwässert)</t>
        </is>
      </c>
      <c r="B41" s="5" t="inlineStr">
        <is>
          <t>Diluted Earnings per share</t>
        </is>
      </c>
      <c r="C41" t="n">
        <v>4.7</v>
      </c>
      <c r="D41" t="n">
        <v>5.5</v>
      </c>
      <c r="E41" t="n">
        <v>4.51</v>
      </c>
      <c r="F41" t="n">
        <v>2.69</v>
      </c>
      <c r="G41" t="n">
        <v>2.77</v>
      </c>
      <c r="H41" t="n">
        <v>1.88</v>
      </c>
      <c r="I41" t="n">
        <v>1.4</v>
      </c>
      <c r="J41" t="n">
        <v>1.13</v>
      </c>
    </row>
    <row r="42">
      <c r="A42" s="5" t="inlineStr">
        <is>
          <t>Dividende je Aktie</t>
        </is>
      </c>
      <c r="B42" s="5" t="inlineStr">
        <is>
          <t>Dividend per share</t>
        </is>
      </c>
      <c r="C42" t="n">
        <v>0.41</v>
      </c>
      <c r="D42" t="n">
        <v>1.08</v>
      </c>
      <c r="E42" t="n">
        <v>1.85</v>
      </c>
      <c r="F42" t="n">
        <v>1.9</v>
      </c>
      <c r="G42" t="n">
        <v>1.8</v>
      </c>
      <c r="H42" t="n">
        <v>1.49</v>
      </c>
      <c r="I42" t="n">
        <v>0.74</v>
      </c>
      <c r="J42" t="inlineStr">
        <is>
          <t>-</t>
        </is>
      </c>
    </row>
    <row r="43">
      <c r="A43" s="5" t="inlineStr">
        <is>
          <t>Dividendenausschüttung in Mio</t>
        </is>
      </c>
      <c r="B43" s="5" t="inlineStr">
        <is>
          <t>Dividend Payment in M</t>
        </is>
      </c>
      <c r="C43" t="n">
        <v>53</v>
      </c>
      <c r="D43" t="n">
        <v>146.7</v>
      </c>
      <c r="E43" t="n">
        <v>254.6</v>
      </c>
      <c r="F43" t="n">
        <v>259.5</v>
      </c>
      <c r="G43" t="n">
        <v>243.5</v>
      </c>
      <c r="H43" t="n">
        <v>195.2</v>
      </c>
      <c r="I43" t="n">
        <v>19.7</v>
      </c>
      <c r="J43" t="inlineStr">
        <is>
          <t>-</t>
        </is>
      </c>
    </row>
    <row r="44">
      <c r="A44" s="5" t="inlineStr">
        <is>
          <t>Umsatz je Aktie</t>
        </is>
      </c>
      <c r="B44" s="5" t="inlineStr">
        <is>
          <t>Revenue per share</t>
        </is>
      </c>
      <c r="C44" t="n">
        <v>21.1</v>
      </c>
      <c r="D44" t="n">
        <v>19.29</v>
      </c>
      <c r="E44" t="n">
        <v>19.43</v>
      </c>
      <c r="F44" t="n">
        <v>14.81</v>
      </c>
      <c r="G44" t="n">
        <v>15.51</v>
      </c>
      <c r="H44" t="n">
        <v>11.97</v>
      </c>
      <c r="I44" t="n">
        <v>10.17</v>
      </c>
      <c r="J44" t="n">
        <v>7.72</v>
      </c>
    </row>
    <row r="45">
      <c r="A45" s="5" t="inlineStr">
        <is>
          <t>Buchwert je Aktie</t>
        </is>
      </c>
      <c r="B45" s="5" t="inlineStr">
        <is>
          <t>Book value per share</t>
        </is>
      </c>
      <c r="C45" t="n">
        <v>21.14</v>
      </c>
      <c r="D45" t="n">
        <v>18.69</v>
      </c>
      <c r="E45" t="n">
        <v>15.25</v>
      </c>
      <c r="F45" t="n">
        <v>13.11</v>
      </c>
      <c r="G45" t="n">
        <v>11.99</v>
      </c>
      <c r="H45" t="n">
        <v>10.64</v>
      </c>
      <c r="I45" t="n">
        <v>9.800000000000001</v>
      </c>
      <c r="J45" t="n">
        <v>8.15</v>
      </c>
    </row>
    <row r="46">
      <c r="A46" s="5" t="inlineStr">
        <is>
          <t>Cashflow je Aktie</t>
        </is>
      </c>
      <c r="B46" s="5" t="inlineStr">
        <is>
          <t>Cashflow per share</t>
        </is>
      </c>
      <c r="C46" t="n">
        <v>4.37</v>
      </c>
      <c r="D46" t="n">
        <v>5.11</v>
      </c>
      <c r="E46" t="n">
        <v>3</v>
      </c>
      <c r="F46" t="n">
        <v>-0.05</v>
      </c>
      <c r="G46" t="n">
        <v>3.73</v>
      </c>
      <c r="H46" t="n">
        <v>1.22</v>
      </c>
      <c r="I46" t="n">
        <v>0.85</v>
      </c>
      <c r="J46" t="n">
        <v>-1.2</v>
      </c>
    </row>
    <row r="47">
      <c r="A47" s="5" t="inlineStr">
        <is>
          <t>Bilanzsumme je Aktie</t>
        </is>
      </c>
      <c r="B47" s="5" t="inlineStr">
        <is>
          <t>Total assets per share</t>
        </is>
      </c>
      <c r="C47" t="n">
        <v>35.23</v>
      </c>
      <c r="D47" t="n">
        <v>34.08</v>
      </c>
      <c r="E47" t="n">
        <v>32.34</v>
      </c>
      <c r="F47" t="n">
        <v>27.76</v>
      </c>
      <c r="G47" t="n">
        <v>24.93</v>
      </c>
      <c r="H47" t="n">
        <v>21.79</v>
      </c>
      <c r="I47" t="n">
        <v>18.51</v>
      </c>
      <c r="J47" t="n">
        <v>15.96</v>
      </c>
    </row>
    <row r="48">
      <c r="A48" s="5" t="inlineStr">
        <is>
          <t>Personal am Ende des Jahres</t>
        </is>
      </c>
      <c r="B48" s="5" t="inlineStr">
        <is>
          <t>Staff at the end of year</t>
        </is>
      </c>
      <c r="C48" t="n">
        <v>2673</v>
      </c>
      <c r="D48" t="n">
        <v>2617</v>
      </c>
      <c r="E48" t="n">
        <v>2443</v>
      </c>
      <c r="F48" t="n">
        <v>2277</v>
      </c>
      <c r="G48" t="n">
        <v>2045</v>
      </c>
      <c r="H48" t="n">
        <v>1647</v>
      </c>
      <c r="I48" t="n">
        <v>1326</v>
      </c>
      <c r="J48" t="n">
        <v>1139</v>
      </c>
    </row>
    <row r="49">
      <c r="A49" s="5" t="inlineStr">
        <is>
          <t>Personalaufwand in Mio. GBP</t>
        </is>
      </c>
      <c r="B49" s="5" t="inlineStr"/>
      <c r="C49" t="n">
        <v>267.3</v>
      </c>
      <c r="D49" t="n">
        <v>279.3</v>
      </c>
      <c r="E49" t="n">
        <v>270.3</v>
      </c>
      <c r="F49" t="n">
        <v>287.3</v>
      </c>
      <c r="G49" t="n">
        <v>270.3</v>
      </c>
      <c r="H49" t="n">
        <v>177.3</v>
      </c>
      <c r="I49" t="n">
        <v>138.2</v>
      </c>
      <c r="J49" t="n">
        <v>112.8</v>
      </c>
    </row>
    <row r="50">
      <c r="A50" s="5" t="inlineStr">
        <is>
          <t>Aufwand je Mitarbeiter in GBP</t>
        </is>
      </c>
      <c r="B50" s="5" t="inlineStr"/>
      <c r="C50" t="n">
        <v>100000</v>
      </c>
      <c r="D50" t="n">
        <v>106725</v>
      </c>
      <c r="E50" t="n">
        <v>110643</v>
      </c>
      <c r="F50" t="n">
        <v>126175</v>
      </c>
      <c r="G50" t="n">
        <v>132176</v>
      </c>
      <c r="H50" t="n">
        <v>107650</v>
      </c>
      <c r="I50" t="n">
        <v>104223</v>
      </c>
      <c r="J50" t="n">
        <v>99034</v>
      </c>
    </row>
    <row r="51">
      <c r="A51" s="5" t="inlineStr">
        <is>
          <t>Umsatz je Mitarbeiter in GBP</t>
        </is>
      </c>
      <c r="B51" s="5" t="inlineStr"/>
      <c r="C51" t="n">
        <v>1110000</v>
      </c>
      <c r="D51" t="n">
        <v>1030000</v>
      </c>
      <c r="E51" t="n">
        <v>1110000</v>
      </c>
      <c r="F51" t="n">
        <v>899209</v>
      </c>
      <c r="G51" t="n">
        <v>1040000</v>
      </c>
      <c r="H51" t="n">
        <v>983971</v>
      </c>
      <c r="I51" t="n">
        <v>1040000</v>
      </c>
      <c r="J51" t="n">
        <v>914047</v>
      </c>
    </row>
    <row r="52">
      <c r="A52" s="5" t="inlineStr">
        <is>
          <t>Bruttoergebnis je Mitarbeiter in GBP</t>
        </is>
      </c>
      <c r="B52" s="5" t="inlineStr"/>
      <c r="C52" t="n">
        <v>346502</v>
      </c>
      <c r="D52" t="n">
        <v>361521</v>
      </c>
      <c r="E52" t="n">
        <v>384691</v>
      </c>
      <c r="F52" t="n">
        <v>308169</v>
      </c>
      <c r="G52" t="n">
        <v>350513</v>
      </c>
      <c r="H52" t="n">
        <v>308986</v>
      </c>
      <c r="I52" t="n">
        <v>304223</v>
      </c>
      <c r="J52" t="n">
        <v>259263</v>
      </c>
    </row>
    <row r="53">
      <c r="A53" s="5" t="inlineStr">
        <is>
          <t>Gewinn je Mitarbeiter in GBP</t>
        </is>
      </c>
      <c r="B53" s="5" t="inlineStr"/>
      <c r="C53" t="n">
        <v>234718</v>
      </c>
      <c r="D53" t="n">
        <v>291211</v>
      </c>
      <c r="E53" t="n">
        <v>264061</v>
      </c>
      <c r="F53" t="n">
        <v>177470</v>
      </c>
      <c r="G53" t="n">
        <v>207090</v>
      </c>
      <c r="H53" t="n">
        <v>177838</v>
      </c>
      <c r="I53" t="n">
        <v>158145</v>
      </c>
      <c r="J53" t="n">
        <v>139157</v>
      </c>
    </row>
    <row r="54">
      <c r="A54" s="5" t="inlineStr">
        <is>
          <t>KGV (Kurs/Gewinn)</t>
        </is>
      </c>
      <c r="B54" s="5" t="inlineStr">
        <is>
          <t>PE (price/earnings)</t>
        </is>
      </c>
      <c r="C54" t="n">
        <v>7.8</v>
      </c>
      <c r="D54" t="n">
        <v>7.2</v>
      </c>
      <c r="E54" t="n">
        <v>7</v>
      </c>
      <c r="F54" t="n">
        <v>10.1</v>
      </c>
      <c r="G54" t="n">
        <v>8.1</v>
      </c>
      <c r="H54" t="n">
        <v>10.6</v>
      </c>
      <c r="I54" t="n">
        <v>13.1</v>
      </c>
      <c r="J54" t="n">
        <v>10.7</v>
      </c>
    </row>
    <row r="55">
      <c r="A55" s="5" t="inlineStr">
        <is>
          <t>KUV (Kurs/Umsatz)</t>
        </is>
      </c>
      <c r="B55" s="5" t="inlineStr">
        <is>
          <t>PS (price/sales)</t>
        </is>
      </c>
      <c r="C55" t="n">
        <v>1.78</v>
      </c>
      <c r="D55" t="n">
        <v>2.11</v>
      </c>
      <c r="E55" t="n">
        <v>1.68</v>
      </c>
      <c r="F55" t="n">
        <v>2.02</v>
      </c>
      <c r="G55" t="n">
        <v>1.63</v>
      </c>
      <c r="H55" t="n">
        <v>1.96</v>
      </c>
      <c r="I55" t="n">
        <v>2.06</v>
      </c>
      <c r="J55" t="n">
        <v>1.68</v>
      </c>
    </row>
    <row r="56">
      <c r="A56" s="5" t="inlineStr">
        <is>
          <t>KBV (Kurs/Buchwert)</t>
        </is>
      </c>
      <c r="B56" s="5" t="inlineStr">
        <is>
          <t>PB (price/book value)</t>
        </is>
      </c>
      <c r="C56" t="n">
        <v>1.78</v>
      </c>
      <c r="D56" t="n">
        <v>2.18</v>
      </c>
      <c r="E56" t="n">
        <v>2.14</v>
      </c>
      <c r="F56" t="n">
        <v>2.28</v>
      </c>
      <c r="G56" t="n">
        <v>2.11</v>
      </c>
      <c r="H56" t="n">
        <v>2.2</v>
      </c>
      <c r="I56" t="n">
        <v>2.14</v>
      </c>
      <c r="J56" t="n">
        <v>1.59</v>
      </c>
    </row>
    <row r="57">
      <c r="A57" s="5" t="inlineStr">
        <is>
          <t>KCV (Kurs/Cashflow)</t>
        </is>
      </c>
      <c r="B57" s="5" t="inlineStr">
        <is>
          <t>PC (price/cashflow)</t>
        </is>
      </c>
      <c r="C57" t="n">
        <v>8.6</v>
      </c>
      <c r="D57" t="n">
        <v>7.96</v>
      </c>
      <c r="E57" t="n">
        <v>10.86</v>
      </c>
      <c r="F57" t="n">
        <v>-657.27</v>
      </c>
      <c r="G57" t="n">
        <v>6.8</v>
      </c>
      <c r="H57" t="n">
        <v>19.24</v>
      </c>
      <c r="I57" t="n">
        <v>24.6</v>
      </c>
      <c r="J57" t="n">
        <v>-10.75</v>
      </c>
    </row>
    <row r="58">
      <c r="A58" s="5" t="inlineStr">
        <is>
          <t>Dividendenrendite in %</t>
        </is>
      </c>
      <c r="B58" s="5" t="inlineStr">
        <is>
          <t>Dividend Yield in %</t>
        </is>
      </c>
      <c r="C58" t="n">
        <v>1.08</v>
      </c>
      <c r="D58" t="n">
        <v>2.66</v>
      </c>
      <c r="E58" t="n">
        <v>5.68</v>
      </c>
      <c r="F58" t="n">
        <v>6.34</v>
      </c>
      <c r="G58" t="n">
        <v>7.11</v>
      </c>
      <c r="H58" t="n">
        <v>6.36</v>
      </c>
      <c r="I58" t="n">
        <v>3.53</v>
      </c>
      <c r="J58" t="inlineStr">
        <is>
          <t>-</t>
        </is>
      </c>
    </row>
    <row r="59">
      <c r="A59" s="5" t="inlineStr">
        <is>
          <t>Gewinnrendite in %</t>
        </is>
      </c>
      <c r="B59" s="5" t="inlineStr">
        <is>
          <t>Return on profit in %</t>
        </is>
      </c>
      <c r="C59" t="n">
        <v>12.8</v>
      </c>
      <c r="D59" t="n">
        <v>13.8</v>
      </c>
      <c r="E59" t="n">
        <v>14.4</v>
      </c>
      <c r="F59" t="n">
        <v>9.9</v>
      </c>
      <c r="G59" t="n">
        <v>12.4</v>
      </c>
      <c r="H59" t="n">
        <v>9.5</v>
      </c>
      <c r="I59" t="n">
        <v>7.6</v>
      </c>
      <c r="J59" t="n">
        <v>9.300000000000001</v>
      </c>
    </row>
    <row r="60">
      <c r="A60" s="5" t="inlineStr">
        <is>
          <t>Eigenkapitalrendite in %</t>
        </is>
      </c>
      <c r="B60" s="5" t="inlineStr">
        <is>
          <t>Return on Equity in %</t>
        </is>
      </c>
      <c r="C60" t="n">
        <v>21.17</v>
      </c>
      <c r="D60" t="n">
        <v>29.09</v>
      </c>
      <c r="E60" t="n">
        <v>30.19</v>
      </c>
      <c r="F60" t="n">
        <v>22.29</v>
      </c>
      <c r="G60" t="n">
        <v>25.86</v>
      </c>
      <c r="H60" t="n">
        <v>20.32</v>
      </c>
      <c r="I60" t="n">
        <v>15.86</v>
      </c>
      <c r="J60" t="n">
        <v>14.41</v>
      </c>
    </row>
    <row r="61">
      <c r="A61" s="5" t="inlineStr">
        <is>
          <t>Umsatzrendite in %</t>
        </is>
      </c>
      <c r="B61" s="5" t="inlineStr">
        <is>
          <t>Return on sales in %</t>
        </is>
      </c>
      <c r="C61" t="n">
        <v>21.21</v>
      </c>
      <c r="D61" t="n">
        <v>28.19</v>
      </c>
      <c r="E61" t="n">
        <v>23.69</v>
      </c>
      <c r="F61" t="n">
        <v>19.74</v>
      </c>
      <c r="G61" t="n">
        <v>19.98</v>
      </c>
      <c r="H61" t="n">
        <v>18.07</v>
      </c>
      <c r="I61" t="n">
        <v>15.28</v>
      </c>
      <c r="J61" t="n">
        <v>15.22</v>
      </c>
    </row>
    <row r="62">
      <c r="A62" s="5" t="inlineStr">
        <is>
          <t>Gesamtkapitalrendite in %</t>
        </is>
      </c>
      <c r="B62" s="5" t="inlineStr">
        <is>
          <t>Total Return on Investment in %</t>
        </is>
      </c>
      <c r="C62" t="n">
        <v>12.71</v>
      </c>
      <c r="D62" t="n">
        <v>15.96</v>
      </c>
      <c r="E62" t="n">
        <v>14.23</v>
      </c>
      <c r="F62" t="n">
        <v>10.53</v>
      </c>
      <c r="G62" t="n">
        <v>12.43</v>
      </c>
      <c r="H62" t="n">
        <v>9.93</v>
      </c>
      <c r="I62" t="n">
        <v>8.4</v>
      </c>
      <c r="J62" t="n">
        <v>7.36</v>
      </c>
    </row>
    <row r="63">
      <c r="A63" s="5" t="inlineStr">
        <is>
          <t>Return on Investment in %</t>
        </is>
      </c>
      <c r="B63" s="5" t="inlineStr">
        <is>
          <t>Return on Investment in %</t>
        </is>
      </c>
      <c r="C63" t="n">
        <v>12.71</v>
      </c>
      <c r="D63" t="n">
        <v>15.96</v>
      </c>
      <c r="E63" t="n">
        <v>14.23</v>
      </c>
      <c r="F63" t="n">
        <v>10.53</v>
      </c>
      <c r="G63" t="n">
        <v>12.43</v>
      </c>
      <c r="H63" t="n">
        <v>9.93</v>
      </c>
      <c r="I63" t="n">
        <v>8.4</v>
      </c>
      <c r="J63" t="n">
        <v>7.36</v>
      </c>
    </row>
    <row r="64">
      <c r="A64" s="5" t="inlineStr">
        <is>
          <t>Arbeitsintensität in %</t>
        </is>
      </c>
      <c r="B64" s="5" t="inlineStr">
        <is>
          <t>Work Intensity in %</t>
        </is>
      </c>
      <c r="C64" t="n">
        <v>90.28</v>
      </c>
      <c r="D64" t="n">
        <v>91.27</v>
      </c>
      <c r="E64" t="n">
        <v>94.83</v>
      </c>
      <c r="F64" t="n">
        <v>93.16</v>
      </c>
      <c r="G64" t="n">
        <v>94.84</v>
      </c>
      <c r="H64" t="n">
        <v>93.90000000000001</v>
      </c>
      <c r="I64" t="n">
        <v>90.52</v>
      </c>
      <c r="J64" t="n">
        <v>91.45999999999999</v>
      </c>
    </row>
    <row r="65">
      <c r="A65" s="5" t="inlineStr">
        <is>
          <t>Eigenkapitalquote in %</t>
        </is>
      </c>
      <c r="B65" s="5" t="inlineStr">
        <is>
          <t>Equity Ratio in %</t>
        </is>
      </c>
      <c r="C65" t="n">
        <v>60.01</v>
      </c>
      <c r="D65" t="n">
        <v>54.85</v>
      </c>
      <c r="E65" t="n">
        <v>47.14</v>
      </c>
      <c r="F65" t="n">
        <v>47.23</v>
      </c>
      <c r="G65" t="n">
        <v>48.08</v>
      </c>
      <c r="H65" t="n">
        <v>48.85</v>
      </c>
      <c r="I65" t="n">
        <v>52.96</v>
      </c>
      <c r="J65" t="n">
        <v>51.07</v>
      </c>
    </row>
    <row r="66">
      <c r="A66" s="5" t="inlineStr">
        <is>
          <t>Fremdkapitalquote in %</t>
        </is>
      </c>
      <c r="B66" s="5" t="inlineStr">
        <is>
          <t>Debt Ratio in %</t>
        </is>
      </c>
      <c r="C66" t="n">
        <v>39.99</v>
      </c>
      <c r="D66" t="n">
        <v>45.15</v>
      </c>
      <c r="E66" t="n">
        <v>52.86</v>
      </c>
      <c r="F66" t="n">
        <v>52.77</v>
      </c>
      <c r="G66" t="n">
        <v>51.92</v>
      </c>
      <c r="H66" t="n">
        <v>51.15</v>
      </c>
      <c r="I66" t="n">
        <v>47.04</v>
      </c>
      <c r="J66" t="n">
        <v>48.93</v>
      </c>
    </row>
    <row r="67">
      <c r="A67" s="5" t="inlineStr">
        <is>
          <t>Verschuldungsgrad in %</t>
        </is>
      </c>
      <c r="B67" s="5" t="inlineStr">
        <is>
          <t>Finance Gearing in %</t>
        </is>
      </c>
      <c r="C67" t="n">
        <v>66.64</v>
      </c>
      <c r="D67" t="n">
        <v>82.31</v>
      </c>
      <c r="E67" t="n">
        <v>112.12</v>
      </c>
      <c r="F67" t="n">
        <v>111.74</v>
      </c>
      <c r="G67" t="n">
        <v>107.97</v>
      </c>
      <c r="H67" t="n">
        <v>104.7</v>
      </c>
      <c r="I67" t="n">
        <v>88.81999999999999</v>
      </c>
      <c r="J67" t="n">
        <v>95.8</v>
      </c>
    </row>
    <row r="68">
      <c r="A68" s="5" t="inlineStr">
        <is>
          <t>Bruttoergebnis Marge in %</t>
        </is>
      </c>
      <c r="B68" s="5" t="inlineStr">
        <is>
          <t>Gross Profit Marge in %</t>
        </is>
      </c>
      <c r="C68" t="n">
        <v>31.32</v>
      </c>
      <c r="D68" t="n">
        <v>34.99</v>
      </c>
      <c r="E68" t="n">
        <v>34.5</v>
      </c>
      <c r="F68" t="n">
        <v>34.26</v>
      </c>
      <c r="G68" t="n">
        <v>33.81</v>
      </c>
      <c r="H68" t="n">
        <v>31.39</v>
      </c>
      <c r="I68" t="n">
        <v>29.38</v>
      </c>
    </row>
    <row r="69">
      <c r="A69" s="5" t="inlineStr">
        <is>
          <t>Kurzfristige Vermögensquote in %</t>
        </is>
      </c>
      <c r="B69" s="5" t="inlineStr">
        <is>
          <t>Current Assets Ratio in %</t>
        </is>
      </c>
      <c r="C69" t="n">
        <v>90.28</v>
      </c>
      <c r="D69" t="n">
        <v>91.27</v>
      </c>
      <c r="E69" t="n">
        <v>94.81999999999999</v>
      </c>
      <c r="F69" t="n">
        <v>93.17</v>
      </c>
      <c r="G69" t="n">
        <v>94.86</v>
      </c>
      <c r="H69" t="n">
        <v>93.90000000000001</v>
      </c>
      <c r="I69" t="n">
        <v>90.51000000000001</v>
      </c>
    </row>
    <row r="70">
      <c r="A70" s="5" t="inlineStr">
        <is>
          <t>Nettogewinn Marge in %</t>
        </is>
      </c>
      <c r="B70" s="5" t="inlineStr">
        <is>
          <t>Net Profit Marge in %</t>
        </is>
      </c>
      <c r="C70" t="n">
        <v>21.22</v>
      </c>
      <c r="D70" t="n">
        <v>28.18</v>
      </c>
      <c r="E70" t="n">
        <v>23.68</v>
      </c>
      <c r="F70" t="n">
        <v>19.73</v>
      </c>
      <c r="G70" t="n">
        <v>19.98</v>
      </c>
      <c r="H70" t="n">
        <v>18.07</v>
      </c>
      <c r="I70" t="n">
        <v>15.27</v>
      </c>
    </row>
    <row r="71">
      <c r="A71" s="5" t="inlineStr">
        <is>
          <t>Operative Ergebnis Marge in %</t>
        </is>
      </c>
      <c r="B71" s="5" t="inlineStr">
        <is>
          <t>EBIT Marge in %</t>
        </is>
      </c>
      <c r="C71" t="n">
        <v>25.99</v>
      </c>
      <c r="D71" t="n">
        <v>28.83</v>
      </c>
      <c r="E71" t="n">
        <v>27.76</v>
      </c>
      <c r="F71" t="n">
        <v>24.51</v>
      </c>
      <c r="G71" t="n">
        <v>24.72</v>
      </c>
      <c r="H71" t="n">
        <v>23.12</v>
      </c>
      <c r="I71" t="n">
        <v>20.4</v>
      </c>
    </row>
    <row r="72">
      <c r="A72" s="5" t="inlineStr">
        <is>
          <t>Vermögensumsschlag in %</t>
        </is>
      </c>
      <c r="B72" s="5" t="inlineStr">
        <is>
          <t>Asset Turnover in %</t>
        </is>
      </c>
      <c r="C72" t="n">
        <v>59.88</v>
      </c>
      <c r="D72" t="n">
        <v>56.6</v>
      </c>
      <c r="E72" t="n">
        <v>60.09</v>
      </c>
      <c r="F72" t="n">
        <v>53.36</v>
      </c>
      <c r="G72" t="n">
        <v>62.24</v>
      </c>
      <c r="H72" t="n">
        <v>54.95</v>
      </c>
      <c r="I72" t="n">
        <v>54.99</v>
      </c>
    </row>
    <row r="73">
      <c r="A73" s="5" t="inlineStr">
        <is>
          <t>Langfristige Vermögensquote in %</t>
        </is>
      </c>
      <c r="B73" s="5" t="inlineStr">
        <is>
          <t>Non-Current Assets Ratio in %</t>
        </is>
      </c>
      <c r="C73" t="n">
        <v>9.720000000000001</v>
      </c>
      <c r="D73" t="n">
        <v>8.73</v>
      </c>
      <c r="E73" t="n">
        <v>5.17</v>
      </c>
      <c r="F73" t="n">
        <v>6.84</v>
      </c>
      <c r="G73" t="n">
        <v>5.16</v>
      </c>
      <c r="H73" t="n">
        <v>6.1</v>
      </c>
      <c r="I73" t="n">
        <v>9.48</v>
      </c>
    </row>
    <row r="74">
      <c r="A74" s="5" t="inlineStr">
        <is>
          <t>Gesamtkapitalrentabilität</t>
        </is>
      </c>
      <c r="B74" s="5" t="inlineStr">
        <is>
          <t>ROA Return on Assets in %</t>
        </is>
      </c>
      <c r="C74" t="n">
        <v>12.71</v>
      </c>
      <c r="D74" t="n">
        <v>15.95</v>
      </c>
      <c r="E74" t="n">
        <v>14.23</v>
      </c>
      <c r="F74" t="n">
        <v>10.53</v>
      </c>
      <c r="G74" t="n">
        <v>12.43</v>
      </c>
      <c r="H74" t="n">
        <v>9.93</v>
      </c>
      <c r="I74" t="n">
        <v>8.4</v>
      </c>
    </row>
    <row r="75">
      <c r="A75" s="5" t="inlineStr">
        <is>
          <t>Ertrag des eingesetzten Kapitals</t>
        </is>
      </c>
      <c r="B75" s="5" t="inlineStr">
        <is>
          <t>ROCE Return on Cap. Empl. in %</t>
        </is>
      </c>
      <c r="C75" t="n">
        <v>22.85</v>
      </c>
      <c r="D75" t="n">
        <v>25.55</v>
      </c>
      <c r="E75" t="n">
        <v>29.32</v>
      </c>
      <c r="F75" t="n">
        <v>25.46</v>
      </c>
      <c r="G75" t="n">
        <v>28.64</v>
      </c>
      <c r="H75" t="n">
        <v>22.88</v>
      </c>
      <c r="I75" t="n">
        <v>19.11</v>
      </c>
    </row>
    <row r="76">
      <c r="A76" s="5" t="inlineStr">
        <is>
          <t>Eigenkapital zu Anlagevermögen</t>
        </is>
      </c>
      <c r="B76" s="5" t="inlineStr">
        <is>
          <t>Equity to Fixed Assets in %</t>
        </is>
      </c>
      <c r="C76" t="n">
        <v>617.03</v>
      </c>
      <c r="D76" t="n">
        <v>628.3</v>
      </c>
      <c r="E76" t="n">
        <v>911.6900000000001</v>
      </c>
      <c r="F76" t="n">
        <v>690.4</v>
      </c>
      <c r="G76" t="n">
        <v>932.27</v>
      </c>
      <c r="H76" t="n">
        <v>801</v>
      </c>
      <c r="I76" t="n">
        <v>558.75</v>
      </c>
    </row>
    <row r="77">
      <c r="A77" s="5" t="inlineStr">
        <is>
          <t>Liquidität Dritten Grades</t>
        </is>
      </c>
      <c r="B77" s="5" t="inlineStr">
        <is>
          <t>Current Ratio in %</t>
        </is>
      </c>
      <c r="C77" t="n">
        <v>283.05</v>
      </c>
      <c r="D77" t="n">
        <v>252.61</v>
      </c>
      <c r="E77" t="n">
        <v>219.96</v>
      </c>
      <c r="F77" t="n">
        <v>191.54</v>
      </c>
      <c r="G77" t="n">
        <v>205.01</v>
      </c>
      <c r="H77" t="n">
        <v>211.13</v>
      </c>
      <c r="I77" t="n">
        <v>219.2</v>
      </c>
    </row>
    <row r="78">
      <c r="A78" s="5" t="inlineStr">
        <is>
          <t>Operativer Cashflow</t>
        </is>
      </c>
      <c r="B78" s="5" t="inlineStr">
        <is>
          <t>Operating Cashflow in M</t>
        </is>
      </c>
      <c r="C78" t="n">
        <v>1205.376</v>
      </c>
      <c r="D78" t="n">
        <v>1115.6736</v>
      </c>
      <c r="E78" t="n">
        <v>1522.1376</v>
      </c>
      <c r="F78" t="n">
        <v>-90874.15019999999</v>
      </c>
      <c r="G78" t="n">
        <v>929.2879999999999</v>
      </c>
      <c r="H78" t="n">
        <v>2605.096</v>
      </c>
      <c r="I78" t="n">
        <v>3318.54</v>
      </c>
    </row>
    <row r="79">
      <c r="A79" s="5" t="inlineStr">
        <is>
          <t>Aktienrückkauf</t>
        </is>
      </c>
      <c r="B79" s="5" t="inlineStr">
        <is>
          <t>Share Buyback in M</t>
        </is>
      </c>
      <c r="C79" t="n">
        <v>0</v>
      </c>
      <c r="D79" t="n">
        <v>0</v>
      </c>
      <c r="E79" t="n">
        <v>-1.900000000000006</v>
      </c>
      <c r="F79" t="n">
        <v>-1.599999999999994</v>
      </c>
      <c r="G79" t="n">
        <v>-1.259999999999991</v>
      </c>
      <c r="H79" t="n">
        <v>-0.5</v>
      </c>
      <c r="I79" t="n">
        <v>0</v>
      </c>
    </row>
    <row r="80">
      <c r="A80" s="5" t="inlineStr">
        <is>
          <t>Umsatzwachstum 1J in %</t>
        </is>
      </c>
      <c r="B80" s="5" t="inlineStr">
        <is>
          <t>Revenue Growth 1Y in %</t>
        </is>
      </c>
      <c r="C80" t="n">
        <v>9.359999999999999</v>
      </c>
      <c r="D80" t="n">
        <v>-0.73</v>
      </c>
      <c r="E80" t="n">
        <v>33.01</v>
      </c>
      <c r="F80" t="n">
        <v>-3.4</v>
      </c>
      <c r="G80" t="n">
        <v>30.78</v>
      </c>
      <c r="H80" t="n">
        <v>18.06</v>
      </c>
      <c r="I80" t="n">
        <v>31.89</v>
      </c>
    </row>
    <row r="81">
      <c r="A81" s="5" t="inlineStr">
        <is>
          <t>Umsatzwachstum 3J in %</t>
        </is>
      </c>
      <c r="B81" s="5" t="inlineStr">
        <is>
          <t>Revenue Growth 3Y in %</t>
        </is>
      </c>
      <c r="C81" t="n">
        <v>13.88</v>
      </c>
      <c r="D81" t="n">
        <v>9.630000000000001</v>
      </c>
      <c r="E81" t="n">
        <v>20.13</v>
      </c>
      <c r="F81" t="n">
        <v>15.15</v>
      </c>
      <c r="G81" t="n">
        <v>26.91</v>
      </c>
      <c r="H81" t="inlineStr">
        <is>
          <t>-</t>
        </is>
      </c>
      <c r="I81" t="inlineStr">
        <is>
          <t>-</t>
        </is>
      </c>
    </row>
    <row r="82">
      <c r="A82" s="5" t="inlineStr">
        <is>
          <t>Umsatzwachstum 5J in %</t>
        </is>
      </c>
      <c r="B82" s="5" t="inlineStr">
        <is>
          <t>Revenue Growth 5Y in %</t>
        </is>
      </c>
      <c r="C82" t="n">
        <v>13.8</v>
      </c>
      <c r="D82" t="n">
        <v>15.54</v>
      </c>
      <c r="E82" t="n">
        <v>22.07</v>
      </c>
      <c r="F82" t="inlineStr">
        <is>
          <t>-</t>
        </is>
      </c>
      <c r="G82" t="inlineStr">
        <is>
          <t>-</t>
        </is>
      </c>
      <c r="H82" t="inlineStr">
        <is>
          <t>-</t>
        </is>
      </c>
      <c r="I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row>
    <row r="84">
      <c r="A84" s="5" t="inlineStr">
        <is>
          <t>Gewinnwachstum 1J in %</t>
        </is>
      </c>
      <c r="B84" s="5" t="inlineStr">
        <is>
          <t>Earnings Growth 1Y in %</t>
        </is>
      </c>
      <c r="C84" t="n">
        <v>-17.67</v>
      </c>
      <c r="D84" t="n">
        <v>18.14</v>
      </c>
      <c r="E84" t="n">
        <v>59.64</v>
      </c>
      <c r="F84" t="n">
        <v>-4.58</v>
      </c>
      <c r="G84" t="n">
        <v>44.59</v>
      </c>
      <c r="H84" t="n">
        <v>39.68</v>
      </c>
      <c r="I84" t="n">
        <v>32.3</v>
      </c>
    </row>
    <row r="85">
      <c r="A85" s="5" t="inlineStr">
        <is>
          <t>Gewinnwachstum 3J in %</t>
        </is>
      </c>
      <c r="B85" s="5" t="inlineStr">
        <is>
          <t>Earnings Growth 3Y in %</t>
        </is>
      </c>
      <c r="C85" t="n">
        <v>20.04</v>
      </c>
      <c r="D85" t="n">
        <v>24.4</v>
      </c>
      <c r="E85" t="n">
        <v>33.22</v>
      </c>
      <c r="F85" t="n">
        <v>26.56</v>
      </c>
      <c r="G85" t="n">
        <v>38.86</v>
      </c>
      <c r="H85" t="inlineStr">
        <is>
          <t>-</t>
        </is>
      </c>
      <c r="I85" t="inlineStr">
        <is>
          <t>-</t>
        </is>
      </c>
    </row>
    <row r="86">
      <c r="A86" s="5" t="inlineStr">
        <is>
          <t>Gewinnwachstum 5J in %</t>
        </is>
      </c>
      <c r="B86" s="5" t="inlineStr">
        <is>
          <t>Earnings Growth 5Y in %</t>
        </is>
      </c>
      <c r="C86" t="n">
        <v>20.02</v>
      </c>
      <c r="D86" t="n">
        <v>31.49</v>
      </c>
      <c r="E86" t="n">
        <v>34.33</v>
      </c>
      <c r="F86" t="inlineStr">
        <is>
          <t>-</t>
        </is>
      </c>
      <c r="G86" t="inlineStr">
        <is>
          <t>-</t>
        </is>
      </c>
      <c r="H86" t="inlineStr">
        <is>
          <t>-</t>
        </is>
      </c>
      <c r="I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row>
    <row r="88">
      <c r="A88" s="5" t="inlineStr">
        <is>
          <t>PEG Ratio</t>
        </is>
      </c>
      <c r="B88" s="5" t="inlineStr">
        <is>
          <t>KGW Kurs/Gewinn/Wachstum</t>
        </is>
      </c>
      <c r="C88" t="n">
        <v>0.39</v>
      </c>
      <c r="D88" t="n">
        <v>0.23</v>
      </c>
      <c r="E88" t="n">
        <v>0.2</v>
      </c>
      <c r="F88" t="inlineStr">
        <is>
          <t>-</t>
        </is>
      </c>
      <c r="G88" t="inlineStr">
        <is>
          <t>-</t>
        </is>
      </c>
      <c r="H88" t="inlineStr">
        <is>
          <t>-</t>
        </is>
      </c>
      <c r="I88" t="inlineStr">
        <is>
          <t>-</t>
        </is>
      </c>
    </row>
    <row r="89">
      <c r="A89" s="5" t="inlineStr">
        <is>
          <t>EBIT-Wachstum 1J in %</t>
        </is>
      </c>
      <c r="B89" s="5" t="inlineStr">
        <is>
          <t>EBIT Growth 1Y in %</t>
        </is>
      </c>
      <c r="C89" t="n">
        <v>-1.44</v>
      </c>
      <c r="D89" t="n">
        <v>3.09</v>
      </c>
      <c r="E89" t="n">
        <v>50.67</v>
      </c>
      <c r="F89" t="n">
        <v>-4.24</v>
      </c>
      <c r="G89" t="n">
        <v>39.83</v>
      </c>
      <c r="H89" t="n">
        <v>33.81</v>
      </c>
      <c r="I89" t="n">
        <v>23.72</v>
      </c>
    </row>
    <row r="90">
      <c r="A90" s="5" t="inlineStr">
        <is>
          <t>EBIT-Wachstum 3J in %</t>
        </is>
      </c>
      <c r="B90" s="5" t="inlineStr">
        <is>
          <t>EBIT Growth 3Y in %</t>
        </is>
      </c>
      <c r="C90" t="n">
        <v>17.44</v>
      </c>
      <c r="D90" t="n">
        <v>16.51</v>
      </c>
      <c r="E90" t="n">
        <v>28.75</v>
      </c>
      <c r="F90" t="n">
        <v>23.13</v>
      </c>
      <c r="G90" t="n">
        <v>32.45</v>
      </c>
      <c r="H90" t="inlineStr">
        <is>
          <t>-</t>
        </is>
      </c>
      <c r="I90" t="inlineStr">
        <is>
          <t>-</t>
        </is>
      </c>
    </row>
    <row r="91">
      <c r="A91" s="5" t="inlineStr">
        <is>
          <t>EBIT-Wachstum 5J in %</t>
        </is>
      </c>
      <c r="B91" s="5" t="inlineStr">
        <is>
          <t>EBIT Growth 5Y in %</t>
        </is>
      </c>
      <c r="C91" t="n">
        <v>17.58</v>
      </c>
      <c r="D91" t="n">
        <v>24.63</v>
      </c>
      <c r="E91" t="n">
        <v>28.76</v>
      </c>
      <c r="F91" t="inlineStr">
        <is>
          <t>-</t>
        </is>
      </c>
      <c r="G91" t="inlineStr">
        <is>
          <t>-</t>
        </is>
      </c>
      <c r="H91" t="inlineStr">
        <is>
          <t>-</t>
        </is>
      </c>
      <c r="I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row>
    <row r="93">
      <c r="A93" s="5" t="inlineStr">
        <is>
          <t>Op.Cashflow Wachstum 1J in %</t>
        </is>
      </c>
      <c r="B93" s="5" t="inlineStr">
        <is>
          <t>Op.Cashflow Wachstum 1Y in %</t>
        </is>
      </c>
      <c r="C93" t="n">
        <v>8.039999999999999</v>
      </c>
      <c r="D93" t="n">
        <v>-26.7</v>
      </c>
      <c r="E93" t="n">
        <v>-101.65</v>
      </c>
      <c r="F93" t="n">
        <v>-9765.74</v>
      </c>
      <c r="G93" t="n">
        <v>-64.66</v>
      </c>
      <c r="H93" t="n">
        <v>-21.79</v>
      </c>
      <c r="I93" t="n">
        <v>-328.84</v>
      </c>
    </row>
    <row r="94">
      <c r="A94" s="5" t="inlineStr">
        <is>
          <t>Op.Cashflow Wachstum 3J in %</t>
        </is>
      </c>
      <c r="B94" s="5" t="inlineStr">
        <is>
          <t>Op.Cashflow Wachstum 3Y in %</t>
        </is>
      </c>
      <c r="C94" t="n">
        <v>-40.1</v>
      </c>
      <c r="D94" t="n">
        <v>-3298.03</v>
      </c>
      <c r="E94" t="n">
        <v>-3310.68</v>
      </c>
      <c r="F94" t="n">
        <v>-3284.06</v>
      </c>
      <c r="G94" t="n">
        <v>-138.43</v>
      </c>
      <c r="H94" t="inlineStr">
        <is>
          <t>-</t>
        </is>
      </c>
      <c r="I94" t="inlineStr">
        <is>
          <t>-</t>
        </is>
      </c>
    </row>
    <row r="95">
      <c r="A95" s="5" t="inlineStr">
        <is>
          <t>Op.Cashflow Wachstum 5J in %</t>
        </is>
      </c>
      <c r="B95" s="5" t="inlineStr">
        <is>
          <t>Op.Cashflow Wachstum 5Y in %</t>
        </is>
      </c>
      <c r="C95" t="n">
        <v>-1990.14</v>
      </c>
      <c r="D95" t="n">
        <v>-1996.11</v>
      </c>
      <c r="E95" t="n">
        <v>-2056.54</v>
      </c>
      <c r="F95" t="inlineStr">
        <is>
          <t>-</t>
        </is>
      </c>
      <c r="G95" t="inlineStr">
        <is>
          <t>-</t>
        </is>
      </c>
      <c r="H95" t="inlineStr">
        <is>
          <t>-</t>
        </is>
      </c>
      <c r="I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row>
    <row r="97">
      <c r="A97" s="5" t="inlineStr">
        <is>
          <t>Working Capital in Mio</t>
        </is>
      </c>
      <c r="B97" s="5" t="inlineStr">
        <is>
          <t>Working Capital in M</t>
        </is>
      </c>
      <c r="C97" t="n">
        <v>2883</v>
      </c>
      <c r="D97" t="n">
        <v>2634</v>
      </c>
      <c r="E97" t="n">
        <v>2345</v>
      </c>
      <c r="F97" t="n">
        <v>1709</v>
      </c>
      <c r="G97" t="n">
        <v>1655</v>
      </c>
      <c r="H97" t="n">
        <v>1459</v>
      </c>
      <c r="I97" t="n">
        <v>1229</v>
      </c>
      <c r="J97" t="n">
        <v>958.9</v>
      </c>
    </row>
  </sheetData>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Q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1"/>
    <col customWidth="1" max="14" min="14" width="11"/>
    <col customWidth="1" max="15" min="15" width="11"/>
    <col customWidth="1" max="16" min="16" width="11"/>
    <col customWidth="1" max="17" min="17" width="10"/>
  </cols>
  <sheetData>
    <row r="1">
      <c r="A1" s="1" t="inlineStr">
        <is>
          <t xml:space="preserve">BHP GROUP </t>
        </is>
      </c>
      <c r="B1" s="2" t="inlineStr">
        <is>
          <t>WKN: A2N9WV  ISIN: GB00BH0P3Z91  US-Symbol:BHPBF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+44-20-7802-4000</t>
        </is>
      </c>
      <c r="G4" t="inlineStr">
        <is>
          <t>18.02.2020</t>
        </is>
      </c>
      <c r="H4" t="inlineStr">
        <is>
          <t>Score Half Year</t>
        </is>
      </c>
      <c r="J4" t="inlineStr">
        <is>
          <t>PLC Nominees (Proprietary) Limited</t>
        </is>
      </c>
      <c r="L4" t="inlineStr">
        <is>
          <t>13,41%</t>
        </is>
      </c>
    </row>
    <row r="5">
      <c r="A5" s="5" t="inlineStr">
        <is>
          <t>Ticker</t>
        </is>
      </c>
      <c r="B5" t="inlineStr">
        <is>
          <t>BIL</t>
        </is>
      </c>
      <c r="C5" s="5" t="inlineStr">
        <is>
          <t>Fax</t>
        </is>
      </c>
      <c r="D5" s="5" t="inlineStr"/>
      <c r="E5" t="inlineStr">
        <is>
          <t>+44-20-7802-4111</t>
        </is>
      </c>
      <c r="G5" t="inlineStr">
        <is>
          <t>05.03.2020</t>
        </is>
      </c>
      <c r="H5" t="inlineStr">
        <is>
          <t>Ex Dividend</t>
        </is>
      </c>
      <c r="J5" t="inlineStr">
        <is>
          <t>State Street Nominees Limited</t>
        </is>
      </c>
      <c r="L5" t="inlineStr">
        <is>
          <t>6,75%</t>
        </is>
      </c>
    </row>
    <row r="6">
      <c r="A6" s="5" t="inlineStr">
        <is>
          <t>Gelistet Seit / Listed Since</t>
        </is>
      </c>
      <c r="B6" t="inlineStr">
        <is>
          <t>-</t>
        </is>
      </c>
      <c r="C6" s="5" t="inlineStr">
        <is>
          <t>Internet</t>
        </is>
      </c>
      <c r="D6" s="5" t="inlineStr"/>
      <c r="E6" t="inlineStr">
        <is>
          <t>http://www.bhpbilliton.com</t>
        </is>
      </c>
      <c r="G6" t="inlineStr">
        <is>
          <t>24.03.2020</t>
        </is>
      </c>
      <c r="H6" t="inlineStr">
        <is>
          <t>Dividend Payout</t>
        </is>
      </c>
      <c r="J6" t="inlineStr">
        <is>
          <t>National City Nominees Limited</t>
        </is>
      </c>
      <c r="L6" t="inlineStr">
        <is>
          <t>5,35%</t>
        </is>
      </c>
    </row>
    <row r="7">
      <c r="A7" s="5" t="inlineStr">
        <is>
          <t>Nominalwert / Nominal Value</t>
        </is>
      </c>
      <c r="B7" t="inlineStr">
        <is>
          <t>-</t>
        </is>
      </c>
      <c r="C7" s="5" t="inlineStr">
        <is>
          <t>Inv. Relations Telefon / Phone</t>
        </is>
      </c>
      <c r="D7" s="5" t="inlineStr"/>
      <c r="E7" t="inlineStr">
        <is>
          <t>+44-20-7802-4131</t>
        </is>
      </c>
      <c r="G7" t="inlineStr">
        <is>
          <t>18.08.2020</t>
        </is>
      </c>
      <c r="H7" t="inlineStr">
        <is>
          <t>Preliminary Results</t>
        </is>
      </c>
      <c r="J7" t="inlineStr">
        <is>
          <t>Chase Nominees Limited</t>
        </is>
      </c>
      <c r="L7" t="inlineStr">
        <is>
          <t>4,86%</t>
        </is>
      </c>
    </row>
    <row r="8">
      <c r="A8" s="5" t="inlineStr">
        <is>
          <t>Land / Country</t>
        </is>
      </c>
      <c r="B8" t="inlineStr">
        <is>
          <t>Großbritannien</t>
        </is>
      </c>
      <c r="C8" s="5" t="inlineStr">
        <is>
          <t>Kontaktperson / Contact Person</t>
        </is>
      </c>
      <c r="D8" s="5" t="inlineStr"/>
      <c r="E8" t="inlineStr">
        <is>
          <t>Tristan Lovegrove</t>
        </is>
      </c>
      <c r="J8" t="inlineStr">
        <is>
          <t>The Bank of New York (Nominees) Limited</t>
        </is>
      </c>
      <c r="L8" t="inlineStr">
        <is>
          <t>4,13%</t>
        </is>
      </c>
    </row>
    <row r="9">
      <c r="A9" s="5" t="inlineStr">
        <is>
          <t>Währung / Currency</t>
        </is>
      </c>
      <c r="B9" t="inlineStr">
        <is>
          <t>USD</t>
        </is>
      </c>
      <c r="C9" s="5" t="inlineStr"/>
      <c r="D9" s="5" t="inlineStr"/>
      <c r="J9" t="inlineStr">
        <is>
          <t>Vidacos Nominees Limited</t>
        </is>
      </c>
      <c r="L9" t="inlineStr">
        <is>
          <t>3,11%</t>
        </is>
      </c>
    </row>
    <row r="10">
      <c r="A10" s="5" t="inlineStr">
        <is>
          <t>Branche / Industry</t>
        </is>
      </c>
      <c r="B10" t="inlineStr">
        <is>
          <t>Raw Materials</t>
        </is>
      </c>
      <c r="C10" s="5" t="inlineStr"/>
      <c r="D10" s="5" t="inlineStr"/>
      <c r="J10" t="inlineStr">
        <is>
          <t>Freefloat</t>
        </is>
      </c>
      <c r="L10" t="inlineStr">
        <is>
          <t>62,39%</t>
        </is>
      </c>
    </row>
    <row r="11">
      <c r="A11" s="5" t="inlineStr">
        <is>
          <t>Sektor / Sector</t>
        </is>
      </c>
      <c r="B11" t="inlineStr">
        <is>
          <t>Energy / Resources</t>
        </is>
      </c>
    </row>
    <row r="12">
      <c r="A12" s="5" t="inlineStr">
        <is>
          <t>Typ / Genre</t>
        </is>
      </c>
      <c r="B12" t="inlineStr">
        <is>
          <t>Namensaktie</t>
        </is>
      </c>
    </row>
    <row r="13">
      <c r="A13" s="5" t="inlineStr">
        <is>
          <t>Adresse / Address</t>
        </is>
      </c>
      <c r="B13" t="inlineStr">
        <is>
          <t>BHP Group plc.Neathouse Place  UK-London, SW1V 1BH</t>
        </is>
      </c>
    </row>
    <row r="14">
      <c r="A14" s="5" t="inlineStr">
        <is>
          <t>Management</t>
        </is>
      </c>
      <c r="B14" t="inlineStr">
        <is>
          <t>Mike Henry, Peter Beaven, Geoff Healy, Daniel Malchuk, Athalie Williams, Laura Tyler, Jonathan Price, Geraldine Slattery, Vandita Pant</t>
        </is>
      </c>
    </row>
    <row r="15">
      <c r="A15" s="5" t="inlineStr">
        <is>
          <t>Aufsichtsrat / Board</t>
        </is>
      </c>
      <c r="B15" t="inlineStr">
        <is>
          <t>Ken MacKenzie, Mike Henry, Terry Bowen, Malcolm Broomhead, Ian Cockerill, Anita Frew, Gary Goldberg, Susan Kilsby, Lindsay Maxsted, John Mogford, Shriti Vadera, Caroline Cox, Dion Weisler, Xiaoqun Clever (ab 1.10.2020)</t>
        </is>
      </c>
    </row>
    <row r="16">
      <c r="A16" s="5" t="inlineStr">
        <is>
          <t>Beschreibung</t>
        </is>
      </c>
      <c r="B16" t="inlineStr">
        <is>
          <t>BHP ist ein australisch-britischer Rohstoffkonzern. Das Unternehmen ist einer der weltweit größten Exporteure von Kohle und zählt zu den bedeutendsten Eisenerzproduzenten. Auch Aluminium, Gas, Nickel, Mangan, Uran und Silber gehören zum Produktportfolio des Unternehmens. BHP betreibt unter anderem folgende Produktionsstätten: eine Aluminiumschmelzhütten in Richards Bay, Südafrika; eine Kupfer- und Zinnmine in Kanada; eine Bauxitmine und Aluminiumraffinerie in Worsley, Südaustralien; und Samancor, einen Hersteller von Eisenchrom und Eisenmangan in Südafrika, der an der Börse in Johannesburg notiert ist. Minen werden in Australien, Brasilien, Kanada, Kolumbien, Mosambik, Südafrika und Suriname betrieben. 2015 wurden die Aktivitäten in den Feldern Aluminium, Kohle, Mangan, Nickel und Silber als eigenständiges Unternehmen South32 an der Börse notiert. Copyright 2014 FINANCE BASE AG</t>
        </is>
      </c>
    </row>
    <row r="17">
      <c r="A17" s="5" t="inlineStr">
        <is>
          <t>Profile</t>
        </is>
      </c>
      <c r="B17" t="inlineStr">
        <is>
          <t>BHP is an Australian-British mining group. The company is one of the world's largest exporters of coal and one of the major iron ore producers. Also, aluminum, gas, nickel, manganese, uranium and silver are part of the company's product portfolio. BHP operates, among others, the following production facilities: an aluminum smelters in Richards Bay, South Africa; a copper and tin mine in Canada; a bauxite mining and alumina refinery in Worsley, South Australia; and Samancor, a producer of ferrochrome and ferromanganese in South Africa, which is listed on the stock exchange in Johannesburg. Mines operating in Australia, Brazil, Canada, Colombia, Mozambique, South Africa and Suriname. 2015, the activities have been listed as a separate company on the stock exchange South32 in the fields of aluminum, coal, manganese, nickel and silver.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row>
    <row r="19">
      <c r="A19" s="5" t="inlineStr">
        <is>
          <t>Bilanz in Mio.  USD per  30.06</t>
        </is>
      </c>
      <c r="B19" s="5" t="inlineStr">
        <is>
          <t>Balance Sheet in M  USD per  30.06</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row>
    <row r="20">
      <c r="A20" s="5" t="inlineStr">
        <is>
          <t>Umsatz</t>
        </is>
      </c>
      <c r="B20" s="5" t="inlineStr">
        <is>
          <t>Revenue</t>
        </is>
      </c>
      <c r="C20" t="n">
        <v>44288</v>
      </c>
      <c r="D20" t="n">
        <v>43638</v>
      </c>
      <c r="E20" t="n">
        <v>38285</v>
      </c>
      <c r="F20" t="n">
        <v>30912</v>
      </c>
      <c r="G20" t="n">
        <v>44636</v>
      </c>
      <c r="H20" t="n">
        <v>67206</v>
      </c>
      <c r="I20" t="n">
        <v>65968</v>
      </c>
      <c r="J20" t="n">
        <v>72226</v>
      </c>
      <c r="K20" t="n">
        <v>71739</v>
      </c>
      <c r="L20" t="n">
        <v>52798</v>
      </c>
      <c r="M20" t="n">
        <v>50211</v>
      </c>
      <c r="N20" t="n">
        <v>59473</v>
      </c>
      <c r="O20" t="n">
        <v>39498</v>
      </c>
      <c r="P20" t="n">
        <v>32153</v>
      </c>
      <c r="Q20" t="n">
        <v>26722</v>
      </c>
    </row>
    <row r="21">
      <c r="A21" s="5" t="inlineStr">
        <is>
          <t>Operatives Ergebnis (EBIT)</t>
        </is>
      </c>
      <c r="B21" s="5" t="inlineStr">
        <is>
          <t>EBIT Earning Before Interest &amp; Tax</t>
        </is>
      </c>
      <c r="C21" t="n">
        <v>16113</v>
      </c>
      <c r="D21" t="n">
        <v>15996</v>
      </c>
      <c r="E21" t="n">
        <v>11753</v>
      </c>
      <c r="F21" t="n">
        <v>-6235</v>
      </c>
      <c r="G21" t="n">
        <v>8670</v>
      </c>
      <c r="H21" t="n">
        <v>23412</v>
      </c>
      <c r="I21" t="n">
        <v>19225</v>
      </c>
      <c r="J21" t="n">
        <v>23752</v>
      </c>
      <c r="K21" t="n">
        <v>31816</v>
      </c>
      <c r="L21" t="n">
        <v>20031</v>
      </c>
      <c r="M21" t="n">
        <v>12160</v>
      </c>
      <c r="N21" t="n">
        <v>24145</v>
      </c>
      <c r="O21" t="n">
        <v>18401</v>
      </c>
      <c r="P21" t="n">
        <v>14671</v>
      </c>
      <c r="Q21" t="n">
        <v>9271</v>
      </c>
    </row>
    <row r="22">
      <c r="A22" s="5" t="inlineStr">
        <is>
          <t>Finanzergebnis</t>
        </is>
      </c>
      <c r="B22" s="5" t="inlineStr">
        <is>
          <t>Financial Result</t>
        </is>
      </c>
      <c r="C22" t="n">
        <v>-1064</v>
      </c>
      <c r="D22" t="n">
        <v>-1245</v>
      </c>
      <c r="E22" t="n">
        <v>-1431</v>
      </c>
      <c r="F22" t="n">
        <v>-1024</v>
      </c>
      <c r="G22" t="n">
        <v>-614</v>
      </c>
      <c r="H22" t="n">
        <v>-1176</v>
      </c>
      <c r="I22" t="n">
        <v>-1353</v>
      </c>
      <c r="J22" t="n">
        <v>-730</v>
      </c>
      <c r="K22" t="n">
        <v>-561</v>
      </c>
      <c r="L22" t="n">
        <v>-459</v>
      </c>
      <c r="M22" t="n">
        <v>-543</v>
      </c>
      <c r="N22" t="n">
        <v>-662</v>
      </c>
      <c r="O22" t="n">
        <v>-390</v>
      </c>
      <c r="P22" t="n">
        <v>-505</v>
      </c>
      <c r="Q22" t="n">
        <v>-331</v>
      </c>
    </row>
    <row r="23">
      <c r="A23" s="5" t="inlineStr">
        <is>
          <t>Ergebnis vor Steuer (EBT)</t>
        </is>
      </c>
      <c r="B23" s="5" t="inlineStr">
        <is>
          <t>EBT Earning Before Tax</t>
        </is>
      </c>
      <c r="C23" t="n">
        <v>15049</v>
      </c>
      <c r="D23" t="n">
        <v>14751</v>
      </c>
      <c r="E23" t="n">
        <v>10322</v>
      </c>
      <c r="F23" t="n">
        <v>-7259</v>
      </c>
      <c r="G23" t="n">
        <v>8056</v>
      </c>
      <c r="H23" t="n">
        <v>22236</v>
      </c>
      <c r="I23" t="n">
        <v>17872</v>
      </c>
      <c r="J23" t="n">
        <v>23022</v>
      </c>
      <c r="K23" t="n">
        <v>31255</v>
      </c>
      <c r="L23" t="n">
        <v>19572</v>
      </c>
      <c r="M23" t="n">
        <v>11617</v>
      </c>
      <c r="N23" t="n">
        <v>23483</v>
      </c>
      <c r="O23" t="n">
        <v>18011</v>
      </c>
      <c r="P23" t="n">
        <v>14166</v>
      </c>
      <c r="Q23" t="n">
        <v>8940</v>
      </c>
    </row>
    <row r="24">
      <c r="A24" s="5" t="inlineStr">
        <is>
          <t>Steuern auf Einkommen und Ertrag</t>
        </is>
      </c>
      <c r="B24" s="5" t="inlineStr">
        <is>
          <t>Taxes on income and earnings</t>
        </is>
      </c>
      <c r="C24" t="n">
        <v>5529</v>
      </c>
      <c r="D24" t="n">
        <v>7007</v>
      </c>
      <c r="E24" t="n">
        <v>4100</v>
      </c>
      <c r="F24" t="n">
        <v>-1052</v>
      </c>
      <c r="G24" t="n">
        <v>3666</v>
      </c>
      <c r="H24" t="n">
        <v>7012</v>
      </c>
      <c r="I24" t="n">
        <v>6797</v>
      </c>
      <c r="J24" t="n">
        <v>7490</v>
      </c>
      <c r="K24" t="n">
        <v>7309</v>
      </c>
      <c r="L24" t="n">
        <v>6563</v>
      </c>
      <c r="M24" t="n">
        <v>5279</v>
      </c>
      <c r="N24" t="n">
        <v>7521</v>
      </c>
      <c r="O24" t="n">
        <v>4515</v>
      </c>
      <c r="P24" t="n">
        <v>3632</v>
      </c>
      <c r="Q24" t="n">
        <v>2312</v>
      </c>
    </row>
    <row r="25">
      <c r="A25" s="5" t="inlineStr">
        <is>
          <t>Ergebnis nach Steuer</t>
        </is>
      </c>
      <c r="B25" s="5" t="inlineStr">
        <is>
          <t>Earnings after tax</t>
        </is>
      </c>
      <c r="C25" t="n">
        <v>9520</v>
      </c>
      <c r="D25" t="n">
        <v>7744</v>
      </c>
      <c r="E25" t="n">
        <v>6222</v>
      </c>
      <c r="F25" t="n">
        <v>-6207</v>
      </c>
      <c r="G25" t="n">
        <v>4390</v>
      </c>
      <c r="H25" t="n">
        <v>15224</v>
      </c>
      <c r="I25" t="n">
        <v>11075</v>
      </c>
      <c r="J25" t="n">
        <v>15532</v>
      </c>
      <c r="K25" t="n">
        <v>23946</v>
      </c>
      <c r="L25" t="n">
        <v>13009</v>
      </c>
      <c r="M25" t="n">
        <v>6338</v>
      </c>
      <c r="N25" t="n">
        <v>15962</v>
      </c>
      <c r="O25" t="n">
        <v>13496</v>
      </c>
      <c r="P25" t="n">
        <v>10534</v>
      </c>
      <c r="Q25" t="n">
        <v>6628</v>
      </c>
    </row>
    <row r="26">
      <c r="A26" s="5" t="inlineStr">
        <is>
          <t>Minderheitenanteil</t>
        </is>
      </c>
      <c r="B26" s="5" t="inlineStr">
        <is>
          <t>Minority Share</t>
        </is>
      </c>
      <c r="C26" t="n">
        <v>-879</v>
      </c>
      <c r="D26" t="n">
        <v>-1118</v>
      </c>
      <c r="E26" t="n">
        <v>-332</v>
      </c>
      <c r="F26" t="n">
        <v>-178</v>
      </c>
      <c r="G26" t="n">
        <v>-968</v>
      </c>
      <c r="H26" t="n">
        <v>-1392</v>
      </c>
      <c r="I26" t="n">
        <v>-199</v>
      </c>
      <c r="J26" t="n">
        <v>-115</v>
      </c>
      <c r="K26" t="n">
        <v>-298</v>
      </c>
      <c r="L26" t="n">
        <v>-287</v>
      </c>
      <c r="M26" t="n">
        <v>-461</v>
      </c>
      <c r="N26" t="n">
        <v>-572</v>
      </c>
      <c r="O26" t="n">
        <v>-80</v>
      </c>
      <c r="P26" t="n">
        <v>-84</v>
      </c>
      <c r="Q26" t="n">
        <v>-232</v>
      </c>
    </row>
    <row r="27">
      <c r="A27" s="5" t="inlineStr">
        <is>
          <t>Jahresüberschuss/-fehlbetrag</t>
        </is>
      </c>
      <c r="B27" s="5" t="inlineStr">
        <is>
          <t>Net Profit</t>
        </is>
      </c>
      <c r="C27" t="n">
        <v>8306</v>
      </c>
      <c r="D27" t="n">
        <v>3705</v>
      </c>
      <c r="E27" t="n">
        <v>5890</v>
      </c>
      <c r="F27" t="n">
        <v>-6385</v>
      </c>
      <c r="G27" t="n">
        <v>1910</v>
      </c>
      <c r="H27" t="n">
        <v>13832</v>
      </c>
      <c r="I27" t="n">
        <v>10876</v>
      </c>
      <c r="J27" t="n">
        <v>15417</v>
      </c>
      <c r="K27" t="n">
        <v>23648</v>
      </c>
      <c r="L27" t="n">
        <v>12722</v>
      </c>
      <c r="M27" t="n">
        <v>5877</v>
      </c>
      <c r="N27" t="n">
        <v>15390</v>
      </c>
      <c r="O27" t="n">
        <v>13416</v>
      </c>
      <c r="P27" t="n">
        <v>10450</v>
      </c>
      <c r="Q27" t="n">
        <v>6396</v>
      </c>
    </row>
    <row r="28">
      <c r="A28" s="5" t="inlineStr">
        <is>
          <t>Summe Umlaufvermögen</t>
        </is>
      </c>
      <c r="B28" s="5" t="inlineStr">
        <is>
          <t>Current Assets</t>
        </is>
      </c>
      <c r="C28" t="n">
        <v>23373</v>
      </c>
      <c r="D28" t="n">
        <v>35130</v>
      </c>
      <c r="E28" t="n">
        <v>21056</v>
      </c>
      <c r="F28" t="n">
        <v>17714</v>
      </c>
      <c r="G28" t="n">
        <v>16369</v>
      </c>
      <c r="H28" t="n">
        <v>22296</v>
      </c>
      <c r="I28" t="n">
        <v>19786</v>
      </c>
      <c r="J28" t="n">
        <v>20451</v>
      </c>
      <c r="K28" t="n">
        <v>25280</v>
      </c>
      <c r="L28" t="n">
        <v>25134</v>
      </c>
      <c r="M28" t="n">
        <v>22486</v>
      </c>
      <c r="N28" t="n">
        <v>21561</v>
      </c>
      <c r="O28" t="n">
        <v>11087</v>
      </c>
      <c r="P28" t="n">
        <v>8776</v>
      </c>
      <c r="Q28" t="n">
        <v>7036</v>
      </c>
    </row>
    <row r="29">
      <c r="A29" s="5" t="inlineStr">
        <is>
          <t>Summe Anlagevermögen</t>
        </is>
      </c>
      <c r="B29" s="5" t="inlineStr">
        <is>
          <t>Fixed Assets</t>
        </is>
      </c>
      <c r="C29" t="n">
        <v>77488</v>
      </c>
      <c r="D29" t="n">
        <v>76863</v>
      </c>
      <c r="E29" t="n">
        <v>95950</v>
      </c>
      <c r="F29" t="n">
        <v>101239</v>
      </c>
      <c r="G29" t="n">
        <v>108211</v>
      </c>
      <c r="H29" t="n">
        <v>129117</v>
      </c>
      <c r="I29" t="n">
        <v>118323</v>
      </c>
      <c r="J29" t="n">
        <v>108822</v>
      </c>
      <c r="K29" t="n">
        <v>77611</v>
      </c>
      <c r="L29" t="n">
        <v>63718</v>
      </c>
      <c r="M29" t="n">
        <v>56284</v>
      </c>
      <c r="N29" t="n">
        <v>54328</v>
      </c>
      <c r="O29" t="n">
        <v>47081</v>
      </c>
      <c r="P29" t="n">
        <v>39740</v>
      </c>
      <c r="Q29" t="n">
        <v>34807</v>
      </c>
    </row>
    <row r="30">
      <c r="A30" s="5" t="inlineStr">
        <is>
          <t>Summe Aktiva</t>
        </is>
      </c>
      <c r="B30" s="5" t="inlineStr">
        <is>
          <t>Total Assets</t>
        </is>
      </c>
      <c r="C30" t="n">
        <v>100861</v>
      </c>
      <c r="D30" t="n">
        <v>111993</v>
      </c>
      <c r="E30" t="n">
        <v>117006</v>
      </c>
      <c r="F30" t="n">
        <v>118953</v>
      </c>
      <c r="G30" t="n">
        <v>124580</v>
      </c>
      <c r="H30" t="n">
        <v>151413</v>
      </c>
      <c r="I30" t="n">
        <v>138109</v>
      </c>
      <c r="J30" t="n">
        <v>129273</v>
      </c>
      <c r="K30" t="n">
        <v>102891</v>
      </c>
      <c r="L30" t="n">
        <v>88852</v>
      </c>
      <c r="M30" t="n">
        <v>78770</v>
      </c>
      <c r="N30" t="n">
        <v>75889</v>
      </c>
      <c r="O30" t="n">
        <v>58168</v>
      </c>
      <c r="P30" t="n">
        <v>48516</v>
      </c>
      <c r="Q30" t="n">
        <v>41843</v>
      </c>
    </row>
    <row r="31">
      <c r="A31" s="5" t="inlineStr">
        <is>
          <t>Summe kurzfristiges Fremdkapital</t>
        </is>
      </c>
      <c r="B31" s="5" t="inlineStr">
        <is>
          <t>Short-Term Debt</t>
        </is>
      </c>
      <c r="C31" t="n">
        <v>12339</v>
      </c>
      <c r="D31" t="n">
        <v>13989</v>
      </c>
      <c r="E31" t="n">
        <v>11366</v>
      </c>
      <c r="F31" t="n">
        <v>12340</v>
      </c>
      <c r="G31" t="n">
        <v>12853</v>
      </c>
      <c r="H31" t="n">
        <v>18064</v>
      </c>
      <c r="I31" t="n">
        <v>20372</v>
      </c>
      <c r="J31" t="n">
        <v>22034</v>
      </c>
      <c r="K31" t="n">
        <v>19733</v>
      </c>
      <c r="L31" t="n">
        <v>13042</v>
      </c>
      <c r="M31" t="n">
        <v>11850</v>
      </c>
      <c r="N31" t="n">
        <v>16359</v>
      </c>
      <c r="O31" t="n">
        <v>10249</v>
      </c>
      <c r="P31" t="n">
        <v>8861</v>
      </c>
      <c r="Q31" t="n">
        <v>7449</v>
      </c>
    </row>
    <row r="32">
      <c r="A32" s="5" t="inlineStr">
        <is>
          <t>Summe langfristiges Fremdkapital</t>
        </is>
      </c>
      <c r="B32" s="5" t="inlineStr">
        <is>
          <t>Long-Term Debt</t>
        </is>
      </c>
      <c r="C32" t="n">
        <v>36698</v>
      </c>
      <c r="D32" t="n">
        <v>37334</v>
      </c>
      <c r="E32" t="n">
        <v>42914</v>
      </c>
      <c r="F32" t="n">
        <v>46542</v>
      </c>
      <c r="G32" t="n">
        <v>41182</v>
      </c>
      <c r="H32" t="n">
        <v>47967</v>
      </c>
      <c r="I32" t="n">
        <v>45702</v>
      </c>
      <c r="J32" t="n">
        <v>40154</v>
      </c>
      <c r="K32" t="n">
        <v>25403</v>
      </c>
      <c r="L32" t="n">
        <v>26481</v>
      </c>
      <c r="M32" t="n">
        <v>26209</v>
      </c>
      <c r="N32" t="n">
        <v>20487</v>
      </c>
      <c r="O32" t="n">
        <v>18001</v>
      </c>
      <c r="P32" t="n">
        <v>15200</v>
      </c>
      <c r="Q32" t="n">
        <v>16478</v>
      </c>
    </row>
    <row r="33">
      <c r="A33" s="5" t="inlineStr">
        <is>
          <t>Summe Fremdkapital</t>
        </is>
      </c>
      <c r="B33" s="5" t="inlineStr">
        <is>
          <t>Total Liabilities</t>
        </is>
      </c>
      <c r="C33" t="n">
        <v>49037</v>
      </c>
      <c r="D33" t="n">
        <v>51323</v>
      </c>
      <c r="E33" t="n">
        <v>54280</v>
      </c>
      <c r="F33" t="n">
        <v>58882</v>
      </c>
      <c r="G33" t="n">
        <v>54035</v>
      </c>
      <c r="H33" t="n">
        <v>66031</v>
      </c>
      <c r="I33" t="n">
        <v>66074</v>
      </c>
      <c r="J33" t="n">
        <v>62188</v>
      </c>
      <c r="K33" t="n">
        <v>45136</v>
      </c>
      <c r="L33" t="n">
        <v>39523</v>
      </c>
      <c r="M33" t="n">
        <v>38059</v>
      </c>
      <c r="N33" t="n">
        <v>36846</v>
      </c>
      <c r="O33" t="n">
        <v>28250</v>
      </c>
      <c r="P33" t="n">
        <v>24061</v>
      </c>
      <c r="Q33" t="n">
        <v>23927</v>
      </c>
    </row>
    <row r="34">
      <c r="A34" s="5" t="inlineStr">
        <is>
          <t>Minderheitenanteil</t>
        </is>
      </c>
      <c r="B34" s="5" t="inlineStr">
        <is>
          <t>Minority Share</t>
        </is>
      </c>
      <c r="C34" t="n">
        <v>4584</v>
      </c>
      <c r="D34" t="n">
        <v>5078</v>
      </c>
      <c r="E34" t="n">
        <v>5468</v>
      </c>
      <c r="F34" t="n">
        <v>5781</v>
      </c>
      <c r="G34" t="n">
        <v>5777</v>
      </c>
      <c r="H34" t="n">
        <v>6239</v>
      </c>
      <c r="I34" t="n">
        <v>1371</v>
      </c>
      <c r="J34" t="n">
        <v>1215</v>
      </c>
      <c r="K34" t="n">
        <v>993</v>
      </c>
      <c r="L34" t="n">
        <v>804</v>
      </c>
      <c r="M34" t="n">
        <v>757</v>
      </c>
      <c r="N34" t="n">
        <v>708</v>
      </c>
      <c r="O34" t="n">
        <v>251</v>
      </c>
      <c r="P34" t="n">
        <v>237</v>
      </c>
      <c r="Q34" t="n">
        <v>341</v>
      </c>
    </row>
    <row r="35">
      <c r="A35" s="5" t="inlineStr">
        <is>
          <t>Summe Eigenkapital</t>
        </is>
      </c>
      <c r="B35" s="5" t="inlineStr">
        <is>
          <t>Equity</t>
        </is>
      </c>
      <c r="C35" t="n">
        <v>47240</v>
      </c>
      <c r="D35" t="n">
        <v>55592</v>
      </c>
      <c r="E35" t="n">
        <v>57258</v>
      </c>
      <c r="F35" t="n">
        <v>54290</v>
      </c>
      <c r="G35" t="n">
        <v>64768</v>
      </c>
      <c r="H35" t="n">
        <v>79143</v>
      </c>
      <c r="I35" t="n">
        <v>70664</v>
      </c>
      <c r="J35" t="n">
        <v>65870</v>
      </c>
      <c r="K35" t="n">
        <v>56762</v>
      </c>
      <c r="L35" t="n">
        <v>48525</v>
      </c>
      <c r="M35" t="n">
        <v>39954</v>
      </c>
      <c r="N35" t="n">
        <v>38335</v>
      </c>
      <c r="O35" t="n">
        <v>29667</v>
      </c>
      <c r="P35" t="n">
        <v>24218</v>
      </c>
      <c r="Q35" t="n">
        <v>17575</v>
      </c>
    </row>
    <row r="36">
      <c r="A36" s="5" t="inlineStr">
        <is>
          <t>Summe Passiva</t>
        </is>
      </c>
      <c r="B36" s="5" t="inlineStr">
        <is>
          <t>Liabilities &amp; Shareholder Equity</t>
        </is>
      </c>
      <c r="C36" t="n">
        <v>100861</v>
      </c>
      <c r="D36" t="n">
        <v>111993</v>
      </c>
      <c r="E36" t="n">
        <v>117006</v>
      </c>
      <c r="F36" t="n">
        <v>118953</v>
      </c>
      <c r="G36" t="n">
        <v>124580</v>
      </c>
      <c r="H36" t="n">
        <v>151413</v>
      </c>
      <c r="I36" t="n">
        <v>138109</v>
      </c>
      <c r="J36" t="n">
        <v>129273</v>
      </c>
      <c r="K36" t="n">
        <v>102891</v>
      </c>
      <c r="L36" t="n">
        <v>88852</v>
      </c>
      <c r="M36" t="n">
        <v>78770</v>
      </c>
      <c r="N36" t="n">
        <v>75889</v>
      </c>
      <c r="O36" t="n">
        <v>58168</v>
      </c>
      <c r="P36" t="n">
        <v>48516</v>
      </c>
      <c r="Q36" t="n">
        <v>41843</v>
      </c>
    </row>
    <row r="37">
      <c r="A37" s="5" t="inlineStr">
        <is>
          <t>Mio.Aktien im Umlauf</t>
        </is>
      </c>
      <c r="B37" s="5" t="inlineStr">
        <is>
          <t>Million shares outstanding</t>
        </is>
      </c>
      <c r="C37" t="n">
        <v>5058</v>
      </c>
      <c r="D37" t="n">
        <v>5324</v>
      </c>
      <c r="E37" t="n">
        <v>5324</v>
      </c>
      <c r="F37" t="n">
        <v>5324</v>
      </c>
      <c r="G37" t="n">
        <v>5324</v>
      </c>
      <c r="H37" t="n">
        <v>5348</v>
      </c>
      <c r="I37" t="n">
        <v>5348</v>
      </c>
      <c r="J37" t="n">
        <v>5348</v>
      </c>
      <c r="K37" t="n">
        <v>5350</v>
      </c>
      <c r="L37" t="n">
        <v>5590</v>
      </c>
      <c r="M37" t="n">
        <v>5589</v>
      </c>
      <c r="N37" t="n">
        <v>5589</v>
      </c>
      <c r="O37" t="n">
        <v>5724</v>
      </c>
      <c r="P37" t="n">
        <v>5964</v>
      </c>
      <c r="Q37" t="n">
        <v>6056</v>
      </c>
    </row>
    <row r="38">
      <c r="A38" s="5" t="inlineStr">
        <is>
          <t>Mio.Aktien im Umlauf</t>
        </is>
      </c>
      <c r="B38" s="5" t="inlineStr">
        <is>
          <t>Million shares outstanding</t>
        </is>
      </c>
      <c r="C38" t="n">
        <v>2112</v>
      </c>
      <c r="D38" t="n">
        <v>2112</v>
      </c>
      <c r="E38" t="n">
        <v>2112</v>
      </c>
      <c r="F38" t="n">
        <v>2112</v>
      </c>
      <c r="G38" t="n">
        <v>2112</v>
      </c>
      <c r="H38" t="n">
        <v>2112</v>
      </c>
      <c r="I38" t="n">
        <v>2136</v>
      </c>
      <c r="J38" t="n">
        <v>2136</v>
      </c>
      <c r="K38" t="n">
        <v>2138</v>
      </c>
      <c r="L38" t="n">
        <v>2231</v>
      </c>
      <c r="M38" t="inlineStr">
        <is>
          <t>-</t>
        </is>
      </c>
      <c r="N38" t="inlineStr">
        <is>
          <t>-</t>
        </is>
      </c>
      <c r="O38" t="inlineStr">
        <is>
          <t>-</t>
        </is>
      </c>
      <c r="P38" t="inlineStr">
        <is>
          <t>-</t>
        </is>
      </c>
      <c r="Q38" t="inlineStr">
        <is>
          <t>-</t>
        </is>
      </c>
    </row>
    <row r="39">
      <c r="A39" s="5" t="inlineStr">
        <is>
          <t>Ergebnis je Aktie (brutto)</t>
        </is>
      </c>
      <c r="B39" s="5" t="inlineStr">
        <is>
          <t>Earnings per share</t>
        </is>
      </c>
      <c r="C39" t="n">
        <v>2.98</v>
      </c>
      <c r="D39" t="n">
        <v>2.77</v>
      </c>
      <c r="E39" t="n">
        <v>1.94</v>
      </c>
      <c r="F39" t="n">
        <v>-1.36</v>
      </c>
      <c r="G39" t="n">
        <v>1.51</v>
      </c>
      <c r="H39" t="n">
        <v>4.16</v>
      </c>
      <c r="I39" t="n">
        <v>3.34</v>
      </c>
      <c r="J39" t="n">
        <v>4.3</v>
      </c>
      <c r="K39" t="n">
        <v>5.84</v>
      </c>
      <c r="L39" t="n">
        <v>3.5</v>
      </c>
      <c r="M39" t="n">
        <v>2.08</v>
      </c>
      <c r="N39" t="n">
        <v>4.2</v>
      </c>
      <c r="O39" t="n">
        <v>3.15</v>
      </c>
      <c r="P39" t="n">
        <v>2.38</v>
      </c>
      <c r="Q39" t="n">
        <v>1.48</v>
      </c>
    </row>
    <row r="40">
      <c r="A40" s="5" t="inlineStr">
        <is>
          <t>Ergebnis je Aktie (unverwässert)</t>
        </is>
      </c>
      <c r="B40" s="5" t="inlineStr">
        <is>
          <t>Basic Earnings per share</t>
        </is>
      </c>
      <c r="C40" t="n">
        <v>1.6</v>
      </c>
      <c r="D40" t="n">
        <v>0.7</v>
      </c>
      <c r="E40" t="n">
        <v>1.11</v>
      </c>
      <c r="F40" t="n">
        <v>-1.2</v>
      </c>
      <c r="G40" t="n">
        <v>0.36</v>
      </c>
      <c r="H40" t="n">
        <v>2.6</v>
      </c>
      <c r="I40" t="n">
        <v>2.04</v>
      </c>
      <c r="J40" t="n">
        <v>2.9</v>
      </c>
      <c r="K40" t="n">
        <v>4.29</v>
      </c>
      <c r="L40" t="n">
        <v>2.29</v>
      </c>
      <c r="M40" t="n">
        <v>1.06</v>
      </c>
      <c r="N40" t="n">
        <v>2.75</v>
      </c>
      <c r="O40" t="n">
        <v>2.3</v>
      </c>
      <c r="P40" t="n">
        <v>1.73</v>
      </c>
      <c r="Q40" t="n">
        <v>1</v>
      </c>
    </row>
    <row r="41">
      <c r="A41" s="5" t="inlineStr">
        <is>
          <t>Ergebnis je Aktie (verwässert)</t>
        </is>
      </c>
      <c r="B41" s="5" t="inlineStr">
        <is>
          <t>Diluted Earnings per share</t>
        </is>
      </c>
      <c r="C41" t="n">
        <v>1.6</v>
      </c>
      <c r="D41" t="n">
        <v>0.6899999999999999</v>
      </c>
      <c r="E41" t="n">
        <v>1.1</v>
      </c>
      <c r="F41" t="n">
        <v>-1.2</v>
      </c>
      <c r="G41" t="n">
        <v>0.36</v>
      </c>
      <c r="H41" t="n">
        <v>2.59</v>
      </c>
      <c r="I41" t="n">
        <v>2.04</v>
      </c>
      <c r="J41" t="n">
        <v>2.88</v>
      </c>
      <c r="K41" t="n">
        <v>4.27</v>
      </c>
      <c r="L41" t="n">
        <v>2.28</v>
      </c>
      <c r="M41" t="n">
        <v>1.05</v>
      </c>
      <c r="N41" t="n">
        <v>2.75</v>
      </c>
      <c r="O41" t="n">
        <v>2.29</v>
      </c>
      <c r="P41" t="n">
        <v>1.72</v>
      </c>
      <c r="Q41" t="n">
        <v>1</v>
      </c>
    </row>
    <row r="42">
      <c r="A42" s="5" t="inlineStr">
        <is>
          <t>Dividende je Aktie</t>
        </is>
      </c>
      <c r="B42" s="5" t="inlineStr">
        <is>
          <t>Dividend per share</t>
        </is>
      </c>
      <c r="C42" t="n">
        <v>2.35</v>
      </c>
      <c r="D42" t="n">
        <v>1.18</v>
      </c>
      <c r="E42" t="n">
        <v>0.54</v>
      </c>
      <c r="F42" t="n">
        <v>0.78</v>
      </c>
      <c r="G42" t="n">
        <v>1.24</v>
      </c>
      <c r="H42" t="n">
        <v>1.18</v>
      </c>
      <c r="I42" t="n">
        <v>1.16</v>
      </c>
      <c r="J42" t="n">
        <v>1.12</v>
      </c>
      <c r="K42" t="n">
        <v>1.01</v>
      </c>
      <c r="L42" t="n">
        <v>0.87</v>
      </c>
      <c r="M42" t="n">
        <v>0.82</v>
      </c>
      <c r="N42" t="n">
        <v>0.5600000000000001</v>
      </c>
      <c r="O42" t="n">
        <v>0.39</v>
      </c>
      <c r="P42" t="n">
        <v>0.32</v>
      </c>
      <c r="Q42" t="n">
        <v>0.23</v>
      </c>
    </row>
    <row r="43">
      <c r="A43" s="5" t="inlineStr">
        <is>
          <t>Dividendenausschüttung in Mio</t>
        </is>
      </c>
      <c r="B43" s="5" t="inlineStr">
        <is>
          <t>Dividend Payment in M</t>
        </is>
      </c>
      <c r="C43" t="n">
        <v>11395</v>
      </c>
      <c r="D43" t="n">
        <v>5220</v>
      </c>
      <c r="E43" t="n">
        <v>2921</v>
      </c>
      <c r="F43" t="n">
        <v>4130</v>
      </c>
      <c r="G43" t="n">
        <v>6498</v>
      </c>
      <c r="H43" t="n">
        <v>6387</v>
      </c>
      <c r="I43" t="n">
        <v>6167</v>
      </c>
      <c r="J43" t="n">
        <v>5877</v>
      </c>
      <c r="K43" t="n">
        <v>5054</v>
      </c>
      <c r="L43" t="n">
        <v>4618</v>
      </c>
      <c r="M43" t="n">
        <v>4563</v>
      </c>
      <c r="N43" t="n">
        <v>3135</v>
      </c>
      <c r="O43" t="n">
        <v>2269</v>
      </c>
      <c r="P43" t="n">
        <v>1938</v>
      </c>
      <c r="Q43" t="n">
        <v>1409</v>
      </c>
    </row>
    <row r="44">
      <c r="A44" s="5" t="inlineStr">
        <is>
          <t>Umsatz</t>
        </is>
      </c>
      <c r="B44" s="5" t="inlineStr">
        <is>
          <t>Revenue</t>
        </is>
      </c>
      <c r="C44" t="n">
        <v>8.76</v>
      </c>
      <c r="D44" t="n">
        <v>8.199999999999999</v>
      </c>
      <c r="E44" t="n">
        <v>7.19</v>
      </c>
      <c r="F44" t="n">
        <v>5.81</v>
      </c>
      <c r="G44" t="n">
        <v>8.380000000000001</v>
      </c>
      <c r="H44" t="n">
        <v>12.57</v>
      </c>
      <c r="I44" t="n">
        <v>12.34</v>
      </c>
      <c r="J44" t="n">
        <v>13.51</v>
      </c>
      <c r="K44" t="n">
        <v>13.41</v>
      </c>
      <c r="L44" t="n">
        <v>9.449999999999999</v>
      </c>
      <c r="M44" t="n">
        <v>8.98</v>
      </c>
      <c r="N44" t="n">
        <v>10.64</v>
      </c>
      <c r="O44" t="n">
        <v>6.9</v>
      </c>
      <c r="P44" t="n">
        <v>5.39</v>
      </c>
      <c r="Q44" t="n">
        <v>4.41</v>
      </c>
    </row>
    <row r="45">
      <c r="A45" s="5" t="inlineStr">
        <is>
          <t>Buchwert je Aktie</t>
        </is>
      </c>
      <c r="B45" s="5" t="inlineStr">
        <is>
          <t>Book value per share</t>
        </is>
      </c>
      <c r="C45" t="n">
        <v>9.34</v>
      </c>
      <c r="D45" t="n">
        <v>10.44</v>
      </c>
      <c r="E45" t="n">
        <v>10.75</v>
      </c>
      <c r="F45" t="n">
        <v>10.2</v>
      </c>
      <c r="G45" t="n">
        <v>12.17</v>
      </c>
      <c r="H45" t="n">
        <v>14.8</v>
      </c>
      <c r="I45" t="n">
        <v>13.21</v>
      </c>
      <c r="J45" t="n">
        <v>12.32</v>
      </c>
      <c r="K45" t="n">
        <v>10.61</v>
      </c>
      <c r="L45" t="n">
        <v>8.68</v>
      </c>
      <c r="M45" t="n">
        <v>7.15</v>
      </c>
      <c r="N45" t="n">
        <v>6.86</v>
      </c>
      <c r="O45" t="n">
        <v>5.18</v>
      </c>
      <c r="P45" t="n">
        <v>4.06</v>
      </c>
      <c r="Q45" t="n">
        <v>2.9</v>
      </c>
    </row>
    <row r="46">
      <c r="A46" s="5" t="inlineStr">
        <is>
          <t>Cashflow je Aktie</t>
        </is>
      </c>
      <c r="B46" s="5" t="inlineStr">
        <is>
          <t>Cashflow per share</t>
        </is>
      </c>
      <c r="C46" t="n">
        <v>3.53</v>
      </c>
      <c r="D46" t="n">
        <v>3.47</v>
      </c>
      <c r="E46" t="n">
        <v>3.16</v>
      </c>
      <c r="F46" t="n">
        <v>2</v>
      </c>
      <c r="G46" t="n">
        <v>3.62</v>
      </c>
      <c r="H46" t="n">
        <v>4.74</v>
      </c>
      <c r="I46" t="n">
        <v>3.41</v>
      </c>
      <c r="J46" t="n">
        <v>4.56</v>
      </c>
      <c r="K46" t="n">
        <v>5.62</v>
      </c>
      <c r="L46" t="n">
        <v>3.21</v>
      </c>
      <c r="M46" t="n">
        <v>3.38</v>
      </c>
      <c r="N46" t="n">
        <v>3.25</v>
      </c>
      <c r="O46" t="n">
        <v>2.72</v>
      </c>
      <c r="P46" t="n">
        <v>1.76</v>
      </c>
      <c r="Q46" t="n">
        <v>1.38</v>
      </c>
    </row>
    <row r="47">
      <c r="A47" s="5" t="inlineStr">
        <is>
          <t>Bilanzsumme je Aktie</t>
        </is>
      </c>
      <c r="B47" s="5" t="inlineStr">
        <is>
          <t>Total assets per share</t>
        </is>
      </c>
      <c r="C47" t="n">
        <v>19.94</v>
      </c>
      <c r="D47" t="n">
        <v>21.04</v>
      </c>
      <c r="E47" t="n">
        <v>21.98</v>
      </c>
      <c r="F47" t="n">
        <v>22.34</v>
      </c>
      <c r="G47" t="n">
        <v>23.4</v>
      </c>
      <c r="H47" t="n">
        <v>28.31</v>
      </c>
      <c r="I47" t="n">
        <v>25.82</v>
      </c>
      <c r="J47" t="n">
        <v>24.17</v>
      </c>
      <c r="K47" t="n">
        <v>19.23</v>
      </c>
      <c r="L47" t="n">
        <v>15.9</v>
      </c>
      <c r="M47" t="n">
        <v>14.09</v>
      </c>
      <c r="N47" t="n">
        <v>13.58</v>
      </c>
      <c r="O47" t="n">
        <v>10.16</v>
      </c>
      <c r="P47" t="n">
        <v>8.130000000000001</v>
      </c>
      <c r="Q47" t="n">
        <v>6.91</v>
      </c>
    </row>
    <row r="48">
      <c r="A48" s="5" t="inlineStr">
        <is>
          <t>Personal am Ende des Jahres</t>
        </is>
      </c>
      <c r="B48" s="5" t="inlineStr">
        <is>
          <t>Staff at the end of year</t>
        </is>
      </c>
      <c r="C48" t="n">
        <v>28926</v>
      </c>
      <c r="D48" t="n">
        <v>27161</v>
      </c>
      <c r="E48" t="n">
        <v>26146</v>
      </c>
      <c r="F48" t="n">
        <v>26827</v>
      </c>
      <c r="G48" t="n">
        <v>42829</v>
      </c>
      <c r="H48" t="n">
        <v>47044</v>
      </c>
      <c r="I48" t="n">
        <v>49496</v>
      </c>
      <c r="J48" t="n">
        <v>46370</v>
      </c>
      <c r="K48" t="n">
        <v>40757</v>
      </c>
      <c r="L48" t="n">
        <v>39570</v>
      </c>
      <c r="M48" t="n">
        <v>40990</v>
      </c>
      <c r="N48" t="n">
        <v>41732</v>
      </c>
      <c r="O48" t="n">
        <v>33861</v>
      </c>
      <c r="P48" t="n">
        <v>33184</v>
      </c>
      <c r="Q48" t="n">
        <v>34201</v>
      </c>
    </row>
    <row r="49">
      <c r="A49" s="5" t="inlineStr">
        <is>
          <t>Personalaufwand in Mio. USD</t>
        </is>
      </c>
      <c r="B49" s="5" t="inlineStr">
        <is>
          <t>Personnel expenses in M</t>
        </is>
      </c>
      <c r="C49" t="n">
        <v>3683</v>
      </c>
      <c r="D49" t="n">
        <v>3653</v>
      </c>
      <c r="E49" t="n">
        <v>3787</v>
      </c>
      <c r="F49" t="n">
        <v>3702</v>
      </c>
      <c r="G49" t="n">
        <v>4971</v>
      </c>
      <c r="H49" t="n">
        <v>6903</v>
      </c>
      <c r="I49" t="n">
        <v>6889</v>
      </c>
      <c r="J49" t="n">
        <v>6191</v>
      </c>
      <c r="K49" t="n">
        <v>4834</v>
      </c>
      <c r="L49" t="n">
        <v>4271</v>
      </c>
      <c r="M49" t="n">
        <v>3877</v>
      </c>
      <c r="N49" t="n">
        <v>3949</v>
      </c>
      <c r="O49" t="n">
        <v>3137</v>
      </c>
      <c r="P49" t="n">
        <v>2849</v>
      </c>
      <c r="Q49" t="n">
        <v>2419</v>
      </c>
    </row>
    <row r="50">
      <c r="A50" s="5" t="inlineStr">
        <is>
          <t>Aufwand je Mitarbeiter in USD</t>
        </is>
      </c>
      <c r="B50" s="5" t="inlineStr">
        <is>
          <t>Effort per employee</t>
        </is>
      </c>
      <c r="C50" t="n">
        <v>127325</v>
      </c>
      <c r="D50" t="n">
        <v>134494</v>
      </c>
      <c r="E50" t="n">
        <v>144841</v>
      </c>
      <c r="F50" t="n">
        <v>137995</v>
      </c>
      <c r="G50" t="n">
        <v>116066</v>
      </c>
      <c r="H50" t="n">
        <v>146735</v>
      </c>
      <c r="I50" t="n">
        <v>139183</v>
      </c>
      <c r="J50" t="n">
        <v>133513</v>
      </c>
      <c r="K50" t="n">
        <v>118605</v>
      </c>
      <c r="L50" t="n">
        <v>107935</v>
      </c>
      <c r="M50" t="n">
        <v>94584</v>
      </c>
      <c r="N50" t="n">
        <v>94628</v>
      </c>
      <c r="O50" t="n">
        <v>92643</v>
      </c>
      <c r="P50" t="n">
        <v>85855</v>
      </c>
      <c r="Q50" t="n">
        <v>70729</v>
      </c>
    </row>
    <row r="51">
      <c r="A51" s="5" t="inlineStr">
        <is>
          <t>Umsatz je Aktie</t>
        </is>
      </c>
      <c r="B51" s="5" t="inlineStr">
        <is>
          <t>Revenue per share</t>
        </is>
      </c>
      <c r="C51" t="n">
        <v>1530000</v>
      </c>
      <c r="D51" t="n">
        <v>1610000</v>
      </c>
      <c r="E51" t="n">
        <v>1460000</v>
      </c>
      <c r="F51" t="n">
        <v>1150000</v>
      </c>
      <c r="G51" t="n">
        <v>1040000</v>
      </c>
      <c r="H51" t="n">
        <v>1430000</v>
      </c>
      <c r="I51" t="n">
        <v>1330000</v>
      </c>
      <c r="J51" t="n">
        <v>1560000</v>
      </c>
      <c r="K51" t="n">
        <v>1760000</v>
      </c>
      <c r="L51" t="n">
        <v>1330000</v>
      </c>
      <c r="M51" t="n">
        <v>1220000</v>
      </c>
      <c r="N51" t="n">
        <v>1430000</v>
      </c>
      <c r="O51" t="n">
        <v>1170000</v>
      </c>
      <c r="P51" t="n">
        <v>968930</v>
      </c>
      <c r="Q51" t="n">
        <v>781322</v>
      </c>
    </row>
    <row r="52">
      <c r="A52" s="5" t="inlineStr">
        <is>
          <t>Bruttoergebnis je Mitarbeiter in USD</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row>
    <row r="53">
      <c r="A53" s="5" t="inlineStr">
        <is>
          <t>Gewinn je Mitarbeiter in USD</t>
        </is>
      </c>
      <c r="B53" s="5" t="inlineStr">
        <is>
          <t>Earnings per employee</t>
        </is>
      </c>
      <c r="C53" t="n">
        <v>287147</v>
      </c>
      <c r="D53" t="n">
        <v>136409</v>
      </c>
      <c r="E53" t="n">
        <v>225273</v>
      </c>
      <c r="F53" t="n">
        <v>-238006</v>
      </c>
      <c r="G53" t="n">
        <v>44596</v>
      </c>
      <c r="H53" t="n">
        <v>294023</v>
      </c>
      <c r="I53" t="n">
        <v>219735</v>
      </c>
      <c r="J53" t="n">
        <v>332478</v>
      </c>
      <c r="K53" t="n">
        <v>580219</v>
      </c>
      <c r="L53" t="n">
        <v>321506</v>
      </c>
      <c r="M53" t="n">
        <v>143376</v>
      </c>
      <c r="N53" t="n">
        <v>368782</v>
      </c>
      <c r="O53" t="n">
        <v>396208</v>
      </c>
      <c r="P53" t="n">
        <v>314911</v>
      </c>
      <c r="Q53" t="n">
        <v>187012</v>
      </c>
    </row>
    <row r="54">
      <c r="A54" s="5" t="inlineStr">
        <is>
          <t>KGV (Kurs/Gewinn)</t>
        </is>
      </c>
      <c r="B54" s="5" t="inlineStr">
        <is>
          <t>PE (price/earnings)</t>
        </is>
      </c>
      <c r="C54" t="n">
        <v>12.6</v>
      </c>
      <c r="D54" t="n">
        <v>33.1</v>
      </c>
      <c r="E54" t="n">
        <v>14</v>
      </c>
      <c r="F54" t="inlineStr">
        <is>
          <t>-</t>
        </is>
      </c>
      <c r="G54" t="n">
        <v>54.7</v>
      </c>
      <c r="H54" t="n">
        <v>12.4</v>
      </c>
      <c r="I54" t="n">
        <v>12.6</v>
      </c>
      <c r="J54" t="n">
        <v>9.9</v>
      </c>
      <c r="K54" t="n">
        <v>8.800000000000001</v>
      </c>
      <c r="L54" t="n">
        <v>12.2</v>
      </c>
      <c r="M54" t="n">
        <v>20.5</v>
      </c>
      <c r="N54" t="n">
        <v>10.4</v>
      </c>
      <c r="O54" t="n">
        <v>12.4</v>
      </c>
      <c r="P54" t="n">
        <v>12.2</v>
      </c>
      <c r="Q54" t="n">
        <v>14.3</v>
      </c>
    </row>
    <row r="55">
      <c r="A55" s="5" t="inlineStr">
        <is>
          <t>KUV (Kurs/Umsatz)</t>
        </is>
      </c>
      <c r="B55" s="5" t="inlineStr">
        <is>
          <t>PS (price/sales)</t>
        </is>
      </c>
      <c r="C55" t="n">
        <v>2.3</v>
      </c>
      <c r="D55" t="n">
        <v>2.81</v>
      </c>
      <c r="E55" t="n">
        <v>2.15</v>
      </c>
      <c r="F55" t="n">
        <v>2.19</v>
      </c>
      <c r="G55" t="n">
        <v>2.34</v>
      </c>
      <c r="H55" t="n">
        <v>2.56</v>
      </c>
      <c r="I55" t="n">
        <v>2.08</v>
      </c>
      <c r="J55" t="n">
        <v>2.11</v>
      </c>
      <c r="K55" t="n">
        <v>2.82</v>
      </c>
      <c r="L55" t="n">
        <v>2.95</v>
      </c>
      <c r="M55" t="n">
        <v>2.42</v>
      </c>
      <c r="N55" t="n">
        <v>2.68</v>
      </c>
      <c r="O55" t="n">
        <v>4.13</v>
      </c>
      <c r="P55" t="n">
        <v>3.9</v>
      </c>
      <c r="Q55" t="n">
        <v>3.23</v>
      </c>
    </row>
    <row r="56">
      <c r="A56" s="5" t="inlineStr">
        <is>
          <t>KBV (Kurs/Buchwert)</t>
        </is>
      </c>
      <c r="B56" s="5" t="inlineStr">
        <is>
          <t>PB (price/book value)</t>
        </is>
      </c>
      <c r="C56" t="n">
        <v>2.16</v>
      </c>
      <c r="D56" t="n">
        <v>2.21</v>
      </c>
      <c r="E56" t="n">
        <v>1.44</v>
      </c>
      <c r="F56" t="n">
        <v>1.25</v>
      </c>
      <c r="G56" t="n">
        <v>1.62</v>
      </c>
      <c r="H56" t="n">
        <v>2.18</v>
      </c>
      <c r="I56" t="n">
        <v>1.94</v>
      </c>
      <c r="J56" t="n">
        <v>2.32</v>
      </c>
      <c r="K56" t="n">
        <v>3.56</v>
      </c>
      <c r="L56" t="n">
        <v>3.21</v>
      </c>
      <c r="M56" t="n">
        <v>3.05</v>
      </c>
      <c r="N56" t="n">
        <v>4.16</v>
      </c>
      <c r="O56" t="n">
        <v>5.49</v>
      </c>
      <c r="P56" t="n">
        <v>5.18</v>
      </c>
      <c r="Q56" t="n">
        <v>4.92</v>
      </c>
    </row>
    <row r="57">
      <c r="A57" s="5" t="inlineStr">
        <is>
          <t>KCV (Kurs/Cashflow)</t>
        </is>
      </c>
      <c r="B57" s="5" t="inlineStr">
        <is>
          <t>PC (price/cashflow)</t>
        </is>
      </c>
      <c r="C57" t="n">
        <v>5.7</v>
      </c>
      <c r="D57" t="n">
        <v>6.65</v>
      </c>
      <c r="E57" t="n">
        <v>4.91</v>
      </c>
      <c r="F57" t="n">
        <v>6.36</v>
      </c>
      <c r="G57" t="n">
        <v>5.42</v>
      </c>
      <c r="H57" t="n">
        <v>6.79</v>
      </c>
      <c r="I57" t="n">
        <v>7.52</v>
      </c>
      <c r="J57" t="n">
        <v>6.26</v>
      </c>
      <c r="K57" t="n">
        <v>6.71</v>
      </c>
      <c r="L57" t="n">
        <v>8.699999999999999</v>
      </c>
      <c r="M57" t="n">
        <v>6.45</v>
      </c>
      <c r="N57" t="n">
        <v>8.779999999999999</v>
      </c>
      <c r="O57" t="n">
        <v>10.45</v>
      </c>
      <c r="P57" t="n">
        <v>11.97</v>
      </c>
      <c r="Q57" t="n">
        <v>10.32</v>
      </c>
    </row>
    <row r="58">
      <c r="A58" s="5" t="inlineStr">
        <is>
          <t>Dividendenrendite in %</t>
        </is>
      </c>
      <c r="B58" s="5" t="inlineStr">
        <is>
          <t>Dividend Yield in %</t>
        </is>
      </c>
      <c r="C58" t="n">
        <v>11.66</v>
      </c>
      <c r="D58" t="n">
        <v>5.12</v>
      </c>
      <c r="E58" t="n">
        <v>3.49</v>
      </c>
      <c r="F58" t="n">
        <v>6.14</v>
      </c>
      <c r="G58" t="n">
        <v>6.31</v>
      </c>
      <c r="H58" t="n">
        <v>3.67</v>
      </c>
      <c r="I58" t="n">
        <v>4.52</v>
      </c>
      <c r="J58" t="n">
        <v>3.93</v>
      </c>
      <c r="K58" t="n">
        <v>2.68</v>
      </c>
      <c r="L58" t="n">
        <v>3.12</v>
      </c>
      <c r="M58" t="n">
        <v>3.76</v>
      </c>
      <c r="N58" t="n">
        <v>1.96</v>
      </c>
      <c r="O58" t="n">
        <v>1.37</v>
      </c>
      <c r="P58" t="n">
        <v>1.52</v>
      </c>
      <c r="Q58" t="n">
        <v>1.61</v>
      </c>
    </row>
    <row r="59">
      <c r="A59" s="5" t="inlineStr">
        <is>
          <t>Gewinnrendite in %</t>
        </is>
      </c>
      <c r="B59" s="5" t="inlineStr">
        <is>
          <t>Return on profit in %</t>
        </is>
      </c>
      <c r="C59" t="n">
        <v>8</v>
      </c>
      <c r="D59" t="n">
        <v>3</v>
      </c>
      <c r="E59" t="n">
        <v>7.1</v>
      </c>
      <c r="F59" t="n">
        <v>-9.4</v>
      </c>
      <c r="G59" t="n">
        <v>1.8</v>
      </c>
      <c r="H59" t="n">
        <v>8.1</v>
      </c>
      <c r="I59" t="n">
        <v>8</v>
      </c>
      <c r="J59" t="n">
        <v>10.2</v>
      </c>
      <c r="K59" t="n">
        <v>11.4</v>
      </c>
      <c r="L59" t="n">
        <v>8.199999999999999</v>
      </c>
      <c r="M59" t="n">
        <v>4.9</v>
      </c>
      <c r="N59" t="n">
        <v>9.6</v>
      </c>
      <c r="O59" t="n">
        <v>8.1</v>
      </c>
      <c r="P59" t="n">
        <v>8.199999999999999</v>
      </c>
      <c r="Q59" t="n">
        <v>7</v>
      </c>
    </row>
    <row r="60">
      <c r="A60" s="5" t="inlineStr">
        <is>
          <t>Eigenkapitalrendite in %</t>
        </is>
      </c>
      <c r="B60" s="5" t="inlineStr">
        <is>
          <t>Return on Equity in %</t>
        </is>
      </c>
      <c r="C60" t="n">
        <v>17.58</v>
      </c>
      <c r="D60" t="n">
        <v>6.66</v>
      </c>
      <c r="E60" t="n">
        <v>10.29</v>
      </c>
      <c r="F60" t="n">
        <v>-11.76</v>
      </c>
      <c r="G60" t="n">
        <v>2.95</v>
      </c>
      <c r="H60" t="n">
        <v>17.48</v>
      </c>
      <c r="I60" t="n">
        <v>15.39</v>
      </c>
      <c r="J60" t="n">
        <v>23.41</v>
      </c>
      <c r="K60" t="n">
        <v>41.66</v>
      </c>
      <c r="L60" t="n">
        <v>26.22</v>
      </c>
      <c r="M60" t="n">
        <v>14.71</v>
      </c>
      <c r="N60" t="n">
        <v>40.15</v>
      </c>
      <c r="O60" t="n">
        <v>45.22</v>
      </c>
      <c r="P60" t="n">
        <v>43.15</v>
      </c>
      <c r="Q60" t="n">
        <v>36.39</v>
      </c>
    </row>
    <row r="61">
      <c r="A61" s="5" t="inlineStr">
        <is>
          <t>Umsatzrendite in %</t>
        </is>
      </c>
      <c r="B61" s="5" t="inlineStr">
        <is>
          <t>Return on sales in %</t>
        </is>
      </c>
      <c r="C61" t="n">
        <v>18.75</v>
      </c>
      <c r="D61" t="n">
        <v>8.49</v>
      </c>
      <c r="E61" t="n">
        <v>15.38</v>
      </c>
      <c r="F61" t="n">
        <v>-20.66</v>
      </c>
      <c r="G61" t="n">
        <v>4.28</v>
      </c>
      <c r="H61" t="n">
        <v>20.58</v>
      </c>
      <c r="I61" t="n">
        <v>16.49</v>
      </c>
      <c r="J61" t="n">
        <v>21.35</v>
      </c>
      <c r="K61" t="n">
        <v>32.96</v>
      </c>
      <c r="L61" t="n">
        <v>24.1</v>
      </c>
      <c r="M61" t="n">
        <v>11.7</v>
      </c>
      <c r="N61" t="n">
        <v>25.88</v>
      </c>
      <c r="O61" t="n">
        <v>33.97</v>
      </c>
      <c r="P61" t="n">
        <v>32.5</v>
      </c>
      <c r="Q61" t="n">
        <v>23.94</v>
      </c>
    </row>
    <row r="62">
      <c r="A62" s="5" t="inlineStr">
        <is>
          <t>Gesamtkapitalrendite in %</t>
        </is>
      </c>
      <c r="B62" s="5" t="inlineStr">
        <is>
          <t>Total Return on Investment in %</t>
        </is>
      </c>
      <c r="C62" t="n">
        <v>9.73</v>
      </c>
      <c r="D62" t="n">
        <v>4.71</v>
      </c>
      <c r="E62" t="n">
        <v>6.38</v>
      </c>
      <c r="F62" t="n">
        <v>-4.39</v>
      </c>
      <c r="G62" t="n">
        <v>2.1</v>
      </c>
      <c r="H62" t="n">
        <v>9.98</v>
      </c>
      <c r="I62" t="n">
        <v>8.98</v>
      </c>
      <c r="J62" t="n">
        <v>12.66</v>
      </c>
      <c r="K62" t="n">
        <v>23.77</v>
      </c>
      <c r="L62" t="n">
        <v>15.08</v>
      </c>
      <c r="M62" t="n">
        <v>8.539999999999999</v>
      </c>
      <c r="N62" t="n">
        <v>21.54</v>
      </c>
      <c r="O62" t="n">
        <v>24.18</v>
      </c>
      <c r="P62" t="n">
        <v>23.05</v>
      </c>
      <c r="Q62" t="n">
        <v>16.59</v>
      </c>
    </row>
    <row r="63">
      <c r="A63" s="5" t="inlineStr">
        <is>
          <t>Return on Investment in %</t>
        </is>
      </c>
      <c r="B63" s="5" t="inlineStr">
        <is>
          <t>Return on Investment in %</t>
        </is>
      </c>
      <c r="C63" t="n">
        <v>8.24</v>
      </c>
      <c r="D63" t="n">
        <v>3.31</v>
      </c>
      <c r="E63" t="n">
        <v>5.03</v>
      </c>
      <c r="F63" t="n">
        <v>-5.37</v>
      </c>
      <c r="G63" t="n">
        <v>1.53</v>
      </c>
      <c r="H63" t="n">
        <v>9.140000000000001</v>
      </c>
      <c r="I63" t="n">
        <v>7.87</v>
      </c>
      <c r="J63" t="n">
        <v>11.93</v>
      </c>
      <c r="K63" t="n">
        <v>22.98</v>
      </c>
      <c r="L63" t="n">
        <v>14.32</v>
      </c>
      <c r="M63" t="n">
        <v>7.46</v>
      </c>
      <c r="N63" t="n">
        <v>20.28</v>
      </c>
      <c r="O63" t="n">
        <v>23.06</v>
      </c>
      <c r="P63" t="n">
        <v>21.54</v>
      </c>
      <c r="Q63" t="n">
        <v>15.29</v>
      </c>
    </row>
    <row r="64">
      <c r="A64" s="5" t="inlineStr">
        <is>
          <t>Arbeitsintensität in %</t>
        </is>
      </c>
      <c r="B64" s="5" t="inlineStr">
        <is>
          <t>Work Intensity in %</t>
        </is>
      </c>
      <c r="C64" t="n">
        <v>23.17</v>
      </c>
      <c r="D64" t="n">
        <v>31.37</v>
      </c>
      <c r="E64" t="n">
        <v>18</v>
      </c>
      <c r="F64" t="n">
        <v>14.89</v>
      </c>
      <c r="G64" t="n">
        <v>13.14</v>
      </c>
      <c r="H64" t="n">
        <v>14.73</v>
      </c>
      <c r="I64" t="n">
        <v>14.33</v>
      </c>
      <c r="J64" t="n">
        <v>15.82</v>
      </c>
      <c r="K64" t="n">
        <v>24.57</v>
      </c>
      <c r="L64" t="n">
        <v>28.29</v>
      </c>
      <c r="M64" t="n">
        <v>28.55</v>
      </c>
      <c r="N64" t="n">
        <v>28.41</v>
      </c>
      <c r="O64" t="n">
        <v>19.06</v>
      </c>
      <c r="P64" t="n">
        <v>18.09</v>
      </c>
      <c r="Q64" t="n">
        <v>16.82</v>
      </c>
    </row>
    <row r="65">
      <c r="A65" s="5" t="inlineStr">
        <is>
          <t>Eigenkapitalquote in %</t>
        </is>
      </c>
      <c r="B65" s="5" t="inlineStr">
        <is>
          <t>Equity Ratio in %</t>
        </is>
      </c>
      <c r="C65" t="n">
        <v>46.84</v>
      </c>
      <c r="D65" t="n">
        <v>49.64</v>
      </c>
      <c r="E65" t="n">
        <v>48.94</v>
      </c>
      <c r="F65" t="n">
        <v>45.64</v>
      </c>
      <c r="G65" t="n">
        <v>51.99</v>
      </c>
      <c r="H65" t="n">
        <v>52.27</v>
      </c>
      <c r="I65" t="n">
        <v>51.17</v>
      </c>
      <c r="J65" t="n">
        <v>50.95</v>
      </c>
      <c r="K65" t="n">
        <v>55.17</v>
      </c>
      <c r="L65" t="n">
        <v>54.61</v>
      </c>
      <c r="M65" t="n">
        <v>50.72</v>
      </c>
      <c r="N65" t="n">
        <v>50.51</v>
      </c>
      <c r="O65" t="n">
        <v>51</v>
      </c>
      <c r="P65" t="n">
        <v>49.92</v>
      </c>
      <c r="Q65" t="n">
        <v>42</v>
      </c>
    </row>
    <row r="66">
      <c r="A66" s="5" t="inlineStr">
        <is>
          <t>Fremdkapitalquote in %</t>
        </is>
      </c>
      <c r="B66" s="5" t="inlineStr">
        <is>
          <t>Debt Ratio in %</t>
        </is>
      </c>
      <c r="C66" t="n">
        <v>53.16</v>
      </c>
      <c r="D66" t="n">
        <v>50.36</v>
      </c>
      <c r="E66" t="n">
        <v>51.06</v>
      </c>
      <c r="F66" t="n">
        <v>54.36</v>
      </c>
      <c r="G66" t="n">
        <v>48.01</v>
      </c>
      <c r="H66" t="n">
        <v>47.73</v>
      </c>
      <c r="I66" t="n">
        <v>48.83</v>
      </c>
      <c r="J66" t="n">
        <v>49.05</v>
      </c>
      <c r="K66" t="n">
        <v>44.83</v>
      </c>
      <c r="L66" t="n">
        <v>45.39</v>
      </c>
      <c r="M66" t="n">
        <v>49.28</v>
      </c>
      <c r="N66" t="n">
        <v>49.49</v>
      </c>
      <c r="O66" t="n">
        <v>49</v>
      </c>
      <c r="P66" t="n">
        <v>50.08</v>
      </c>
      <c r="Q66" t="n">
        <v>58</v>
      </c>
    </row>
    <row r="67">
      <c r="A67" s="5" t="inlineStr">
        <is>
          <t>Verschuldungsgrad in %</t>
        </is>
      </c>
      <c r="B67" s="5" t="inlineStr">
        <is>
          <t>Finance Gearing in %</t>
        </is>
      </c>
      <c r="C67" t="n">
        <v>113.51</v>
      </c>
      <c r="D67" t="n">
        <v>101.46</v>
      </c>
      <c r="E67" t="n">
        <v>104.35</v>
      </c>
      <c r="F67" t="n">
        <v>119.11</v>
      </c>
      <c r="G67" t="n">
        <v>92.34999999999999</v>
      </c>
      <c r="H67" t="n">
        <v>91.31999999999999</v>
      </c>
      <c r="I67" t="n">
        <v>95.44</v>
      </c>
      <c r="J67" t="n">
        <v>96.25</v>
      </c>
      <c r="K67" t="n">
        <v>81.27</v>
      </c>
      <c r="L67" t="n">
        <v>83.11</v>
      </c>
      <c r="M67" t="n">
        <v>97.15000000000001</v>
      </c>
      <c r="N67" t="n">
        <v>97.95999999999999</v>
      </c>
      <c r="O67" t="n">
        <v>96.06999999999999</v>
      </c>
      <c r="P67" t="n">
        <v>100.33</v>
      </c>
      <c r="Q67" t="n">
        <v>138.08</v>
      </c>
    </row>
    <row r="68">
      <c r="A68" s="5" t="inlineStr"/>
      <c r="B68" s="5" t="inlineStr"/>
    </row>
    <row r="69">
      <c r="A69" s="5" t="inlineStr">
        <is>
          <t>Kurzfristige Vermögensquote in %</t>
        </is>
      </c>
      <c r="B69" s="5" t="inlineStr">
        <is>
          <t>Current Assets Ratio in %</t>
        </is>
      </c>
      <c r="C69" t="n">
        <v>23.17</v>
      </c>
      <c r="D69" t="n">
        <v>31.37</v>
      </c>
      <c r="E69" t="n">
        <v>18</v>
      </c>
      <c r="F69" t="n">
        <v>14.89</v>
      </c>
      <c r="G69" t="n">
        <v>13.14</v>
      </c>
      <c r="H69" t="n">
        <v>14.73</v>
      </c>
      <c r="I69" t="n">
        <v>14.33</v>
      </c>
      <c r="J69" t="n">
        <v>15.82</v>
      </c>
      <c r="K69" t="n">
        <v>24.57</v>
      </c>
      <c r="L69" t="n">
        <v>28.29</v>
      </c>
      <c r="M69" t="n">
        <v>28.55</v>
      </c>
      <c r="N69" t="n">
        <v>28.41</v>
      </c>
      <c r="O69" t="n">
        <v>19.06</v>
      </c>
      <c r="P69" t="n">
        <v>18.09</v>
      </c>
    </row>
    <row r="70">
      <c r="A70" s="5" t="inlineStr">
        <is>
          <t>Nettogewinn Marge in %</t>
        </is>
      </c>
      <c r="B70" s="5" t="inlineStr">
        <is>
          <t>Net Profit Marge in %</t>
        </is>
      </c>
      <c r="C70" t="n">
        <v>94817.35000000001</v>
      </c>
      <c r="D70" t="n">
        <v>45182.93</v>
      </c>
      <c r="E70" t="n">
        <v>81919.33</v>
      </c>
      <c r="F70" t="n">
        <v>-109896.73</v>
      </c>
      <c r="G70" t="n">
        <v>22792.36</v>
      </c>
      <c r="H70" t="n">
        <v>110039.78</v>
      </c>
      <c r="I70" t="n">
        <v>88136.14</v>
      </c>
      <c r="J70" t="n">
        <v>114115.47</v>
      </c>
      <c r="K70" t="n">
        <v>176346.01</v>
      </c>
      <c r="L70" t="n">
        <v>134624.34</v>
      </c>
      <c r="M70" t="n">
        <v>65445.43</v>
      </c>
      <c r="N70" t="n">
        <v>144642.86</v>
      </c>
      <c r="O70" t="n">
        <v>194434.78</v>
      </c>
      <c r="P70" t="n">
        <v>193877.55</v>
      </c>
    </row>
    <row r="71">
      <c r="A71" s="5" t="inlineStr">
        <is>
          <t>Operative Ergebnis Marge in %</t>
        </is>
      </c>
      <c r="B71" s="5" t="inlineStr">
        <is>
          <t>EBIT Marge in %</t>
        </is>
      </c>
      <c r="C71" t="n">
        <v>183938.36</v>
      </c>
      <c r="D71" t="n">
        <v>195073.17</v>
      </c>
      <c r="E71" t="n">
        <v>163463.14</v>
      </c>
      <c r="F71" t="n">
        <v>-107314.97</v>
      </c>
      <c r="G71" t="n">
        <v>103460.62</v>
      </c>
      <c r="H71" t="n">
        <v>186252.98</v>
      </c>
      <c r="I71" t="n">
        <v>155794.17</v>
      </c>
      <c r="J71" t="n">
        <v>175810.51</v>
      </c>
      <c r="K71" t="n">
        <v>237255.78</v>
      </c>
      <c r="L71" t="n">
        <v>211968.25</v>
      </c>
      <c r="M71" t="n">
        <v>135412.03</v>
      </c>
      <c r="N71" t="n">
        <v>226926.69</v>
      </c>
      <c r="O71" t="n">
        <v>266681.16</v>
      </c>
      <c r="P71" t="n">
        <v>272189.24</v>
      </c>
    </row>
    <row r="72">
      <c r="A72" s="5" t="inlineStr">
        <is>
          <t>Vermögensumsschlag in %</t>
        </is>
      </c>
      <c r="B72" s="5" t="inlineStr">
        <is>
          <t>Asset Turnover in %</t>
        </is>
      </c>
      <c r="C72" t="n">
        <v>0.01</v>
      </c>
      <c r="D72" t="n">
        <v>0.01</v>
      </c>
      <c r="E72" t="n">
        <v>0.01</v>
      </c>
      <c r="F72" t="n">
        <v>0</v>
      </c>
      <c r="G72" t="n">
        <v>0.01</v>
      </c>
      <c r="H72" t="n">
        <v>0.01</v>
      </c>
      <c r="I72" t="n">
        <v>0.01</v>
      </c>
      <c r="J72" t="n">
        <v>0.01</v>
      </c>
      <c r="K72" t="n">
        <v>0.01</v>
      </c>
      <c r="L72" t="n">
        <v>0.01</v>
      </c>
      <c r="M72" t="n">
        <v>0.01</v>
      </c>
      <c r="N72" t="n">
        <v>0.01</v>
      </c>
      <c r="O72" t="n">
        <v>0.01</v>
      </c>
      <c r="P72" t="n">
        <v>0.01</v>
      </c>
    </row>
    <row r="73">
      <c r="A73" s="5" t="inlineStr">
        <is>
          <t>Langfristige Vermögensquote in %</t>
        </is>
      </c>
      <c r="B73" s="5" t="inlineStr">
        <is>
          <t>Non-Current Assets Ratio in %</t>
        </is>
      </c>
      <c r="C73" t="n">
        <v>76.83</v>
      </c>
      <c r="D73" t="n">
        <v>68.63</v>
      </c>
      <c r="E73" t="n">
        <v>82</v>
      </c>
      <c r="F73" t="n">
        <v>85.11</v>
      </c>
      <c r="G73" t="n">
        <v>86.86</v>
      </c>
      <c r="H73" t="n">
        <v>85.27</v>
      </c>
      <c r="I73" t="n">
        <v>85.67</v>
      </c>
      <c r="J73" t="n">
        <v>84.18000000000001</v>
      </c>
      <c r="K73" t="n">
        <v>75.43000000000001</v>
      </c>
      <c r="L73" t="n">
        <v>71.70999999999999</v>
      </c>
      <c r="M73" t="n">
        <v>71.45</v>
      </c>
      <c r="N73" t="n">
        <v>71.59</v>
      </c>
      <c r="O73" t="n">
        <v>80.94</v>
      </c>
      <c r="P73" t="n">
        <v>81.91</v>
      </c>
    </row>
    <row r="74">
      <c r="A74" s="5" t="inlineStr">
        <is>
          <t>Gesamtkapitalrentabilität</t>
        </is>
      </c>
      <c r="B74" s="5" t="inlineStr">
        <is>
          <t>ROA Return on Assets in %</t>
        </is>
      </c>
      <c r="C74" t="n">
        <v>8.24</v>
      </c>
      <c r="D74" t="n">
        <v>3.31</v>
      </c>
      <c r="E74" t="n">
        <v>5.03</v>
      </c>
      <c r="F74" t="n">
        <v>-5.37</v>
      </c>
      <c r="G74" t="n">
        <v>1.53</v>
      </c>
      <c r="H74" t="n">
        <v>9.140000000000001</v>
      </c>
      <c r="I74" t="n">
        <v>7.87</v>
      </c>
      <c r="J74" t="n">
        <v>11.93</v>
      </c>
      <c r="K74" t="n">
        <v>22.98</v>
      </c>
      <c r="L74" t="n">
        <v>14.32</v>
      </c>
      <c r="M74" t="n">
        <v>7.46</v>
      </c>
      <c r="N74" t="n">
        <v>20.28</v>
      </c>
      <c r="O74" t="n">
        <v>23.06</v>
      </c>
      <c r="P74" t="n">
        <v>21.54</v>
      </c>
    </row>
    <row r="75">
      <c r="A75" s="5" t="inlineStr">
        <is>
          <t>Ertrag des eingesetzten Kapitals</t>
        </is>
      </c>
      <c r="B75" s="5" t="inlineStr">
        <is>
          <t>ROCE Return on Cap. Empl. in %</t>
        </is>
      </c>
      <c r="C75" t="n">
        <v>18.2</v>
      </c>
      <c r="D75" t="n">
        <v>16.32</v>
      </c>
      <c r="E75" t="n">
        <v>11.13</v>
      </c>
      <c r="F75" t="n">
        <v>-5.85</v>
      </c>
      <c r="G75" t="n">
        <v>7.76</v>
      </c>
      <c r="H75" t="n">
        <v>17.56</v>
      </c>
      <c r="I75" t="n">
        <v>16.33</v>
      </c>
      <c r="J75" t="n">
        <v>22.15</v>
      </c>
      <c r="K75" t="n">
        <v>38.26</v>
      </c>
      <c r="L75" t="n">
        <v>26.42</v>
      </c>
      <c r="M75" t="n">
        <v>18.17</v>
      </c>
      <c r="N75" t="n">
        <v>40.56</v>
      </c>
      <c r="O75" t="n">
        <v>38.4</v>
      </c>
      <c r="P75" t="n">
        <v>37</v>
      </c>
    </row>
    <row r="76">
      <c r="A76" s="5" t="inlineStr">
        <is>
          <t>Eigenkapital zu Anlagevermögen</t>
        </is>
      </c>
      <c r="B76" s="5" t="inlineStr">
        <is>
          <t>Equity to Fixed Assets in %</t>
        </is>
      </c>
      <c r="C76" t="n">
        <v>60.96</v>
      </c>
      <c r="D76" t="n">
        <v>72.33</v>
      </c>
      <c r="E76" t="n">
        <v>59.67</v>
      </c>
      <c r="F76" t="n">
        <v>53.63</v>
      </c>
      <c r="G76" t="n">
        <v>59.85</v>
      </c>
      <c r="H76" t="n">
        <v>61.3</v>
      </c>
      <c r="I76" t="n">
        <v>59.72</v>
      </c>
      <c r="J76" t="n">
        <v>60.53</v>
      </c>
      <c r="K76" t="n">
        <v>73.14</v>
      </c>
      <c r="L76" t="n">
        <v>76.16</v>
      </c>
      <c r="M76" t="n">
        <v>70.98999999999999</v>
      </c>
      <c r="N76" t="n">
        <v>70.56</v>
      </c>
      <c r="O76" t="n">
        <v>63.01</v>
      </c>
      <c r="P76" t="n">
        <v>60.94</v>
      </c>
    </row>
    <row r="77">
      <c r="A77" s="5" t="inlineStr">
        <is>
          <t>Liquidität Dritten Grades</t>
        </is>
      </c>
      <c r="B77" s="5" t="inlineStr">
        <is>
          <t>Current Ratio in %</t>
        </is>
      </c>
      <c r="C77" t="n">
        <v>189.42</v>
      </c>
      <c r="D77" t="n">
        <v>251.13</v>
      </c>
      <c r="E77" t="n">
        <v>185.25</v>
      </c>
      <c r="F77" t="n">
        <v>143.55</v>
      </c>
      <c r="G77" t="n">
        <v>127.36</v>
      </c>
      <c r="H77" t="n">
        <v>123.43</v>
      </c>
      <c r="I77" t="n">
        <v>97.12</v>
      </c>
      <c r="J77" t="n">
        <v>92.81999999999999</v>
      </c>
      <c r="K77" t="n">
        <v>128.11</v>
      </c>
      <c r="L77" t="n">
        <v>192.72</v>
      </c>
      <c r="M77" t="n">
        <v>189.76</v>
      </c>
      <c r="N77" t="n">
        <v>131.8</v>
      </c>
      <c r="O77" t="n">
        <v>108.18</v>
      </c>
      <c r="P77" t="n">
        <v>99.04000000000001</v>
      </c>
    </row>
    <row r="78">
      <c r="A78" s="5" t="inlineStr">
        <is>
          <t>Operativer Cashflow</t>
        </is>
      </c>
      <c r="B78" s="5" t="inlineStr">
        <is>
          <t>Operating Cashflow in M</t>
        </is>
      </c>
      <c r="C78" t="n">
        <v>12038.4</v>
      </c>
      <c r="D78" t="n">
        <v>14044.8</v>
      </c>
      <c r="E78" t="n">
        <v>10369.92</v>
      </c>
      <c r="F78" t="n">
        <v>13432.32</v>
      </c>
      <c r="G78" t="n">
        <v>11447.04</v>
      </c>
      <c r="H78" t="n">
        <v>14340.48</v>
      </c>
      <c r="I78" t="n">
        <v>16062.72</v>
      </c>
      <c r="J78" t="n">
        <v>13371.36</v>
      </c>
      <c r="K78" t="n">
        <v>14345.98</v>
      </c>
      <c r="L78" t="n">
        <v>19409.7</v>
      </c>
      <c r="M78" t="inlineStr">
        <is>
          <t>-</t>
        </is>
      </c>
      <c r="N78" t="inlineStr">
        <is>
          <t>-</t>
        </is>
      </c>
      <c r="O78" t="inlineStr">
        <is>
          <t>-</t>
        </is>
      </c>
      <c r="P78" t="inlineStr">
        <is>
          <t>-</t>
        </is>
      </c>
    </row>
    <row r="79">
      <c r="A79" s="5" t="inlineStr">
        <is>
          <t>Aktienrückkauf</t>
        </is>
      </c>
      <c r="B79" s="5" t="inlineStr">
        <is>
          <t>Share Buyback in M</t>
        </is>
      </c>
      <c r="C79" t="n">
        <v>0</v>
      </c>
      <c r="D79" t="n">
        <v>0</v>
      </c>
      <c r="E79" t="n">
        <v>0</v>
      </c>
      <c r="F79" t="n">
        <v>0</v>
      </c>
      <c r="G79" t="n">
        <v>0</v>
      </c>
      <c r="H79" t="n">
        <v>24</v>
      </c>
      <c r="I79" t="n">
        <v>0</v>
      </c>
      <c r="J79" t="n">
        <v>2</v>
      </c>
      <c r="K79" t="n">
        <v>93</v>
      </c>
      <c r="L79" t="inlineStr">
        <is>
          <t>-</t>
        </is>
      </c>
      <c r="M79" t="inlineStr">
        <is>
          <t>-</t>
        </is>
      </c>
      <c r="N79" t="inlineStr">
        <is>
          <t>-</t>
        </is>
      </c>
      <c r="O79" t="inlineStr">
        <is>
          <t>-</t>
        </is>
      </c>
      <c r="P79" t="inlineStr">
        <is>
          <t>-</t>
        </is>
      </c>
    </row>
    <row r="80">
      <c r="A80" s="5" t="inlineStr">
        <is>
          <t>Umsatzwachstum 1J in %</t>
        </is>
      </c>
      <c r="B80" s="5" t="inlineStr">
        <is>
          <t>Revenue Growth 1Y in %</t>
        </is>
      </c>
      <c r="C80" t="n">
        <v>6.83</v>
      </c>
      <c r="D80" t="n">
        <v>14.05</v>
      </c>
      <c r="E80" t="n">
        <v>23.75</v>
      </c>
      <c r="F80" t="n">
        <v>-30.67</v>
      </c>
      <c r="G80" t="n">
        <v>-33.33</v>
      </c>
      <c r="H80" t="n">
        <v>1.86</v>
      </c>
      <c r="I80" t="n">
        <v>-8.66</v>
      </c>
      <c r="J80" t="n">
        <v>0.75</v>
      </c>
      <c r="K80" t="n">
        <v>41.9</v>
      </c>
      <c r="L80" t="n">
        <v>5.23</v>
      </c>
      <c r="M80" t="n">
        <v>-15.6</v>
      </c>
      <c r="N80" t="n">
        <v>54.2</v>
      </c>
      <c r="O80" t="n">
        <v>28.01</v>
      </c>
      <c r="P80" t="n">
        <v>22.22</v>
      </c>
    </row>
    <row r="81">
      <c r="A81" s="5" t="inlineStr">
        <is>
          <t>Umsatzwachstum 3J in %</t>
        </is>
      </c>
      <c r="B81" s="5" t="inlineStr">
        <is>
          <t>Revenue Growth 3Y in %</t>
        </is>
      </c>
      <c r="C81" t="n">
        <v>14.88</v>
      </c>
      <c r="D81" t="n">
        <v>2.38</v>
      </c>
      <c r="E81" t="n">
        <v>-13.42</v>
      </c>
      <c r="F81" t="n">
        <v>-20.71</v>
      </c>
      <c r="G81" t="n">
        <v>-13.38</v>
      </c>
      <c r="H81" t="n">
        <v>-2.02</v>
      </c>
      <c r="I81" t="n">
        <v>11.33</v>
      </c>
      <c r="J81" t="n">
        <v>15.96</v>
      </c>
      <c r="K81" t="n">
        <v>10.51</v>
      </c>
      <c r="L81" t="n">
        <v>14.61</v>
      </c>
      <c r="M81" t="n">
        <v>22.2</v>
      </c>
      <c r="N81" t="n">
        <v>34.81</v>
      </c>
      <c r="O81" t="inlineStr">
        <is>
          <t>-</t>
        </is>
      </c>
      <c r="P81" t="inlineStr">
        <is>
          <t>-</t>
        </is>
      </c>
    </row>
    <row r="82">
      <c r="A82" s="5" t="inlineStr">
        <is>
          <t>Umsatzwachstum 5J in %</t>
        </is>
      </c>
      <c r="B82" s="5" t="inlineStr">
        <is>
          <t>Revenue Growth 5Y in %</t>
        </is>
      </c>
      <c r="C82" t="n">
        <v>-3.87</v>
      </c>
      <c r="D82" t="n">
        <v>-4.87</v>
      </c>
      <c r="E82" t="n">
        <v>-9.41</v>
      </c>
      <c r="F82" t="n">
        <v>-14.01</v>
      </c>
      <c r="G82" t="n">
        <v>0.5</v>
      </c>
      <c r="H82" t="n">
        <v>8.220000000000001</v>
      </c>
      <c r="I82" t="n">
        <v>4.72</v>
      </c>
      <c r="J82" t="n">
        <v>17.3</v>
      </c>
      <c r="K82" t="n">
        <v>22.75</v>
      </c>
      <c r="L82" t="n">
        <v>18.81</v>
      </c>
      <c r="M82" t="inlineStr">
        <is>
          <t>-</t>
        </is>
      </c>
      <c r="N82" t="inlineStr">
        <is>
          <t>-</t>
        </is>
      </c>
      <c r="O82" t="inlineStr">
        <is>
          <t>-</t>
        </is>
      </c>
      <c r="P82" t="inlineStr">
        <is>
          <t>-</t>
        </is>
      </c>
    </row>
    <row r="83">
      <c r="A83" s="5" t="inlineStr">
        <is>
          <t>Umsatzwachstum 10J in %</t>
        </is>
      </c>
      <c r="B83" s="5" t="inlineStr">
        <is>
          <t>Revenue Growth 10Y in %</t>
        </is>
      </c>
      <c r="C83" t="n">
        <v>2.17</v>
      </c>
      <c r="D83" t="n">
        <v>-0.07000000000000001</v>
      </c>
      <c r="E83" t="n">
        <v>3.94</v>
      </c>
      <c r="F83" t="n">
        <v>4.37</v>
      </c>
      <c r="G83" t="n">
        <v>9.66</v>
      </c>
      <c r="H83" t="inlineStr">
        <is>
          <t>-</t>
        </is>
      </c>
      <c r="I83" t="inlineStr">
        <is>
          <t>-</t>
        </is>
      </c>
      <c r="J83" t="inlineStr">
        <is>
          <t>-</t>
        </is>
      </c>
      <c r="K83" t="inlineStr">
        <is>
          <t>-</t>
        </is>
      </c>
      <c r="L83" t="inlineStr">
        <is>
          <t>-</t>
        </is>
      </c>
      <c r="M83" t="inlineStr">
        <is>
          <t>-</t>
        </is>
      </c>
      <c r="N83" t="inlineStr">
        <is>
          <t>-</t>
        </is>
      </c>
      <c r="O83" t="inlineStr">
        <is>
          <t>-</t>
        </is>
      </c>
      <c r="P83" t="inlineStr">
        <is>
          <t>-</t>
        </is>
      </c>
    </row>
    <row r="84">
      <c r="A84" s="5" t="inlineStr">
        <is>
          <t>Gewinnwachstum 1J in %</t>
        </is>
      </c>
      <c r="B84" s="5" t="inlineStr">
        <is>
          <t>Earnings Growth 1Y in %</t>
        </is>
      </c>
      <c r="C84" t="n">
        <v>124.18</v>
      </c>
      <c r="D84" t="n">
        <v>-37.1</v>
      </c>
      <c r="E84" t="n">
        <v>-192.25</v>
      </c>
      <c r="F84" t="n">
        <v>-434.29</v>
      </c>
      <c r="G84" t="n">
        <v>-86.19</v>
      </c>
      <c r="H84" t="n">
        <v>27.18</v>
      </c>
      <c r="I84" t="n">
        <v>-29.45</v>
      </c>
      <c r="J84" t="n">
        <v>-34.81</v>
      </c>
      <c r="K84" t="n">
        <v>85.88</v>
      </c>
      <c r="L84" t="n">
        <v>116.47</v>
      </c>
      <c r="M84" t="n">
        <v>-61.81</v>
      </c>
      <c r="N84" t="n">
        <v>14.71</v>
      </c>
      <c r="O84" t="n">
        <v>28.38</v>
      </c>
      <c r="P84" t="n">
        <v>63.38</v>
      </c>
    </row>
    <row r="85">
      <c r="A85" s="5" t="inlineStr">
        <is>
          <t>Gewinnwachstum 3J in %</t>
        </is>
      </c>
      <c r="B85" s="5" t="inlineStr">
        <is>
          <t>Earnings Growth 3Y in %</t>
        </is>
      </c>
      <c r="C85" t="n">
        <v>-35.06</v>
      </c>
      <c r="D85" t="n">
        <v>-221.21</v>
      </c>
      <c r="E85" t="n">
        <v>-237.58</v>
      </c>
      <c r="F85" t="n">
        <v>-164.43</v>
      </c>
      <c r="G85" t="n">
        <v>-29.49</v>
      </c>
      <c r="H85" t="n">
        <v>-12.36</v>
      </c>
      <c r="I85" t="n">
        <v>7.21</v>
      </c>
      <c r="J85" t="n">
        <v>55.85</v>
      </c>
      <c r="K85" t="n">
        <v>46.85</v>
      </c>
      <c r="L85" t="n">
        <v>23.12</v>
      </c>
      <c r="M85" t="n">
        <v>-6.24</v>
      </c>
      <c r="N85" t="n">
        <v>35.49</v>
      </c>
      <c r="O85" t="inlineStr">
        <is>
          <t>-</t>
        </is>
      </c>
      <c r="P85" t="inlineStr">
        <is>
          <t>-</t>
        </is>
      </c>
    </row>
    <row r="86">
      <c r="A86" s="5" t="inlineStr">
        <is>
          <t>Gewinnwachstum 5J in %</t>
        </is>
      </c>
      <c r="B86" s="5" t="inlineStr">
        <is>
          <t>Earnings Growth 5Y in %</t>
        </is>
      </c>
      <c r="C86" t="n">
        <v>-125.13</v>
      </c>
      <c r="D86" t="n">
        <v>-144.53</v>
      </c>
      <c r="E86" t="n">
        <v>-143</v>
      </c>
      <c r="F86" t="n">
        <v>-111.51</v>
      </c>
      <c r="G86" t="n">
        <v>-7.48</v>
      </c>
      <c r="H86" t="n">
        <v>33.05</v>
      </c>
      <c r="I86" t="n">
        <v>15.26</v>
      </c>
      <c r="J86" t="n">
        <v>24.09</v>
      </c>
      <c r="K86" t="n">
        <v>36.73</v>
      </c>
      <c r="L86" t="n">
        <v>32.23</v>
      </c>
      <c r="M86" t="inlineStr">
        <is>
          <t>-</t>
        </is>
      </c>
      <c r="N86" t="inlineStr">
        <is>
          <t>-</t>
        </is>
      </c>
      <c r="O86" t="inlineStr">
        <is>
          <t>-</t>
        </is>
      </c>
      <c r="P86" t="inlineStr">
        <is>
          <t>-</t>
        </is>
      </c>
    </row>
    <row r="87">
      <c r="A87" s="5" t="inlineStr">
        <is>
          <t>Gewinnwachstum 10J in %</t>
        </is>
      </c>
      <c r="B87" s="5" t="inlineStr">
        <is>
          <t>Earnings Growth 10Y in %</t>
        </is>
      </c>
      <c r="C87" t="n">
        <v>-46.04</v>
      </c>
      <c r="D87" t="n">
        <v>-64.64</v>
      </c>
      <c r="E87" t="n">
        <v>-59.46</v>
      </c>
      <c r="F87" t="n">
        <v>-37.39</v>
      </c>
      <c r="G87" t="n">
        <v>12.37</v>
      </c>
      <c r="H87" t="inlineStr">
        <is>
          <t>-</t>
        </is>
      </c>
      <c r="I87" t="inlineStr">
        <is>
          <t>-</t>
        </is>
      </c>
      <c r="J87" t="inlineStr">
        <is>
          <t>-</t>
        </is>
      </c>
      <c r="K87" t="inlineStr">
        <is>
          <t>-</t>
        </is>
      </c>
      <c r="L87" t="inlineStr">
        <is>
          <t>-</t>
        </is>
      </c>
      <c r="M87" t="inlineStr">
        <is>
          <t>-</t>
        </is>
      </c>
      <c r="N87" t="inlineStr">
        <is>
          <t>-</t>
        </is>
      </c>
      <c r="O87" t="inlineStr">
        <is>
          <t>-</t>
        </is>
      </c>
      <c r="P87" t="inlineStr">
        <is>
          <t>-</t>
        </is>
      </c>
    </row>
    <row r="88">
      <c r="A88" s="5" t="inlineStr">
        <is>
          <t>PEG Ratio</t>
        </is>
      </c>
      <c r="B88" s="5" t="inlineStr">
        <is>
          <t>KGW Kurs/Gewinn/Wachstum</t>
        </is>
      </c>
      <c r="C88" t="n">
        <v>-0.1</v>
      </c>
      <c r="D88" t="n">
        <v>-0.23</v>
      </c>
      <c r="E88" t="n">
        <v>-0.1</v>
      </c>
      <c r="F88" t="inlineStr">
        <is>
          <t>-</t>
        </is>
      </c>
      <c r="G88" t="n">
        <v>-7.31</v>
      </c>
      <c r="H88" t="n">
        <v>0.38</v>
      </c>
      <c r="I88" t="n">
        <v>0.83</v>
      </c>
      <c r="J88" t="n">
        <v>0.41</v>
      </c>
      <c r="K88" t="n">
        <v>0.24</v>
      </c>
      <c r="L88" t="n">
        <v>0.38</v>
      </c>
      <c r="M88" t="inlineStr">
        <is>
          <t>-</t>
        </is>
      </c>
      <c r="N88" t="inlineStr">
        <is>
          <t>-</t>
        </is>
      </c>
      <c r="O88" t="inlineStr">
        <is>
          <t>-</t>
        </is>
      </c>
      <c r="P88" t="inlineStr">
        <is>
          <t>-</t>
        </is>
      </c>
    </row>
    <row r="89">
      <c r="A89" s="5" t="inlineStr">
        <is>
          <t>EBIT-Wachstum 1J in %</t>
        </is>
      </c>
      <c r="B89" s="5" t="inlineStr">
        <is>
          <t>EBIT Growth 1Y in %</t>
        </is>
      </c>
      <c r="C89" t="n">
        <v>0.73</v>
      </c>
      <c r="D89" t="n">
        <v>36.1</v>
      </c>
      <c r="E89" t="n">
        <v>-288.5</v>
      </c>
      <c r="F89" t="n">
        <v>-171.91</v>
      </c>
      <c r="G89" t="n">
        <v>-62.97</v>
      </c>
      <c r="H89" t="n">
        <v>21.78</v>
      </c>
      <c r="I89" t="n">
        <v>-19.06</v>
      </c>
      <c r="J89" t="n">
        <v>-25.35</v>
      </c>
      <c r="K89" t="n">
        <v>58.83</v>
      </c>
      <c r="L89" t="n">
        <v>64.73</v>
      </c>
      <c r="M89" t="n">
        <v>-49.64</v>
      </c>
      <c r="N89" t="n">
        <v>31.22</v>
      </c>
      <c r="O89" t="n">
        <v>25.42</v>
      </c>
      <c r="P89" t="n">
        <v>58.25</v>
      </c>
    </row>
    <row r="90">
      <c r="A90" s="5" t="inlineStr">
        <is>
          <t>EBIT-Wachstum 3J in %</t>
        </is>
      </c>
      <c r="B90" s="5" t="inlineStr">
        <is>
          <t>EBIT Growth 3Y in %</t>
        </is>
      </c>
      <c r="C90" t="n">
        <v>-83.89</v>
      </c>
      <c r="D90" t="n">
        <v>-141.44</v>
      </c>
      <c r="E90" t="n">
        <v>-174.46</v>
      </c>
      <c r="F90" t="n">
        <v>-71.03</v>
      </c>
      <c r="G90" t="n">
        <v>-20.08</v>
      </c>
      <c r="H90" t="n">
        <v>-7.54</v>
      </c>
      <c r="I90" t="n">
        <v>4.81</v>
      </c>
      <c r="J90" t="n">
        <v>32.74</v>
      </c>
      <c r="K90" t="n">
        <v>24.64</v>
      </c>
      <c r="L90" t="n">
        <v>15.44</v>
      </c>
      <c r="M90" t="n">
        <v>2.33</v>
      </c>
      <c r="N90" t="n">
        <v>38.3</v>
      </c>
      <c r="O90" t="inlineStr">
        <is>
          <t>-</t>
        </is>
      </c>
      <c r="P90" t="inlineStr">
        <is>
          <t>-</t>
        </is>
      </c>
    </row>
    <row r="91">
      <c r="A91" s="5" t="inlineStr">
        <is>
          <t>EBIT-Wachstum 5J in %</t>
        </is>
      </c>
      <c r="B91" s="5" t="inlineStr">
        <is>
          <t>EBIT Growth 5Y in %</t>
        </is>
      </c>
      <c r="C91" t="n">
        <v>-97.31</v>
      </c>
      <c r="D91" t="n">
        <v>-93.09999999999999</v>
      </c>
      <c r="E91" t="n">
        <v>-104.13</v>
      </c>
      <c r="F91" t="n">
        <v>-51.5</v>
      </c>
      <c r="G91" t="n">
        <v>-5.35</v>
      </c>
      <c r="H91" t="n">
        <v>20.19</v>
      </c>
      <c r="I91" t="n">
        <v>5.9</v>
      </c>
      <c r="J91" t="n">
        <v>15.96</v>
      </c>
      <c r="K91" t="n">
        <v>26.11</v>
      </c>
      <c r="L91" t="n">
        <v>26</v>
      </c>
      <c r="M91" t="inlineStr">
        <is>
          <t>-</t>
        </is>
      </c>
      <c r="N91" t="inlineStr">
        <is>
          <t>-</t>
        </is>
      </c>
      <c r="O91" t="inlineStr">
        <is>
          <t>-</t>
        </is>
      </c>
      <c r="P91" t="inlineStr">
        <is>
          <t>-</t>
        </is>
      </c>
    </row>
    <row r="92">
      <c r="A92" s="5" t="inlineStr">
        <is>
          <t>EBIT-Wachstum 10J in %</t>
        </is>
      </c>
      <c r="B92" s="5" t="inlineStr">
        <is>
          <t>EBIT Growth 10Y in %</t>
        </is>
      </c>
      <c r="C92" t="n">
        <v>-38.56</v>
      </c>
      <c r="D92" t="n">
        <v>-43.6</v>
      </c>
      <c r="E92" t="n">
        <v>-44.09</v>
      </c>
      <c r="F92" t="n">
        <v>-12.69</v>
      </c>
      <c r="G92" t="n">
        <v>10.32</v>
      </c>
      <c r="H92" t="inlineStr">
        <is>
          <t>-</t>
        </is>
      </c>
      <c r="I92" t="inlineStr">
        <is>
          <t>-</t>
        </is>
      </c>
      <c r="J92" t="inlineStr">
        <is>
          <t>-</t>
        </is>
      </c>
      <c r="K92" t="inlineStr">
        <is>
          <t>-</t>
        </is>
      </c>
      <c r="L92" t="inlineStr">
        <is>
          <t>-</t>
        </is>
      </c>
      <c r="M92" t="inlineStr">
        <is>
          <t>-</t>
        </is>
      </c>
      <c r="N92" t="inlineStr">
        <is>
          <t>-</t>
        </is>
      </c>
      <c r="O92" t="inlineStr">
        <is>
          <t>-</t>
        </is>
      </c>
      <c r="P92" t="inlineStr">
        <is>
          <t>-</t>
        </is>
      </c>
    </row>
    <row r="93">
      <c r="A93" s="5" t="inlineStr">
        <is>
          <t>Op.Cashflow Wachstum 1J in %</t>
        </is>
      </c>
      <c r="B93" s="5" t="inlineStr">
        <is>
          <t>Op.Cashflow Wachstum 1Y in %</t>
        </is>
      </c>
      <c r="C93" t="n">
        <v>-14.29</v>
      </c>
      <c r="D93" t="n">
        <v>35.44</v>
      </c>
      <c r="E93" t="n">
        <v>-22.8</v>
      </c>
      <c r="F93" t="n">
        <v>17.34</v>
      </c>
      <c r="G93" t="n">
        <v>-20.18</v>
      </c>
      <c r="H93" t="n">
        <v>-9.710000000000001</v>
      </c>
      <c r="I93" t="n">
        <v>20.13</v>
      </c>
      <c r="J93" t="n">
        <v>-6.71</v>
      </c>
      <c r="K93" t="n">
        <v>-22.87</v>
      </c>
      <c r="L93" t="n">
        <v>34.88</v>
      </c>
      <c r="M93" t="n">
        <v>-26.54</v>
      </c>
      <c r="N93" t="n">
        <v>-15.98</v>
      </c>
      <c r="O93" t="n">
        <v>-12.7</v>
      </c>
      <c r="P93" t="n">
        <v>15.99</v>
      </c>
    </row>
    <row r="94">
      <c r="A94" s="5" t="inlineStr">
        <is>
          <t>Op.Cashflow Wachstum 3J in %</t>
        </is>
      </c>
      <c r="B94" s="5" t="inlineStr">
        <is>
          <t>Op.Cashflow Wachstum 3Y in %</t>
        </is>
      </c>
      <c r="C94" t="n">
        <v>-0.55</v>
      </c>
      <c r="D94" t="n">
        <v>9.99</v>
      </c>
      <c r="E94" t="n">
        <v>-8.550000000000001</v>
      </c>
      <c r="F94" t="n">
        <v>-4.18</v>
      </c>
      <c r="G94" t="n">
        <v>-3.25</v>
      </c>
      <c r="H94" t="n">
        <v>1.24</v>
      </c>
      <c r="I94" t="n">
        <v>-3.15</v>
      </c>
      <c r="J94" t="n">
        <v>1.77</v>
      </c>
      <c r="K94" t="n">
        <v>-4.84</v>
      </c>
      <c r="L94" t="n">
        <v>-2.55</v>
      </c>
      <c r="M94" t="n">
        <v>-18.41</v>
      </c>
      <c r="N94" t="n">
        <v>-4.23</v>
      </c>
      <c r="O94" t="inlineStr">
        <is>
          <t>-</t>
        </is>
      </c>
      <c r="P94" t="inlineStr">
        <is>
          <t>-</t>
        </is>
      </c>
    </row>
    <row r="95">
      <c r="A95" s="5" t="inlineStr">
        <is>
          <t>Op.Cashflow Wachstum 5J in %</t>
        </is>
      </c>
      <c r="B95" s="5" t="inlineStr">
        <is>
          <t>Op.Cashflow Wachstum 5Y in %</t>
        </is>
      </c>
      <c r="C95" t="n">
        <v>-0.9</v>
      </c>
      <c r="D95" t="n">
        <v>0.02</v>
      </c>
      <c r="E95" t="n">
        <v>-3.04</v>
      </c>
      <c r="F95" t="n">
        <v>0.17</v>
      </c>
      <c r="G95" t="n">
        <v>-7.87</v>
      </c>
      <c r="H95" t="n">
        <v>3.14</v>
      </c>
      <c r="I95" t="n">
        <v>-0.22</v>
      </c>
      <c r="J95" t="n">
        <v>-7.44</v>
      </c>
      <c r="K95" t="n">
        <v>-8.640000000000001</v>
      </c>
      <c r="L95" t="n">
        <v>-0.87</v>
      </c>
      <c r="M95" t="inlineStr">
        <is>
          <t>-</t>
        </is>
      </c>
      <c r="N95" t="inlineStr">
        <is>
          <t>-</t>
        </is>
      </c>
      <c r="O95" t="inlineStr">
        <is>
          <t>-</t>
        </is>
      </c>
      <c r="P95" t="inlineStr">
        <is>
          <t>-</t>
        </is>
      </c>
    </row>
    <row r="96">
      <c r="A96" s="5" t="inlineStr">
        <is>
          <t>Op.Cashflow Wachstum 10J in %</t>
        </is>
      </c>
      <c r="B96" s="5" t="inlineStr">
        <is>
          <t>Op.Cashflow Wachstum 10Y in %</t>
        </is>
      </c>
      <c r="C96" t="n">
        <v>1.12</v>
      </c>
      <c r="D96" t="n">
        <v>-0.1</v>
      </c>
      <c r="E96" t="n">
        <v>-5.24</v>
      </c>
      <c r="F96" t="n">
        <v>-4.23</v>
      </c>
      <c r="G96" t="n">
        <v>-4.37</v>
      </c>
      <c r="H96" t="inlineStr">
        <is>
          <t>-</t>
        </is>
      </c>
      <c r="I96" t="inlineStr">
        <is>
          <t>-</t>
        </is>
      </c>
      <c r="J96" t="inlineStr">
        <is>
          <t>-</t>
        </is>
      </c>
      <c r="K96" t="inlineStr">
        <is>
          <t>-</t>
        </is>
      </c>
      <c r="L96" t="inlineStr">
        <is>
          <t>-</t>
        </is>
      </c>
      <c r="M96" t="inlineStr">
        <is>
          <t>-</t>
        </is>
      </c>
      <c r="N96" t="inlineStr">
        <is>
          <t>-</t>
        </is>
      </c>
      <c r="O96" t="inlineStr">
        <is>
          <t>-</t>
        </is>
      </c>
      <c r="P96" t="inlineStr">
        <is>
          <t>-</t>
        </is>
      </c>
    </row>
    <row r="97">
      <c r="A97" s="5" t="inlineStr">
        <is>
          <t>Working Capital in Mio</t>
        </is>
      </c>
      <c r="B97" s="5" t="inlineStr">
        <is>
          <t>Working Capital in M</t>
        </is>
      </c>
      <c r="C97" t="n">
        <v>11034</v>
      </c>
      <c r="D97" t="n">
        <v>21141</v>
      </c>
      <c r="E97" t="n">
        <v>9690</v>
      </c>
      <c r="F97" t="n">
        <v>5374</v>
      </c>
      <c r="G97" t="n">
        <v>3516</v>
      </c>
      <c r="H97" t="n">
        <v>4232</v>
      </c>
      <c r="I97" t="n">
        <v>-586</v>
      </c>
      <c r="J97" t="n">
        <v>-1583</v>
      </c>
      <c r="K97" t="n">
        <v>5547</v>
      </c>
      <c r="L97" t="n">
        <v>12092</v>
      </c>
      <c r="M97" t="n">
        <v>10636</v>
      </c>
      <c r="N97" t="n">
        <v>5202</v>
      </c>
      <c r="O97" t="n">
        <v>838</v>
      </c>
      <c r="P97" t="n">
        <v>-85</v>
      </c>
      <c r="Q97" t="n">
        <v>-413</v>
      </c>
    </row>
  </sheetData>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1"/>
    <col customWidth="1" max="14" min="14" width="11"/>
    <col customWidth="1" max="15" min="15" width="11"/>
    <col customWidth="1" max="16" min="16" width="19"/>
    <col customWidth="1" max="17" min="17" width="20"/>
    <col customWidth="1" max="18" min="18" width="20"/>
    <col customWidth="1" max="19" min="19" width="20"/>
    <col customWidth="1" max="20" min="20" width="11"/>
    <col customWidth="1" max="21" min="21" width="11"/>
    <col customWidth="1" max="22" min="22" width="20"/>
    <col customWidth="1" max="23" min="23" width="10"/>
  </cols>
  <sheetData>
    <row r="1">
      <c r="A1" s="1" t="inlineStr">
        <is>
          <t xml:space="preserve">BP </t>
        </is>
      </c>
      <c r="B1" s="2" t="inlineStr">
        <is>
          <t>WKN: 850517  ISIN: GB0007980591  US-Symbol:BPAQF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1909</t>
        </is>
      </c>
      <c r="C4" s="5" t="inlineStr">
        <is>
          <t>Telefon / Phone</t>
        </is>
      </c>
      <c r="D4" s="5" t="inlineStr"/>
      <c r="E4" t="inlineStr">
        <is>
          <t>+44-20-7496-4000</t>
        </is>
      </c>
      <c r="G4" t="inlineStr">
        <is>
          <t>04.02.2020</t>
        </is>
      </c>
      <c r="H4" t="inlineStr">
        <is>
          <t>Q4 Result</t>
        </is>
      </c>
      <c r="J4" t="inlineStr">
        <is>
          <t>JPMorgan Chase Bank N.A.</t>
        </is>
      </c>
      <c r="L4" t="inlineStr">
        <is>
          <t>27,13%</t>
        </is>
      </c>
    </row>
    <row r="5">
      <c r="A5" s="5" t="inlineStr">
        <is>
          <t>Ticker</t>
        </is>
      </c>
      <c r="B5" t="inlineStr">
        <is>
          <t>BPE5</t>
        </is>
      </c>
      <c r="C5" s="5" t="inlineStr">
        <is>
          <t>Fax</t>
        </is>
      </c>
      <c r="D5" s="5" t="inlineStr"/>
      <c r="E5" t="inlineStr">
        <is>
          <t>+44-20-7496-4962</t>
        </is>
      </c>
      <c r="G5" t="inlineStr">
        <is>
          <t>19.03.2020</t>
        </is>
      </c>
      <c r="H5" t="inlineStr">
        <is>
          <t>Publication Of Annual Report</t>
        </is>
      </c>
      <c r="J5" t="inlineStr">
        <is>
          <t>BlackRock, Inc.</t>
        </is>
      </c>
      <c r="L5" t="inlineStr">
        <is>
          <t>7,60%</t>
        </is>
      </c>
    </row>
    <row r="6">
      <c r="A6" s="5" t="inlineStr">
        <is>
          <t>Gelistet Seit / Listed Since</t>
        </is>
      </c>
      <c r="B6" t="inlineStr">
        <is>
          <t>-</t>
        </is>
      </c>
      <c r="C6" s="5" t="inlineStr">
        <is>
          <t>Internet</t>
        </is>
      </c>
      <c r="D6" s="5" t="inlineStr"/>
      <c r="E6" t="inlineStr">
        <is>
          <t>http://www.bp.com</t>
        </is>
      </c>
      <c r="G6" t="inlineStr">
        <is>
          <t>27.03.2020</t>
        </is>
      </c>
      <c r="H6" t="inlineStr">
        <is>
          <t>Dividend Payout</t>
        </is>
      </c>
      <c r="J6" t="inlineStr">
        <is>
          <t>Vanguard Group Inc.</t>
        </is>
      </c>
      <c r="L6" t="inlineStr">
        <is>
          <t>4,00%</t>
        </is>
      </c>
    </row>
    <row r="7">
      <c r="A7" s="5" t="inlineStr">
        <is>
          <t>Nominalwert / Nominal Value</t>
        </is>
      </c>
      <c r="B7" t="inlineStr">
        <is>
          <t>0,25</t>
        </is>
      </c>
      <c r="C7" s="5" t="inlineStr">
        <is>
          <t>Inv. Relations E-Mail</t>
        </is>
      </c>
      <c r="D7" s="5" t="inlineStr"/>
      <c r="E7" t="inlineStr">
        <is>
          <t>ir@bp.com</t>
        </is>
      </c>
      <c r="G7" t="inlineStr">
        <is>
          <t>28.04.2020</t>
        </is>
      </c>
      <c r="H7" t="inlineStr">
        <is>
          <t>Result Q1</t>
        </is>
      </c>
      <c r="J7" t="inlineStr">
        <is>
          <t>Freefloat</t>
        </is>
      </c>
      <c r="L7" t="inlineStr">
        <is>
          <t>61,27%</t>
        </is>
      </c>
    </row>
    <row r="8">
      <c r="A8" s="5" t="inlineStr">
        <is>
          <t>Land / Country</t>
        </is>
      </c>
      <c r="B8" t="inlineStr">
        <is>
          <t>Großbritannien</t>
        </is>
      </c>
      <c r="C8" s="5" t="inlineStr">
        <is>
          <t>Kontaktperson / Contact Person</t>
        </is>
      </c>
      <c r="D8" s="5" t="inlineStr"/>
      <c r="E8" t="inlineStr">
        <is>
          <t>Craig Marshall</t>
        </is>
      </c>
      <c r="G8" t="inlineStr">
        <is>
          <t>19.06.2020</t>
        </is>
      </c>
      <c r="H8" t="inlineStr">
        <is>
          <t>Dividend Payout</t>
        </is>
      </c>
    </row>
    <row r="9">
      <c r="A9" s="5" t="inlineStr">
        <is>
          <t>Währung / Currency</t>
        </is>
      </c>
      <c r="B9" t="inlineStr">
        <is>
          <t>USD</t>
        </is>
      </c>
      <c r="C9" s="5" t="inlineStr">
        <is>
          <t>28.07.2020</t>
        </is>
      </c>
      <c r="D9" s="5" t="inlineStr">
        <is>
          <t>Score Half Year</t>
        </is>
      </c>
    </row>
    <row r="10">
      <c r="A10" s="5" t="inlineStr">
        <is>
          <t>Branche / Industry</t>
        </is>
      </c>
      <c r="B10" t="inlineStr">
        <is>
          <t>Oil And Gas</t>
        </is>
      </c>
      <c r="C10" s="5" t="inlineStr">
        <is>
          <t>18.09.2020</t>
        </is>
      </c>
      <c r="D10" s="5" t="inlineStr">
        <is>
          <t>Dividend Payout</t>
        </is>
      </c>
    </row>
    <row r="11">
      <c r="A11" s="5" t="inlineStr">
        <is>
          <t>Sektor / Sector</t>
        </is>
      </c>
      <c r="B11" t="inlineStr">
        <is>
          <t>Energy / Resources</t>
        </is>
      </c>
      <c r="C11" t="inlineStr">
        <is>
          <t>27.10.2020</t>
        </is>
      </c>
      <c r="D11" t="inlineStr">
        <is>
          <t>Q3 Earnings</t>
        </is>
      </c>
    </row>
    <row r="12">
      <c r="A12" s="5" t="inlineStr">
        <is>
          <t>Typ / Genre</t>
        </is>
      </c>
      <c r="B12" t="inlineStr">
        <is>
          <t>Stammaktie</t>
        </is>
      </c>
      <c r="C12" t="inlineStr">
        <is>
          <t>18.12.2020</t>
        </is>
      </c>
      <c r="D12" t="inlineStr">
        <is>
          <t>Dividend Payout</t>
        </is>
      </c>
    </row>
    <row r="13">
      <c r="A13" s="5" t="inlineStr">
        <is>
          <t>Adresse / Address</t>
        </is>
      </c>
      <c r="B13" t="inlineStr">
        <is>
          <t>BP plc1 St James's Square  UK-London SW1Y 4PD</t>
        </is>
      </c>
    </row>
    <row r="14">
      <c r="A14" s="5" t="inlineStr">
        <is>
          <t>Management</t>
        </is>
      </c>
      <c r="B14" t="inlineStr">
        <is>
          <t>Bernard Looney, Dr. Brian Gilvary (bis 30.06.2020), Murray Auchincloss (ab 1.07.2020), Gordon Birrell, Emma Delaney, Susan Dio, David Eyton, Bob Fryar, Andy Hopwood, Lamar McKay, Eric Nitcher, Dev Sanyal, Helmut Schuster, Dame Angela Strank</t>
        </is>
      </c>
    </row>
    <row r="15">
      <c r="A15" s="5" t="inlineStr">
        <is>
          <t>Aufsichtsrat / Board</t>
        </is>
      </c>
      <c r="B15" t="inlineStr">
        <is>
          <t>Helge Lund, Bernard Looney, Dr. Brian Gilvary, Dame Alison Carnwath, Pamela Daley, Ian Davis, Prof. Dame Ann Dowling, Melody Meyer, Brendan Nelson, Paula Rosput Reynolds, Sir John Sawers</t>
        </is>
      </c>
    </row>
    <row r="16">
      <c r="A16" s="5" t="inlineStr">
        <is>
          <t>Beschreibung</t>
        </is>
      </c>
      <c r="B16" t="inlineStr">
        <is>
          <t>Der britische Konzern BP Plc (BP) gehört zu den weltweit größten Mineralöl- und Energieunternehmen und ist mit Niederlassungen und Tochtergesellschaften weltweit vertreten. Das Portfolio setzt sich aus der Förderung von Erdöl, Erdgas, alternativer Energie, Treibstoffen, Schmierstoffen, Petrochemikalien und Bitumen zusammen. Das Unternehmen ist in allen Bereichen des Produktionsprozesses aktiv eingebunden, von der Erschließung über die Förderung bis hin zu Raffinerie, Transport und Verkauf. Das Erschließen, der Bau von Infrastrukturen sowie die Produktion von Erdöl und Erdgas verteilen sich auf allen fünf Kontinenten. Copyright 2014 FINANCE BASE AG</t>
        </is>
      </c>
    </row>
    <row r="17">
      <c r="A17" s="5" t="inlineStr">
        <is>
          <t>Profile</t>
        </is>
      </c>
      <c r="B17" t="inlineStr">
        <is>
          <t>The British company BP Plc (BP) is one of the world's largest oil and energy companies and has offices and subsidiaries worldwide. The portfolio consists of the production of oil, natural gas, alternative energy, fuels, lubricants, petrochemicals and asphalt together. The company is actively involved in all areas of the production process, from the development on the promotion to refining, transportation and sale. Opening up, the construction of infrastructures and the production of oil and natural gas are spread over five continents.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278397</v>
      </c>
      <c r="D20" t="n">
        <v>298756</v>
      </c>
      <c r="E20" t="n">
        <v>240208</v>
      </c>
      <c r="F20" t="n">
        <v>183008</v>
      </c>
      <c r="G20" t="n">
        <v>222894</v>
      </c>
      <c r="H20" t="n">
        <v>353568</v>
      </c>
      <c r="I20" t="n">
        <v>379136</v>
      </c>
      <c r="J20" t="n">
        <v>375580</v>
      </c>
      <c r="K20" t="n">
        <v>375517</v>
      </c>
      <c r="L20" t="n">
        <v>302545</v>
      </c>
      <c r="M20" t="n">
        <v>246138</v>
      </c>
      <c r="N20" t="n">
        <v>365700</v>
      </c>
      <c r="O20" t="n">
        <v>291438</v>
      </c>
      <c r="P20" t="n">
        <v>274316</v>
      </c>
      <c r="Q20" t="n">
        <v>255159</v>
      </c>
      <c r="R20" t="n">
        <v>294849</v>
      </c>
      <c r="S20" t="n">
        <v>236045</v>
      </c>
      <c r="T20" t="n">
        <v>180186</v>
      </c>
      <c r="U20" t="n">
        <v>175389</v>
      </c>
      <c r="V20" t="n">
        <v>161826</v>
      </c>
      <c r="W20" t="n">
        <v>101180</v>
      </c>
    </row>
    <row r="21">
      <c r="A21" s="5" t="inlineStr">
        <is>
          <t>Bruttoergebnis vom Umsatz</t>
        </is>
      </c>
      <c r="B21" s="5" t="inlineStr">
        <is>
          <t>Gross Profit</t>
        </is>
      </c>
      <c r="C21" t="n">
        <v>51129</v>
      </c>
      <c r="D21" t="n">
        <v>50855</v>
      </c>
      <c r="E21" t="n">
        <v>40637</v>
      </c>
      <c r="F21" t="n">
        <v>25310</v>
      </c>
      <c r="G21" t="n">
        <v>24152</v>
      </c>
      <c r="H21" t="n">
        <v>49396</v>
      </c>
      <c r="I21" t="n">
        <v>70339</v>
      </c>
      <c r="J21" t="n">
        <v>61132</v>
      </c>
      <c r="K21" t="n">
        <v>76700</v>
      </c>
      <c r="L21" t="n">
        <v>22858</v>
      </c>
      <c r="M21" t="n">
        <v>55412</v>
      </c>
      <c r="N21" t="n">
        <v>64362</v>
      </c>
      <c r="O21" t="n">
        <v>60744</v>
      </c>
      <c r="P21" t="n">
        <v>59719</v>
      </c>
      <c r="Q21" t="n">
        <v>58358</v>
      </c>
      <c r="R21" t="n">
        <v>34196</v>
      </c>
      <c r="S21" t="n">
        <v>28807</v>
      </c>
      <c r="T21" t="n">
        <v>21919</v>
      </c>
      <c r="U21" t="n">
        <v>25636</v>
      </c>
      <c r="V21" t="n">
        <v>25281</v>
      </c>
      <c r="W21" t="n">
        <v>13934</v>
      </c>
    </row>
    <row r="22">
      <c r="A22" s="5" t="inlineStr">
        <is>
          <t>Operatives Ergebnis (EBIT)</t>
        </is>
      </c>
      <c r="B22" s="5" t="inlineStr">
        <is>
          <t>EBIT Earning Before Interest &amp; Tax</t>
        </is>
      </c>
      <c r="C22" t="n">
        <v>11706</v>
      </c>
      <c r="D22" t="n">
        <v>19378</v>
      </c>
      <c r="E22" t="n">
        <v>9474</v>
      </c>
      <c r="F22" t="n">
        <v>-430</v>
      </c>
      <c r="G22" t="n">
        <v>-7918</v>
      </c>
      <c r="H22" t="n">
        <v>6412</v>
      </c>
      <c r="I22" t="n">
        <v>31769</v>
      </c>
      <c r="J22" t="n">
        <v>19733</v>
      </c>
      <c r="K22" t="n">
        <v>39817</v>
      </c>
      <c r="L22" t="n">
        <v>-3702</v>
      </c>
      <c r="M22" t="n">
        <v>26426</v>
      </c>
      <c r="N22" t="n">
        <v>35239</v>
      </c>
      <c r="O22" t="n">
        <v>32352</v>
      </c>
      <c r="P22" t="n">
        <v>35158</v>
      </c>
      <c r="Q22" t="n">
        <v>32682</v>
      </c>
      <c r="R22" t="n">
        <v>22784</v>
      </c>
      <c r="S22" t="n">
        <v>16413</v>
      </c>
      <c r="T22" t="n">
        <v>10246</v>
      </c>
      <c r="U22" t="n">
        <v>16135</v>
      </c>
      <c r="V22" t="n">
        <v>17756</v>
      </c>
      <c r="W22" t="n">
        <v>8894</v>
      </c>
    </row>
    <row r="23">
      <c r="A23" s="5" t="inlineStr">
        <is>
          <t>Finanzergebnis</t>
        </is>
      </c>
      <c r="B23" s="5" t="inlineStr">
        <is>
          <t>Financial Result</t>
        </is>
      </c>
      <c r="C23" t="n">
        <v>-3552</v>
      </c>
      <c r="D23" t="n">
        <v>-2655</v>
      </c>
      <c r="E23" t="n">
        <v>-2294</v>
      </c>
      <c r="F23" t="n">
        <v>-1865</v>
      </c>
      <c r="G23" t="n">
        <v>-1653</v>
      </c>
      <c r="H23" t="n">
        <v>-1462</v>
      </c>
      <c r="I23" t="n">
        <v>-1548</v>
      </c>
      <c r="J23" t="n">
        <v>-924</v>
      </c>
      <c r="K23" t="n">
        <v>-983</v>
      </c>
      <c r="L23" t="n">
        <v>-1123</v>
      </c>
      <c r="M23" t="n">
        <v>-1302</v>
      </c>
      <c r="N23" t="n">
        <v>-956</v>
      </c>
      <c r="O23" t="n">
        <v>-741</v>
      </c>
      <c r="P23" t="n">
        <v>-516</v>
      </c>
      <c r="Q23" t="n">
        <v>-761</v>
      </c>
      <c r="R23" t="n">
        <v>1459</v>
      </c>
      <c r="S23" t="n">
        <v>-4</v>
      </c>
      <c r="T23" t="n">
        <v>1018</v>
      </c>
      <c r="U23" t="n">
        <v>-3035</v>
      </c>
      <c r="V23" t="n">
        <v>-822</v>
      </c>
      <c r="W23" t="n">
        <v>-1868</v>
      </c>
    </row>
    <row r="24">
      <c r="A24" s="5" t="inlineStr">
        <is>
          <t>Ergebnis vor Steuer (EBT)</t>
        </is>
      </c>
      <c r="B24" s="5" t="inlineStr">
        <is>
          <t>EBT Earning Before Tax</t>
        </is>
      </c>
      <c r="C24" t="n">
        <v>8154</v>
      </c>
      <c r="D24" t="n">
        <v>16723</v>
      </c>
      <c r="E24" t="n">
        <v>7180</v>
      </c>
      <c r="F24" t="n">
        <v>-2295</v>
      </c>
      <c r="G24" t="n">
        <v>-9571</v>
      </c>
      <c r="H24" t="n">
        <v>4950</v>
      </c>
      <c r="I24" t="n">
        <v>30221</v>
      </c>
      <c r="J24" t="n">
        <v>18809</v>
      </c>
      <c r="K24" t="n">
        <v>38834</v>
      </c>
      <c r="L24" t="n">
        <v>-4825</v>
      </c>
      <c r="M24" t="n">
        <v>25124</v>
      </c>
      <c r="N24" t="n">
        <v>34283</v>
      </c>
      <c r="O24" t="n">
        <v>31611</v>
      </c>
      <c r="P24" t="n">
        <v>34642</v>
      </c>
      <c r="Q24" t="n">
        <v>31921</v>
      </c>
      <c r="R24" t="n">
        <v>24243</v>
      </c>
      <c r="S24" t="n">
        <v>16409</v>
      </c>
      <c r="T24" t="n">
        <v>11264</v>
      </c>
      <c r="U24" t="n">
        <v>13100</v>
      </c>
      <c r="V24" t="n">
        <v>16934</v>
      </c>
      <c r="W24" t="n">
        <v>7026</v>
      </c>
    </row>
    <row r="25">
      <c r="A25" s="5" t="inlineStr">
        <is>
          <t>Steuern auf Einkommen und Ertrag</t>
        </is>
      </c>
      <c r="B25" s="5" t="inlineStr">
        <is>
          <t>Taxes on income and earnings</t>
        </is>
      </c>
      <c r="C25" t="n">
        <v>3964</v>
      </c>
      <c r="D25" t="n">
        <v>7145</v>
      </c>
      <c r="E25" t="n">
        <v>3712</v>
      </c>
      <c r="F25" t="n">
        <v>-2467</v>
      </c>
      <c r="G25" t="n">
        <v>-3171</v>
      </c>
      <c r="H25" t="n">
        <v>947</v>
      </c>
      <c r="I25" t="n">
        <v>6463</v>
      </c>
      <c r="J25" t="n">
        <v>6993</v>
      </c>
      <c r="K25" t="n">
        <v>12737</v>
      </c>
      <c r="L25" t="n">
        <v>-1501</v>
      </c>
      <c r="M25" t="n">
        <v>8365</v>
      </c>
      <c r="N25" t="n">
        <v>12617</v>
      </c>
      <c r="O25" t="n">
        <v>10442</v>
      </c>
      <c r="P25" t="n">
        <v>12331</v>
      </c>
      <c r="Q25" t="n">
        <v>9473</v>
      </c>
      <c r="R25" t="n">
        <v>8282</v>
      </c>
      <c r="S25" t="n">
        <v>5972</v>
      </c>
      <c r="T25" t="n">
        <v>4342</v>
      </c>
      <c r="U25" t="n">
        <v>5017</v>
      </c>
      <c r="V25" t="n">
        <v>4972</v>
      </c>
      <c r="W25" t="n">
        <v>1880</v>
      </c>
    </row>
    <row r="26">
      <c r="A26" s="5" t="inlineStr">
        <is>
          <t>Ergebnis nach Steuer</t>
        </is>
      </c>
      <c r="B26" s="5" t="inlineStr">
        <is>
          <t>Earnings after tax</t>
        </is>
      </c>
      <c r="C26" t="n">
        <v>4190</v>
      </c>
      <c r="D26" t="n">
        <v>9578</v>
      </c>
      <c r="E26" t="n">
        <v>3468</v>
      </c>
      <c r="F26" t="n">
        <v>172</v>
      </c>
      <c r="G26" t="n">
        <v>-6400</v>
      </c>
      <c r="H26" t="n">
        <v>4003</v>
      </c>
      <c r="I26" t="n">
        <v>23758</v>
      </c>
      <c r="J26" t="n">
        <v>11816</v>
      </c>
      <c r="K26" t="n">
        <v>26097</v>
      </c>
      <c r="L26" t="n">
        <v>-3324</v>
      </c>
      <c r="M26" t="n">
        <v>16759</v>
      </c>
      <c r="N26" t="n">
        <v>21666</v>
      </c>
      <c r="O26" t="n">
        <v>21169</v>
      </c>
      <c r="P26" t="n">
        <v>22311</v>
      </c>
      <c r="Q26" t="n">
        <v>22448</v>
      </c>
      <c r="R26" t="n">
        <v>15961</v>
      </c>
      <c r="S26" t="n">
        <v>10437</v>
      </c>
      <c r="T26" t="n">
        <v>6922</v>
      </c>
      <c r="U26" t="n">
        <v>8083</v>
      </c>
      <c r="V26" t="n">
        <v>11962</v>
      </c>
      <c r="W26" t="n">
        <v>5146</v>
      </c>
    </row>
    <row r="27">
      <c r="A27" s="5" t="inlineStr">
        <is>
          <t>Minderheitenanteil</t>
        </is>
      </c>
      <c r="B27" s="5" t="inlineStr">
        <is>
          <t>Minority Share</t>
        </is>
      </c>
      <c r="C27" t="n">
        <v>-164</v>
      </c>
      <c r="D27" t="n">
        <v>-195</v>
      </c>
      <c r="E27" t="n">
        <v>-79</v>
      </c>
      <c r="F27" t="n">
        <v>-57</v>
      </c>
      <c r="G27" t="n">
        <v>-82</v>
      </c>
      <c r="H27" t="n">
        <v>-223</v>
      </c>
      <c r="I27" t="n">
        <v>-307</v>
      </c>
      <c r="J27" t="n">
        <v>-234</v>
      </c>
      <c r="K27" t="n">
        <v>-397</v>
      </c>
      <c r="L27" t="n">
        <v>-395</v>
      </c>
      <c r="M27" t="n">
        <v>-181</v>
      </c>
      <c r="N27" t="n">
        <v>-509</v>
      </c>
      <c r="O27" t="n">
        <v>-324</v>
      </c>
      <c r="P27" t="n">
        <v>-286</v>
      </c>
      <c r="Q27" t="n">
        <v>-291</v>
      </c>
      <c r="R27" t="n">
        <v>-230</v>
      </c>
      <c r="S27" t="n">
        <v>-170</v>
      </c>
      <c r="T27" t="n">
        <v>-77</v>
      </c>
      <c r="U27" t="n">
        <v>-73</v>
      </c>
      <c r="V27" t="n">
        <v>-92</v>
      </c>
      <c r="W27" t="n">
        <v>-138</v>
      </c>
    </row>
    <row r="28">
      <c r="A28" s="5" t="inlineStr">
        <is>
          <t>Jahresüberschuss/-fehlbetrag</t>
        </is>
      </c>
      <c r="B28" s="5" t="inlineStr">
        <is>
          <t>Net Profit</t>
        </is>
      </c>
      <c r="C28" t="n">
        <v>4026</v>
      </c>
      <c r="D28" t="n">
        <v>9383</v>
      </c>
      <c r="E28" t="n">
        <v>3389</v>
      </c>
      <c r="F28" t="n">
        <v>115</v>
      </c>
      <c r="G28" t="n">
        <v>-6482</v>
      </c>
      <c r="H28" t="n">
        <v>3780</v>
      </c>
      <c r="I28" t="n">
        <v>23451</v>
      </c>
      <c r="J28" t="n">
        <v>11582</v>
      </c>
      <c r="K28" t="n">
        <v>25700</v>
      </c>
      <c r="L28" t="n">
        <v>-3719</v>
      </c>
      <c r="M28" t="n">
        <v>16578</v>
      </c>
      <c r="N28" t="n">
        <v>21157</v>
      </c>
      <c r="O28" t="n">
        <v>20845</v>
      </c>
      <c r="P28" t="n">
        <v>22000</v>
      </c>
      <c r="Q28" t="n">
        <v>22341</v>
      </c>
      <c r="R28" t="n">
        <v>15731</v>
      </c>
      <c r="S28" t="n">
        <v>10267</v>
      </c>
      <c r="T28" t="n">
        <v>6845</v>
      </c>
      <c r="U28" t="n">
        <v>8010</v>
      </c>
      <c r="V28" t="n">
        <v>11870</v>
      </c>
      <c r="W28" t="n">
        <v>5008</v>
      </c>
    </row>
    <row r="29">
      <c r="A29" s="5" t="inlineStr">
        <is>
          <t>Summe Umlaufvermögen</t>
        </is>
      </c>
      <c r="B29" s="5" t="inlineStr">
        <is>
          <t>Current Assets</t>
        </is>
      </c>
      <c r="C29" t="n">
        <v>82059</v>
      </c>
      <c r="D29" t="n">
        <v>71310</v>
      </c>
      <c r="E29" t="n">
        <v>74968</v>
      </c>
      <c r="F29" t="n">
        <v>67813</v>
      </c>
      <c r="G29" t="n">
        <v>70602</v>
      </c>
      <c r="H29" t="n">
        <v>87262</v>
      </c>
      <c r="I29" t="n">
        <v>96840</v>
      </c>
      <c r="J29" t="n">
        <v>110981</v>
      </c>
      <c r="K29" t="n">
        <v>97584</v>
      </c>
      <c r="L29" t="n">
        <v>96853</v>
      </c>
      <c r="M29" t="n">
        <v>67653</v>
      </c>
      <c r="N29" t="n">
        <v>66384</v>
      </c>
      <c r="O29" t="n">
        <v>80202</v>
      </c>
      <c r="P29" t="n">
        <v>75339</v>
      </c>
      <c r="Q29" t="n">
        <v>75290</v>
      </c>
      <c r="R29" t="n">
        <v>63878</v>
      </c>
      <c r="S29" t="n">
        <v>54465</v>
      </c>
      <c r="T29" t="n">
        <v>45066</v>
      </c>
      <c r="U29" t="n">
        <v>36108</v>
      </c>
      <c r="V29" t="n">
        <v>40119</v>
      </c>
      <c r="W29" t="n">
        <v>23477</v>
      </c>
    </row>
    <row r="30">
      <c r="A30" s="5" t="inlineStr">
        <is>
          <t>Summe Anlagevermögen</t>
        </is>
      </c>
      <c r="B30" s="5" t="inlineStr">
        <is>
          <t>Fixed Assets</t>
        </is>
      </c>
      <c r="C30" t="n">
        <v>213135</v>
      </c>
      <c r="D30" t="n">
        <v>210866</v>
      </c>
      <c r="E30" t="n">
        <v>201547</v>
      </c>
      <c r="F30" t="n">
        <v>195503</v>
      </c>
      <c r="G30" t="n">
        <v>191230</v>
      </c>
      <c r="H30" t="n">
        <v>197043</v>
      </c>
      <c r="I30" t="n">
        <v>208850</v>
      </c>
      <c r="J30" t="n">
        <v>189212</v>
      </c>
      <c r="K30" t="n">
        <v>195484</v>
      </c>
      <c r="L30" t="n">
        <v>175409</v>
      </c>
      <c r="M30" t="n">
        <v>168315</v>
      </c>
      <c r="N30" t="n">
        <v>161854</v>
      </c>
      <c r="O30" t="n">
        <v>155874</v>
      </c>
      <c r="P30" t="n">
        <v>142262</v>
      </c>
      <c r="Q30" t="n">
        <v>131624</v>
      </c>
      <c r="R30" t="n">
        <v>127230</v>
      </c>
      <c r="S30" t="n">
        <v>123107</v>
      </c>
      <c r="T30" t="n">
        <v>114059</v>
      </c>
      <c r="U30" t="n">
        <v>105050</v>
      </c>
      <c r="V30" t="n">
        <v>103819</v>
      </c>
      <c r="W30" t="n">
        <v>66084</v>
      </c>
    </row>
    <row r="31">
      <c r="A31" s="5" t="inlineStr">
        <is>
          <t>Summe Aktiva</t>
        </is>
      </c>
      <c r="B31" s="5" t="inlineStr">
        <is>
          <t>Total Assets</t>
        </is>
      </c>
      <c r="C31" t="n">
        <v>295194</v>
      </c>
      <c r="D31" t="n">
        <v>282176</v>
      </c>
      <c r="E31" t="n">
        <v>276515</v>
      </c>
      <c r="F31" t="n">
        <v>263316</v>
      </c>
      <c r="G31" t="n">
        <v>261832</v>
      </c>
      <c r="H31" t="n">
        <v>284305</v>
      </c>
      <c r="I31" t="n">
        <v>305690</v>
      </c>
      <c r="J31" t="n">
        <v>300193</v>
      </c>
      <c r="K31" t="n">
        <v>293068</v>
      </c>
      <c r="L31" t="n">
        <v>272262</v>
      </c>
      <c r="M31" t="n">
        <v>235968</v>
      </c>
      <c r="N31" t="n">
        <v>228238</v>
      </c>
      <c r="O31" t="n">
        <v>236076</v>
      </c>
      <c r="P31" t="n">
        <v>217601</v>
      </c>
      <c r="Q31" t="n">
        <v>206914</v>
      </c>
      <c r="R31" t="n">
        <v>191108</v>
      </c>
      <c r="S31" t="n">
        <v>177572</v>
      </c>
      <c r="T31" t="n">
        <v>159125</v>
      </c>
      <c r="U31" t="n">
        <v>141158</v>
      </c>
      <c r="V31" t="n">
        <v>143938</v>
      </c>
      <c r="W31" t="n">
        <v>89561</v>
      </c>
    </row>
    <row r="32">
      <c r="A32" s="5" t="inlineStr">
        <is>
          <t>Summe kurzfristiges Fremdkapital</t>
        </is>
      </c>
      <c r="B32" s="5" t="inlineStr">
        <is>
          <t>Short-Term Debt</t>
        </is>
      </c>
      <c r="C32" t="n">
        <v>73595</v>
      </c>
      <c r="D32" t="n">
        <v>68237</v>
      </c>
      <c r="E32" t="n">
        <v>64726</v>
      </c>
      <c r="F32" t="n">
        <v>58354</v>
      </c>
      <c r="G32" t="n">
        <v>54724</v>
      </c>
      <c r="H32" t="n">
        <v>63615</v>
      </c>
      <c r="I32" t="n">
        <v>72812</v>
      </c>
      <c r="J32" t="n">
        <v>77586</v>
      </c>
      <c r="K32" t="n">
        <v>84318</v>
      </c>
      <c r="L32" t="n">
        <v>83879</v>
      </c>
      <c r="M32" t="n">
        <v>59320</v>
      </c>
      <c r="N32" t="n">
        <v>69793</v>
      </c>
      <c r="O32" t="n">
        <v>77231</v>
      </c>
      <c r="P32" t="n">
        <v>75352</v>
      </c>
      <c r="Q32" t="n">
        <v>71497</v>
      </c>
      <c r="R32" t="n">
        <v>64525</v>
      </c>
      <c r="S32" t="n">
        <v>50584</v>
      </c>
      <c r="T32" t="n">
        <v>46301</v>
      </c>
      <c r="U32" t="n">
        <v>37614</v>
      </c>
      <c r="V32" t="n">
        <v>38528</v>
      </c>
      <c r="W32" t="n">
        <v>23275</v>
      </c>
    </row>
    <row r="33">
      <c r="A33" s="5" t="inlineStr">
        <is>
          <t>Summe langfristiges Fremdkapital</t>
        </is>
      </c>
      <c r="B33" s="5" t="inlineStr">
        <is>
          <t>Long-Term Debt</t>
        </is>
      </c>
      <c r="C33" t="n">
        <v>120891</v>
      </c>
      <c r="D33" t="n">
        <v>112391</v>
      </c>
      <c r="E33" t="n">
        <v>111385</v>
      </c>
      <c r="F33" t="n">
        <v>108119</v>
      </c>
      <c r="G33" t="n">
        <v>108721</v>
      </c>
      <c r="H33" t="n">
        <v>108048</v>
      </c>
      <c r="I33" t="n">
        <v>102471</v>
      </c>
      <c r="J33" t="n">
        <v>102987</v>
      </c>
      <c r="K33" t="n">
        <v>96268</v>
      </c>
      <c r="L33" t="n">
        <v>92492</v>
      </c>
      <c r="M33" t="n">
        <v>74535</v>
      </c>
      <c r="N33" t="n">
        <v>66336</v>
      </c>
      <c r="O33" t="n">
        <v>64193</v>
      </c>
      <c r="P33" t="n">
        <v>56784</v>
      </c>
      <c r="Q33" t="n">
        <v>54652</v>
      </c>
      <c r="R33" t="n">
        <v>48584</v>
      </c>
      <c r="S33" t="n">
        <v>49925</v>
      </c>
      <c r="T33" t="n">
        <v>42777</v>
      </c>
      <c r="U33" t="n">
        <v>28550</v>
      </c>
      <c r="V33" t="n">
        <v>31409</v>
      </c>
      <c r="W33" t="n">
        <v>21944</v>
      </c>
    </row>
    <row r="34">
      <c r="A34" s="5" t="inlineStr">
        <is>
          <t>Summe Fremdkapital</t>
        </is>
      </c>
      <c r="B34" s="5" t="inlineStr">
        <is>
          <t>Total Liabilities</t>
        </is>
      </c>
      <c r="C34" t="n">
        <v>194486</v>
      </c>
      <c r="D34" t="n">
        <v>180628</v>
      </c>
      <c r="E34" t="n">
        <v>176111</v>
      </c>
      <c r="F34" t="n">
        <v>166473</v>
      </c>
      <c r="G34" t="n">
        <v>163445</v>
      </c>
      <c r="H34" t="n">
        <v>171663</v>
      </c>
      <c r="I34" t="n">
        <v>175283</v>
      </c>
      <c r="J34" t="n">
        <v>180573</v>
      </c>
      <c r="K34" t="n">
        <v>180586</v>
      </c>
      <c r="L34" t="n">
        <v>176371</v>
      </c>
      <c r="M34" t="n">
        <v>133855</v>
      </c>
      <c r="N34" t="n">
        <v>136129</v>
      </c>
      <c r="O34" t="n">
        <v>141424</v>
      </c>
      <c r="P34" t="n">
        <v>132136</v>
      </c>
      <c r="Q34" t="n">
        <v>126149</v>
      </c>
      <c r="R34" t="n">
        <v>113109</v>
      </c>
      <c r="S34" t="n">
        <v>100509</v>
      </c>
      <c r="T34" t="n">
        <v>89078</v>
      </c>
      <c r="U34" t="n">
        <v>66164</v>
      </c>
      <c r="V34" t="n">
        <v>69937</v>
      </c>
      <c r="W34" t="n">
        <v>45219</v>
      </c>
    </row>
    <row r="35">
      <c r="A35" s="5" t="inlineStr">
        <is>
          <t>Minderheitenanteil</t>
        </is>
      </c>
      <c r="B35" s="5" t="inlineStr">
        <is>
          <t>Minority Share</t>
        </is>
      </c>
      <c r="C35" t="n">
        <v>2296</v>
      </c>
      <c r="D35" t="n">
        <v>2104</v>
      </c>
      <c r="E35" t="n">
        <v>1913</v>
      </c>
      <c r="F35" t="n">
        <v>1557</v>
      </c>
      <c r="G35" t="n">
        <v>1171</v>
      </c>
      <c r="H35" t="n">
        <v>1201</v>
      </c>
      <c r="I35" t="n">
        <v>1105</v>
      </c>
      <c r="J35" t="n">
        <v>1206</v>
      </c>
      <c r="K35" t="n">
        <v>1017</v>
      </c>
      <c r="L35" t="n">
        <v>904</v>
      </c>
      <c r="M35" t="n">
        <v>500</v>
      </c>
      <c r="N35" t="n">
        <v>806</v>
      </c>
      <c r="O35" t="n">
        <v>962</v>
      </c>
      <c r="P35" t="n">
        <v>841</v>
      </c>
      <c r="Q35" t="n">
        <v>789</v>
      </c>
      <c r="R35" t="n">
        <v>1343</v>
      </c>
      <c r="S35" t="n">
        <v>1125</v>
      </c>
      <c r="T35" t="n">
        <v>638</v>
      </c>
      <c r="U35" t="n">
        <v>627</v>
      </c>
      <c r="V35" t="n">
        <v>585</v>
      </c>
      <c r="W35" t="n">
        <v>1061</v>
      </c>
    </row>
    <row r="36">
      <c r="A36" s="5" t="inlineStr">
        <is>
          <t>Summe Eigenkapital</t>
        </is>
      </c>
      <c r="B36" s="5" t="inlineStr">
        <is>
          <t>Equity</t>
        </is>
      </c>
      <c r="C36" t="n">
        <v>98412</v>
      </c>
      <c r="D36" t="n">
        <v>99444</v>
      </c>
      <c r="E36" t="n">
        <v>98491</v>
      </c>
      <c r="F36" t="n">
        <v>95286</v>
      </c>
      <c r="G36" t="n">
        <v>97216</v>
      </c>
      <c r="H36" t="n">
        <v>111441</v>
      </c>
      <c r="I36" t="n">
        <v>129302</v>
      </c>
      <c r="J36" t="n">
        <v>118414</v>
      </c>
      <c r="K36" t="n">
        <v>111465</v>
      </c>
      <c r="L36" t="n">
        <v>94987</v>
      </c>
      <c r="M36" t="n">
        <v>101613</v>
      </c>
      <c r="N36" t="n">
        <v>91303</v>
      </c>
      <c r="O36" t="n">
        <v>93690</v>
      </c>
      <c r="P36" t="n">
        <v>84624</v>
      </c>
      <c r="Q36" t="n">
        <v>79976</v>
      </c>
      <c r="R36" t="n">
        <v>76656</v>
      </c>
      <c r="S36" t="n">
        <v>75938</v>
      </c>
      <c r="T36" t="n">
        <v>69409</v>
      </c>
      <c r="U36" t="n">
        <v>74367</v>
      </c>
      <c r="V36" t="n">
        <v>73416</v>
      </c>
      <c r="W36" t="n">
        <v>43281</v>
      </c>
    </row>
    <row r="37">
      <c r="A37" s="5" t="inlineStr">
        <is>
          <t>Summe Passiva</t>
        </is>
      </c>
      <c r="B37" s="5" t="inlineStr">
        <is>
          <t>Liabilities &amp; Shareholder Equity</t>
        </is>
      </c>
      <c r="C37" t="n">
        <v>295194</v>
      </c>
      <c r="D37" t="n">
        <v>282176</v>
      </c>
      <c r="E37" t="n">
        <v>276515</v>
      </c>
      <c r="F37" t="n">
        <v>263316</v>
      </c>
      <c r="G37" t="n">
        <v>261832</v>
      </c>
      <c r="H37" t="n">
        <v>284305</v>
      </c>
      <c r="I37" t="n">
        <v>305690</v>
      </c>
      <c r="J37" t="n">
        <v>300193</v>
      </c>
      <c r="K37" t="n">
        <v>293068</v>
      </c>
      <c r="L37" t="n">
        <v>272262</v>
      </c>
      <c r="M37" t="n">
        <v>235968</v>
      </c>
      <c r="N37" t="n">
        <v>228238</v>
      </c>
      <c r="O37" t="n">
        <v>236076</v>
      </c>
      <c r="P37" t="n">
        <v>217601</v>
      </c>
      <c r="Q37" t="n">
        <v>206914</v>
      </c>
      <c r="R37" t="n">
        <v>191108</v>
      </c>
      <c r="S37" t="n">
        <v>177572</v>
      </c>
      <c r="T37" t="n">
        <v>159125</v>
      </c>
      <c r="U37" t="n">
        <v>141158</v>
      </c>
      <c r="V37" t="n">
        <v>143938</v>
      </c>
      <c r="W37" t="n">
        <v>89561</v>
      </c>
    </row>
    <row r="38">
      <c r="A38" s="5" t="inlineStr">
        <is>
          <t>Mio.Aktien im Umlauf</t>
        </is>
      </c>
      <c r="B38" s="5" t="inlineStr">
        <is>
          <t>Million shares outstanding</t>
        </is>
      </c>
      <c r="C38" t="n">
        <v>21536</v>
      </c>
      <c r="D38" t="n">
        <v>21525</v>
      </c>
      <c r="E38" t="n">
        <v>21288</v>
      </c>
      <c r="F38" t="n">
        <v>19435</v>
      </c>
      <c r="G38" t="n">
        <v>18412</v>
      </c>
      <c r="H38" t="n">
        <v>18200</v>
      </c>
      <c r="I38" t="n">
        <v>18611</v>
      </c>
      <c r="J38" t="n">
        <v>19136</v>
      </c>
      <c r="K38" t="n">
        <v>18805</v>
      </c>
      <c r="L38" t="n">
        <v>18798</v>
      </c>
      <c r="M38" t="n">
        <v>18755</v>
      </c>
      <c r="N38" t="n">
        <v>18790</v>
      </c>
      <c r="O38" t="n">
        <v>19163</v>
      </c>
      <c r="P38" t="n">
        <v>20028</v>
      </c>
      <c r="Q38" t="n">
        <v>21126</v>
      </c>
      <c r="R38" t="n">
        <v>21821</v>
      </c>
      <c r="S38" t="n">
        <v>22171</v>
      </c>
      <c r="T38" t="n">
        <v>22379</v>
      </c>
      <c r="U38" t="n">
        <v>22436</v>
      </c>
      <c r="V38" t="n">
        <v>21638</v>
      </c>
      <c r="W38" t="n">
        <v>19386</v>
      </c>
    </row>
    <row r="39">
      <c r="A39" s="5" t="inlineStr">
        <is>
          <t>Ergebnis je Aktie (brutto)</t>
        </is>
      </c>
      <c r="B39" s="5" t="inlineStr">
        <is>
          <t>Earnings per share</t>
        </is>
      </c>
      <c r="C39" t="n">
        <v>0.38</v>
      </c>
      <c r="D39" t="n">
        <v>0.78</v>
      </c>
      <c r="E39" t="n">
        <v>0.34</v>
      </c>
      <c r="F39" t="n">
        <v>-0.12</v>
      </c>
      <c r="G39" t="n">
        <v>-0.52</v>
      </c>
      <c r="H39" t="n">
        <v>0.27</v>
      </c>
      <c r="I39" t="n">
        <v>1.62</v>
      </c>
      <c r="J39" t="n">
        <v>0.98</v>
      </c>
      <c r="K39" t="n">
        <v>2.07</v>
      </c>
      <c r="L39" t="n">
        <v>-0.26</v>
      </c>
      <c r="M39" t="n">
        <v>1.34</v>
      </c>
      <c r="N39" t="n">
        <v>1.82</v>
      </c>
      <c r="O39" t="n">
        <v>1.65</v>
      </c>
      <c r="P39" t="n">
        <v>1.73</v>
      </c>
      <c r="Q39" t="n">
        <v>1.51</v>
      </c>
      <c r="R39" t="n">
        <v>1.11</v>
      </c>
      <c r="S39" t="n">
        <v>0.74</v>
      </c>
      <c r="T39" t="n">
        <v>0.5</v>
      </c>
      <c r="U39" t="n">
        <v>0.58</v>
      </c>
      <c r="V39" t="n">
        <v>0.78</v>
      </c>
      <c r="W39" t="n">
        <v>0.36</v>
      </c>
    </row>
    <row r="40">
      <c r="A40" s="5" t="inlineStr">
        <is>
          <t>Ergebnis je Aktie (unverwässert)</t>
        </is>
      </c>
      <c r="B40" s="5" t="inlineStr">
        <is>
          <t>Basic Earnings per share</t>
        </is>
      </c>
      <c r="C40" t="n">
        <v>0.2</v>
      </c>
      <c r="D40" t="n">
        <v>0.47</v>
      </c>
      <c r="E40" t="n">
        <v>0.17</v>
      </c>
      <c r="F40" t="n">
        <v>0.0061</v>
      </c>
      <c r="G40" t="n">
        <v>-0.35</v>
      </c>
      <c r="H40" t="n">
        <v>0.21</v>
      </c>
      <c r="I40" t="n">
        <v>1.24</v>
      </c>
      <c r="J40" t="n">
        <v>0.61</v>
      </c>
      <c r="K40" t="n">
        <v>1.36</v>
      </c>
      <c r="L40" t="n">
        <v>-0.2</v>
      </c>
      <c r="M40" t="n">
        <v>0.88</v>
      </c>
      <c r="N40" t="n">
        <v>1.13</v>
      </c>
      <c r="O40" t="n">
        <v>1.09</v>
      </c>
      <c r="P40" t="n">
        <v>1.1</v>
      </c>
      <c r="Q40" t="n">
        <v>1.06</v>
      </c>
      <c r="R40" t="n">
        <v>0.72</v>
      </c>
      <c r="S40" t="n">
        <v>0.46</v>
      </c>
      <c r="T40" t="n">
        <v>0.31</v>
      </c>
      <c r="U40" t="n">
        <v>0.29</v>
      </c>
      <c r="V40" t="n">
        <v>0.47</v>
      </c>
      <c r="W40" t="n">
        <v>0.24</v>
      </c>
    </row>
    <row r="41">
      <c r="A41" s="5" t="inlineStr">
        <is>
          <t>Ergebnis je Aktie (verwässert)</t>
        </is>
      </c>
      <c r="B41" s="5" t="inlineStr">
        <is>
          <t>Diluted Earnings per share</t>
        </is>
      </c>
      <c r="C41" t="n">
        <v>0.2</v>
      </c>
      <c r="D41" t="n">
        <v>0.47</v>
      </c>
      <c r="E41" t="n">
        <v>0.17</v>
      </c>
      <c r="F41" t="n">
        <v>0.006</v>
      </c>
      <c r="G41" t="n">
        <v>-0.35</v>
      </c>
      <c r="H41" t="n">
        <v>0.2</v>
      </c>
      <c r="I41" t="n">
        <v>1.23</v>
      </c>
      <c r="J41" t="n">
        <v>0.6</v>
      </c>
      <c r="K41" t="n">
        <v>1.34</v>
      </c>
      <c r="L41" t="n">
        <v>-0.2</v>
      </c>
      <c r="M41" t="n">
        <v>0.88</v>
      </c>
      <c r="N41" t="n">
        <v>1.12</v>
      </c>
      <c r="O41" t="n">
        <v>1.08</v>
      </c>
      <c r="P41" t="n">
        <v>1.09</v>
      </c>
      <c r="Q41" t="n">
        <v>1.04</v>
      </c>
      <c r="R41" t="n">
        <v>0.71</v>
      </c>
      <c r="S41" t="n">
        <v>0.46</v>
      </c>
      <c r="T41" t="n">
        <v>0.3</v>
      </c>
      <c r="U41" t="n">
        <v>0.29</v>
      </c>
      <c r="V41" t="n">
        <v>0.46</v>
      </c>
      <c r="W41" t="n">
        <v>0.23</v>
      </c>
    </row>
    <row r="42">
      <c r="A42" s="5" t="inlineStr">
        <is>
          <t>Dividende je Aktie</t>
        </is>
      </c>
      <c r="B42" s="5" t="inlineStr">
        <is>
          <t>Dividend per share</t>
        </is>
      </c>
      <c r="C42" t="n">
        <v>0.41</v>
      </c>
      <c r="D42" t="n">
        <v>0.41</v>
      </c>
      <c r="E42" t="n">
        <v>0.4</v>
      </c>
      <c r="F42" t="n">
        <v>0.4</v>
      </c>
      <c r="G42" t="n">
        <v>0.4</v>
      </c>
      <c r="H42" t="n">
        <v>0.37</v>
      </c>
      <c r="I42" t="n">
        <v>0.39</v>
      </c>
      <c r="J42" t="n">
        <v>0.33</v>
      </c>
      <c r="K42" t="n">
        <v>0.28</v>
      </c>
      <c r="L42" t="n">
        <v>0.14</v>
      </c>
      <c r="M42" t="n">
        <v>0.5600000000000001</v>
      </c>
      <c r="N42" t="n">
        <v>0.55</v>
      </c>
      <c r="O42" t="n">
        <v>0.42</v>
      </c>
      <c r="P42" t="n">
        <v>0.38</v>
      </c>
      <c r="Q42" t="n">
        <v>0.35</v>
      </c>
      <c r="R42" t="n">
        <v>0.28</v>
      </c>
      <c r="S42" t="n">
        <v>0.26</v>
      </c>
      <c r="T42" t="n">
        <v>0.24</v>
      </c>
      <c r="U42" t="n">
        <v>0.22</v>
      </c>
      <c r="V42" t="n">
        <v>0.21</v>
      </c>
      <c r="W42" t="n">
        <v>0.2</v>
      </c>
    </row>
    <row r="43">
      <c r="A43" s="5" t="inlineStr">
        <is>
          <t>Dividendenausschüttung in Mio</t>
        </is>
      </c>
      <c r="B43" s="5" t="inlineStr">
        <is>
          <t>Dividend Payment in M</t>
        </is>
      </c>
      <c r="C43" t="n">
        <v>6946</v>
      </c>
      <c r="D43" t="n">
        <v>6699</v>
      </c>
      <c r="E43" t="n">
        <v>6153</v>
      </c>
      <c r="F43" t="n">
        <v>4611</v>
      </c>
      <c r="G43" t="n">
        <v>6659</v>
      </c>
      <c r="H43" t="n">
        <v>5850</v>
      </c>
      <c r="I43" t="n">
        <v>5441</v>
      </c>
      <c r="J43" t="n">
        <v>5294</v>
      </c>
      <c r="K43" t="n">
        <v>4072</v>
      </c>
      <c r="L43" t="n">
        <v>2627</v>
      </c>
      <c r="M43" t="n">
        <v>10483</v>
      </c>
      <c r="N43" t="n">
        <v>10342</v>
      </c>
      <c r="O43" t="n">
        <v>8106</v>
      </c>
      <c r="P43" t="n">
        <v>7686</v>
      </c>
      <c r="Q43" t="n">
        <v>7359</v>
      </c>
      <c r="R43" t="n">
        <v>6371</v>
      </c>
      <c r="S43" t="n">
        <v>5753</v>
      </c>
      <c r="T43" t="n">
        <v>5375</v>
      </c>
      <c r="U43" t="n">
        <v>4935</v>
      </c>
      <c r="V43" t="n">
        <v>4625</v>
      </c>
      <c r="W43" t="n">
        <v>3884</v>
      </c>
    </row>
    <row r="44">
      <c r="A44" s="5" t="inlineStr">
        <is>
          <t>Umsatz je Aktie</t>
        </is>
      </c>
      <c r="B44" s="5" t="inlineStr">
        <is>
          <t>Revenue per share</t>
        </is>
      </c>
      <c r="C44" t="n">
        <v>12.93</v>
      </c>
      <c r="D44" t="n">
        <v>13.88</v>
      </c>
      <c r="E44" t="n">
        <v>11.28</v>
      </c>
      <c r="F44" t="n">
        <v>9.42</v>
      </c>
      <c r="G44" t="n">
        <v>12.11</v>
      </c>
      <c r="H44" t="n">
        <v>19.43</v>
      </c>
      <c r="I44" t="n">
        <v>20.37</v>
      </c>
      <c r="J44" t="n">
        <v>19.63</v>
      </c>
      <c r="K44" t="n">
        <v>19.97</v>
      </c>
      <c r="L44" t="n">
        <v>16.09</v>
      </c>
      <c r="M44" t="n">
        <v>13.12</v>
      </c>
      <c r="N44" t="n">
        <v>19.46</v>
      </c>
      <c r="O44" t="n">
        <v>15.21</v>
      </c>
      <c r="P44" t="n">
        <v>13.7</v>
      </c>
      <c r="Q44" t="n">
        <v>12.08</v>
      </c>
      <c r="R44" t="n">
        <v>13.51</v>
      </c>
      <c r="S44" t="n">
        <v>10.65</v>
      </c>
      <c r="T44" t="n">
        <v>8.050000000000001</v>
      </c>
      <c r="U44" t="n">
        <v>7.82</v>
      </c>
      <c r="V44" t="n">
        <v>7.48</v>
      </c>
      <c r="W44" t="n">
        <v>5.22</v>
      </c>
    </row>
    <row r="45">
      <c r="A45" s="5" t="inlineStr">
        <is>
          <t>Buchwert je Aktie</t>
        </is>
      </c>
      <c r="B45" s="5" t="inlineStr">
        <is>
          <t>Book value per share</t>
        </is>
      </c>
      <c r="C45" t="n">
        <v>4.57</v>
      </c>
      <c r="D45" t="n">
        <v>4.62</v>
      </c>
      <c r="E45" t="n">
        <v>4.63</v>
      </c>
      <c r="F45" t="n">
        <v>4.9</v>
      </c>
      <c r="G45" t="n">
        <v>5.28</v>
      </c>
      <c r="H45" t="n">
        <v>6.12</v>
      </c>
      <c r="I45" t="n">
        <v>6.95</v>
      </c>
      <c r="J45" t="n">
        <v>6.19</v>
      </c>
      <c r="K45" t="n">
        <v>5.93</v>
      </c>
      <c r="L45" t="n">
        <v>5.05</v>
      </c>
      <c r="M45" t="n">
        <v>5.42</v>
      </c>
      <c r="N45" t="n">
        <v>4.86</v>
      </c>
      <c r="O45" t="n">
        <v>4.89</v>
      </c>
      <c r="P45" t="n">
        <v>4.23</v>
      </c>
      <c r="Q45" t="n">
        <v>3.79</v>
      </c>
      <c r="R45" t="n">
        <v>3.51</v>
      </c>
      <c r="S45" t="n">
        <v>3.43</v>
      </c>
      <c r="T45" t="n">
        <v>3.1</v>
      </c>
      <c r="U45" t="n">
        <v>3.31</v>
      </c>
      <c r="V45" t="n">
        <v>3.39</v>
      </c>
      <c r="W45" t="n">
        <v>2.23</v>
      </c>
    </row>
    <row r="46">
      <c r="A46" s="5" t="inlineStr">
        <is>
          <t>Cashflow je Aktie</t>
        </is>
      </c>
      <c r="B46" s="5" t="inlineStr">
        <is>
          <t>Cashflow per share</t>
        </is>
      </c>
      <c r="C46" t="n">
        <v>1.2</v>
      </c>
      <c r="D46" t="n">
        <v>1.06</v>
      </c>
      <c r="E46" t="n">
        <v>0.89</v>
      </c>
      <c r="F46" t="n">
        <v>0.55</v>
      </c>
      <c r="G46" t="n">
        <v>1.04</v>
      </c>
      <c r="H46" t="n">
        <v>1.8</v>
      </c>
      <c r="I46" t="n">
        <v>1.13</v>
      </c>
      <c r="J46" t="n">
        <v>1.07</v>
      </c>
      <c r="K46" t="n">
        <v>1.18</v>
      </c>
      <c r="L46" t="n">
        <v>0.72</v>
      </c>
      <c r="M46" t="n">
        <v>1.48</v>
      </c>
      <c r="N46" t="n">
        <v>2.03</v>
      </c>
      <c r="O46" t="n">
        <v>1.29</v>
      </c>
      <c r="P46" t="n">
        <v>1.41</v>
      </c>
      <c r="Q46" t="n">
        <v>1.26</v>
      </c>
      <c r="R46" t="n">
        <v>1.31</v>
      </c>
      <c r="S46" t="n">
        <v>0.98</v>
      </c>
      <c r="T46" t="n">
        <v>0.86</v>
      </c>
      <c r="U46" t="n">
        <v>1</v>
      </c>
      <c r="V46" t="n">
        <v>0.9399999999999999</v>
      </c>
      <c r="W46" t="n">
        <v>0.53</v>
      </c>
    </row>
    <row r="47">
      <c r="A47" s="5" t="inlineStr">
        <is>
          <t>Bilanzsumme je Aktie</t>
        </is>
      </c>
      <c r="B47" s="5" t="inlineStr">
        <is>
          <t>Total assets per share</t>
        </is>
      </c>
      <c r="C47" t="n">
        <v>13.71</v>
      </c>
      <c r="D47" t="n">
        <v>13.11</v>
      </c>
      <c r="E47" t="n">
        <v>12.99</v>
      </c>
      <c r="F47" t="n">
        <v>13.55</v>
      </c>
      <c r="G47" t="n">
        <v>14.22</v>
      </c>
      <c r="H47" t="n">
        <v>15.62</v>
      </c>
      <c r="I47" t="n">
        <v>16.42</v>
      </c>
      <c r="J47" t="n">
        <v>15.69</v>
      </c>
      <c r="K47" t="n">
        <v>15.58</v>
      </c>
      <c r="L47" t="n">
        <v>14.48</v>
      </c>
      <c r="M47" t="n">
        <v>12.58</v>
      </c>
      <c r="N47" t="n">
        <v>12.15</v>
      </c>
      <c r="O47" t="n">
        <v>12.32</v>
      </c>
      <c r="P47" t="n">
        <v>10.87</v>
      </c>
      <c r="Q47" t="n">
        <v>9.789999999999999</v>
      </c>
      <c r="R47" t="n">
        <v>8.76</v>
      </c>
      <c r="S47" t="n">
        <v>8.01</v>
      </c>
      <c r="T47" t="n">
        <v>7.11</v>
      </c>
      <c r="U47" t="n">
        <v>6.29</v>
      </c>
      <c r="V47" t="n">
        <v>6.65</v>
      </c>
      <c r="W47" t="inlineStr">
        <is>
          <t>-</t>
        </is>
      </c>
    </row>
    <row r="48">
      <c r="A48" s="5" t="inlineStr">
        <is>
          <t>Personal am Ende des Jahres</t>
        </is>
      </c>
      <c r="B48" s="5" t="inlineStr">
        <is>
          <t>Staff at the end of year</t>
        </is>
      </c>
      <c r="C48" t="n">
        <v>70100</v>
      </c>
      <c r="D48" t="n">
        <v>73000</v>
      </c>
      <c r="E48" t="n">
        <v>74000</v>
      </c>
      <c r="F48" t="n">
        <v>74500</v>
      </c>
      <c r="G48" t="n">
        <v>79800</v>
      </c>
      <c r="H48" t="n">
        <v>84500</v>
      </c>
      <c r="I48" t="n">
        <v>83900</v>
      </c>
      <c r="J48" t="n">
        <v>86400</v>
      </c>
      <c r="K48" t="n">
        <v>83400</v>
      </c>
      <c r="L48" t="n">
        <v>79700</v>
      </c>
      <c r="M48" t="n">
        <v>80300</v>
      </c>
      <c r="N48" t="n">
        <v>92000</v>
      </c>
      <c r="O48" t="n">
        <v>97600</v>
      </c>
      <c r="P48" t="n">
        <v>97100</v>
      </c>
      <c r="Q48" t="n">
        <v>96200</v>
      </c>
      <c r="R48" t="n">
        <v>102900</v>
      </c>
      <c r="S48" t="n">
        <v>103700</v>
      </c>
      <c r="T48" t="n">
        <v>115250</v>
      </c>
      <c r="U48" t="n">
        <v>110150</v>
      </c>
      <c r="V48" t="n">
        <v>107200</v>
      </c>
      <c r="W48" t="inlineStr">
        <is>
          <t>-</t>
        </is>
      </c>
    </row>
    <row r="49">
      <c r="A49" s="5" t="inlineStr">
        <is>
          <t>Personalaufwand in Mio. USD</t>
        </is>
      </c>
      <c r="B49" s="5" t="inlineStr">
        <is>
          <t>Personnel expenses in M</t>
        </is>
      </c>
      <c r="C49" t="n">
        <v>9872</v>
      </c>
      <c r="D49" t="n">
        <v>10497</v>
      </c>
      <c r="E49" t="n">
        <v>10203</v>
      </c>
      <c r="F49" t="n">
        <v>11233</v>
      </c>
      <c r="G49" t="n">
        <v>12928</v>
      </c>
      <c r="H49" t="n">
        <v>13936</v>
      </c>
      <c r="I49" t="n">
        <v>13654</v>
      </c>
      <c r="J49" t="n">
        <v>13448</v>
      </c>
      <c r="K49" t="n">
        <v>12327</v>
      </c>
      <c r="L49" t="n">
        <v>11773</v>
      </c>
      <c r="M49" t="n">
        <v>12216</v>
      </c>
      <c r="N49" t="n">
        <v>12280</v>
      </c>
      <c r="O49" t="n">
        <v>11263</v>
      </c>
      <c r="P49" t="n">
        <v>10351</v>
      </c>
      <c r="Q49" t="n">
        <v>10746</v>
      </c>
      <c r="R49" t="n">
        <v>9640</v>
      </c>
      <c r="S49" t="n">
        <v>8700</v>
      </c>
      <c r="T49" t="n">
        <v>7449</v>
      </c>
      <c r="U49" t="n">
        <v>7262</v>
      </c>
      <c r="V49" t="inlineStr">
        <is>
          <t>-</t>
        </is>
      </c>
      <c r="W49" t="inlineStr">
        <is>
          <t>-</t>
        </is>
      </c>
    </row>
    <row r="50">
      <c r="A50" s="5" t="inlineStr">
        <is>
          <t>Aufwand je Mitarbeiter in USD</t>
        </is>
      </c>
      <c r="B50" s="5" t="inlineStr">
        <is>
          <t>Effort per employee</t>
        </is>
      </c>
      <c r="C50" t="n">
        <v>140827</v>
      </c>
      <c r="D50" t="n">
        <v>143795</v>
      </c>
      <c r="E50" t="n">
        <v>137878</v>
      </c>
      <c r="F50" t="n">
        <v>150779</v>
      </c>
      <c r="G50" t="n">
        <v>162005</v>
      </c>
      <c r="H50" t="n">
        <v>164923</v>
      </c>
      <c r="I50" t="n">
        <v>162741</v>
      </c>
      <c r="J50" t="n">
        <v>155648</v>
      </c>
      <c r="K50" t="n">
        <v>147806</v>
      </c>
      <c r="L50" t="n">
        <v>147716</v>
      </c>
      <c r="M50" t="n">
        <v>152130</v>
      </c>
      <c r="N50" t="n">
        <v>133478</v>
      </c>
      <c r="O50" t="n">
        <v>115400</v>
      </c>
      <c r="P50" t="n">
        <v>106601</v>
      </c>
      <c r="Q50" t="n">
        <v>111705</v>
      </c>
      <c r="R50" t="n">
        <v>93683</v>
      </c>
      <c r="S50" t="n">
        <v>83896</v>
      </c>
      <c r="T50" t="n">
        <v>64633</v>
      </c>
      <c r="U50" t="n">
        <v>65928</v>
      </c>
      <c r="V50" t="inlineStr">
        <is>
          <t>-</t>
        </is>
      </c>
      <c r="W50" t="inlineStr">
        <is>
          <t>-</t>
        </is>
      </c>
    </row>
    <row r="51">
      <c r="A51" s="5" t="inlineStr">
        <is>
          <t>Umsatz je Mitarbeiter in USD</t>
        </is>
      </c>
      <c r="B51" s="5" t="inlineStr">
        <is>
          <t>Turnover per employee</t>
        </is>
      </c>
      <c r="C51" t="n">
        <v>3970000</v>
      </c>
      <c r="D51" t="n">
        <v>4090000</v>
      </c>
      <c r="E51" t="n">
        <v>3250000</v>
      </c>
      <c r="F51" t="n">
        <v>2460000</v>
      </c>
      <c r="G51" t="n">
        <v>2790000</v>
      </c>
      <c r="H51" t="n">
        <v>4240000</v>
      </c>
      <c r="I51" t="n">
        <v>4520000</v>
      </c>
      <c r="J51" t="n">
        <v>4380000</v>
      </c>
      <c r="K51" t="n">
        <v>4500000</v>
      </c>
      <c r="L51" t="n">
        <v>3800000</v>
      </c>
      <c r="M51" t="n">
        <v>3070000</v>
      </c>
      <c r="N51" t="n">
        <v>3980000</v>
      </c>
      <c r="O51" t="n">
        <v>2990000</v>
      </c>
      <c r="P51" t="n">
        <v>2830000</v>
      </c>
      <c r="Q51" t="n">
        <v>2650000</v>
      </c>
      <c r="R51" t="n">
        <v>2870000</v>
      </c>
      <c r="S51" t="n">
        <v>2240000</v>
      </c>
      <c r="T51" t="n">
        <v>1550000</v>
      </c>
      <c r="U51" t="n">
        <v>1580000</v>
      </c>
      <c r="V51" t="n">
        <v>1380000</v>
      </c>
      <c r="W51" t="inlineStr">
        <is>
          <t>-</t>
        </is>
      </c>
    </row>
    <row r="52">
      <c r="A52" s="5" t="inlineStr">
        <is>
          <t>Bruttoergebnis je Mitarbeiter in USD</t>
        </is>
      </c>
      <c r="B52" s="5" t="inlineStr">
        <is>
          <t>Gross Profit per employee</t>
        </is>
      </c>
      <c r="C52" t="n">
        <v>729372</v>
      </c>
      <c r="D52" t="n">
        <v>696644</v>
      </c>
      <c r="E52" t="n">
        <v>549149</v>
      </c>
      <c r="F52" t="n">
        <v>339732</v>
      </c>
      <c r="G52" t="n">
        <v>302657</v>
      </c>
      <c r="H52" t="n">
        <v>584568</v>
      </c>
      <c r="I52" t="n">
        <v>838367</v>
      </c>
      <c r="J52" t="n">
        <v>707546</v>
      </c>
      <c r="K52" t="n">
        <v>919664</v>
      </c>
      <c r="L52" t="n">
        <v>286801</v>
      </c>
      <c r="M52" t="n">
        <v>690062</v>
      </c>
      <c r="N52" t="n">
        <v>699587</v>
      </c>
      <c r="O52" t="n">
        <v>622377</v>
      </c>
      <c r="P52" t="n">
        <v>615026</v>
      </c>
      <c r="Q52" t="n">
        <v>606632</v>
      </c>
      <c r="R52" t="n">
        <v>332323</v>
      </c>
      <c r="S52" t="n">
        <v>277792</v>
      </c>
      <c r="T52" t="n">
        <v>190187</v>
      </c>
      <c r="U52" t="n">
        <v>232737</v>
      </c>
      <c r="V52" t="n">
        <v>235830</v>
      </c>
      <c r="W52" t="inlineStr">
        <is>
          <t>-</t>
        </is>
      </c>
    </row>
    <row r="53">
      <c r="A53" s="5" t="inlineStr">
        <is>
          <t>Gewinn je Mitarbeiter in USD</t>
        </is>
      </c>
      <c r="B53" s="5" t="inlineStr">
        <is>
          <t>Earnings per employee</t>
        </is>
      </c>
      <c r="C53" t="n">
        <v>57432</v>
      </c>
      <c r="D53" t="n">
        <v>128534</v>
      </c>
      <c r="E53" t="n">
        <v>45797</v>
      </c>
      <c r="F53" t="n">
        <v>1544</v>
      </c>
      <c r="G53" t="n">
        <v>-81228</v>
      </c>
      <c r="H53" t="n">
        <v>44734</v>
      </c>
      <c r="I53" t="n">
        <v>279511</v>
      </c>
      <c r="J53" t="n">
        <v>134051</v>
      </c>
      <c r="K53" t="n">
        <v>308153</v>
      </c>
      <c r="L53" t="n">
        <v>-46662</v>
      </c>
      <c r="M53" t="n">
        <v>206451</v>
      </c>
      <c r="N53" t="n">
        <v>229967</v>
      </c>
      <c r="O53" t="n">
        <v>213576</v>
      </c>
      <c r="P53" t="n">
        <v>226571</v>
      </c>
      <c r="Q53" t="n">
        <v>232235</v>
      </c>
      <c r="R53" t="n">
        <v>152877</v>
      </c>
      <c r="S53" t="n">
        <v>99007</v>
      </c>
      <c r="T53" t="n">
        <v>59393</v>
      </c>
      <c r="U53" t="n">
        <v>72719</v>
      </c>
      <c r="V53" t="n">
        <v>110728</v>
      </c>
      <c r="W53" t="inlineStr">
        <is>
          <t>-</t>
        </is>
      </c>
    </row>
    <row r="54">
      <c r="A54" s="5" t="inlineStr">
        <is>
          <t>KGV (Kurs/Gewinn)</t>
        </is>
      </c>
      <c r="B54" s="5" t="inlineStr">
        <is>
          <t>PE (price/earnings)</t>
        </is>
      </c>
      <c r="C54" t="n">
        <v>23.9</v>
      </c>
      <c r="D54" t="n">
        <v>10.6</v>
      </c>
      <c r="E54" t="n">
        <v>30.4</v>
      </c>
      <c r="F54" t="n">
        <v>1028</v>
      </c>
      <c r="G54" t="inlineStr">
        <is>
          <t>-</t>
        </is>
      </c>
      <c r="H54" t="n">
        <v>31.1</v>
      </c>
      <c r="I54" t="n">
        <v>6.5</v>
      </c>
      <c r="J54" t="n">
        <v>11</v>
      </c>
      <c r="K54" t="n">
        <v>4.1</v>
      </c>
      <c r="L54" t="inlineStr">
        <is>
          <t>-</t>
        </is>
      </c>
      <c r="M54" t="n">
        <v>7.6</v>
      </c>
      <c r="N54" t="n">
        <v>4.7</v>
      </c>
      <c r="O54" t="n">
        <v>5.6</v>
      </c>
      <c r="P54" t="n">
        <v>5.2</v>
      </c>
      <c r="Q54" t="n">
        <v>11</v>
      </c>
      <c r="R54" t="n">
        <v>12.8</v>
      </c>
      <c r="S54" t="n">
        <v>9.9</v>
      </c>
      <c r="T54" t="n">
        <v>26</v>
      </c>
      <c r="U54" t="n">
        <v>34.8</v>
      </c>
      <c r="V54" t="n">
        <v>21.7</v>
      </c>
      <c r="W54" t="n">
        <v>49</v>
      </c>
    </row>
    <row r="55">
      <c r="A55" s="5" t="inlineStr">
        <is>
          <t>KUV (Kurs/Umsatz)</t>
        </is>
      </c>
      <c r="B55" s="5" t="inlineStr">
        <is>
          <t>PS (price/sales)</t>
        </is>
      </c>
      <c r="C55" t="n">
        <v>0.37</v>
      </c>
      <c r="D55" t="n">
        <v>0.36</v>
      </c>
      <c r="E55" t="n">
        <v>0.46</v>
      </c>
      <c r="F55" t="n">
        <v>0.67</v>
      </c>
      <c r="G55" t="n">
        <v>0.43</v>
      </c>
      <c r="H55" t="n">
        <v>0.33</v>
      </c>
      <c r="I55" t="n">
        <v>0.4</v>
      </c>
      <c r="J55" t="n">
        <v>0.34</v>
      </c>
      <c r="K55" t="n">
        <v>0.28</v>
      </c>
      <c r="L55" t="n">
        <v>0.34</v>
      </c>
      <c r="M55" t="n">
        <v>0.51</v>
      </c>
      <c r="N55" t="n">
        <v>0.27</v>
      </c>
      <c r="O55" t="n">
        <v>0.4</v>
      </c>
      <c r="P55" t="n">
        <v>0.41</v>
      </c>
      <c r="Q55" t="n">
        <v>0.96</v>
      </c>
      <c r="R55" t="n">
        <v>0.68</v>
      </c>
      <c r="S55" t="n">
        <v>0.43</v>
      </c>
      <c r="T55" t="n">
        <v>1</v>
      </c>
      <c r="U55" t="n">
        <v>1.29</v>
      </c>
      <c r="V55" t="n">
        <v>1.36</v>
      </c>
      <c r="W55" t="n">
        <v>2.26</v>
      </c>
    </row>
    <row r="56">
      <c r="A56" s="5" t="inlineStr">
        <is>
          <t>KBV (Kurs/Buchwert)</t>
        </is>
      </c>
      <c r="B56" s="5" t="inlineStr">
        <is>
          <t>PB (price/book value)</t>
        </is>
      </c>
      <c r="C56" t="n">
        <v>1.04</v>
      </c>
      <c r="D56" t="n">
        <v>1.07</v>
      </c>
      <c r="E56" t="n">
        <v>1.13</v>
      </c>
      <c r="F56" t="n">
        <v>1.28</v>
      </c>
      <c r="G56" t="n">
        <v>0.99</v>
      </c>
      <c r="H56" t="n">
        <v>1.05</v>
      </c>
      <c r="I56" t="n">
        <v>1.16</v>
      </c>
      <c r="J56" t="n">
        <v>1.08</v>
      </c>
      <c r="K56" t="n">
        <v>0.9399999999999999</v>
      </c>
      <c r="L56" t="n">
        <v>1.08</v>
      </c>
      <c r="M56" t="n">
        <v>1.23</v>
      </c>
      <c r="N56" t="n">
        <v>1.08</v>
      </c>
      <c r="O56" t="n">
        <v>1.26</v>
      </c>
      <c r="P56" t="n">
        <v>1.34</v>
      </c>
      <c r="Q56" t="n">
        <v>3.07</v>
      </c>
      <c r="R56" t="n">
        <v>2.63</v>
      </c>
      <c r="S56" t="n">
        <v>1.33</v>
      </c>
      <c r="T56" t="n">
        <v>2.6</v>
      </c>
      <c r="U56" t="n">
        <v>3.04</v>
      </c>
      <c r="V56" t="n">
        <v>3</v>
      </c>
      <c r="W56" t="n">
        <v>5.27</v>
      </c>
    </row>
    <row r="57">
      <c r="A57" s="5" t="inlineStr">
        <is>
          <t>KCV (Kurs/Cashflow)</t>
        </is>
      </c>
      <c r="B57" s="5" t="inlineStr">
        <is>
          <t>PC (price/cashflow)</t>
        </is>
      </c>
      <c r="C57" t="n">
        <v>3.96</v>
      </c>
      <c r="D57" t="n">
        <v>4.67</v>
      </c>
      <c r="E57" t="n">
        <v>5.88</v>
      </c>
      <c r="F57" t="n">
        <v>11.4</v>
      </c>
      <c r="G57" t="n">
        <v>5.05</v>
      </c>
      <c r="H57" t="n">
        <v>3.56</v>
      </c>
      <c r="I57" t="n">
        <v>7.13</v>
      </c>
      <c r="J57" t="n">
        <v>6.26</v>
      </c>
      <c r="K57" t="n">
        <v>4.73</v>
      </c>
      <c r="L57" t="n">
        <v>7.57</v>
      </c>
      <c r="M57" t="n">
        <v>4.51</v>
      </c>
      <c r="N57" t="n">
        <v>2.59</v>
      </c>
      <c r="O57" t="n">
        <v>4.77</v>
      </c>
      <c r="P57" t="n">
        <v>4.03</v>
      </c>
      <c r="Q57" t="n">
        <v>9.199999999999999</v>
      </c>
      <c r="R57" t="n">
        <v>7.06</v>
      </c>
      <c r="S57" t="n">
        <v>4.67</v>
      </c>
      <c r="T57" t="n">
        <v>9.34</v>
      </c>
      <c r="U57" t="n">
        <v>10.1</v>
      </c>
      <c r="V57" t="n">
        <v>10.8</v>
      </c>
      <c r="W57" t="n">
        <v>22.17</v>
      </c>
    </row>
    <row r="58">
      <c r="A58" s="5" t="inlineStr">
        <is>
          <t>Dividendenrendite in %</t>
        </is>
      </c>
      <c r="B58" s="5" t="inlineStr">
        <is>
          <t>Dividend Yield in %</t>
        </is>
      </c>
      <c r="C58" t="n">
        <v>8.65</v>
      </c>
      <c r="D58" t="n">
        <v>8.17</v>
      </c>
      <c r="E58" t="n">
        <v>7.65</v>
      </c>
      <c r="F58" t="n">
        <v>6.38</v>
      </c>
      <c r="G58" t="n">
        <v>7.62</v>
      </c>
      <c r="H58" t="n">
        <v>5.8</v>
      </c>
      <c r="I58" t="n">
        <v>4.78</v>
      </c>
      <c r="J58" t="n">
        <v>4.95</v>
      </c>
      <c r="K58" t="n">
        <v>5.03</v>
      </c>
      <c r="L58" t="n">
        <v>2.55</v>
      </c>
      <c r="M58" t="n">
        <v>8.4</v>
      </c>
      <c r="N58" t="n">
        <v>10.46</v>
      </c>
      <c r="O58" t="n">
        <v>6.83</v>
      </c>
      <c r="P58" t="n">
        <v>6.7</v>
      </c>
      <c r="Q58" t="n">
        <v>3.01</v>
      </c>
      <c r="R58" t="n">
        <v>3.03</v>
      </c>
      <c r="S58" t="n">
        <v>5.69</v>
      </c>
      <c r="T58" t="n">
        <v>2.97</v>
      </c>
      <c r="U58" t="n">
        <v>2.18</v>
      </c>
      <c r="V58" t="n">
        <v>2.06</v>
      </c>
      <c r="W58" t="n">
        <v>1.7</v>
      </c>
    </row>
    <row r="59">
      <c r="A59" s="5" t="inlineStr">
        <is>
          <t>Gewinnrendite in %</t>
        </is>
      </c>
      <c r="B59" s="5" t="inlineStr">
        <is>
          <t>Return on profit in %</t>
        </is>
      </c>
      <c r="C59" t="n">
        <v>4.2</v>
      </c>
      <c r="D59" t="n">
        <v>9.5</v>
      </c>
      <c r="E59" t="n">
        <v>3.3</v>
      </c>
      <c r="F59" t="n">
        <v>0.1</v>
      </c>
      <c r="G59" t="n">
        <v>-6.7</v>
      </c>
      <c r="H59" t="n">
        <v>3.2</v>
      </c>
      <c r="I59" t="n">
        <v>15.3</v>
      </c>
      <c r="J59" t="n">
        <v>9.1</v>
      </c>
      <c r="K59" t="n">
        <v>24.4</v>
      </c>
      <c r="L59" t="n">
        <v>-3.6</v>
      </c>
      <c r="M59" t="n">
        <v>13.2</v>
      </c>
      <c r="N59" t="n">
        <v>21.5</v>
      </c>
      <c r="O59" t="n">
        <v>17.7</v>
      </c>
      <c r="P59" t="n">
        <v>19.4</v>
      </c>
      <c r="Q59" t="n">
        <v>9.1</v>
      </c>
      <c r="R59" t="n">
        <v>7.8</v>
      </c>
      <c r="S59" t="n">
        <v>10.1</v>
      </c>
      <c r="T59" t="n">
        <v>3.8</v>
      </c>
      <c r="U59" t="n">
        <v>2.9</v>
      </c>
      <c r="V59" t="n">
        <v>4.6</v>
      </c>
      <c r="W59" t="n">
        <v>2</v>
      </c>
    </row>
    <row r="60">
      <c r="A60" s="5" t="inlineStr">
        <is>
          <t>Eigenkapitalrendite in %</t>
        </is>
      </c>
      <c r="B60" s="5" t="inlineStr">
        <is>
          <t>Return on Equity in %</t>
        </is>
      </c>
      <c r="C60" t="n">
        <v>4.09</v>
      </c>
      <c r="D60" t="n">
        <v>9.44</v>
      </c>
      <c r="E60" t="n">
        <v>3.44</v>
      </c>
      <c r="F60" t="n">
        <v>0.12</v>
      </c>
      <c r="G60" t="n">
        <v>-6.67</v>
      </c>
      <c r="H60" t="n">
        <v>3.39</v>
      </c>
      <c r="I60" t="n">
        <v>18.14</v>
      </c>
      <c r="J60" t="n">
        <v>9.779999999999999</v>
      </c>
      <c r="K60" t="n">
        <v>23.06</v>
      </c>
      <c r="L60" t="n">
        <v>-3.92</v>
      </c>
      <c r="M60" t="n">
        <v>16.31</v>
      </c>
      <c r="N60" t="n">
        <v>23.17</v>
      </c>
      <c r="O60" t="n">
        <v>22.25</v>
      </c>
      <c r="P60" t="n">
        <v>26</v>
      </c>
      <c r="Q60" t="n">
        <v>27.93</v>
      </c>
      <c r="R60" t="n">
        <v>20.52</v>
      </c>
      <c r="S60" t="n">
        <v>13.52</v>
      </c>
      <c r="T60" t="n">
        <v>9.859999999999999</v>
      </c>
      <c r="U60" t="n">
        <v>10.77</v>
      </c>
      <c r="V60" t="n">
        <v>16.17</v>
      </c>
      <c r="W60" t="n">
        <v>11.57</v>
      </c>
    </row>
    <row r="61">
      <c r="A61" s="5" t="inlineStr">
        <is>
          <t>Umsatzrendite in %</t>
        </is>
      </c>
      <c r="B61" s="5" t="inlineStr">
        <is>
          <t>Return on sales in %</t>
        </is>
      </c>
      <c r="C61" t="n">
        <v>1.45</v>
      </c>
      <c r="D61" t="n">
        <v>3.14</v>
      </c>
      <c r="E61" t="n">
        <v>1.41</v>
      </c>
      <c r="F61" t="n">
        <v>0.06</v>
      </c>
      <c r="G61" t="n">
        <v>-2.91</v>
      </c>
      <c r="H61" t="n">
        <v>1.07</v>
      </c>
      <c r="I61" t="n">
        <v>6.19</v>
      </c>
      <c r="J61" t="n">
        <v>3.08</v>
      </c>
      <c r="K61" t="n">
        <v>6.84</v>
      </c>
      <c r="L61" t="n">
        <v>-1.23</v>
      </c>
      <c r="M61" t="n">
        <v>6.74</v>
      </c>
      <c r="N61" t="n">
        <v>5.79</v>
      </c>
      <c r="O61" t="n">
        <v>7.15</v>
      </c>
      <c r="P61" t="n">
        <v>8.02</v>
      </c>
      <c r="Q61" t="n">
        <v>8.76</v>
      </c>
      <c r="R61" t="n">
        <v>18.14</v>
      </c>
      <c r="S61" t="n">
        <v>4.35</v>
      </c>
      <c r="T61" t="n">
        <v>3.8</v>
      </c>
      <c r="U61" t="n">
        <v>4.57</v>
      </c>
      <c r="V61" t="n">
        <v>7.34</v>
      </c>
      <c r="W61" t="n">
        <v>4.95</v>
      </c>
    </row>
    <row r="62">
      <c r="A62" s="5" t="inlineStr">
        <is>
          <t>Gesamtkapitalrendite in %</t>
        </is>
      </c>
      <c r="B62" s="5" t="inlineStr">
        <is>
          <t>Total Return on Investment in %</t>
        </is>
      </c>
      <c r="C62" t="n">
        <v>2.55</v>
      </c>
      <c r="D62" t="n">
        <v>4.22</v>
      </c>
      <c r="E62" t="n">
        <v>1.98</v>
      </c>
      <c r="F62" t="n">
        <v>0.68</v>
      </c>
      <c r="G62" t="n">
        <v>-1.96</v>
      </c>
      <c r="H62" t="n">
        <v>1.73</v>
      </c>
      <c r="I62" t="n">
        <v>8.02</v>
      </c>
      <c r="J62" t="n">
        <v>4.23</v>
      </c>
      <c r="K62" t="n">
        <v>9.19</v>
      </c>
      <c r="L62" t="n">
        <v>-0.9399999999999999</v>
      </c>
      <c r="M62" t="n">
        <v>7.5</v>
      </c>
      <c r="N62" t="n">
        <v>9.949999999999999</v>
      </c>
      <c r="O62" t="n">
        <v>9.300000000000001</v>
      </c>
      <c r="P62" t="n">
        <v>10.44</v>
      </c>
      <c r="Q62" t="n">
        <v>11.09</v>
      </c>
      <c r="R62" t="n">
        <v>8.57</v>
      </c>
      <c r="S62" t="n">
        <v>6.26</v>
      </c>
      <c r="T62" t="n">
        <v>5.11</v>
      </c>
      <c r="U62" t="n">
        <v>6.86</v>
      </c>
      <c r="V62" t="n">
        <v>9.48</v>
      </c>
      <c r="W62" t="n">
        <v>7.06</v>
      </c>
    </row>
    <row r="63">
      <c r="A63" s="5" t="inlineStr">
        <is>
          <t>Return on Investment in %</t>
        </is>
      </c>
      <c r="B63" s="5" t="inlineStr">
        <is>
          <t>Return on Investment in %</t>
        </is>
      </c>
      <c r="C63" t="n">
        <v>1.36</v>
      </c>
      <c r="D63" t="n">
        <v>3.33</v>
      </c>
      <c r="E63" t="n">
        <v>1.23</v>
      </c>
      <c r="F63" t="n">
        <v>0.04</v>
      </c>
      <c r="G63" t="n">
        <v>-2.48</v>
      </c>
      <c r="H63" t="n">
        <v>1.33</v>
      </c>
      <c r="I63" t="n">
        <v>7.67</v>
      </c>
      <c r="J63" t="n">
        <v>3.86</v>
      </c>
      <c r="K63" t="n">
        <v>8.77</v>
      </c>
      <c r="L63" t="n">
        <v>-1.37</v>
      </c>
      <c r="M63" t="n">
        <v>7.03</v>
      </c>
      <c r="N63" t="n">
        <v>9.27</v>
      </c>
      <c r="O63" t="n">
        <v>8.83</v>
      </c>
      <c r="P63" t="n">
        <v>10.11</v>
      </c>
      <c r="Q63" t="n">
        <v>10.8</v>
      </c>
      <c r="R63" t="n">
        <v>8.23</v>
      </c>
      <c r="S63" t="n">
        <v>5.78</v>
      </c>
      <c r="T63" t="n">
        <v>4.3</v>
      </c>
      <c r="U63" t="n">
        <v>5.67</v>
      </c>
      <c r="V63" t="n">
        <v>8.25</v>
      </c>
      <c r="W63" t="n">
        <v>5.59</v>
      </c>
    </row>
    <row r="64">
      <c r="A64" s="5" t="inlineStr">
        <is>
          <t>Arbeitsintensität in %</t>
        </is>
      </c>
      <c r="B64" s="5" t="inlineStr">
        <is>
          <t>Work Intensity in %</t>
        </is>
      </c>
      <c r="C64" t="n">
        <v>27.8</v>
      </c>
      <c r="D64" t="n">
        <v>25.27</v>
      </c>
      <c r="E64" t="n">
        <v>27.11</v>
      </c>
      <c r="F64" t="n">
        <v>25.75</v>
      </c>
      <c r="G64" t="n">
        <v>26.96</v>
      </c>
      <c r="H64" t="n">
        <v>30.69</v>
      </c>
      <c r="I64" t="n">
        <v>31.68</v>
      </c>
      <c r="J64" t="n">
        <v>36.97</v>
      </c>
      <c r="K64" t="n">
        <v>33.3</v>
      </c>
      <c r="L64" t="n">
        <v>35.57</v>
      </c>
      <c r="M64" t="n">
        <v>28.67</v>
      </c>
      <c r="N64" t="n">
        <v>29.09</v>
      </c>
      <c r="O64" t="n">
        <v>33.97</v>
      </c>
      <c r="P64" t="n">
        <v>34.62</v>
      </c>
      <c r="Q64" t="n">
        <v>36.39</v>
      </c>
      <c r="R64" t="n">
        <v>33.43</v>
      </c>
      <c r="S64" t="n">
        <v>30.67</v>
      </c>
      <c r="T64" t="n">
        <v>28.32</v>
      </c>
      <c r="U64" t="n">
        <v>25.58</v>
      </c>
      <c r="V64" t="n">
        <v>27.87</v>
      </c>
      <c r="W64" t="n">
        <v>26.21</v>
      </c>
    </row>
    <row r="65">
      <c r="A65" s="5" t="inlineStr">
        <is>
          <t>Eigenkapitalquote in %</t>
        </is>
      </c>
      <c r="B65" s="5" t="inlineStr">
        <is>
          <t>Equity Ratio in %</t>
        </is>
      </c>
      <c r="C65" t="n">
        <v>33.34</v>
      </c>
      <c r="D65" t="n">
        <v>35.24</v>
      </c>
      <c r="E65" t="n">
        <v>35.62</v>
      </c>
      <c r="F65" t="n">
        <v>36.19</v>
      </c>
      <c r="G65" t="n">
        <v>37.13</v>
      </c>
      <c r="H65" t="n">
        <v>39.2</v>
      </c>
      <c r="I65" t="n">
        <v>42.3</v>
      </c>
      <c r="J65" t="n">
        <v>39.45</v>
      </c>
      <c r="K65" t="n">
        <v>38.03</v>
      </c>
      <c r="L65" t="n">
        <v>34.89</v>
      </c>
      <c r="M65" t="n">
        <v>43.06</v>
      </c>
      <c r="N65" t="n">
        <v>40</v>
      </c>
      <c r="O65" t="n">
        <v>39.69</v>
      </c>
      <c r="P65" t="n">
        <v>38.89</v>
      </c>
      <c r="Q65" t="n">
        <v>38.65</v>
      </c>
      <c r="R65" t="n">
        <v>40.11</v>
      </c>
      <c r="S65" t="n">
        <v>42.76</v>
      </c>
      <c r="T65" t="n">
        <v>43.62</v>
      </c>
      <c r="U65" t="n">
        <v>52.68</v>
      </c>
      <c r="V65" t="n">
        <v>51.01</v>
      </c>
      <c r="W65" t="n">
        <v>48.33</v>
      </c>
    </row>
    <row r="66">
      <c r="A66" s="5" t="inlineStr">
        <is>
          <t>Fremdkapitalquote in %</t>
        </is>
      </c>
      <c r="B66" s="5" t="inlineStr">
        <is>
          <t>Debt Ratio in %</t>
        </is>
      </c>
      <c r="C66" t="n">
        <v>66.66</v>
      </c>
      <c r="D66" t="n">
        <v>64.76000000000001</v>
      </c>
      <c r="E66" t="n">
        <v>64.38</v>
      </c>
      <c r="F66" t="n">
        <v>63.81</v>
      </c>
      <c r="G66" t="n">
        <v>62.87</v>
      </c>
      <c r="H66" t="n">
        <v>60.8</v>
      </c>
      <c r="I66" t="n">
        <v>57.7</v>
      </c>
      <c r="J66" t="n">
        <v>60.55</v>
      </c>
      <c r="K66" t="n">
        <v>61.97</v>
      </c>
      <c r="L66" t="n">
        <v>65.11</v>
      </c>
      <c r="M66" t="n">
        <v>56.94</v>
      </c>
      <c r="N66" t="n">
        <v>60</v>
      </c>
      <c r="O66" t="n">
        <v>60.31</v>
      </c>
      <c r="P66" t="n">
        <v>61.11</v>
      </c>
      <c r="Q66" t="n">
        <v>61.35</v>
      </c>
      <c r="R66" t="n">
        <v>59.89</v>
      </c>
      <c r="S66" t="n">
        <v>57.24</v>
      </c>
      <c r="T66" t="n">
        <v>56.38</v>
      </c>
      <c r="U66" t="n">
        <v>47.32</v>
      </c>
      <c r="V66" t="n">
        <v>48.99</v>
      </c>
      <c r="W66" t="n">
        <v>51.67</v>
      </c>
    </row>
    <row r="67">
      <c r="A67" s="5" t="inlineStr">
        <is>
          <t>Verschuldungsgrad in %</t>
        </is>
      </c>
      <c r="B67" s="5" t="inlineStr">
        <is>
          <t>Finance Gearing in %</t>
        </is>
      </c>
      <c r="C67" t="n">
        <v>199.96</v>
      </c>
      <c r="D67" t="n">
        <v>183.75</v>
      </c>
      <c r="E67" t="n">
        <v>180.75</v>
      </c>
      <c r="F67" t="n">
        <v>176.34</v>
      </c>
      <c r="G67" t="n">
        <v>169.33</v>
      </c>
      <c r="H67" t="n">
        <v>155.12</v>
      </c>
      <c r="I67" t="n">
        <v>136.42</v>
      </c>
      <c r="J67" t="n">
        <v>153.51</v>
      </c>
      <c r="K67" t="n">
        <v>162.92</v>
      </c>
      <c r="L67" t="n">
        <v>186.63</v>
      </c>
      <c r="M67" t="n">
        <v>132.22</v>
      </c>
      <c r="N67" t="n">
        <v>149.98</v>
      </c>
      <c r="O67" t="n">
        <v>151.98</v>
      </c>
      <c r="P67" t="n">
        <v>157.14</v>
      </c>
      <c r="Q67" t="n">
        <v>158.72</v>
      </c>
      <c r="R67" t="n">
        <v>149.31</v>
      </c>
      <c r="S67" t="n">
        <v>133.84</v>
      </c>
      <c r="T67" t="n">
        <v>129.26</v>
      </c>
      <c r="U67" t="n">
        <v>89.81</v>
      </c>
      <c r="V67" t="n">
        <v>96.06</v>
      </c>
      <c r="W67" t="n">
        <v>106.93</v>
      </c>
    </row>
    <row r="68">
      <c r="A68" s="5" t="inlineStr">
        <is>
          <t>Bruttoergebnis Marge in %</t>
        </is>
      </c>
      <c r="B68" s="5" t="inlineStr">
        <is>
          <t>Gross Profit Marge in %</t>
        </is>
      </c>
      <c r="C68" t="n">
        <v>18.37</v>
      </c>
      <c r="D68" t="n">
        <v>17.02</v>
      </c>
      <c r="E68" t="n">
        <v>16.92</v>
      </c>
      <c r="F68" t="n">
        <v>13.83</v>
      </c>
      <c r="G68" t="n">
        <v>10.84</v>
      </c>
      <c r="H68" t="n">
        <v>13.97</v>
      </c>
      <c r="I68" t="n">
        <v>18.55</v>
      </c>
      <c r="J68" t="n">
        <v>16.28</v>
      </c>
      <c r="K68" t="n">
        <v>20.43</v>
      </c>
      <c r="L68" t="n">
        <v>7.56</v>
      </c>
      <c r="M68" t="n">
        <v>22.51</v>
      </c>
      <c r="N68" t="n">
        <v>17.6</v>
      </c>
      <c r="O68" t="n">
        <v>20.84</v>
      </c>
      <c r="P68" t="n">
        <v>21.77</v>
      </c>
      <c r="Q68" t="n">
        <v>22.87</v>
      </c>
      <c r="R68" t="n">
        <v>11.6</v>
      </c>
      <c r="S68" t="n">
        <v>12.2</v>
      </c>
      <c r="T68" t="n">
        <v>12.16</v>
      </c>
      <c r="U68" t="n">
        <v>14.62</v>
      </c>
      <c r="V68" t="n">
        <v>15.62</v>
      </c>
    </row>
    <row r="69">
      <c r="A69" s="5" t="inlineStr">
        <is>
          <t>Kurzfristige Vermögensquote in %</t>
        </is>
      </c>
      <c r="B69" s="5" t="inlineStr">
        <is>
          <t>Current Assets Ratio in %</t>
        </is>
      </c>
      <c r="C69" t="n">
        <v>27.8</v>
      </c>
      <c r="D69" t="n">
        <v>25.27</v>
      </c>
      <c r="E69" t="n">
        <v>27.11</v>
      </c>
      <c r="F69" t="n">
        <v>25.75</v>
      </c>
      <c r="G69" t="n">
        <v>26.96</v>
      </c>
      <c r="H69" t="n">
        <v>30.69</v>
      </c>
      <c r="I69" t="n">
        <v>31.68</v>
      </c>
      <c r="J69" t="n">
        <v>36.97</v>
      </c>
      <c r="K69" t="n">
        <v>33.3</v>
      </c>
      <c r="L69" t="n">
        <v>35.57</v>
      </c>
      <c r="M69" t="n">
        <v>28.67</v>
      </c>
      <c r="N69" t="n">
        <v>29.09</v>
      </c>
      <c r="O69" t="n">
        <v>33.97</v>
      </c>
      <c r="P69" t="n">
        <v>34.62</v>
      </c>
      <c r="Q69" t="n">
        <v>36.39</v>
      </c>
      <c r="R69" t="n">
        <v>33.43</v>
      </c>
      <c r="S69" t="n">
        <v>30.67</v>
      </c>
      <c r="T69" t="n">
        <v>28.32</v>
      </c>
      <c r="U69" t="n">
        <v>25.58</v>
      </c>
      <c r="V69" t="n">
        <v>27.87</v>
      </c>
    </row>
    <row r="70">
      <c r="A70" s="5" t="inlineStr">
        <is>
          <t>Nettogewinn Marge in %</t>
        </is>
      </c>
      <c r="B70" s="5" t="inlineStr">
        <is>
          <t>Net Profit Marge in %</t>
        </is>
      </c>
      <c r="C70" t="n">
        <v>1.45</v>
      </c>
      <c r="D70" t="n">
        <v>3.14</v>
      </c>
      <c r="E70" t="n">
        <v>1.41</v>
      </c>
      <c r="F70" t="n">
        <v>0.06</v>
      </c>
      <c r="G70" t="n">
        <v>-2.91</v>
      </c>
      <c r="H70" t="n">
        <v>1.07</v>
      </c>
      <c r="I70" t="n">
        <v>6.19</v>
      </c>
      <c r="J70" t="n">
        <v>3.08</v>
      </c>
      <c r="K70" t="n">
        <v>6.84</v>
      </c>
      <c r="L70" t="n">
        <v>-1.23</v>
      </c>
      <c r="M70" t="n">
        <v>6.74</v>
      </c>
      <c r="N70" t="n">
        <v>5.79</v>
      </c>
      <c r="O70" t="n">
        <v>7.15</v>
      </c>
      <c r="P70" t="n">
        <v>8.02</v>
      </c>
      <c r="Q70" t="n">
        <v>8.76</v>
      </c>
      <c r="R70" t="n">
        <v>5.34</v>
      </c>
      <c r="S70" t="n">
        <v>4.35</v>
      </c>
      <c r="T70" t="n">
        <v>3.8</v>
      </c>
      <c r="U70" t="n">
        <v>4.57</v>
      </c>
      <c r="V70" t="n">
        <v>7.34</v>
      </c>
    </row>
    <row r="71">
      <c r="A71" s="5" t="inlineStr">
        <is>
          <t>Operative Ergebnis Marge in %</t>
        </is>
      </c>
      <c r="B71" s="5" t="inlineStr">
        <is>
          <t>EBIT Marge in %</t>
        </is>
      </c>
      <c r="C71" t="n">
        <v>4.2</v>
      </c>
      <c r="D71" t="n">
        <v>6.49</v>
      </c>
      <c r="E71" t="n">
        <v>3.94</v>
      </c>
      <c r="F71" t="n">
        <v>-0.23</v>
      </c>
      <c r="G71" t="n">
        <v>-3.55</v>
      </c>
      <c r="H71" t="n">
        <v>1.81</v>
      </c>
      <c r="I71" t="n">
        <v>8.380000000000001</v>
      </c>
      <c r="J71" t="n">
        <v>5.25</v>
      </c>
      <c r="K71" t="n">
        <v>10.6</v>
      </c>
      <c r="L71" t="n">
        <v>-1.22</v>
      </c>
      <c r="M71" t="n">
        <v>10.74</v>
      </c>
      <c r="N71" t="n">
        <v>9.640000000000001</v>
      </c>
      <c r="O71" t="n">
        <v>11.1</v>
      </c>
      <c r="P71" t="n">
        <v>12.82</v>
      </c>
      <c r="Q71" t="n">
        <v>12.81</v>
      </c>
      <c r="R71" t="n">
        <v>7.73</v>
      </c>
      <c r="S71" t="n">
        <v>6.95</v>
      </c>
      <c r="T71" t="n">
        <v>5.69</v>
      </c>
      <c r="U71" t="n">
        <v>9.199999999999999</v>
      </c>
      <c r="V71" t="n">
        <v>10.97</v>
      </c>
    </row>
    <row r="72">
      <c r="A72" s="5" t="inlineStr">
        <is>
          <t>Vermögensumsschlag in %</t>
        </is>
      </c>
      <c r="B72" s="5" t="inlineStr">
        <is>
          <t>Asset Turnover in %</t>
        </is>
      </c>
      <c r="C72" t="n">
        <v>94.31</v>
      </c>
      <c r="D72" t="n">
        <v>105.88</v>
      </c>
      <c r="E72" t="n">
        <v>86.87</v>
      </c>
      <c r="F72" t="n">
        <v>69.5</v>
      </c>
      <c r="G72" t="n">
        <v>85.13</v>
      </c>
      <c r="H72" t="n">
        <v>124.36</v>
      </c>
      <c r="I72" t="n">
        <v>124.03</v>
      </c>
      <c r="J72" t="n">
        <v>125.11</v>
      </c>
      <c r="K72" t="n">
        <v>128.13</v>
      </c>
      <c r="L72" t="n">
        <v>111.12</v>
      </c>
      <c r="M72" t="n">
        <v>104.31</v>
      </c>
      <c r="N72" t="n">
        <v>160.23</v>
      </c>
      <c r="O72" t="n">
        <v>123.45</v>
      </c>
      <c r="P72" t="n">
        <v>126.06</v>
      </c>
      <c r="Q72" t="n">
        <v>123.32</v>
      </c>
      <c r="R72" t="n">
        <v>154.28</v>
      </c>
      <c r="S72" t="n">
        <v>132.93</v>
      </c>
      <c r="T72" t="n">
        <v>113.24</v>
      </c>
      <c r="U72" t="n">
        <v>124.25</v>
      </c>
      <c r="V72" t="n">
        <v>112.43</v>
      </c>
    </row>
    <row r="73">
      <c r="A73" s="5" t="inlineStr">
        <is>
          <t>Langfristige Vermögensquote in %</t>
        </is>
      </c>
      <c r="B73" s="5" t="inlineStr">
        <is>
          <t>Non-Current Assets Ratio in %</t>
        </is>
      </c>
      <c r="C73" t="n">
        <v>72.2</v>
      </c>
      <c r="D73" t="n">
        <v>74.73</v>
      </c>
      <c r="E73" t="n">
        <v>72.89</v>
      </c>
      <c r="F73" t="n">
        <v>74.25</v>
      </c>
      <c r="G73" t="n">
        <v>73.04000000000001</v>
      </c>
      <c r="H73" t="n">
        <v>69.31</v>
      </c>
      <c r="I73" t="n">
        <v>68.31999999999999</v>
      </c>
      <c r="J73" t="n">
        <v>63.03</v>
      </c>
      <c r="K73" t="n">
        <v>66.7</v>
      </c>
      <c r="L73" t="n">
        <v>64.43000000000001</v>
      </c>
      <c r="M73" t="n">
        <v>71.33</v>
      </c>
      <c r="N73" t="n">
        <v>70.91</v>
      </c>
      <c r="O73" t="n">
        <v>66.03</v>
      </c>
      <c r="P73" t="n">
        <v>65.38</v>
      </c>
      <c r="Q73" t="n">
        <v>63.61</v>
      </c>
      <c r="R73" t="n">
        <v>66.56999999999999</v>
      </c>
      <c r="S73" t="n">
        <v>69.33</v>
      </c>
      <c r="T73" t="n">
        <v>71.68000000000001</v>
      </c>
      <c r="U73" t="n">
        <v>74.42</v>
      </c>
      <c r="V73" t="n">
        <v>72.13</v>
      </c>
    </row>
    <row r="74">
      <c r="A74" s="5" t="inlineStr">
        <is>
          <t>Gesamtkapitalrentabilität</t>
        </is>
      </c>
      <c r="B74" s="5" t="inlineStr">
        <is>
          <t>ROA Return on Assets in %</t>
        </is>
      </c>
      <c r="C74" t="n">
        <v>1.36</v>
      </c>
      <c r="D74" t="n">
        <v>3.33</v>
      </c>
      <c r="E74" t="n">
        <v>1.23</v>
      </c>
      <c r="F74" t="n">
        <v>0.04</v>
      </c>
      <c r="G74" t="n">
        <v>-2.48</v>
      </c>
      <c r="H74" t="n">
        <v>1.33</v>
      </c>
      <c r="I74" t="n">
        <v>7.67</v>
      </c>
      <c r="J74" t="n">
        <v>3.86</v>
      </c>
      <c r="K74" t="n">
        <v>8.77</v>
      </c>
      <c r="L74" t="n">
        <v>-1.37</v>
      </c>
      <c r="M74" t="n">
        <v>7.03</v>
      </c>
      <c r="N74" t="n">
        <v>9.27</v>
      </c>
      <c r="O74" t="n">
        <v>8.83</v>
      </c>
      <c r="P74" t="n">
        <v>10.11</v>
      </c>
      <c r="Q74" t="n">
        <v>10.8</v>
      </c>
      <c r="R74" t="n">
        <v>8.23</v>
      </c>
      <c r="S74" t="n">
        <v>5.78</v>
      </c>
      <c r="T74" t="n">
        <v>4.3</v>
      </c>
      <c r="U74" t="n">
        <v>5.67</v>
      </c>
      <c r="V74" t="n">
        <v>8.25</v>
      </c>
    </row>
    <row r="75">
      <c r="A75" s="5" t="inlineStr">
        <is>
          <t>Ertrag des eingesetzten Kapitals</t>
        </is>
      </c>
      <c r="B75" s="5" t="inlineStr">
        <is>
          <t>ROCE Return on Cap. Empl. in %</t>
        </is>
      </c>
      <c r="C75" t="n">
        <v>5.28</v>
      </c>
      <c r="D75" t="n">
        <v>9.06</v>
      </c>
      <c r="E75" t="n">
        <v>4.47</v>
      </c>
      <c r="F75" t="n">
        <v>-0.21</v>
      </c>
      <c r="G75" t="n">
        <v>-3.82</v>
      </c>
      <c r="H75" t="n">
        <v>2.91</v>
      </c>
      <c r="I75" t="n">
        <v>13.64</v>
      </c>
      <c r="J75" t="n">
        <v>8.859999999999999</v>
      </c>
      <c r="K75" t="n">
        <v>19.07</v>
      </c>
      <c r="L75" t="n">
        <v>-1.97</v>
      </c>
      <c r="M75" t="n">
        <v>14.96</v>
      </c>
      <c r="N75" t="n">
        <v>22.24</v>
      </c>
      <c r="O75" t="n">
        <v>20.37</v>
      </c>
      <c r="P75" t="n">
        <v>24.72</v>
      </c>
      <c r="Q75" t="n">
        <v>24.13</v>
      </c>
      <c r="R75" t="n">
        <v>18</v>
      </c>
      <c r="S75" t="n">
        <v>12.92</v>
      </c>
      <c r="T75" t="n">
        <v>9.08</v>
      </c>
      <c r="U75" t="n">
        <v>15.58</v>
      </c>
      <c r="V75" t="n">
        <v>16.84</v>
      </c>
    </row>
    <row r="76">
      <c r="A76" s="5" t="inlineStr">
        <is>
          <t>Eigenkapital zu Anlagevermögen</t>
        </is>
      </c>
      <c r="B76" s="5" t="inlineStr">
        <is>
          <t>Equity to Fixed Assets in %</t>
        </is>
      </c>
      <c r="C76" t="n">
        <v>46.17</v>
      </c>
      <c r="D76" t="n">
        <v>47.16</v>
      </c>
      <c r="E76" t="n">
        <v>48.87</v>
      </c>
      <c r="F76" t="n">
        <v>48.74</v>
      </c>
      <c r="G76" t="n">
        <v>50.84</v>
      </c>
      <c r="H76" t="n">
        <v>56.56</v>
      </c>
      <c r="I76" t="n">
        <v>61.91</v>
      </c>
      <c r="J76" t="n">
        <v>62.58</v>
      </c>
      <c r="K76" t="n">
        <v>57.02</v>
      </c>
      <c r="L76" t="n">
        <v>54.15</v>
      </c>
      <c r="M76" t="n">
        <v>60.37</v>
      </c>
      <c r="N76" t="n">
        <v>56.41</v>
      </c>
      <c r="O76" t="n">
        <v>60.11</v>
      </c>
      <c r="P76" t="n">
        <v>59.48</v>
      </c>
      <c r="Q76" t="n">
        <v>60.76</v>
      </c>
      <c r="R76" t="n">
        <v>60.25</v>
      </c>
      <c r="S76" t="n">
        <v>61.68</v>
      </c>
      <c r="T76" t="n">
        <v>60.85</v>
      </c>
      <c r="U76" t="n">
        <v>70.79000000000001</v>
      </c>
      <c r="V76" t="n">
        <v>70.72</v>
      </c>
    </row>
    <row r="77">
      <c r="A77" s="5" t="inlineStr">
        <is>
          <t>Liquidität Dritten Grades</t>
        </is>
      </c>
      <c r="B77" s="5" t="inlineStr">
        <is>
          <t>Current Ratio in %</t>
        </is>
      </c>
      <c r="C77" t="n">
        <v>111.5</v>
      </c>
      <c r="D77" t="n">
        <v>104.5</v>
      </c>
      <c r="E77" t="n">
        <v>115.82</v>
      </c>
      <c r="F77" t="n">
        <v>116.21</v>
      </c>
      <c r="G77" t="n">
        <v>129.01</v>
      </c>
      <c r="H77" t="n">
        <v>137.17</v>
      </c>
      <c r="I77" t="n">
        <v>133</v>
      </c>
      <c r="J77" t="n">
        <v>143.04</v>
      </c>
      <c r="K77" t="n">
        <v>115.73</v>
      </c>
      <c r="L77" t="n">
        <v>115.47</v>
      </c>
      <c r="M77" t="n">
        <v>114.05</v>
      </c>
      <c r="N77" t="n">
        <v>95.12</v>
      </c>
      <c r="O77" t="n">
        <v>103.85</v>
      </c>
      <c r="P77" t="n">
        <v>99.98</v>
      </c>
      <c r="Q77" t="n">
        <v>105.31</v>
      </c>
      <c r="R77" t="n">
        <v>99</v>
      </c>
      <c r="S77" t="n">
        <v>107.67</v>
      </c>
      <c r="T77" t="n">
        <v>97.33</v>
      </c>
      <c r="U77" t="n">
        <v>96</v>
      </c>
      <c r="V77" t="n">
        <v>104.13</v>
      </c>
    </row>
    <row r="78">
      <c r="A78" s="5" t="inlineStr">
        <is>
          <t>Operativer Cashflow</t>
        </is>
      </c>
      <c r="B78" s="5" t="inlineStr">
        <is>
          <t>Operating Cashflow in M</t>
        </is>
      </c>
      <c r="C78" t="n">
        <v>85282.56</v>
      </c>
      <c r="D78" t="n">
        <v>100521.75</v>
      </c>
      <c r="E78" t="n">
        <v>125173.44</v>
      </c>
      <c r="F78" t="n">
        <v>221559</v>
      </c>
      <c r="G78" t="n">
        <v>92980.59999999999</v>
      </c>
      <c r="H78" t="n">
        <v>64792</v>
      </c>
      <c r="I78" t="n">
        <v>132696.43</v>
      </c>
      <c r="J78" t="n">
        <v>119791.36</v>
      </c>
      <c r="K78" t="n">
        <v>88947.65000000001</v>
      </c>
      <c r="L78" t="n">
        <v>142300.86</v>
      </c>
      <c r="M78" t="n">
        <v>84585.05</v>
      </c>
      <c r="N78" t="n">
        <v>48666.1</v>
      </c>
      <c r="O78" t="n">
        <v>91407.50999999999</v>
      </c>
      <c r="P78" t="n">
        <v>80712.84000000001</v>
      </c>
      <c r="Q78" t="n">
        <v>194359.2</v>
      </c>
      <c r="R78" t="n">
        <v>154056.26</v>
      </c>
      <c r="S78" t="n">
        <v>103538.57</v>
      </c>
      <c r="T78" t="n">
        <v>209019.86</v>
      </c>
      <c r="U78" t="n">
        <v>226603.6</v>
      </c>
      <c r="V78" t="n">
        <v>233690.4</v>
      </c>
    </row>
    <row r="79">
      <c r="A79" s="5" t="inlineStr">
        <is>
          <t>Aktienrückkauf</t>
        </is>
      </c>
      <c r="B79" s="5" t="inlineStr">
        <is>
          <t>Share Buyback in M</t>
        </is>
      </c>
      <c r="C79" t="n">
        <v>-11</v>
      </c>
      <c r="D79" t="n">
        <v>-237</v>
      </c>
      <c r="E79" t="n">
        <v>-1853</v>
      </c>
      <c r="F79" t="n">
        <v>-1023</v>
      </c>
      <c r="G79" t="n">
        <v>-212</v>
      </c>
      <c r="H79" t="n">
        <v>411</v>
      </c>
      <c r="I79" t="n">
        <v>525</v>
      </c>
      <c r="J79" t="n">
        <v>-331</v>
      </c>
      <c r="K79" t="n">
        <v>-7</v>
      </c>
      <c r="L79" t="n">
        <v>-43</v>
      </c>
      <c r="M79" t="n">
        <v>35</v>
      </c>
      <c r="N79" t="n">
        <v>373</v>
      </c>
      <c r="O79" t="n">
        <v>865</v>
      </c>
      <c r="P79" t="n">
        <v>1098</v>
      </c>
      <c r="Q79" t="n">
        <v>695</v>
      </c>
      <c r="R79" t="n">
        <v>350</v>
      </c>
      <c r="S79" t="n">
        <v>208</v>
      </c>
      <c r="T79" t="n">
        <v>57</v>
      </c>
      <c r="U79" t="n">
        <v>-798</v>
      </c>
      <c r="V79" t="n">
        <v>-2252</v>
      </c>
    </row>
    <row r="80">
      <c r="A80" s="5" t="inlineStr">
        <is>
          <t>Umsatzwachstum 1J in %</t>
        </is>
      </c>
      <c r="B80" s="5" t="inlineStr">
        <is>
          <t>Revenue Growth 1Y in %</t>
        </is>
      </c>
      <c r="C80" t="n">
        <v>-6.81</v>
      </c>
      <c r="D80" t="n">
        <v>24.37</v>
      </c>
      <c r="E80" t="n">
        <v>31.26</v>
      </c>
      <c r="F80" t="n">
        <v>-17.89</v>
      </c>
      <c r="G80" t="n">
        <v>-36.96</v>
      </c>
      <c r="H80" t="n">
        <v>-6.74</v>
      </c>
      <c r="I80" t="n">
        <v>0.95</v>
      </c>
      <c r="J80" t="n">
        <v>0.02</v>
      </c>
      <c r="K80" t="n">
        <v>24.12</v>
      </c>
      <c r="L80" t="n">
        <v>22.92</v>
      </c>
      <c r="M80" t="n">
        <v>-32.69</v>
      </c>
      <c r="N80" t="n">
        <v>25.48</v>
      </c>
      <c r="O80" t="n">
        <v>6.24</v>
      </c>
      <c r="P80" t="n">
        <v>7.51</v>
      </c>
      <c r="Q80" t="n">
        <v>-13.46</v>
      </c>
      <c r="R80" t="n">
        <v>24.91</v>
      </c>
      <c r="S80" t="n">
        <v>31</v>
      </c>
      <c r="T80" t="n">
        <v>2.74</v>
      </c>
      <c r="U80" t="n">
        <v>8.380000000000001</v>
      </c>
      <c r="V80" t="n">
        <v>59.94</v>
      </c>
    </row>
    <row r="81">
      <c r="A81" s="5" t="inlineStr">
        <is>
          <t>Umsatzwachstum 3J in %</t>
        </is>
      </c>
      <c r="B81" s="5" t="inlineStr">
        <is>
          <t>Revenue Growth 3Y in %</t>
        </is>
      </c>
      <c r="C81" t="n">
        <v>16.27</v>
      </c>
      <c r="D81" t="n">
        <v>12.58</v>
      </c>
      <c r="E81" t="n">
        <v>-7.86</v>
      </c>
      <c r="F81" t="n">
        <v>-20.53</v>
      </c>
      <c r="G81" t="n">
        <v>-14.25</v>
      </c>
      <c r="H81" t="n">
        <v>-1.92</v>
      </c>
      <c r="I81" t="n">
        <v>8.359999999999999</v>
      </c>
      <c r="J81" t="n">
        <v>15.69</v>
      </c>
      <c r="K81" t="n">
        <v>4.78</v>
      </c>
      <c r="L81" t="n">
        <v>5.24</v>
      </c>
      <c r="M81" t="n">
        <v>-0.32</v>
      </c>
      <c r="N81" t="n">
        <v>13.08</v>
      </c>
      <c r="O81" t="n">
        <v>0.1</v>
      </c>
      <c r="P81" t="n">
        <v>6.32</v>
      </c>
      <c r="Q81" t="n">
        <v>14.15</v>
      </c>
      <c r="R81" t="n">
        <v>19.55</v>
      </c>
      <c r="S81" t="n">
        <v>14.04</v>
      </c>
      <c r="T81" t="n">
        <v>23.69</v>
      </c>
      <c r="U81" t="inlineStr">
        <is>
          <t>-</t>
        </is>
      </c>
      <c r="V81" t="inlineStr">
        <is>
          <t>-</t>
        </is>
      </c>
    </row>
    <row r="82">
      <c r="A82" s="5" t="inlineStr">
        <is>
          <t>Umsatzwachstum 5J in %</t>
        </is>
      </c>
      <c r="B82" s="5" t="inlineStr">
        <is>
          <t>Revenue Growth 5Y in %</t>
        </is>
      </c>
      <c r="C82" t="n">
        <v>-1.21</v>
      </c>
      <c r="D82" t="n">
        <v>-1.19</v>
      </c>
      <c r="E82" t="n">
        <v>-5.88</v>
      </c>
      <c r="F82" t="n">
        <v>-12.12</v>
      </c>
      <c r="G82" t="n">
        <v>-3.72</v>
      </c>
      <c r="H82" t="n">
        <v>8.25</v>
      </c>
      <c r="I82" t="n">
        <v>3.06</v>
      </c>
      <c r="J82" t="n">
        <v>7.97</v>
      </c>
      <c r="K82" t="n">
        <v>9.210000000000001</v>
      </c>
      <c r="L82" t="n">
        <v>5.89</v>
      </c>
      <c r="M82" t="n">
        <v>-1.38</v>
      </c>
      <c r="N82" t="n">
        <v>10.14</v>
      </c>
      <c r="O82" t="n">
        <v>11.24</v>
      </c>
      <c r="P82" t="n">
        <v>10.54</v>
      </c>
      <c r="Q82" t="n">
        <v>10.71</v>
      </c>
      <c r="R82" t="n">
        <v>25.39</v>
      </c>
      <c r="S82" t="inlineStr">
        <is>
          <t>-</t>
        </is>
      </c>
      <c r="T82" t="inlineStr">
        <is>
          <t>-</t>
        </is>
      </c>
      <c r="U82" t="inlineStr">
        <is>
          <t>-</t>
        </is>
      </c>
      <c r="V82" t="inlineStr">
        <is>
          <t>-</t>
        </is>
      </c>
    </row>
    <row r="83">
      <c r="A83" s="5" t="inlineStr">
        <is>
          <t>Umsatzwachstum 10J in %</t>
        </is>
      </c>
      <c r="B83" s="5" t="inlineStr">
        <is>
          <t>Revenue Growth 10Y in %</t>
        </is>
      </c>
      <c r="C83" t="n">
        <v>3.52</v>
      </c>
      <c r="D83" t="n">
        <v>0.9399999999999999</v>
      </c>
      <c r="E83" t="n">
        <v>1.05</v>
      </c>
      <c r="F83" t="n">
        <v>-1.45</v>
      </c>
      <c r="G83" t="n">
        <v>1.09</v>
      </c>
      <c r="H83" t="n">
        <v>3.44</v>
      </c>
      <c r="I83" t="n">
        <v>6.6</v>
      </c>
      <c r="J83" t="n">
        <v>9.609999999999999</v>
      </c>
      <c r="K83" t="n">
        <v>9.880000000000001</v>
      </c>
      <c r="L83" t="n">
        <v>8.300000000000001</v>
      </c>
      <c r="M83" t="n">
        <v>12.01</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-57.09</v>
      </c>
      <c r="D84" t="n">
        <v>176.87</v>
      </c>
      <c r="E84" t="n">
        <v>2846.96</v>
      </c>
      <c r="F84" t="n">
        <v>-101.77</v>
      </c>
      <c r="G84" t="n">
        <v>-271.48</v>
      </c>
      <c r="H84" t="n">
        <v>-83.88</v>
      </c>
      <c r="I84" t="n">
        <v>102.48</v>
      </c>
      <c r="J84" t="n">
        <v>-54.93</v>
      </c>
      <c r="K84" t="n">
        <v>-791.05</v>
      </c>
      <c r="L84" t="n">
        <v>-122.43</v>
      </c>
      <c r="M84" t="n">
        <v>-21.64</v>
      </c>
      <c r="N84" t="n">
        <v>1.5</v>
      </c>
      <c r="O84" t="n">
        <v>-5.25</v>
      </c>
      <c r="P84" t="n">
        <v>-1.53</v>
      </c>
      <c r="Q84" t="n">
        <v>42.02</v>
      </c>
      <c r="R84" t="n">
        <v>53.22</v>
      </c>
      <c r="S84" t="n">
        <v>49.99</v>
      </c>
      <c r="T84" t="n">
        <v>-14.54</v>
      </c>
      <c r="U84" t="n">
        <v>-32.52</v>
      </c>
      <c r="V84" t="n">
        <v>137.02</v>
      </c>
    </row>
    <row r="85">
      <c r="A85" s="5" t="inlineStr">
        <is>
          <t>Gewinnwachstum 3J in %</t>
        </is>
      </c>
      <c r="B85" s="5" t="inlineStr">
        <is>
          <t>Earnings Growth 3Y in %</t>
        </is>
      </c>
      <c r="C85" t="n">
        <v>988.91</v>
      </c>
      <c r="D85" t="n">
        <v>974.02</v>
      </c>
      <c r="E85" t="n">
        <v>824.5700000000001</v>
      </c>
      <c r="F85" t="n">
        <v>-152.38</v>
      </c>
      <c r="G85" t="n">
        <v>-84.29000000000001</v>
      </c>
      <c r="H85" t="n">
        <v>-12.11</v>
      </c>
      <c r="I85" t="n">
        <v>-247.83</v>
      </c>
      <c r="J85" t="n">
        <v>-322.8</v>
      </c>
      <c r="K85" t="n">
        <v>-311.71</v>
      </c>
      <c r="L85" t="n">
        <v>-47.52</v>
      </c>
      <c r="M85" t="n">
        <v>-8.460000000000001</v>
      </c>
      <c r="N85" t="n">
        <v>-1.76</v>
      </c>
      <c r="O85" t="n">
        <v>11.75</v>
      </c>
      <c r="P85" t="n">
        <v>31.24</v>
      </c>
      <c r="Q85" t="n">
        <v>48.41</v>
      </c>
      <c r="R85" t="n">
        <v>29.56</v>
      </c>
      <c r="S85" t="n">
        <v>0.98</v>
      </c>
      <c r="T85" t="n">
        <v>29.99</v>
      </c>
      <c r="U85" t="inlineStr">
        <is>
          <t>-</t>
        </is>
      </c>
      <c r="V85" t="inlineStr">
        <is>
          <t>-</t>
        </is>
      </c>
    </row>
    <row r="86">
      <c r="A86" s="5" t="inlineStr">
        <is>
          <t>Gewinnwachstum 5J in %</t>
        </is>
      </c>
      <c r="B86" s="5" t="inlineStr">
        <is>
          <t>Earnings Growth 5Y in %</t>
        </is>
      </c>
      <c r="C86" t="n">
        <v>518.7</v>
      </c>
      <c r="D86" t="n">
        <v>513.34</v>
      </c>
      <c r="E86" t="n">
        <v>498.46</v>
      </c>
      <c r="F86" t="n">
        <v>-81.92</v>
      </c>
      <c r="G86" t="n">
        <v>-219.77</v>
      </c>
      <c r="H86" t="n">
        <v>-189.96</v>
      </c>
      <c r="I86" t="n">
        <v>-177.51</v>
      </c>
      <c r="J86" t="n">
        <v>-197.71</v>
      </c>
      <c r="K86" t="n">
        <v>-187.77</v>
      </c>
      <c r="L86" t="n">
        <v>-29.87</v>
      </c>
      <c r="M86" t="n">
        <v>3.02</v>
      </c>
      <c r="N86" t="n">
        <v>17.99</v>
      </c>
      <c r="O86" t="n">
        <v>27.69</v>
      </c>
      <c r="P86" t="n">
        <v>25.83</v>
      </c>
      <c r="Q86" t="n">
        <v>19.63</v>
      </c>
      <c r="R86" t="n">
        <v>38.63</v>
      </c>
      <c r="S86" t="inlineStr">
        <is>
          <t>-</t>
        </is>
      </c>
      <c r="T86" t="inlineStr">
        <is>
          <t>-</t>
        </is>
      </c>
      <c r="U86" t="inlineStr">
        <is>
          <t>-</t>
        </is>
      </c>
      <c r="V86" t="inlineStr">
        <is>
          <t>-</t>
        </is>
      </c>
    </row>
    <row r="87">
      <c r="A87" s="5" t="inlineStr">
        <is>
          <t>Gewinnwachstum 10J in %</t>
        </is>
      </c>
      <c r="B87" s="5" t="inlineStr">
        <is>
          <t>Earnings Growth 10Y in %</t>
        </is>
      </c>
      <c r="C87" t="n">
        <v>164.37</v>
      </c>
      <c r="D87" t="n">
        <v>167.91</v>
      </c>
      <c r="E87" t="n">
        <v>150.38</v>
      </c>
      <c r="F87" t="n">
        <v>-134.84</v>
      </c>
      <c r="G87" t="n">
        <v>-124.82</v>
      </c>
      <c r="H87" t="n">
        <v>-93.47</v>
      </c>
      <c r="I87" t="n">
        <v>-79.76000000000001</v>
      </c>
      <c r="J87" t="n">
        <v>-85.01000000000001</v>
      </c>
      <c r="K87" t="n">
        <v>-80.97</v>
      </c>
      <c r="L87" t="n">
        <v>-5.12</v>
      </c>
      <c r="M87" t="n">
        <v>20.83</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0.05</v>
      </c>
      <c r="D88" t="n">
        <v>0.02</v>
      </c>
      <c r="E88" t="n">
        <v>0.06</v>
      </c>
      <c r="F88" t="n">
        <v>-12.55</v>
      </c>
      <c r="G88" t="inlineStr">
        <is>
          <t>-</t>
        </is>
      </c>
      <c r="H88" t="n">
        <v>-0.16</v>
      </c>
      <c r="I88" t="n">
        <v>-0.04</v>
      </c>
      <c r="J88" t="n">
        <v>-0.06</v>
      </c>
      <c r="K88" t="n">
        <v>-0.02</v>
      </c>
      <c r="L88" t="inlineStr">
        <is>
          <t>-</t>
        </is>
      </c>
      <c r="M88" t="n">
        <v>2.52</v>
      </c>
      <c r="N88" t="n">
        <v>0.26</v>
      </c>
      <c r="O88" t="n">
        <v>0.2</v>
      </c>
      <c r="P88" t="n">
        <v>0.2</v>
      </c>
      <c r="Q88" t="n">
        <v>0.5600000000000001</v>
      </c>
      <c r="R88" t="n">
        <v>0.33</v>
      </c>
      <c r="S88" t="inlineStr">
        <is>
          <t>-</t>
        </is>
      </c>
      <c r="T88" t="inlineStr">
        <is>
          <t>-</t>
        </is>
      </c>
      <c r="U88" t="inlineStr">
        <is>
          <t>-</t>
        </is>
      </c>
      <c r="V88" t="inlineStr">
        <is>
          <t>-</t>
        </is>
      </c>
    </row>
    <row r="89">
      <c r="A89" s="5" t="inlineStr">
        <is>
          <t>EBIT-Wachstum 1J in %</t>
        </is>
      </c>
      <c r="B89" s="5" t="inlineStr">
        <is>
          <t>EBIT Growth 1Y in %</t>
        </is>
      </c>
      <c r="C89" t="n">
        <v>-39.59</v>
      </c>
      <c r="D89" t="n">
        <v>104.54</v>
      </c>
      <c r="E89" t="n">
        <v>-2303.26</v>
      </c>
      <c r="F89" t="n">
        <v>-94.56999999999999</v>
      </c>
      <c r="G89" t="n">
        <v>-223.49</v>
      </c>
      <c r="H89" t="n">
        <v>-79.81999999999999</v>
      </c>
      <c r="I89" t="n">
        <v>60.99</v>
      </c>
      <c r="J89" t="n">
        <v>-50.44</v>
      </c>
      <c r="K89" t="n">
        <v>-1175.55</v>
      </c>
      <c r="L89" t="n">
        <v>-114.01</v>
      </c>
      <c r="M89" t="n">
        <v>-25.01</v>
      </c>
      <c r="N89" t="n">
        <v>8.92</v>
      </c>
      <c r="O89" t="n">
        <v>-7.98</v>
      </c>
      <c r="P89" t="n">
        <v>7.58</v>
      </c>
      <c r="Q89" t="n">
        <v>43.44</v>
      </c>
      <c r="R89" t="n">
        <v>38.82</v>
      </c>
      <c r="S89" t="n">
        <v>60.19</v>
      </c>
      <c r="T89" t="n">
        <v>-36.5</v>
      </c>
      <c r="U89" t="n">
        <v>-9.130000000000001</v>
      </c>
      <c r="V89" t="n">
        <v>99.64</v>
      </c>
    </row>
    <row r="90">
      <c r="A90" s="5" t="inlineStr">
        <is>
          <t>EBIT-Wachstum 3J in %</t>
        </is>
      </c>
      <c r="B90" s="5" t="inlineStr">
        <is>
          <t>EBIT Growth 3Y in %</t>
        </is>
      </c>
      <c r="C90" t="n">
        <v>-746.1</v>
      </c>
      <c r="D90" t="n">
        <v>-764.4299999999999</v>
      </c>
      <c r="E90" t="n">
        <v>-873.77</v>
      </c>
      <c r="F90" t="n">
        <v>-132.63</v>
      </c>
      <c r="G90" t="n">
        <v>-80.77</v>
      </c>
      <c r="H90" t="n">
        <v>-23.09</v>
      </c>
      <c r="I90" t="n">
        <v>-388.33</v>
      </c>
      <c r="J90" t="n">
        <v>-446.67</v>
      </c>
      <c r="K90" t="n">
        <v>-438.19</v>
      </c>
      <c r="L90" t="n">
        <v>-43.37</v>
      </c>
      <c r="M90" t="n">
        <v>-8.02</v>
      </c>
      <c r="N90" t="n">
        <v>2.84</v>
      </c>
      <c r="O90" t="n">
        <v>14.35</v>
      </c>
      <c r="P90" t="n">
        <v>29.95</v>
      </c>
      <c r="Q90" t="n">
        <v>47.48</v>
      </c>
      <c r="R90" t="n">
        <v>20.84</v>
      </c>
      <c r="S90" t="n">
        <v>4.85</v>
      </c>
      <c r="T90" t="n">
        <v>18</v>
      </c>
      <c r="U90" t="inlineStr">
        <is>
          <t>-</t>
        </is>
      </c>
      <c r="V90" t="inlineStr">
        <is>
          <t>-</t>
        </is>
      </c>
    </row>
    <row r="91">
      <c r="A91" s="5" t="inlineStr">
        <is>
          <t>EBIT-Wachstum 5J in %</t>
        </is>
      </c>
      <c r="B91" s="5" t="inlineStr">
        <is>
          <t>EBIT Growth 5Y in %</t>
        </is>
      </c>
      <c r="C91" t="n">
        <v>-511.27</v>
      </c>
      <c r="D91" t="n">
        <v>-519.3200000000001</v>
      </c>
      <c r="E91" t="n">
        <v>-528.03</v>
      </c>
      <c r="F91" t="n">
        <v>-77.47</v>
      </c>
      <c r="G91" t="n">
        <v>-293.66</v>
      </c>
      <c r="H91" t="n">
        <v>-271.77</v>
      </c>
      <c r="I91" t="n">
        <v>-260.8</v>
      </c>
      <c r="J91" t="n">
        <v>-271.22</v>
      </c>
      <c r="K91" t="n">
        <v>-262.73</v>
      </c>
      <c r="L91" t="n">
        <v>-26.1</v>
      </c>
      <c r="M91" t="n">
        <v>5.39</v>
      </c>
      <c r="N91" t="n">
        <v>18.16</v>
      </c>
      <c r="O91" t="n">
        <v>28.41</v>
      </c>
      <c r="P91" t="n">
        <v>22.71</v>
      </c>
      <c r="Q91" t="n">
        <v>19.36</v>
      </c>
      <c r="R91" t="n">
        <v>30.6</v>
      </c>
      <c r="S91" t="inlineStr">
        <is>
          <t>-</t>
        </is>
      </c>
      <c r="T91" t="inlineStr">
        <is>
          <t>-</t>
        </is>
      </c>
      <c r="U91" t="inlineStr">
        <is>
          <t>-</t>
        </is>
      </c>
      <c r="V91" t="inlineStr">
        <is>
          <t>-</t>
        </is>
      </c>
    </row>
    <row r="92">
      <c r="A92" s="5" t="inlineStr">
        <is>
          <t>EBIT-Wachstum 10J in %</t>
        </is>
      </c>
      <c r="B92" s="5" t="inlineStr">
        <is>
          <t>EBIT Growth 10Y in %</t>
        </is>
      </c>
      <c r="C92" t="n">
        <v>-391.52</v>
      </c>
      <c r="D92" t="n">
        <v>-390.06</v>
      </c>
      <c r="E92" t="n">
        <v>-399.62</v>
      </c>
      <c r="F92" t="n">
        <v>-170.1</v>
      </c>
      <c r="G92" t="n">
        <v>-159.88</v>
      </c>
      <c r="H92" t="n">
        <v>-133.19</v>
      </c>
      <c r="I92" t="n">
        <v>-121.32</v>
      </c>
      <c r="J92" t="n">
        <v>-121.4</v>
      </c>
      <c r="K92" t="n">
        <v>-120.01</v>
      </c>
      <c r="L92" t="n">
        <v>-3.37</v>
      </c>
      <c r="M92" t="n">
        <v>18</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-15.2</v>
      </c>
      <c r="D93" t="n">
        <v>-20.58</v>
      </c>
      <c r="E93" t="n">
        <v>-48.42</v>
      </c>
      <c r="F93" t="n">
        <v>125.74</v>
      </c>
      <c r="G93" t="n">
        <v>41.85</v>
      </c>
      <c r="H93" t="n">
        <v>-50.07</v>
      </c>
      <c r="I93" t="n">
        <v>13.9</v>
      </c>
      <c r="J93" t="n">
        <v>32.35</v>
      </c>
      <c r="K93" t="n">
        <v>-37.52</v>
      </c>
      <c r="L93" t="n">
        <v>67.84999999999999</v>
      </c>
      <c r="M93" t="n">
        <v>74.13</v>
      </c>
      <c r="N93" t="n">
        <v>-45.7</v>
      </c>
      <c r="O93" t="n">
        <v>18.36</v>
      </c>
      <c r="P93" t="n">
        <v>-56.2</v>
      </c>
      <c r="Q93" t="n">
        <v>30.31</v>
      </c>
      <c r="R93" t="n">
        <v>51.18</v>
      </c>
      <c r="S93" t="n">
        <v>-50</v>
      </c>
      <c r="T93" t="n">
        <v>-7.52</v>
      </c>
      <c r="U93" t="n">
        <v>-6.48</v>
      </c>
      <c r="V93" t="n">
        <v>-51.29</v>
      </c>
    </row>
    <row r="94">
      <c r="A94" s="5" t="inlineStr">
        <is>
          <t>Op.Cashflow Wachstum 3J in %</t>
        </is>
      </c>
      <c r="B94" s="5" t="inlineStr">
        <is>
          <t>Op.Cashflow Wachstum 3Y in %</t>
        </is>
      </c>
      <c r="C94" t="n">
        <v>-28.07</v>
      </c>
      <c r="D94" t="n">
        <v>18.91</v>
      </c>
      <c r="E94" t="n">
        <v>39.72</v>
      </c>
      <c r="F94" t="n">
        <v>39.17</v>
      </c>
      <c r="G94" t="n">
        <v>1.89</v>
      </c>
      <c r="H94" t="n">
        <v>-1.27</v>
      </c>
      <c r="I94" t="n">
        <v>2.91</v>
      </c>
      <c r="J94" t="n">
        <v>20.89</v>
      </c>
      <c r="K94" t="n">
        <v>34.82</v>
      </c>
      <c r="L94" t="n">
        <v>32.09</v>
      </c>
      <c r="M94" t="n">
        <v>15.6</v>
      </c>
      <c r="N94" t="n">
        <v>-27.85</v>
      </c>
      <c r="O94" t="n">
        <v>-2.51</v>
      </c>
      <c r="P94" t="n">
        <v>8.43</v>
      </c>
      <c r="Q94" t="n">
        <v>10.5</v>
      </c>
      <c r="R94" t="n">
        <v>-2.11</v>
      </c>
      <c r="S94" t="n">
        <v>-21.33</v>
      </c>
      <c r="T94" t="n">
        <v>-21.76</v>
      </c>
      <c r="U94" t="inlineStr">
        <is>
          <t>-</t>
        </is>
      </c>
      <c r="V94" t="inlineStr">
        <is>
          <t>-</t>
        </is>
      </c>
    </row>
    <row r="95">
      <c r="A95" s="5" t="inlineStr">
        <is>
          <t>Op.Cashflow Wachstum 5J in %</t>
        </is>
      </c>
      <c r="B95" s="5" t="inlineStr">
        <is>
          <t>Op.Cashflow Wachstum 5Y in %</t>
        </is>
      </c>
      <c r="C95" t="n">
        <v>16.68</v>
      </c>
      <c r="D95" t="n">
        <v>9.699999999999999</v>
      </c>
      <c r="E95" t="n">
        <v>16.6</v>
      </c>
      <c r="F95" t="n">
        <v>32.75</v>
      </c>
      <c r="G95" t="n">
        <v>0.1</v>
      </c>
      <c r="H95" t="n">
        <v>5.3</v>
      </c>
      <c r="I95" t="n">
        <v>30.14</v>
      </c>
      <c r="J95" t="n">
        <v>18.22</v>
      </c>
      <c r="K95" t="n">
        <v>15.42</v>
      </c>
      <c r="L95" t="n">
        <v>11.69</v>
      </c>
      <c r="M95" t="n">
        <v>4.18</v>
      </c>
      <c r="N95" t="n">
        <v>-0.41</v>
      </c>
      <c r="O95" t="n">
        <v>-1.27</v>
      </c>
      <c r="P95" t="n">
        <v>-6.45</v>
      </c>
      <c r="Q95" t="n">
        <v>3.5</v>
      </c>
      <c r="R95" t="n">
        <v>-12.82</v>
      </c>
      <c r="S95" t="inlineStr">
        <is>
          <t>-</t>
        </is>
      </c>
      <c r="T95" t="inlineStr">
        <is>
          <t>-</t>
        </is>
      </c>
      <c r="U95" t="inlineStr">
        <is>
          <t>-</t>
        </is>
      </c>
      <c r="V95" t="inlineStr">
        <is>
          <t>-</t>
        </is>
      </c>
    </row>
    <row r="96">
      <c r="A96" s="5" t="inlineStr">
        <is>
          <t>Op.Cashflow Wachstum 10J in %</t>
        </is>
      </c>
      <c r="B96" s="5" t="inlineStr">
        <is>
          <t>Op.Cashflow Wachstum 10Y in %</t>
        </is>
      </c>
      <c r="C96" t="n">
        <v>10.99</v>
      </c>
      <c r="D96" t="n">
        <v>19.92</v>
      </c>
      <c r="E96" t="n">
        <v>17.41</v>
      </c>
      <c r="F96" t="n">
        <v>24.09</v>
      </c>
      <c r="G96" t="n">
        <v>5.89</v>
      </c>
      <c r="H96" t="n">
        <v>4.74</v>
      </c>
      <c r="I96" t="n">
        <v>14.87</v>
      </c>
      <c r="J96" t="n">
        <v>8.48</v>
      </c>
      <c r="K96" t="n">
        <v>4.49</v>
      </c>
      <c r="L96" t="n">
        <v>7.59</v>
      </c>
      <c r="M96" t="n">
        <v>-4.32</v>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8464</v>
      </c>
      <c r="D97" t="n">
        <v>3073</v>
      </c>
      <c r="E97" t="n">
        <v>10242</v>
      </c>
      <c r="F97" t="n">
        <v>9459</v>
      </c>
      <c r="G97" t="n">
        <v>15878</v>
      </c>
      <c r="H97" t="n">
        <v>23647</v>
      </c>
      <c r="I97" t="n">
        <v>24028</v>
      </c>
      <c r="J97" t="n">
        <v>33395</v>
      </c>
      <c r="K97" t="n">
        <v>13266</v>
      </c>
      <c r="L97" t="n">
        <v>12974</v>
      </c>
      <c r="M97" t="n">
        <v>8333</v>
      </c>
      <c r="N97" t="n">
        <v>-3409</v>
      </c>
      <c r="O97" t="n">
        <v>2971</v>
      </c>
      <c r="P97" t="n">
        <v>-13</v>
      </c>
      <c r="Q97" t="n">
        <v>3793</v>
      </c>
      <c r="R97" t="n">
        <v>-647</v>
      </c>
      <c r="S97" t="n">
        <v>3881</v>
      </c>
      <c r="T97" t="n">
        <v>-1235</v>
      </c>
      <c r="U97" t="n">
        <v>-1506</v>
      </c>
      <c r="V97" t="n">
        <v>1591</v>
      </c>
      <c r="W97" t="n">
        <v>202</v>
      </c>
    </row>
  </sheetData>
  <pageMargins bottom="1" footer="0.5" header="0.5" left="0.75" right="0.75" top="1"/>
</worksheet>
</file>

<file path=xl/worksheets/sheet18.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9"/>
    <col customWidth="1" max="15" min="15" width="9"/>
    <col customWidth="1" max="16" min="16" width="9"/>
  </cols>
  <sheetData>
    <row r="1">
      <c r="A1" s="1" t="inlineStr">
        <is>
          <t xml:space="preserve">BRITISH AMERICAN TOBACCO </t>
        </is>
      </c>
      <c r="B1" s="2" t="inlineStr">
        <is>
          <t>WKN: 916018  ISIN: GB0002875804  US-Symbol:BTAFF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+44-20-7845-1000</t>
        </is>
      </c>
      <c r="G4" t="inlineStr">
        <is>
          <t>27.02.2020</t>
        </is>
      </c>
      <c r="H4" t="inlineStr">
        <is>
          <t>Preliminary Results</t>
        </is>
      </c>
      <c r="J4" t="inlineStr">
        <is>
          <t>The Capital Group Companies, Inc.</t>
        </is>
      </c>
      <c r="L4" t="inlineStr">
        <is>
          <t>11,05%</t>
        </is>
      </c>
    </row>
    <row r="5">
      <c r="A5" s="5" t="inlineStr">
        <is>
          <t>Ticker</t>
        </is>
      </c>
      <c r="B5" t="inlineStr">
        <is>
          <t>BMT</t>
        </is>
      </c>
      <c r="C5" s="5" t="inlineStr">
        <is>
          <t>Fax</t>
        </is>
      </c>
      <c r="D5" s="5" t="inlineStr"/>
      <c r="E5" t="inlineStr">
        <is>
          <t>-</t>
        </is>
      </c>
      <c r="G5" t="inlineStr">
        <is>
          <t>25.03.2020</t>
        </is>
      </c>
      <c r="H5" t="inlineStr">
        <is>
          <t>Ex Dividend</t>
        </is>
      </c>
      <c r="J5" t="inlineStr">
        <is>
          <t>Blackrock Inc</t>
        </is>
      </c>
      <c r="L5" t="inlineStr">
        <is>
          <t>5,79%</t>
        </is>
      </c>
    </row>
    <row r="6">
      <c r="A6" s="5" t="inlineStr">
        <is>
          <t>Gelistet Seit / Listed Since</t>
        </is>
      </c>
      <c r="B6" t="inlineStr">
        <is>
          <t>-</t>
        </is>
      </c>
      <c r="C6" s="5" t="inlineStr">
        <is>
          <t>Internet</t>
        </is>
      </c>
      <c r="D6" s="5" t="inlineStr"/>
      <c r="E6" t="inlineStr">
        <is>
          <t>http://www.bat.com/</t>
        </is>
      </c>
      <c r="G6" t="inlineStr">
        <is>
          <t>26.03.2020</t>
        </is>
      </c>
      <c r="H6" t="inlineStr">
        <is>
          <t>Publication Of Annual Report</t>
        </is>
      </c>
      <c r="J6" t="inlineStr">
        <is>
          <t>Freefloat</t>
        </is>
      </c>
      <c r="L6" t="inlineStr">
        <is>
          <t>83,16%</t>
        </is>
      </c>
    </row>
    <row r="7">
      <c r="A7" s="5" t="inlineStr">
        <is>
          <t>Nominalwert / Nominal Value</t>
        </is>
      </c>
      <c r="B7" t="inlineStr">
        <is>
          <t>-</t>
        </is>
      </c>
      <c r="C7" s="5" t="inlineStr">
        <is>
          <t>E-Mail</t>
        </is>
      </c>
      <c r="D7" s="5" t="inlineStr"/>
      <c r="E7" t="inlineStr">
        <is>
          <t>press_office@bat.com</t>
        </is>
      </c>
      <c r="G7" t="inlineStr">
        <is>
          <t>30.04.2020</t>
        </is>
      </c>
      <c r="H7" t="inlineStr">
        <is>
          <t>Annual General Meeting</t>
        </is>
      </c>
    </row>
    <row r="8">
      <c r="A8" s="5" t="inlineStr">
        <is>
          <t>Land / Country</t>
        </is>
      </c>
      <c r="B8" t="inlineStr">
        <is>
          <t>Großbritannien</t>
        </is>
      </c>
      <c r="C8" s="5" t="inlineStr">
        <is>
          <t>Kontaktperson / Contact Person</t>
        </is>
      </c>
      <c r="D8" s="5" t="inlineStr"/>
      <c r="E8" t="inlineStr">
        <is>
          <t>Mike Nightingale</t>
        </is>
      </c>
      <c r="G8" t="inlineStr">
        <is>
          <t>13.05.2020</t>
        </is>
      </c>
      <c r="H8" t="inlineStr">
        <is>
          <t>Dividend Payout</t>
        </is>
      </c>
    </row>
    <row r="9">
      <c r="A9" s="5" t="inlineStr">
        <is>
          <t>Währung / Currency</t>
        </is>
      </c>
      <c r="B9" t="inlineStr">
        <is>
          <t>GBP</t>
        </is>
      </c>
      <c r="C9" s="5" t="inlineStr">
        <is>
          <t>31.07.2020</t>
        </is>
      </c>
      <c r="D9" s="5" t="inlineStr">
        <is>
          <t>Score Half Year</t>
        </is>
      </c>
    </row>
    <row r="10">
      <c r="A10" s="5" t="inlineStr">
        <is>
          <t>Branche / Industry</t>
        </is>
      </c>
      <c r="B10" t="inlineStr">
        <is>
          <t>Beverage / Tobacco</t>
        </is>
      </c>
      <c r="C10" s="5" t="inlineStr"/>
      <c r="D10" s="5" t="inlineStr"/>
    </row>
    <row r="11">
      <c r="A11" s="5" t="inlineStr">
        <is>
          <t>Sektor / Sector</t>
        </is>
      </c>
      <c r="B11" t="inlineStr">
        <is>
          <t>Consumer Goods</t>
        </is>
      </c>
    </row>
    <row r="12">
      <c r="A12" s="5" t="inlineStr">
        <is>
          <t>Typ / Genre</t>
        </is>
      </c>
      <c r="B12" t="inlineStr">
        <is>
          <t>Namensaktie</t>
        </is>
      </c>
    </row>
    <row r="13">
      <c r="A13" s="5" t="inlineStr">
        <is>
          <t>Adresse / Address</t>
        </is>
      </c>
      <c r="B13" t="inlineStr">
        <is>
          <t>British American Tobacco plcGlobe House, 4 Temple Place  UK-London WC2R 2PG</t>
        </is>
      </c>
    </row>
    <row r="14">
      <c r="A14" s="5" t="inlineStr">
        <is>
          <t>Management</t>
        </is>
      </c>
      <c r="B14" t="inlineStr">
        <is>
          <t>Jack Bowles, Tadeu Marroco</t>
        </is>
      </c>
    </row>
    <row r="15">
      <c r="A15" s="5" t="inlineStr">
        <is>
          <t>Aufsichtsrat / Board</t>
        </is>
      </c>
      <c r="B15" t="inlineStr">
        <is>
          <t>Richard Burrows, Kieran Poynter, Jack Bowles, Tadeu Marroco, Sue Farr, Jeremy Fowden, Dr. Marion Helmes, Luc Jobin, Holly Keller Koeppel, Savio Kwan, Dimitri Panayotopoulos</t>
        </is>
      </c>
    </row>
    <row r="16">
      <c r="A16" s="5" t="inlineStr">
        <is>
          <t>Beschreibung</t>
        </is>
      </c>
      <c r="B16" t="inlineStr">
        <is>
          <t>Die British American Tobacco Plc ist einer der international grössten Hersteller von Tabakprodukten. Zur Unternehmensgruppe gehören über 200 Zigarettenmarken wie unter anderem: Dunhill, Kent, Lucky Strike, Pall Mall, Gauloises Blondes sowie HB. Darüber hinaus werden auch Zigarren, Pfeifentabak, Feinschnitttabak zum Selberdrehen der Zigaretten wie auch Snus hergestellt. British American Tobacco wurde bereits 1902 gegründet und produziert in 44 Fabriken in 41 Ländern weltweit. Der Hauptsitz ist in London, UK. Im Juli 2017 gab British American Tobacco die Übernahme von Reynolds American Inc. bekannt. Dadurch wurde der neue Konzern einer der weltweit größten börsennotierten Tabakhersteller. Copyright 2014 FINANCE BASE AG</t>
        </is>
      </c>
    </row>
    <row r="17">
      <c r="A17" s="5" t="inlineStr">
        <is>
          <t>Profile</t>
        </is>
      </c>
      <c r="B17" t="inlineStr">
        <is>
          <t>The British American Tobacco Plc is one of the world's largest manufacturers of tobacco products. The Group of companies includes more than 200 cigarette brands such as Dunhill, Kent, Lucky Strike, Pall Mall, Gauloises Blondes and HB. In addition, cigars, pipe tobacco, fine-cut tobacco as well as manufactured snus-yourself turning the cigarettes. British American Tobacco was founded in 1902 and produced in 44 factories in 41 countries worldwide. Headquartered in London, UK. In July 2017 British American Tobacco announced the acquisition of Reynolds American Inc. known. Thus, the new group has been one of the world's largest listed tobacco manufacturer.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25877</v>
      </c>
      <c r="D20" t="n">
        <v>24492</v>
      </c>
      <c r="E20" t="n">
        <v>20292</v>
      </c>
      <c r="F20" t="n">
        <v>14751</v>
      </c>
      <c r="G20" t="n">
        <v>13104</v>
      </c>
      <c r="H20" t="n">
        <v>13971</v>
      </c>
      <c r="I20" t="n">
        <v>15260</v>
      </c>
      <c r="J20" t="n">
        <v>15190</v>
      </c>
      <c r="K20" t="n">
        <v>15399</v>
      </c>
      <c r="L20" t="n">
        <v>14883</v>
      </c>
      <c r="M20" t="n">
        <v>14208</v>
      </c>
      <c r="N20" t="inlineStr">
        <is>
          <t>-</t>
        </is>
      </c>
      <c r="O20" t="inlineStr">
        <is>
          <t>-</t>
        </is>
      </c>
      <c r="P20" t="inlineStr">
        <is>
          <t>-</t>
        </is>
      </c>
    </row>
    <row r="21">
      <c r="A21" s="5" t="inlineStr">
        <is>
          <t>Bruttoergebnis vom Umsatz</t>
        </is>
      </c>
      <c r="B21" s="5" t="inlineStr">
        <is>
          <t>Gross Profit</t>
        </is>
      </c>
      <c r="C21" t="n">
        <v>21278</v>
      </c>
      <c r="D21" t="n">
        <v>19828</v>
      </c>
      <c r="E21" t="n">
        <v>15772</v>
      </c>
      <c r="F21" t="n">
        <v>10974</v>
      </c>
      <c r="G21" t="n">
        <v>9887</v>
      </c>
      <c r="H21" t="n">
        <v>10941</v>
      </c>
      <c r="I21" t="n">
        <v>12017</v>
      </c>
      <c r="J21" t="n">
        <v>11878</v>
      </c>
      <c r="K21" t="n">
        <v>11973</v>
      </c>
      <c r="L21" t="n">
        <v>11880</v>
      </c>
      <c r="M21" t="n">
        <v>10225</v>
      </c>
      <c r="N21" t="inlineStr">
        <is>
          <t>-</t>
        </is>
      </c>
      <c r="O21" t="inlineStr">
        <is>
          <t>-</t>
        </is>
      </c>
      <c r="P21" t="inlineStr">
        <is>
          <t>-</t>
        </is>
      </c>
    </row>
    <row r="22">
      <c r="A22" s="5" t="inlineStr">
        <is>
          <t>Operatives Ergebnis (EBIT)</t>
        </is>
      </c>
      <c r="B22" s="5" t="inlineStr">
        <is>
          <t>EBIT Earning Before Interest &amp; Tax</t>
        </is>
      </c>
      <c r="C22" t="n">
        <v>9016</v>
      </c>
      <c r="D22" t="n">
        <v>9313</v>
      </c>
      <c r="E22" t="n">
        <v>6476</v>
      </c>
      <c r="F22" t="n">
        <v>4655</v>
      </c>
      <c r="G22" t="n">
        <v>4557</v>
      </c>
      <c r="H22" t="n">
        <v>4546</v>
      </c>
      <c r="I22" t="n">
        <v>5526</v>
      </c>
      <c r="J22" t="n">
        <v>5412</v>
      </c>
      <c r="K22" t="n">
        <v>4721</v>
      </c>
      <c r="L22" t="n">
        <v>4318</v>
      </c>
      <c r="M22" t="n">
        <v>4101</v>
      </c>
      <c r="N22" t="inlineStr">
        <is>
          <t>-</t>
        </is>
      </c>
      <c r="O22" t="inlineStr">
        <is>
          <t>-</t>
        </is>
      </c>
      <c r="P22" t="inlineStr">
        <is>
          <t>-</t>
        </is>
      </c>
    </row>
    <row r="23">
      <c r="A23" s="5" t="inlineStr">
        <is>
          <t>Finanzergebnis</t>
        </is>
      </c>
      <c r="B23" s="5" t="inlineStr">
        <is>
          <t>Financial Result</t>
        </is>
      </c>
      <c r="C23" t="n">
        <v>-1104</v>
      </c>
      <c r="D23" t="n">
        <v>-962</v>
      </c>
      <c r="E23" t="n">
        <v>23115</v>
      </c>
      <c r="F23" t="n">
        <v>1590</v>
      </c>
      <c r="G23" t="n">
        <v>1298</v>
      </c>
      <c r="H23" t="n">
        <v>302</v>
      </c>
      <c r="I23" t="n">
        <v>273</v>
      </c>
      <c r="J23" t="n">
        <v>236</v>
      </c>
      <c r="K23" t="n">
        <v>210</v>
      </c>
      <c r="L23" t="n">
        <v>70</v>
      </c>
      <c r="M23" t="n">
        <v>-21</v>
      </c>
      <c r="N23" t="inlineStr">
        <is>
          <t>-</t>
        </is>
      </c>
      <c r="O23" t="inlineStr">
        <is>
          <t>-</t>
        </is>
      </c>
      <c r="P23" t="inlineStr">
        <is>
          <t>-</t>
        </is>
      </c>
    </row>
    <row r="24">
      <c r="A24" s="5" t="inlineStr">
        <is>
          <t>Ergebnis vor Steuer (EBT)</t>
        </is>
      </c>
      <c r="B24" s="5" t="inlineStr">
        <is>
          <t>EBT Earning Before Tax</t>
        </is>
      </c>
      <c r="C24" t="n">
        <v>7912</v>
      </c>
      <c r="D24" t="n">
        <v>8351</v>
      </c>
      <c r="E24" t="n">
        <v>29591</v>
      </c>
      <c r="F24" t="n">
        <v>6245</v>
      </c>
      <c r="G24" t="n">
        <v>5855</v>
      </c>
      <c r="H24" t="n">
        <v>4848</v>
      </c>
      <c r="I24" t="n">
        <v>5799</v>
      </c>
      <c r="J24" t="n">
        <v>5648</v>
      </c>
      <c r="K24" t="n">
        <v>4931</v>
      </c>
      <c r="L24" t="n">
        <v>4388</v>
      </c>
      <c r="M24" t="n">
        <v>4080</v>
      </c>
      <c r="N24" t="inlineStr">
        <is>
          <t>-</t>
        </is>
      </c>
      <c r="O24" t="inlineStr">
        <is>
          <t>-</t>
        </is>
      </c>
      <c r="P24" t="inlineStr">
        <is>
          <t>-</t>
        </is>
      </c>
    </row>
    <row r="25">
      <c r="A25" s="5" t="inlineStr">
        <is>
          <t>Ergebnis nach Steuer</t>
        </is>
      </c>
      <c r="B25" s="5" t="inlineStr">
        <is>
          <t>Earnings after tax</t>
        </is>
      </c>
      <c r="C25" t="n">
        <v>5849</v>
      </c>
      <c r="D25" t="n">
        <v>6210</v>
      </c>
      <c r="E25" t="n">
        <v>37704</v>
      </c>
      <c r="F25" t="n">
        <v>4839</v>
      </c>
      <c r="G25" t="n">
        <v>4522</v>
      </c>
      <c r="H25" t="n">
        <v>3393</v>
      </c>
      <c r="I25" t="n">
        <v>4199</v>
      </c>
      <c r="J25" t="n">
        <v>4122</v>
      </c>
      <c r="K25" t="n">
        <v>3375</v>
      </c>
      <c r="L25" t="n">
        <v>3140</v>
      </c>
      <c r="M25" t="n">
        <v>2956</v>
      </c>
      <c r="N25" t="inlineStr">
        <is>
          <t>-</t>
        </is>
      </c>
      <c r="O25" t="inlineStr">
        <is>
          <t>-</t>
        </is>
      </c>
      <c r="P25" t="inlineStr">
        <is>
          <t>-</t>
        </is>
      </c>
    </row>
    <row r="26">
      <c r="A26" s="5" t="inlineStr">
        <is>
          <t>Minderheitenanteil</t>
        </is>
      </c>
      <c r="B26" s="5" t="inlineStr">
        <is>
          <t>Minority Share</t>
        </is>
      </c>
      <c r="C26" t="n">
        <v>-145</v>
      </c>
      <c r="D26" t="n">
        <v>-178</v>
      </c>
      <c r="E26" t="n">
        <v>-171</v>
      </c>
      <c r="F26" t="n">
        <v>-191</v>
      </c>
      <c r="G26" t="n">
        <v>-232</v>
      </c>
      <c r="H26" t="n">
        <v>-278</v>
      </c>
      <c r="I26" t="n">
        <v>-295</v>
      </c>
      <c r="J26" t="n">
        <v>-281</v>
      </c>
      <c r="K26" t="n">
        <v>-280</v>
      </c>
      <c r="L26" t="n">
        <v>-261</v>
      </c>
      <c r="M26" t="n">
        <v>-243</v>
      </c>
      <c r="N26" t="inlineStr">
        <is>
          <t>-</t>
        </is>
      </c>
      <c r="O26" t="inlineStr">
        <is>
          <t>-</t>
        </is>
      </c>
      <c r="P26" t="inlineStr">
        <is>
          <t>-</t>
        </is>
      </c>
    </row>
    <row r="27">
      <c r="A27" s="5" t="inlineStr">
        <is>
          <t>Jahresüberschuss/-fehlbetrag</t>
        </is>
      </c>
      <c r="B27" s="5" t="inlineStr">
        <is>
          <t>Net Profit</t>
        </is>
      </c>
      <c r="C27" t="n">
        <v>5704</v>
      </c>
      <c r="D27" t="n">
        <v>6032</v>
      </c>
      <c r="E27" t="n">
        <v>37533</v>
      </c>
      <c r="F27" t="n">
        <v>4648</v>
      </c>
      <c r="G27" t="n">
        <v>4290</v>
      </c>
      <c r="H27" t="n">
        <v>3115</v>
      </c>
      <c r="I27" t="n">
        <v>3904</v>
      </c>
      <c r="J27" t="n">
        <v>3841</v>
      </c>
      <c r="K27" t="n">
        <v>3095</v>
      </c>
      <c r="L27" t="n">
        <v>2879</v>
      </c>
      <c r="M27" t="n">
        <v>2713</v>
      </c>
      <c r="N27" t="inlineStr">
        <is>
          <t>-</t>
        </is>
      </c>
      <c r="O27" t="inlineStr">
        <is>
          <t>-</t>
        </is>
      </c>
      <c r="P27" t="inlineStr">
        <is>
          <t>-</t>
        </is>
      </c>
    </row>
    <row r="28">
      <c r="A28" s="5" t="inlineStr">
        <is>
          <t>Summe Umlaufvermögen</t>
        </is>
      </c>
      <c r="B28" s="5" t="inlineStr">
        <is>
          <t>Current Assets</t>
        </is>
      </c>
      <c r="C28" t="n">
        <v>13274</v>
      </c>
      <c r="D28" t="n">
        <v>12655</v>
      </c>
      <c r="E28" t="n">
        <v>13966</v>
      </c>
      <c r="F28" t="n">
        <v>12359</v>
      </c>
      <c r="G28" t="n">
        <v>9814</v>
      </c>
      <c r="H28" t="n">
        <v>9132</v>
      </c>
      <c r="I28" t="n">
        <v>9518</v>
      </c>
      <c r="J28" t="n">
        <v>9186</v>
      </c>
      <c r="K28" t="n">
        <v>8495</v>
      </c>
      <c r="L28" t="n">
        <v>8657</v>
      </c>
      <c r="M28" t="n">
        <v>8106</v>
      </c>
      <c r="N28" t="n">
        <v>8742</v>
      </c>
      <c r="O28" t="n">
        <v>5366</v>
      </c>
      <c r="P28" t="n">
        <v>5366</v>
      </c>
    </row>
    <row r="29">
      <c r="A29" s="5" t="inlineStr">
        <is>
          <t>Summe Anlagevermögen</t>
        </is>
      </c>
      <c r="B29" s="5" t="inlineStr">
        <is>
          <t>Fixed Assets</t>
        </is>
      </c>
      <c r="C29" t="n">
        <v>127731</v>
      </c>
      <c r="D29" t="n">
        <v>133687</v>
      </c>
      <c r="E29" t="n">
        <v>127072</v>
      </c>
      <c r="F29" t="n">
        <v>27414</v>
      </c>
      <c r="G29" t="n">
        <v>21701</v>
      </c>
      <c r="H29" t="n">
        <v>17035</v>
      </c>
      <c r="I29" t="n">
        <v>17363</v>
      </c>
      <c r="J29" t="n">
        <v>18141</v>
      </c>
      <c r="K29" t="n">
        <v>18624</v>
      </c>
      <c r="L29" t="n">
        <v>19203</v>
      </c>
      <c r="M29" t="n">
        <v>18508</v>
      </c>
      <c r="N29" t="n">
        <v>18809</v>
      </c>
      <c r="O29" t="n">
        <v>13398</v>
      </c>
      <c r="P29" t="n">
        <v>13398</v>
      </c>
    </row>
    <row r="30">
      <c r="A30" s="5" t="inlineStr">
        <is>
          <t>Summe Aktiva</t>
        </is>
      </c>
      <c r="B30" s="5" t="inlineStr">
        <is>
          <t>Total Assets</t>
        </is>
      </c>
      <c r="C30" t="n">
        <v>141005</v>
      </c>
      <c r="D30" t="n">
        <v>146342</v>
      </c>
      <c r="E30" t="n">
        <v>141038</v>
      </c>
      <c r="F30" t="n">
        <v>39773</v>
      </c>
      <c r="G30" t="n">
        <v>31515</v>
      </c>
      <c r="H30" t="n">
        <v>26167</v>
      </c>
      <c r="I30" t="n">
        <v>26881</v>
      </c>
      <c r="J30" t="n">
        <v>27327</v>
      </c>
      <c r="K30" t="n">
        <v>27119</v>
      </c>
      <c r="L30" t="n">
        <v>27860</v>
      </c>
      <c r="M30" t="n">
        <v>26614</v>
      </c>
      <c r="N30" t="n">
        <v>27551</v>
      </c>
      <c r="O30" t="n">
        <v>18764</v>
      </c>
      <c r="P30" t="n">
        <v>18764</v>
      </c>
    </row>
    <row r="31">
      <c r="A31" s="5" t="inlineStr">
        <is>
          <t>Summe kurzfristiges Fremdkapital</t>
        </is>
      </c>
      <c r="B31" s="5" t="inlineStr">
        <is>
          <t>Short-Term Debt</t>
        </is>
      </c>
      <c r="C31" t="n">
        <v>18823</v>
      </c>
      <c r="D31" t="n">
        <v>16329</v>
      </c>
      <c r="E31" t="n">
        <v>15544</v>
      </c>
      <c r="F31" t="n">
        <v>11856</v>
      </c>
      <c r="G31" t="n">
        <v>9006</v>
      </c>
      <c r="H31" t="n">
        <v>8769</v>
      </c>
      <c r="I31" t="n">
        <v>8436</v>
      </c>
      <c r="J31" t="n">
        <v>8142</v>
      </c>
      <c r="K31" t="n">
        <v>7847</v>
      </c>
      <c r="L31" t="n">
        <v>7645</v>
      </c>
      <c r="M31" t="n">
        <v>6916</v>
      </c>
      <c r="N31" t="n">
        <v>8901</v>
      </c>
      <c r="O31" t="n">
        <v>4554</v>
      </c>
      <c r="P31" t="n">
        <v>4554</v>
      </c>
    </row>
    <row r="32">
      <c r="A32" s="5" t="inlineStr">
        <is>
          <t>Summe langfristiges Fremdkapital</t>
        </is>
      </c>
      <c r="B32" s="5" t="inlineStr">
        <is>
          <t>Long-Term Debt</t>
        </is>
      </c>
      <c r="C32" t="n">
        <v>58022</v>
      </c>
      <c r="D32" t="n">
        <v>64325</v>
      </c>
      <c r="E32" t="n">
        <v>64468</v>
      </c>
      <c r="F32" t="n">
        <v>19511</v>
      </c>
      <c r="G32" t="n">
        <v>17477</v>
      </c>
      <c r="H32" t="n">
        <v>11584</v>
      </c>
      <c r="I32" t="n">
        <v>11510</v>
      </c>
      <c r="J32" t="n">
        <v>11406</v>
      </c>
      <c r="K32" t="n">
        <v>10798</v>
      </c>
      <c r="L32" t="n">
        <v>10667</v>
      </c>
      <c r="M32" t="n">
        <v>11786</v>
      </c>
      <c r="N32" t="n">
        <v>11435</v>
      </c>
      <c r="O32" t="n">
        <v>7121</v>
      </c>
      <c r="P32" t="n">
        <v>7121</v>
      </c>
    </row>
    <row r="33">
      <c r="A33" s="5" t="inlineStr">
        <is>
          <t>Summe Fremdkapital</t>
        </is>
      </c>
      <c r="B33" s="5" t="inlineStr">
        <is>
          <t>Total Liabilities</t>
        </is>
      </c>
      <c r="C33" t="n">
        <v>76845</v>
      </c>
      <c r="D33" t="n">
        <v>80654</v>
      </c>
      <c r="E33" t="n">
        <v>80012</v>
      </c>
      <c r="F33" t="n">
        <v>31367</v>
      </c>
      <c r="G33" t="n">
        <v>26483</v>
      </c>
      <c r="H33" t="n">
        <v>20353</v>
      </c>
      <c r="I33" t="n">
        <v>19946</v>
      </c>
      <c r="J33" t="n">
        <v>19548</v>
      </c>
      <c r="K33" t="n">
        <v>18645</v>
      </c>
      <c r="L33" t="n">
        <v>18312</v>
      </c>
      <c r="M33" t="n">
        <v>18702</v>
      </c>
      <c r="N33" t="n">
        <v>20336</v>
      </c>
      <c r="O33" t="n">
        <v>11675</v>
      </c>
      <c r="P33" t="n">
        <v>11675</v>
      </c>
    </row>
    <row r="34">
      <c r="A34" s="5" t="inlineStr">
        <is>
          <t>Minderheitenanteil</t>
        </is>
      </c>
      <c r="B34" s="5" t="inlineStr">
        <is>
          <t>Minority Share</t>
        </is>
      </c>
      <c r="C34" t="n">
        <v>258</v>
      </c>
      <c r="D34" t="n">
        <v>244</v>
      </c>
      <c r="E34" t="n">
        <v>222</v>
      </c>
      <c r="F34" t="n">
        <v>224</v>
      </c>
      <c r="G34" t="n">
        <v>138</v>
      </c>
      <c r="H34" t="n">
        <v>304</v>
      </c>
      <c r="I34" t="n">
        <v>301</v>
      </c>
      <c r="J34" t="n">
        <v>307</v>
      </c>
      <c r="K34" t="n">
        <v>307</v>
      </c>
      <c r="L34" t="n">
        <v>342</v>
      </c>
      <c r="M34" t="n">
        <v>299</v>
      </c>
      <c r="N34" t="n">
        <v>271</v>
      </c>
      <c r="O34" t="n">
        <v>218</v>
      </c>
      <c r="P34" t="n">
        <v>218</v>
      </c>
    </row>
    <row r="35">
      <c r="A35" s="5" t="inlineStr">
        <is>
          <t>Summe Eigenkapital</t>
        </is>
      </c>
      <c r="B35" s="5" t="inlineStr">
        <is>
          <t>Equity</t>
        </is>
      </c>
      <c r="C35" t="n">
        <v>63902</v>
      </c>
      <c r="D35" t="n">
        <v>65444</v>
      </c>
      <c r="E35" t="n">
        <v>60804</v>
      </c>
      <c r="F35" t="n">
        <v>8182</v>
      </c>
      <c r="G35" t="n">
        <v>4894</v>
      </c>
      <c r="H35" t="n">
        <v>5510</v>
      </c>
      <c r="I35" t="n">
        <v>6634</v>
      </c>
      <c r="J35" t="n">
        <v>7472</v>
      </c>
      <c r="K35" t="n">
        <v>8167</v>
      </c>
      <c r="L35" t="n">
        <v>9206</v>
      </c>
      <c r="M35" t="n">
        <v>7613</v>
      </c>
      <c r="N35" t="n">
        <v>6944</v>
      </c>
      <c r="O35" t="n">
        <v>6871</v>
      </c>
      <c r="P35" t="n">
        <v>6871</v>
      </c>
    </row>
    <row r="36">
      <c r="A36" s="5" t="inlineStr">
        <is>
          <t>Summe Passiva</t>
        </is>
      </c>
      <c r="B36" s="5" t="inlineStr">
        <is>
          <t>Liabilities &amp; Shareholder Equity</t>
        </is>
      </c>
      <c r="C36" t="n">
        <v>141005</v>
      </c>
      <c r="D36" t="n">
        <v>146342</v>
      </c>
      <c r="E36" t="n">
        <v>141038</v>
      </c>
      <c r="F36" t="n">
        <v>39773</v>
      </c>
      <c r="G36" t="n">
        <v>31515</v>
      </c>
      <c r="H36" t="n">
        <v>26167</v>
      </c>
      <c r="I36" t="n">
        <v>26881</v>
      </c>
      <c r="J36" t="n">
        <v>27327</v>
      </c>
      <c r="K36" t="n">
        <v>27119</v>
      </c>
      <c r="L36" t="n">
        <v>27860</v>
      </c>
      <c r="M36" t="n">
        <v>26614</v>
      </c>
      <c r="N36" t="n">
        <v>27551</v>
      </c>
      <c r="O36" t="n">
        <v>18764</v>
      </c>
      <c r="P36" t="n">
        <v>18764</v>
      </c>
    </row>
    <row r="37">
      <c r="A37" s="5" t="inlineStr">
        <is>
          <t>Mio.Aktien im Umlauf</t>
        </is>
      </c>
      <c r="B37" s="5" t="inlineStr">
        <is>
          <t>Million shares outstanding</t>
        </is>
      </c>
      <c r="C37" t="n">
        <v>2457</v>
      </c>
      <c r="D37" t="n">
        <v>2456</v>
      </c>
      <c r="E37" t="n">
        <v>2456</v>
      </c>
      <c r="F37" t="n">
        <v>2027</v>
      </c>
      <c r="G37" t="n">
        <v>2027</v>
      </c>
      <c r="H37" t="n">
        <v>2027</v>
      </c>
      <c r="I37" t="n">
        <v>2026</v>
      </c>
      <c r="J37" t="n">
        <v>2026</v>
      </c>
      <c r="K37" t="n">
        <v>2026</v>
      </c>
      <c r="L37" t="n">
        <v>2026</v>
      </c>
      <c r="M37" t="n">
        <v>2025</v>
      </c>
      <c r="N37" t="n">
        <v>2025</v>
      </c>
      <c r="O37" t="n">
        <v>2025</v>
      </c>
      <c r="P37" t="n">
        <v>2025</v>
      </c>
    </row>
    <row r="38">
      <c r="A38" s="5" t="inlineStr">
        <is>
          <t>Gezeichnetes Kapital (in Mio.)</t>
        </is>
      </c>
      <c r="B38" s="5" t="inlineStr">
        <is>
          <t>Subscribed Capital in M</t>
        </is>
      </c>
      <c r="C38" t="n">
        <v>614.1</v>
      </c>
      <c r="D38" t="n">
        <v>614.1</v>
      </c>
      <c r="E38" t="n">
        <v>614.1</v>
      </c>
      <c r="F38" t="n">
        <v>506.8</v>
      </c>
      <c r="G38" t="n">
        <v>506.7</v>
      </c>
      <c r="H38" t="n">
        <v>506.7</v>
      </c>
      <c r="I38" t="n">
        <v>506.6</v>
      </c>
      <c r="J38" t="n">
        <v>506</v>
      </c>
      <c r="K38" t="n">
        <v>506</v>
      </c>
      <c r="L38" t="n">
        <v>506</v>
      </c>
      <c r="M38" t="n">
        <v>506</v>
      </c>
      <c r="N38" t="n">
        <v>506</v>
      </c>
      <c r="O38" t="n">
        <v>506</v>
      </c>
      <c r="P38" t="n">
        <v>506</v>
      </c>
    </row>
    <row r="39">
      <c r="A39" s="5" t="inlineStr">
        <is>
          <t>Ergebnis je Aktie (brutto)</t>
        </is>
      </c>
      <c r="B39" s="5" t="inlineStr">
        <is>
          <t>Earnings per share</t>
        </is>
      </c>
      <c r="C39" t="n">
        <v>3.22</v>
      </c>
      <c r="D39" t="n">
        <v>3.4</v>
      </c>
      <c r="E39" t="n">
        <v>12.05</v>
      </c>
      <c r="F39" t="n">
        <v>3.08</v>
      </c>
      <c r="G39" t="n">
        <v>2.89</v>
      </c>
      <c r="H39" t="n">
        <v>2.39</v>
      </c>
      <c r="I39" t="n">
        <v>2.86</v>
      </c>
      <c r="J39" t="n">
        <v>2.79</v>
      </c>
      <c r="K39" t="n">
        <v>2.43</v>
      </c>
      <c r="L39" t="n">
        <v>2.17</v>
      </c>
      <c r="M39" t="n">
        <v>2.01</v>
      </c>
      <c r="N39" t="inlineStr">
        <is>
          <t>-</t>
        </is>
      </c>
      <c r="O39" t="inlineStr">
        <is>
          <t>-</t>
        </is>
      </c>
      <c r="P39" t="inlineStr">
        <is>
          <t>-</t>
        </is>
      </c>
    </row>
    <row r="40">
      <c r="A40" s="5" t="inlineStr">
        <is>
          <t>Ergebnis je Aktie (unverwässert)</t>
        </is>
      </c>
      <c r="B40" s="5" t="inlineStr">
        <is>
          <t>Basic Earnings per share</t>
        </is>
      </c>
      <c r="C40" t="n">
        <v>2.5</v>
      </c>
      <c r="D40" t="n">
        <v>2.64</v>
      </c>
      <c r="E40" t="n">
        <v>18.36</v>
      </c>
      <c r="F40" t="n">
        <v>2.5</v>
      </c>
      <c r="G40" t="n">
        <v>2.31</v>
      </c>
      <c r="H40" t="n">
        <v>1.67</v>
      </c>
      <c r="I40" t="n">
        <v>2.05</v>
      </c>
      <c r="J40" t="n">
        <v>1.98</v>
      </c>
      <c r="K40" t="n">
        <v>1.57</v>
      </c>
      <c r="L40" t="n">
        <v>1.45</v>
      </c>
      <c r="M40" t="n">
        <v>1.37</v>
      </c>
      <c r="N40" t="n">
        <v>1.23</v>
      </c>
      <c r="O40" t="n">
        <v>1.05</v>
      </c>
      <c r="P40" t="n">
        <v>1.05</v>
      </c>
    </row>
    <row r="41">
      <c r="A41" s="5" t="inlineStr">
        <is>
          <t>Ergebnis je Aktie (verwässert)</t>
        </is>
      </c>
      <c r="B41" s="5" t="inlineStr">
        <is>
          <t>Diluted Earnings per share</t>
        </is>
      </c>
      <c r="C41" t="n">
        <v>2.49</v>
      </c>
      <c r="D41" t="n">
        <v>2.63</v>
      </c>
      <c r="E41" t="n">
        <v>18.28</v>
      </c>
      <c r="F41" t="n">
        <v>2.49</v>
      </c>
      <c r="G41" t="n">
        <v>2.3</v>
      </c>
      <c r="H41" t="n">
        <v>1.67</v>
      </c>
      <c r="I41" t="n">
        <v>2.05</v>
      </c>
      <c r="J41" t="n">
        <v>1.97</v>
      </c>
      <c r="K41" t="n">
        <v>1.56</v>
      </c>
      <c r="L41" t="n">
        <v>1.44</v>
      </c>
      <c r="M41" t="n">
        <v>1.36</v>
      </c>
      <c r="N41" t="n">
        <v>1.23</v>
      </c>
      <c r="O41" t="n">
        <v>1.04</v>
      </c>
      <c r="P41" t="n">
        <v>1.04</v>
      </c>
    </row>
    <row r="42">
      <c r="A42" s="5" t="inlineStr">
        <is>
          <t>Dividende je Aktie</t>
        </is>
      </c>
      <c r="B42" s="5" t="inlineStr">
        <is>
          <t>Dividend per share</t>
        </is>
      </c>
      <c r="C42" t="n">
        <v>2.1</v>
      </c>
      <c r="D42" t="n">
        <v>2.03</v>
      </c>
      <c r="E42" t="n">
        <v>1.95</v>
      </c>
      <c r="F42" t="n">
        <v>1.69</v>
      </c>
      <c r="G42" t="n">
        <v>1.54</v>
      </c>
      <c r="H42" t="n">
        <v>1.48</v>
      </c>
      <c r="I42" t="n">
        <v>1.42</v>
      </c>
      <c r="J42" t="n">
        <v>1.35</v>
      </c>
      <c r="K42" t="n">
        <v>1.27</v>
      </c>
      <c r="L42" t="n">
        <v>1.14</v>
      </c>
      <c r="M42" t="n">
        <v>1</v>
      </c>
      <c r="N42" t="n">
        <v>0.84</v>
      </c>
      <c r="O42" t="n">
        <v>0.66</v>
      </c>
      <c r="P42" t="n">
        <v>0.66</v>
      </c>
    </row>
    <row r="43">
      <c r="A43" s="5" t="inlineStr">
        <is>
          <t>Dividendenausschüttung in Mio</t>
        </is>
      </c>
      <c r="B43" s="5" t="inlineStr">
        <is>
          <t>Dividend Payment in M</t>
        </is>
      </c>
      <c r="C43" t="n">
        <v>4598</v>
      </c>
      <c r="D43" t="n">
        <v>4347</v>
      </c>
      <c r="E43" t="n">
        <v>3465</v>
      </c>
      <c r="F43" t="n">
        <v>3155</v>
      </c>
      <c r="G43" t="n">
        <v>2851</v>
      </c>
      <c r="H43" t="n">
        <v>2743</v>
      </c>
      <c r="I43" t="inlineStr">
        <is>
          <t>-</t>
        </is>
      </c>
      <c r="J43" t="inlineStr">
        <is>
          <t>-</t>
        </is>
      </c>
      <c r="K43" t="inlineStr">
        <is>
          <t>-</t>
        </is>
      </c>
      <c r="L43" t="inlineStr">
        <is>
          <t>-</t>
        </is>
      </c>
      <c r="M43" t="inlineStr">
        <is>
          <t>-</t>
        </is>
      </c>
      <c r="N43" t="inlineStr">
        <is>
          <t>-</t>
        </is>
      </c>
      <c r="O43" t="inlineStr">
        <is>
          <t>-</t>
        </is>
      </c>
      <c r="P43" t="inlineStr">
        <is>
          <t>-</t>
        </is>
      </c>
    </row>
    <row r="44">
      <c r="A44" s="5" t="inlineStr">
        <is>
          <t>Umsatz je Aktie</t>
        </is>
      </c>
      <c r="B44" s="5" t="inlineStr">
        <is>
          <t>Revenue per share</t>
        </is>
      </c>
      <c r="C44" t="n">
        <v>10.53</v>
      </c>
      <c r="D44" t="n">
        <v>9.970000000000001</v>
      </c>
      <c r="E44" t="n">
        <v>8.26</v>
      </c>
      <c r="F44" t="n">
        <v>7.28</v>
      </c>
      <c r="G44" t="n">
        <v>6.47</v>
      </c>
      <c r="H44" t="n">
        <v>6.89</v>
      </c>
      <c r="I44" t="n">
        <v>7.53</v>
      </c>
      <c r="J44" t="n">
        <v>7.5</v>
      </c>
      <c r="K44" t="n">
        <v>7.6</v>
      </c>
      <c r="L44" t="n">
        <v>7.35</v>
      </c>
      <c r="M44" t="n">
        <v>7.01</v>
      </c>
      <c r="N44" t="inlineStr">
        <is>
          <t>-</t>
        </is>
      </c>
      <c r="O44" t="inlineStr">
        <is>
          <t>-</t>
        </is>
      </c>
      <c r="P44" t="inlineStr">
        <is>
          <t>-</t>
        </is>
      </c>
    </row>
    <row r="45">
      <c r="A45" s="5" t="inlineStr">
        <is>
          <t>Buchwert je Aktie</t>
        </is>
      </c>
      <c r="B45" s="5" t="inlineStr">
        <is>
          <t>Book value per share</t>
        </is>
      </c>
      <c r="C45" t="n">
        <v>26.01</v>
      </c>
      <c r="D45" t="n">
        <v>26.64</v>
      </c>
      <c r="E45" t="n">
        <v>24.75</v>
      </c>
      <c r="F45" t="n">
        <v>4.04</v>
      </c>
      <c r="G45" t="n">
        <v>2.41</v>
      </c>
      <c r="H45" t="n">
        <v>2.72</v>
      </c>
      <c r="I45" t="n">
        <v>3.27</v>
      </c>
      <c r="J45" t="n">
        <v>3.69</v>
      </c>
      <c r="K45" t="n">
        <v>4.03</v>
      </c>
      <c r="L45" t="n">
        <v>4.54</v>
      </c>
      <c r="M45" t="n">
        <v>3.76</v>
      </c>
      <c r="N45" t="n">
        <v>3.43</v>
      </c>
      <c r="O45" t="n">
        <v>3.39</v>
      </c>
      <c r="P45" t="n">
        <v>3.39</v>
      </c>
    </row>
    <row r="46">
      <c r="A46" s="5" t="inlineStr">
        <is>
          <t>Cashflow je Aktie</t>
        </is>
      </c>
      <c r="B46" s="5" t="inlineStr">
        <is>
          <t>Cashflow per share</t>
        </is>
      </c>
      <c r="C46" t="n">
        <v>3.66</v>
      </c>
      <c r="D46" t="n">
        <v>4.19</v>
      </c>
      <c r="E46" t="n">
        <v>2.18</v>
      </c>
      <c r="F46" t="n">
        <v>2.27</v>
      </c>
      <c r="G46" t="n">
        <v>2.33</v>
      </c>
      <c r="H46" t="n">
        <v>1.83</v>
      </c>
      <c r="I46" t="n">
        <v>2.19</v>
      </c>
      <c r="J46" t="n">
        <v>2.18</v>
      </c>
      <c r="K46" t="n">
        <v>2.25</v>
      </c>
      <c r="L46" t="n">
        <v>2.22</v>
      </c>
      <c r="M46" t="n">
        <v>1.91</v>
      </c>
      <c r="N46" t="n">
        <v>1.75</v>
      </c>
      <c r="O46" t="n">
        <v>1.28</v>
      </c>
      <c r="P46" t="n">
        <v>1.28</v>
      </c>
    </row>
    <row r="47">
      <c r="A47" s="5" t="inlineStr">
        <is>
          <t>Bilanzsumme je Aktie</t>
        </is>
      </c>
      <c r="B47" s="5" t="inlineStr">
        <is>
          <t>Total assets per share</t>
        </is>
      </c>
      <c r="C47" t="n">
        <v>57.4</v>
      </c>
      <c r="D47" t="n">
        <v>59.58</v>
      </c>
      <c r="E47" t="n">
        <v>57.42</v>
      </c>
      <c r="F47" t="n">
        <v>19.62</v>
      </c>
      <c r="G47" t="n">
        <v>15.55</v>
      </c>
      <c r="H47" t="n">
        <v>12.91</v>
      </c>
      <c r="I47" t="n">
        <v>13.27</v>
      </c>
      <c r="J47" t="n">
        <v>13.49</v>
      </c>
      <c r="K47" t="n">
        <v>13.39</v>
      </c>
      <c r="L47" t="n">
        <v>13.75</v>
      </c>
      <c r="M47" t="n">
        <v>13.14</v>
      </c>
      <c r="N47" t="n">
        <v>13.61</v>
      </c>
      <c r="O47" t="n">
        <v>9.27</v>
      </c>
      <c r="P47" t="n">
        <v>9.27</v>
      </c>
    </row>
    <row r="48">
      <c r="A48" s="5" t="inlineStr">
        <is>
          <t>Personal am Ende des Jahres</t>
        </is>
      </c>
      <c r="B48" s="5" t="inlineStr">
        <is>
          <t>Staff at the end of year</t>
        </is>
      </c>
      <c r="C48" t="n">
        <v>94846</v>
      </c>
      <c r="D48" t="n">
        <v>95239</v>
      </c>
      <c r="E48" t="n">
        <v>91402</v>
      </c>
      <c r="F48" t="n">
        <v>85335</v>
      </c>
      <c r="G48" t="n">
        <v>87577</v>
      </c>
      <c r="H48" t="n">
        <v>90118</v>
      </c>
      <c r="I48" t="n">
        <v>89820</v>
      </c>
      <c r="J48" t="n">
        <v>87485</v>
      </c>
      <c r="K48" t="n">
        <v>87813</v>
      </c>
      <c r="L48" t="n">
        <v>92285</v>
      </c>
      <c r="M48" t="n">
        <v>95710</v>
      </c>
      <c r="N48" t="n">
        <v>96381</v>
      </c>
      <c r="O48" t="inlineStr">
        <is>
          <t>-</t>
        </is>
      </c>
      <c r="P48" t="inlineStr">
        <is>
          <t>-</t>
        </is>
      </c>
    </row>
    <row r="49">
      <c r="A49" s="5" t="inlineStr">
        <is>
          <t>Personalaufwand in Mio. GBP</t>
        </is>
      </c>
      <c r="B49" s="5" t="inlineStr"/>
      <c r="C49" t="n">
        <v>3221</v>
      </c>
      <c r="D49" t="n">
        <v>3005</v>
      </c>
      <c r="E49" t="n">
        <v>2679</v>
      </c>
      <c r="F49" t="n">
        <v>2274</v>
      </c>
      <c r="G49" t="n">
        <v>2039</v>
      </c>
      <c r="H49" t="n">
        <v>2194</v>
      </c>
      <c r="I49" t="n">
        <v>2384</v>
      </c>
      <c r="J49" t="n">
        <v>2386</v>
      </c>
      <c r="K49" t="n">
        <v>2501</v>
      </c>
      <c r="L49" t="n">
        <v>2550</v>
      </c>
      <c r="M49" t="n">
        <v>2317</v>
      </c>
      <c r="N49" t="n">
        <v>1907</v>
      </c>
      <c r="O49" t="n">
        <v>1587</v>
      </c>
      <c r="P49" t="n">
        <v>1587</v>
      </c>
    </row>
    <row r="50">
      <c r="A50" s="5" t="inlineStr">
        <is>
          <t>Aufwand je Mitarbeiter in GBP</t>
        </is>
      </c>
      <c r="B50" s="5" t="inlineStr"/>
      <c r="C50" t="n">
        <v>33960</v>
      </c>
      <c r="D50" t="n">
        <v>31552</v>
      </c>
      <c r="E50" t="n">
        <v>29310</v>
      </c>
      <c r="F50" t="n">
        <v>26648</v>
      </c>
      <c r="G50" t="n">
        <v>23282</v>
      </c>
      <c r="H50" t="n">
        <v>24346</v>
      </c>
      <c r="I50" t="n">
        <v>26542</v>
      </c>
      <c r="J50" t="n">
        <v>27273</v>
      </c>
      <c r="K50" t="n">
        <v>28481</v>
      </c>
      <c r="L50" t="n">
        <v>27632</v>
      </c>
      <c r="M50" t="n">
        <v>24209</v>
      </c>
      <c r="N50" t="n">
        <v>19786</v>
      </c>
      <c r="O50" t="inlineStr">
        <is>
          <t>-</t>
        </is>
      </c>
      <c r="P50" t="inlineStr">
        <is>
          <t>-</t>
        </is>
      </c>
    </row>
    <row r="51">
      <c r="A51" s="5" t="inlineStr">
        <is>
          <t>Umsatz je Mitarbeiter in GBP</t>
        </is>
      </c>
      <c r="B51" s="5" t="inlineStr"/>
      <c r="C51" t="n">
        <v>272832</v>
      </c>
      <c r="D51" t="n">
        <v>257164</v>
      </c>
      <c r="E51" t="n">
        <v>222008</v>
      </c>
      <c r="F51" t="n">
        <v>172860</v>
      </c>
      <c r="G51" t="n">
        <v>149628</v>
      </c>
      <c r="H51" t="n">
        <v>155030</v>
      </c>
      <c r="I51" t="n">
        <v>169895</v>
      </c>
      <c r="J51" t="n">
        <v>173630</v>
      </c>
      <c r="K51" t="n">
        <v>175361</v>
      </c>
      <c r="L51" t="n">
        <v>161272</v>
      </c>
      <c r="M51" t="n">
        <v>148448</v>
      </c>
      <c r="N51" t="inlineStr">
        <is>
          <t>-</t>
        </is>
      </c>
      <c r="O51" t="inlineStr">
        <is>
          <t>-</t>
        </is>
      </c>
      <c r="P51" t="inlineStr">
        <is>
          <t>-</t>
        </is>
      </c>
    </row>
    <row r="52">
      <c r="A52" s="5" t="inlineStr">
        <is>
          <t>Bruttoergebnis je Mitarbeiter in GBP</t>
        </is>
      </c>
      <c r="B52" s="5" t="inlineStr"/>
      <c r="C52" t="n">
        <v>224343</v>
      </c>
      <c r="D52" t="n">
        <v>208192</v>
      </c>
      <c r="E52" t="n">
        <v>172556</v>
      </c>
      <c r="F52" t="n">
        <v>128599</v>
      </c>
      <c r="G52" t="n">
        <v>112895</v>
      </c>
      <c r="H52" t="n">
        <v>121407</v>
      </c>
      <c r="I52" t="n">
        <v>133790</v>
      </c>
      <c r="J52" t="n">
        <v>135772</v>
      </c>
      <c r="K52" t="n">
        <v>136347</v>
      </c>
      <c r="L52" t="n">
        <v>128732</v>
      </c>
      <c r="M52" t="n">
        <v>106833</v>
      </c>
      <c r="N52" t="inlineStr">
        <is>
          <t>-</t>
        </is>
      </c>
      <c r="O52" t="inlineStr">
        <is>
          <t>-</t>
        </is>
      </c>
      <c r="P52" t="inlineStr">
        <is>
          <t>-</t>
        </is>
      </c>
    </row>
    <row r="53">
      <c r="A53" s="5" t="inlineStr">
        <is>
          <t>Gewinn je Mitarbeiter in GBP</t>
        </is>
      </c>
      <c r="B53" s="5" t="inlineStr"/>
      <c r="C53" t="n">
        <v>60140</v>
      </c>
      <c r="D53" t="n">
        <v>63335</v>
      </c>
      <c r="E53" t="n">
        <v>410637</v>
      </c>
      <c r="F53" t="n">
        <v>54468</v>
      </c>
      <c r="G53" t="n">
        <v>48985</v>
      </c>
      <c r="H53" t="n">
        <v>34566</v>
      </c>
      <c r="I53" t="n">
        <v>43465</v>
      </c>
      <c r="J53" t="n">
        <v>43905</v>
      </c>
      <c r="K53" t="n">
        <v>35245</v>
      </c>
      <c r="L53" t="n">
        <v>31197</v>
      </c>
      <c r="M53" t="n">
        <v>28346</v>
      </c>
      <c r="N53" t="inlineStr">
        <is>
          <t>-</t>
        </is>
      </c>
      <c r="O53" t="inlineStr">
        <is>
          <t>-</t>
        </is>
      </c>
      <c r="P53" t="inlineStr">
        <is>
          <t>-</t>
        </is>
      </c>
    </row>
    <row r="54">
      <c r="A54" s="5" t="inlineStr">
        <is>
          <t>KGV (Kurs/Gewinn)</t>
        </is>
      </c>
      <c r="B54" s="5" t="inlineStr">
        <is>
          <t>PE (price/earnings)</t>
        </is>
      </c>
      <c r="C54" t="n">
        <v>13</v>
      </c>
      <c r="D54" t="n">
        <v>9.5</v>
      </c>
      <c r="E54" t="n">
        <v>2.7</v>
      </c>
      <c r="F54" t="n">
        <v>17.5</v>
      </c>
      <c r="G54" t="n">
        <v>16.3</v>
      </c>
      <c r="H54" t="n">
        <v>21</v>
      </c>
      <c r="I54" t="n">
        <v>15.8</v>
      </c>
      <c r="J54" t="n">
        <v>15.8</v>
      </c>
      <c r="K54" t="n">
        <v>19.5</v>
      </c>
      <c r="L54" t="n">
        <v>17</v>
      </c>
      <c r="M54" t="n">
        <v>14.7</v>
      </c>
      <c r="N54" t="n">
        <v>14.6</v>
      </c>
      <c r="O54" t="n">
        <v>18.7</v>
      </c>
      <c r="P54" t="n">
        <v>18.7</v>
      </c>
    </row>
    <row r="55">
      <c r="A55" s="5" t="inlineStr">
        <is>
          <t>KUV (Kurs/Umsatz)</t>
        </is>
      </c>
      <c r="B55" s="5" t="inlineStr">
        <is>
          <t>PS (price/sales)</t>
        </is>
      </c>
      <c r="C55" t="n">
        <v>3.08</v>
      </c>
      <c r="D55" t="n">
        <v>2.51</v>
      </c>
      <c r="E55" t="n">
        <v>6.07</v>
      </c>
      <c r="F55" t="n">
        <v>6</v>
      </c>
      <c r="G55" t="n">
        <v>5.83</v>
      </c>
      <c r="H55" t="n">
        <v>5.08</v>
      </c>
      <c r="I55" t="n">
        <v>4.3</v>
      </c>
      <c r="J55" t="n">
        <v>4.16</v>
      </c>
      <c r="K55" t="n">
        <v>4.02</v>
      </c>
      <c r="L55" t="n">
        <v>3.35</v>
      </c>
      <c r="M55" t="n">
        <v>2.88</v>
      </c>
      <c r="N55" t="inlineStr">
        <is>
          <t>-</t>
        </is>
      </c>
      <c r="O55" t="inlineStr">
        <is>
          <t>-</t>
        </is>
      </c>
      <c r="P55" t="inlineStr">
        <is>
          <t>-</t>
        </is>
      </c>
    </row>
    <row r="56">
      <c r="A56" s="5" t="inlineStr">
        <is>
          <t>KBV (Kurs/Buchwert)</t>
        </is>
      </c>
      <c r="B56" s="5" t="inlineStr">
        <is>
          <t>PB (price/book value)</t>
        </is>
      </c>
      <c r="C56" t="n">
        <v>1.25</v>
      </c>
      <c r="D56" t="n">
        <v>0.9399999999999999</v>
      </c>
      <c r="E56" t="n">
        <v>2.03</v>
      </c>
      <c r="F56" t="n">
        <v>10.82</v>
      </c>
      <c r="G56" t="n">
        <v>15.62</v>
      </c>
      <c r="H56" t="n">
        <v>12.87</v>
      </c>
      <c r="I56" t="n">
        <v>9.890000000000001</v>
      </c>
      <c r="J56" t="n">
        <v>8.460000000000001</v>
      </c>
      <c r="K56" t="n">
        <v>7.58</v>
      </c>
      <c r="L56" t="n">
        <v>5.42</v>
      </c>
      <c r="M56" t="n">
        <v>5.37</v>
      </c>
      <c r="N56" t="n">
        <v>5.25</v>
      </c>
      <c r="O56" t="n">
        <v>5.79</v>
      </c>
      <c r="P56" t="n">
        <v>5.79</v>
      </c>
    </row>
    <row r="57">
      <c r="A57" s="5" t="inlineStr">
        <is>
          <t>KCV (Kurs/Cashflow)</t>
        </is>
      </c>
      <c r="B57" s="5" t="inlineStr">
        <is>
          <t>PC (price/cashflow)</t>
        </is>
      </c>
      <c r="C57" t="n">
        <v>8.85</v>
      </c>
      <c r="D57" t="n">
        <v>5.97</v>
      </c>
      <c r="E57" t="n">
        <v>23.05</v>
      </c>
      <c r="F57" t="n">
        <v>19.2</v>
      </c>
      <c r="G57" t="n">
        <v>16.19</v>
      </c>
      <c r="H57" t="n">
        <v>19.09</v>
      </c>
      <c r="I57" t="n">
        <v>14.79</v>
      </c>
      <c r="J57" t="n">
        <v>14.29</v>
      </c>
      <c r="K57" t="n">
        <v>13.56</v>
      </c>
      <c r="L57" t="n">
        <v>11.12</v>
      </c>
      <c r="M57" t="n">
        <v>10.53</v>
      </c>
      <c r="N57" t="n">
        <v>10.3</v>
      </c>
      <c r="O57" t="n">
        <v>15.3</v>
      </c>
      <c r="P57" t="n">
        <v>15.3</v>
      </c>
    </row>
    <row r="58">
      <c r="A58" s="5" t="inlineStr">
        <is>
          <t>Dividendenrendite in %</t>
        </is>
      </c>
      <c r="B58" s="5" t="inlineStr">
        <is>
          <t>Dividend Yield in %</t>
        </is>
      </c>
      <c r="C58" t="n">
        <v>6.49</v>
      </c>
      <c r="D58" t="n">
        <v>8.119999999999999</v>
      </c>
      <c r="E58" t="n">
        <v>3.89</v>
      </c>
      <c r="F58" t="n">
        <v>3.88</v>
      </c>
      <c r="G58" t="n">
        <v>4.08</v>
      </c>
      <c r="H58" t="n">
        <v>4.23</v>
      </c>
      <c r="I58" t="n">
        <v>4.39</v>
      </c>
      <c r="J58" t="n">
        <v>4.33</v>
      </c>
      <c r="K58" t="n">
        <v>4.16</v>
      </c>
      <c r="L58" t="n">
        <v>4.63</v>
      </c>
      <c r="M58" t="n">
        <v>4.96</v>
      </c>
      <c r="N58" t="n">
        <v>4.67</v>
      </c>
      <c r="O58" t="n">
        <v>3.36</v>
      </c>
      <c r="P58" t="n">
        <v>3.36</v>
      </c>
    </row>
    <row r="59">
      <c r="A59" s="5" t="inlineStr">
        <is>
          <t>Gewinnrendite in %</t>
        </is>
      </c>
      <c r="B59" s="5" t="inlineStr">
        <is>
          <t>Return on profit in %</t>
        </is>
      </c>
      <c r="C59" t="n">
        <v>7.7</v>
      </c>
      <c r="D59" t="n">
        <v>10.6</v>
      </c>
      <c r="E59" t="n">
        <v>36.6</v>
      </c>
      <c r="F59" t="n">
        <v>5.7</v>
      </c>
      <c r="G59" t="n">
        <v>6.1</v>
      </c>
      <c r="H59" t="n">
        <v>4.8</v>
      </c>
      <c r="I59" t="n">
        <v>6.3</v>
      </c>
      <c r="J59" t="n">
        <v>6.3</v>
      </c>
      <c r="K59" t="n">
        <v>5.1</v>
      </c>
      <c r="L59" t="n">
        <v>5.9</v>
      </c>
      <c r="M59" t="n">
        <v>6.8</v>
      </c>
      <c r="N59" t="n">
        <v>6.8</v>
      </c>
      <c r="O59" t="n">
        <v>5.3</v>
      </c>
      <c r="P59" t="n">
        <v>5.3</v>
      </c>
    </row>
    <row r="60">
      <c r="A60" s="5" t="inlineStr">
        <is>
          <t>Eigenkapitalrendite in %</t>
        </is>
      </c>
      <c r="B60" s="5" t="inlineStr">
        <is>
          <t>Return on Equity in %</t>
        </is>
      </c>
      <c r="C60" t="n">
        <v>8.93</v>
      </c>
      <c r="D60" t="n">
        <v>9.220000000000001</v>
      </c>
      <c r="E60" t="n">
        <v>61.73</v>
      </c>
      <c r="F60" t="n">
        <v>56.81</v>
      </c>
      <c r="G60" t="n">
        <v>87.66</v>
      </c>
      <c r="H60" t="n">
        <v>56.53</v>
      </c>
      <c r="I60" t="n">
        <v>58.85</v>
      </c>
      <c r="J60" t="n">
        <v>51.41</v>
      </c>
      <c r="K60" t="n">
        <v>37.9</v>
      </c>
      <c r="L60" t="n">
        <v>31.27</v>
      </c>
      <c r="M60" t="n">
        <v>35.64</v>
      </c>
      <c r="N60" t="inlineStr">
        <is>
          <t>-</t>
        </is>
      </c>
      <c r="O60" t="inlineStr">
        <is>
          <t>-</t>
        </is>
      </c>
      <c r="P60" t="inlineStr">
        <is>
          <t>-</t>
        </is>
      </c>
    </row>
    <row r="61">
      <c r="A61" s="5" t="inlineStr">
        <is>
          <t>Umsatzrendite in %</t>
        </is>
      </c>
      <c r="B61" s="5" t="inlineStr">
        <is>
          <t>Return on sales in %</t>
        </is>
      </c>
      <c r="C61" t="n">
        <v>22.04</v>
      </c>
      <c r="D61" t="n">
        <v>24.63</v>
      </c>
      <c r="E61" t="n">
        <v>184.96</v>
      </c>
      <c r="F61" t="n">
        <v>31.51</v>
      </c>
      <c r="G61" t="n">
        <v>32.74</v>
      </c>
      <c r="H61" t="n">
        <v>22.3</v>
      </c>
      <c r="I61" t="n">
        <v>25.58</v>
      </c>
      <c r="J61" t="n">
        <v>25.29</v>
      </c>
      <c r="K61" t="n">
        <v>20.1</v>
      </c>
      <c r="L61" t="n">
        <v>19.34</v>
      </c>
      <c r="M61" t="n">
        <v>19.09</v>
      </c>
      <c r="N61" t="inlineStr">
        <is>
          <t>-</t>
        </is>
      </c>
      <c r="O61" t="inlineStr">
        <is>
          <t>-</t>
        </is>
      </c>
      <c r="P61" t="inlineStr">
        <is>
          <t>-</t>
        </is>
      </c>
    </row>
    <row r="62">
      <c r="A62" s="5" t="inlineStr">
        <is>
          <t>Gesamtkapitalrendite in %</t>
        </is>
      </c>
      <c r="B62" s="5" t="inlineStr">
        <is>
          <t>Total Return on Investment in %</t>
        </is>
      </c>
      <c r="C62" t="n">
        <v>4.05</v>
      </c>
      <c r="D62" t="n">
        <v>4.12</v>
      </c>
      <c r="E62" t="n">
        <v>26.61</v>
      </c>
      <c r="F62" t="n">
        <v>11.69</v>
      </c>
      <c r="G62" t="n">
        <v>13.61</v>
      </c>
      <c r="H62" t="n">
        <v>11.9</v>
      </c>
      <c r="I62" t="n">
        <v>14.52</v>
      </c>
      <c r="J62" t="n">
        <v>14.06</v>
      </c>
      <c r="K62" t="n">
        <v>11.41</v>
      </c>
      <c r="L62" t="n">
        <v>10.33</v>
      </c>
      <c r="M62" t="n">
        <v>10.19</v>
      </c>
      <c r="N62" t="inlineStr">
        <is>
          <t>-</t>
        </is>
      </c>
      <c r="O62" t="inlineStr">
        <is>
          <t>-</t>
        </is>
      </c>
      <c r="P62" t="inlineStr">
        <is>
          <t>-</t>
        </is>
      </c>
    </row>
    <row r="63">
      <c r="A63" s="5" t="inlineStr">
        <is>
          <t>Return on Investment in %</t>
        </is>
      </c>
      <c r="B63" s="5" t="inlineStr">
        <is>
          <t>Return on Investment in %</t>
        </is>
      </c>
      <c r="C63" t="n">
        <v>4.05</v>
      </c>
      <c r="D63" t="n">
        <v>4.12</v>
      </c>
      <c r="E63" t="n">
        <v>26.61</v>
      </c>
      <c r="F63" t="n">
        <v>11.69</v>
      </c>
      <c r="G63" t="n">
        <v>13.61</v>
      </c>
      <c r="H63" t="n">
        <v>11.9</v>
      </c>
      <c r="I63" t="n">
        <v>14.52</v>
      </c>
      <c r="J63" t="n">
        <v>14.06</v>
      </c>
      <c r="K63" t="n">
        <v>11.41</v>
      </c>
      <c r="L63" t="n">
        <v>10.33</v>
      </c>
      <c r="M63" t="n">
        <v>10.19</v>
      </c>
      <c r="N63" t="inlineStr">
        <is>
          <t>-</t>
        </is>
      </c>
      <c r="O63" t="inlineStr">
        <is>
          <t>-</t>
        </is>
      </c>
      <c r="P63" t="inlineStr">
        <is>
          <t>-</t>
        </is>
      </c>
    </row>
    <row r="64">
      <c r="A64" s="5" t="inlineStr">
        <is>
          <t>Arbeitsintensität in %</t>
        </is>
      </c>
      <c r="B64" s="5" t="inlineStr">
        <is>
          <t>Work Intensity in %</t>
        </is>
      </c>
      <c r="C64" t="n">
        <v>9.41</v>
      </c>
      <c r="D64" t="n">
        <v>8.65</v>
      </c>
      <c r="E64" t="n">
        <v>9.9</v>
      </c>
      <c r="F64" t="n">
        <v>31.07</v>
      </c>
      <c r="G64" t="n">
        <v>31.14</v>
      </c>
      <c r="H64" t="n">
        <v>34.9</v>
      </c>
      <c r="I64" t="n">
        <v>35.41</v>
      </c>
      <c r="J64" t="n">
        <v>33.62</v>
      </c>
      <c r="K64" t="n">
        <v>31.32</v>
      </c>
      <c r="L64" t="n">
        <v>31.07</v>
      </c>
      <c r="M64" t="n">
        <v>30.46</v>
      </c>
      <c r="N64" t="n">
        <v>31.73</v>
      </c>
      <c r="O64" t="n">
        <v>28.6</v>
      </c>
      <c r="P64" t="n">
        <v>28.6</v>
      </c>
    </row>
    <row r="65">
      <c r="A65" s="5" t="inlineStr">
        <is>
          <t>Eigenkapitalquote in %</t>
        </is>
      </c>
      <c r="B65" s="5" t="inlineStr">
        <is>
          <t>Equity Ratio in %</t>
        </is>
      </c>
      <c r="C65" t="n">
        <v>45.32</v>
      </c>
      <c r="D65" t="n">
        <v>44.72</v>
      </c>
      <c r="E65" t="n">
        <v>43.11</v>
      </c>
      <c r="F65" t="n">
        <v>20.57</v>
      </c>
      <c r="G65" t="n">
        <v>15.53</v>
      </c>
      <c r="H65" t="n">
        <v>21.06</v>
      </c>
      <c r="I65" t="n">
        <v>24.68</v>
      </c>
      <c r="J65" t="n">
        <v>27.34</v>
      </c>
      <c r="K65" t="n">
        <v>30.12</v>
      </c>
      <c r="L65" t="n">
        <v>33.04</v>
      </c>
      <c r="M65" t="n">
        <v>28.61</v>
      </c>
      <c r="N65" t="n">
        <v>25.2</v>
      </c>
      <c r="O65" t="n">
        <v>36.62</v>
      </c>
      <c r="P65" t="n">
        <v>36.62</v>
      </c>
    </row>
    <row r="66">
      <c r="A66" s="5" t="inlineStr">
        <is>
          <t>Fremdkapitalquote in %</t>
        </is>
      </c>
      <c r="B66" s="5" t="inlineStr">
        <is>
          <t>Debt Ratio in %</t>
        </is>
      </c>
      <c r="C66" t="n">
        <v>54.68</v>
      </c>
      <c r="D66" t="n">
        <v>55.28</v>
      </c>
      <c r="E66" t="n">
        <v>56.89</v>
      </c>
      <c r="F66" t="n">
        <v>79.43000000000001</v>
      </c>
      <c r="G66" t="n">
        <v>84.47</v>
      </c>
      <c r="H66" t="n">
        <v>78.94</v>
      </c>
      <c r="I66" t="n">
        <v>75.31999999999999</v>
      </c>
      <c r="J66" t="n">
        <v>72.66</v>
      </c>
      <c r="K66" t="n">
        <v>69.88</v>
      </c>
      <c r="L66" t="n">
        <v>66.95999999999999</v>
      </c>
      <c r="M66" t="n">
        <v>71.39</v>
      </c>
      <c r="N66" t="n">
        <v>74.8</v>
      </c>
      <c r="O66" t="n">
        <v>63.38</v>
      </c>
      <c r="P66" t="n">
        <v>63.38</v>
      </c>
    </row>
    <row r="67">
      <c r="A67" s="5" t="inlineStr">
        <is>
          <t>Verschuldungsgrad in %</t>
        </is>
      </c>
      <c r="B67" s="5" t="inlineStr">
        <is>
          <t>Finance Gearing in %</t>
        </is>
      </c>
      <c r="C67" t="n">
        <v>120.66</v>
      </c>
      <c r="D67" t="n">
        <v>123.61</v>
      </c>
      <c r="E67" t="n">
        <v>131.96</v>
      </c>
      <c r="F67" t="n">
        <v>386.1</v>
      </c>
      <c r="G67" t="n">
        <v>543.95</v>
      </c>
      <c r="H67" t="n">
        <v>374.9</v>
      </c>
      <c r="I67" t="n">
        <v>305.2</v>
      </c>
      <c r="J67" t="n">
        <v>265.73</v>
      </c>
      <c r="K67" t="n">
        <v>232.06</v>
      </c>
      <c r="L67" t="n">
        <v>202.63</v>
      </c>
      <c r="M67" t="n">
        <v>249.59</v>
      </c>
      <c r="N67" t="n">
        <v>296.76</v>
      </c>
      <c r="O67" t="n">
        <v>173.09</v>
      </c>
      <c r="P67" t="n">
        <v>173.09</v>
      </c>
    </row>
    <row r="68">
      <c r="A68" s="5" t="inlineStr">
        <is>
          <t>Bruttoergebnis Marge in %</t>
        </is>
      </c>
      <c r="B68" s="5" t="inlineStr">
        <is>
          <t>Gross Profit Marge in %</t>
        </is>
      </c>
      <c r="C68" t="n">
        <v>82.23</v>
      </c>
      <c r="D68" t="n">
        <v>80.95999999999999</v>
      </c>
      <c r="E68" t="n">
        <v>77.73</v>
      </c>
      <c r="F68" t="n">
        <v>74.39</v>
      </c>
      <c r="G68" t="n">
        <v>75.45</v>
      </c>
      <c r="H68" t="n">
        <v>78.31</v>
      </c>
      <c r="I68" t="n">
        <v>78.75</v>
      </c>
      <c r="J68" t="n">
        <v>78.2</v>
      </c>
      <c r="K68" t="n">
        <v>77.75</v>
      </c>
      <c r="L68" t="n">
        <v>79.81999999999999</v>
      </c>
      <c r="M68" t="n">
        <v>71.97</v>
      </c>
      <c r="N68" t="inlineStr">
        <is>
          <t>-</t>
        </is>
      </c>
      <c r="O68" t="inlineStr">
        <is>
          <t>-</t>
        </is>
      </c>
    </row>
    <row r="69">
      <c r="A69" s="5" t="inlineStr">
        <is>
          <t>Kurzfristige Vermögensquote in %</t>
        </is>
      </c>
      <c r="B69" s="5" t="inlineStr">
        <is>
          <t>Current Assets Ratio in %</t>
        </is>
      </c>
      <c r="C69" t="n">
        <v>9.41</v>
      </c>
      <c r="D69" t="n">
        <v>8.65</v>
      </c>
      <c r="E69" t="n">
        <v>9.9</v>
      </c>
      <c r="F69" t="n">
        <v>31.07</v>
      </c>
      <c r="G69" t="n">
        <v>31.14</v>
      </c>
      <c r="H69" t="n">
        <v>34.9</v>
      </c>
      <c r="I69" t="n">
        <v>35.41</v>
      </c>
      <c r="J69" t="n">
        <v>33.62</v>
      </c>
      <c r="K69" t="n">
        <v>31.32</v>
      </c>
      <c r="L69" t="n">
        <v>31.07</v>
      </c>
      <c r="M69" t="n">
        <v>30.46</v>
      </c>
      <c r="N69" t="n">
        <v>31.73</v>
      </c>
      <c r="O69" t="n">
        <v>28.6</v>
      </c>
    </row>
    <row r="70">
      <c r="A70" s="5" t="inlineStr">
        <is>
          <t>Nettogewinn Marge in %</t>
        </is>
      </c>
      <c r="B70" s="5" t="inlineStr">
        <is>
          <t>Net Profit Marge in %</t>
        </is>
      </c>
      <c r="C70" t="n">
        <v>22.04</v>
      </c>
      <c r="D70" t="n">
        <v>24.63</v>
      </c>
      <c r="E70" t="n">
        <v>184.96</v>
      </c>
      <c r="F70" t="n">
        <v>31.51</v>
      </c>
      <c r="G70" t="n">
        <v>32.74</v>
      </c>
      <c r="H70" t="n">
        <v>22.3</v>
      </c>
      <c r="I70" t="n">
        <v>25.58</v>
      </c>
      <c r="J70" t="n">
        <v>25.29</v>
      </c>
      <c r="K70" t="n">
        <v>20.1</v>
      </c>
      <c r="L70" t="n">
        <v>19.34</v>
      </c>
      <c r="M70" t="n">
        <v>19.09</v>
      </c>
      <c r="N70" t="inlineStr">
        <is>
          <t>-</t>
        </is>
      </c>
      <c r="O70" t="inlineStr">
        <is>
          <t>-</t>
        </is>
      </c>
    </row>
    <row r="71">
      <c r="A71" s="5" t="inlineStr">
        <is>
          <t>Operative Ergebnis Marge in %</t>
        </is>
      </c>
      <c r="B71" s="5" t="inlineStr">
        <is>
          <t>EBIT Marge in %</t>
        </is>
      </c>
      <c r="C71" t="n">
        <v>34.84</v>
      </c>
      <c r="D71" t="n">
        <v>38.02</v>
      </c>
      <c r="E71" t="n">
        <v>31.91</v>
      </c>
      <c r="F71" t="n">
        <v>31.56</v>
      </c>
      <c r="G71" t="n">
        <v>34.78</v>
      </c>
      <c r="H71" t="n">
        <v>32.54</v>
      </c>
      <c r="I71" t="n">
        <v>36.21</v>
      </c>
      <c r="J71" t="n">
        <v>35.63</v>
      </c>
      <c r="K71" t="n">
        <v>30.66</v>
      </c>
      <c r="L71" t="n">
        <v>29.01</v>
      </c>
      <c r="M71" t="n">
        <v>28.86</v>
      </c>
      <c r="N71" t="inlineStr">
        <is>
          <t>-</t>
        </is>
      </c>
      <c r="O71" t="inlineStr">
        <is>
          <t>-</t>
        </is>
      </c>
    </row>
    <row r="72">
      <c r="A72" s="5" t="inlineStr">
        <is>
          <t>Vermögensumsschlag in %</t>
        </is>
      </c>
      <c r="B72" s="5" t="inlineStr">
        <is>
          <t>Asset Turnover in %</t>
        </is>
      </c>
      <c r="C72" t="n">
        <v>18.35</v>
      </c>
      <c r="D72" t="n">
        <v>16.74</v>
      </c>
      <c r="E72" t="n">
        <v>14.39</v>
      </c>
      <c r="F72" t="n">
        <v>37.09</v>
      </c>
      <c r="G72" t="n">
        <v>41.58</v>
      </c>
      <c r="H72" t="n">
        <v>53.39</v>
      </c>
      <c r="I72" t="n">
        <v>56.77</v>
      </c>
      <c r="J72" t="n">
        <v>55.59</v>
      </c>
      <c r="K72" t="n">
        <v>56.78</v>
      </c>
      <c r="L72" t="n">
        <v>53.42</v>
      </c>
      <c r="M72" t="n">
        <v>53.39</v>
      </c>
      <c r="N72" t="inlineStr">
        <is>
          <t>-</t>
        </is>
      </c>
      <c r="O72" t="inlineStr">
        <is>
          <t>-</t>
        </is>
      </c>
    </row>
    <row r="73">
      <c r="A73" s="5" t="inlineStr">
        <is>
          <t>Langfristige Vermögensquote in %</t>
        </is>
      </c>
      <c r="B73" s="5" t="inlineStr">
        <is>
          <t>Non-Current Assets Ratio in %</t>
        </is>
      </c>
      <c r="C73" t="n">
        <v>90.59</v>
      </c>
      <c r="D73" t="n">
        <v>91.34999999999999</v>
      </c>
      <c r="E73" t="n">
        <v>90.09999999999999</v>
      </c>
      <c r="F73" t="n">
        <v>68.93000000000001</v>
      </c>
      <c r="G73" t="n">
        <v>68.86</v>
      </c>
      <c r="H73" t="n">
        <v>65.09999999999999</v>
      </c>
      <c r="I73" t="n">
        <v>64.59</v>
      </c>
      <c r="J73" t="n">
        <v>66.38</v>
      </c>
      <c r="K73" t="n">
        <v>68.68000000000001</v>
      </c>
      <c r="L73" t="n">
        <v>68.93000000000001</v>
      </c>
      <c r="M73" t="n">
        <v>69.54000000000001</v>
      </c>
      <c r="N73" t="n">
        <v>68.27</v>
      </c>
      <c r="O73" t="n">
        <v>71.40000000000001</v>
      </c>
    </row>
    <row r="74">
      <c r="A74" s="5" t="inlineStr">
        <is>
          <t>Gesamtkapitalrentabilität</t>
        </is>
      </c>
      <c r="B74" s="5" t="inlineStr">
        <is>
          <t>ROA Return on Assets in %</t>
        </is>
      </c>
      <c r="C74" t="n">
        <v>4.05</v>
      </c>
      <c r="D74" t="n">
        <v>4.12</v>
      </c>
      <c r="E74" t="n">
        <v>26.61</v>
      </c>
      <c r="F74" t="n">
        <v>11.69</v>
      </c>
      <c r="G74" t="n">
        <v>13.61</v>
      </c>
      <c r="H74" t="n">
        <v>11.9</v>
      </c>
      <c r="I74" t="n">
        <v>14.52</v>
      </c>
      <c r="J74" t="n">
        <v>14.06</v>
      </c>
      <c r="K74" t="n">
        <v>11.41</v>
      </c>
      <c r="L74" t="n">
        <v>10.33</v>
      </c>
      <c r="M74" t="n">
        <v>10.19</v>
      </c>
      <c r="N74" t="inlineStr">
        <is>
          <t>-</t>
        </is>
      </c>
      <c r="O74" t="inlineStr">
        <is>
          <t>-</t>
        </is>
      </c>
    </row>
    <row r="75">
      <c r="A75" s="5" t="inlineStr">
        <is>
          <t>Ertrag des eingesetzten Kapitals</t>
        </is>
      </c>
      <c r="B75" s="5" t="inlineStr">
        <is>
          <t>ROCE Return on Cap. Empl. in %</t>
        </is>
      </c>
      <c r="C75" t="n">
        <v>7.38</v>
      </c>
      <c r="D75" t="n">
        <v>7.16</v>
      </c>
      <c r="E75" t="n">
        <v>5.16</v>
      </c>
      <c r="F75" t="n">
        <v>16.67</v>
      </c>
      <c r="G75" t="n">
        <v>20.25</v>
      </c>
      <c r="H75" t="n">
        <v>26.13</v>
      </c>
      <c r="I75" t="n">
        <v>29.96</v>
      </c>
      <c r="J75" t="n">
        <v>28.21</v>
      </c>
      <c r="K75" t="n">
        <v>24.5</v>
      </c>
      <c r="L75" t="n">
        <v>21.36</v>
      </c>
      <c r="M75" t="n">
        <v>20.82</v>
      </c>
      <c r="N75" t="inlineStr">
        <is>
          <t>-</t>
        </is>
      </c>
      <c r="O75" t="inlineStr">
        <is>
          <t>-</t>
        </is>
      </c>
    </row>
    <row r="76">
      <c r="A76" s="5" t="inlineStr">
        <is>
          <t>Eigenkapital zu Anlagevermögen</t>
        </is>
      </c>
      <c r="B76" s="5" t="inlineStr">
        <is>
          <t>Equity to Fixed Assets in %</t>
        </is>
      </c>
      <c r="C76" t="n">
        <v>50.03</v>
      </c>
      <c r="D76" t="n">
        <v>48.95</v>
      </c>
      <c r="E76" t="n">
        <v>47.85</v>
      </c>
      <c r="F76" t="n">
        <v>29.85</v>
      </c>
      <c r="G76" t="n">
        <v>22.55</v>
      </c>
      <c r="H76" t="n">
        <v>32.35</v>
      </c>
      <c r="I76" t="n">
        <v>38.21</v>
      </c>
      <c r="J76" t="n">
        <v>41.19</v>
      </c>
      <c r="K76" t="n">
        <v>43.85</v>
      </c>
      <c r="L76" t="n">
        <v>47.94</v>
      </c>
      <c r="M76" t="n">
        <v>41.13</v>
      </c>
      <c r="N76" t="n">
        <v>36.92</v>
      </c>
      <c r="O76" t="n">
        <v>51.28</v>
      </c>
    </row>
    <row r="77">
      <c r="A77" s="5" t="inlineStr">
        <is>
          <t>Liquidität Dritten Grades</t>
        </is>
      </c>
      <c r="B77" s="5" t="inlineStr">
        <is>
          <t>Current Ratio in %</t>
        </is>
      </c>
      <c r="C77" t="n">
        <v>70.52</v>
      </c>
      <c r="D77" t="n">
        <v>77.5</v>
      </c>
      <c r="E77" t="n">
        <v>89.84999999999999</v>
      </c>
      <c r="F77" t="n">
        <v>104.24</v>
      </c>
      <c r="G77" t="n">
        <v>108.97</v>
      </c>
      <c r="H77" t="n">
        <v>104.14</v>
      </c>
      <c r="I77" t="n">
        <v>112.83</v>
      </c>
      <c r="J77" t="n">
        <v>112.82</v>
      </c>
      <c r="K77" t="n">
        <v>108.26</v>
      </c>
      <c r="L77" t="n">
        <v>113.24</v>
      </c>
      <c r="M77" t="n">
        <v>117.21</v>
      </c>
      <c r="N77" t="n">
        <v>98.20999999999999</v>
      </c>
      <c r="O77" t="n">
        <v>117.83</v>
      </c>
    </row>
    <row r="78">
      <c r="A78" s="5" t="inlineStr">
        <is>
          <t>Operativer Cashflow</t>
        </is>
      </c>
      <c r="B78" s="5" t="inlineStr">
        <is>
          <t>Operating Cashflow in M</t>
        </is>
      </c>
      <c r="C78" t="n">
        <v>21744.45</v>
      </c>
      <c r="D78" t="n">
        <v>14662.32</v>
      </c>
      <c r="E78" t="n">
        <v>56610.8</v>
      </c>
      <c r="F78" t="n">
        <v>38918.4</v>
      </c>
      <c r="G78" t="n">
        <v>32817.13</v>
      </c>
      <c r="H78" t="n">
        <v>38695.43</v>
      </c>
      <c r="I78" t="n">
        <v>29964.54</v>
      </c>
      <c r="J78" t="n">
        <v>28951.54</v>
      </c>
      <c r="K78" t="n">
        <v>27472.56</v>
      </c>
      <c r="L78" t="n">
        <v>22529.12</v>
      </c>
      <c r="M78" t="n">
        <v>21323.25</v>
      </c>
      <c r="N78" t="n">
        <v>20857.5</v>
      </c>
      <c r="O78" t="n">
        <v>30982.5</v>
      </c>
    </row>
    <row r="79">
      <c r="A79" s="5" t="inlineStr">
        <is>
          <t>Aktienrückkauf</t>
        </is>
      </c>
      <c r="B79" s="5" t="inlineStr">
        <is>
          <t>Share Buyback in M</t>
        </is>
      </c>
      <c r="C79" t="n">
        <v>-1</v>
      </c>
      <c r="D79" t="n">
        <v>0</v>
      </c>
      <c r="E79" t="n">
        <v>-429</v>
      </c>
      <c r="F79" t="n">
        <v>0</v>
      </c>
      <c r="G79" t="n">
        <v>0</v>
      </c>
      <c r="H79" t="n">
        <v>-1</v>
      </c>
      <c r="I79" t="n">
        <v>0</v>
      </c>
      <c r="J79" t="n">
        <v>0</v>
      </c>
      <c r="K79" t="n">
        <v>0</v>
      </c>
      <c r="L79" t="n">
        <v>-1</v>
      </c>
      <c r="M79" t="n">
        <v>0</v>
      </c>
      <c r="N79" t="n">
        <v>0</v>
      </c>
      <c r="O79" t="n">
        <v>0</v>
      </c>
    </row>
    <row r="80">
      <c r="A80" s="5" t="inlineStr">
        <is>
          <t>Umsatzwachstum 1J in %</t>
        </is>
      </c>
      <c r="B80" s="5" t="inlineStr">
        <is>
          <t>Revenue Growth 1Y in %</t>
        </is>
      </c>
      <c r="C80" t="n">
        <v>5.65</v>
      </c>
      <c r="D80" t="n">
        <v>20.7</v>
      </c>
      <c r="E80" t="n">
        <v>37.56</v>
      </c>
      <c r="F80" t="n">
        <v>12.57</v>
      </c>
      <c r="G80" t="n">
        <v>-6.21</v>
      </c>
      <c r="H80" t="n">
        <v>-8.449999999999999</v>
      </c>
      <c r="I80" t="n">
        <v>0.46</v>
      </c>
      <c r="J80" t="n">
        <v>-1.36</v>
      </c>
      <c r="K80" t="n">
        <v>3.47</v>
      </c>
      <c r="L80" t="n">
        <v>4.75</v>
      </c>
      <c r="M80" t="inlineStr">
        <is>
          <t>-</t>
        </is>
      </c>
      <c r="N80" t="inlineStr">
        <is>
          <t>-</t>
        </is>
      </c>
      <c r="O80" t="inlineStr">
        <is>
          <t>-</t>
        </is>
      </c>
    </row>
    <row r="81">
      <c r="A81" s="5" t="inlineStr">
        <is>
          <t>Umsatzwachstum 3J in %</t>
        </is>
      </c>
      <c r="B81" s="5" t="inlineStr">
        <is>
          <t>Revenue Growth 3Y in %</t>
        </is>
      </c>
      <c r="C81" t="n">
        <v>21.3</v>
      </c>
      <c r="D81" t="n">
        <v>23.61</v>
      </c>
      <c r="E81" t="n">
        <v>14.64</v>
      </c>
      <c r="F81" t="n">
        <v>-0.7</v>
      </c>
      <c r="G81" t="n">
        <v>-4.73</v>
      </c>
      <c r="H81" t="n">
        <v>-3.12</v>
      </c>
      <c r="I81" t="n">
        <v>0.86</v>
      </c>
      <c r="J81" t="n">
        <v>2.29</v>
      </c>
      <c r="K81" t="inlineStr">
        <is>
          <t>-</t>
        </is>
      </c>
      <c r="L81" t="inlineStr">
        <is>
          <t>-</t>
        </is>
      </c>
      <c r="M81" t="inlineStr">
        <is>
          <t>-</t>
        </is>
      </c>
      <c r="N81" t="inlineStr">
        <is>
          <t>-</t>
        </is>
      </c>
      <c r="O81" t="inlineStr">
        <is>
          <t>-</t>
        </is>
      </c>
    </row>
    <row r="82">
      <c r="A82" s="5" t="inlineStr">
        <is>
          <t>Umsatzwachstum 5J in %</t>
        </is>
      </c>
      <c r="B82" s="5" t="inlineStr">
        <is>
          <t>Revenue Growth 5Y in %</t>
        </is>
      </c>
      <c r="C82" t="n">
        <v>14.05</v>
      </c>
      <c r="D82" t="n">
        <v>11.23</v>
      </c>
      <c r="E82" t="n">
        <v>7.19</v>
      </c>
      <c r="F82" t="n">
        <v>-0.6</v>
      </c>
      <c r="G82" t="n">
        <v>-2.42</v>
      </c>
      <c r="H82" t="n">
        <v>-0.23</v>
      </c>
      <c r="I82" t="inlineStr">
        <is>
          <t>-</t>
        </is>
      </c>
      <c r="J82" t="inlineStr">
        <is>
          <t>-</t>
        </is>
      </c>
      <c r="K82" t="inlineStr">
        <is>
          <t>-</t>
        </is>
      </c>
      <c r="L82" t="inlineStr">
        <is>
          <t>-</t>
        </is>
      </c>
      <c r="M82" t="inlineStr">
        <is>
          <t>-</t>
        </is>
      </c>
      <c r="N82" t="inlineStr">
        <is>
          <t>-</t>
        </is>
      </c>
      <c r="O82" t="inlineStr">
        <is>
          <t>-</t>
        </is>
      </c>
    </row>
    <row r="83">
      <c r="A83" s="5" t="inlineStr">
        <is>
          <t>Umsatzwachstum 10J in %</t>
        </is>
      </c>
      <c r="B83" s="5" t="inlineStr">
        <is>
          <t>Revenue Growth 10Y in %</t>
        </is>
      </c>
      <c r="C83" t="n">
        <v>6.91</v>
      </c>
      <c r="D83" t="inlineStr">
        <is>
          <t>-</t>
        </is>
      </c>
      <c r="E83" t="inlineStr">
        <is>
          <t>-</t>
        </is>
      </c>
      <c r="F83" t="inlineStr">
        <is>
          <t>-</t>
        </is>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-5.44</v>
      </c>
      <c r="D84" t="n">
        <v>-83.93000000000001</v>
      </c>
      <c r="E84" t="n">
        <v>707.51</v>
      </c>
      <c r="F84" t="n">
        <v>8.34</v>
      </c>
      <c r="G84" t="n">
        <v>37.72</v>
      </c>
      <c r="H84" t="n">
        <v>-20.21</v>
      </c>
      <c r="I84" t="n">
        <v>1.64</v>
      </c>
      <c r="J84" t="n">
        <v>24.1</v>
      </c>
      <c r="K84" t="n">
        <v>7.5</v>
      </c>
      <c r="L84" t="n">
        <v>6.12</v>
      </c>
      <c r="M84" t="inlineStr">
        <is>
          <t>-</t>
        </is>
      </c>
      <c r="N84" t="inlineStr">
        <is>
          <t>-</t>
        </is>
      </c>
      <c r="O84" t="inlineStr">
        <is>
          <t>-</t>
        </is>
      </c>
    </row>
    <row r="85">
      <c r="A85" s="5" t="inlineStr">
        <is>
          <t>Gewinnwachstum 3J in %</t>
        </is>
      </c>
      <c r="B85" s="5" t="inlineStr">
        <is>
          <t>Earnings Growth 3Y in %</t>
        </is>
      </c>
      <c r="C85" t="n">
        <v>206.05</v>
      </c>
      <c r="D85" t="n">
        <v>210.64</v>
      </c>
      <c r="E85" t="n">
        <v>251.19</v>
      </c>
      <c r="F85" t="n">
        <v>8.619999999999999</v>
      </c>
      <c r="G85" t="n">
        <v>6.38</v>
      </c>
      <c r="H85" t="n">
        <v>1.84</v>
      </c>
      <c r="I85" t="n">
        <v>11.08</v>
      </c>
      <c r="J85" t="n">
        <v>12.57</v>
      </c>
      <c r="K85" t="inlineStr">
        <is>
          <t>-</t>
        </is>
      </c>
      <c r="L85" t="inlineStr">
        <is>
          <t>-</t>
        </is>
      </c>
      <c r="M85" t="inlineStr">
        <is>
          <t>-</t>
        </is>
      </c>
      <c r="N85" t="inlineStr">
        <is>
          <t>-</t>
        </is>
      </c>
      <c r="O85" t="inlineStr">
        <is>
          <t>-</t>
        </is>
      </c>
    </row>
    <row r="86">
      <c r="A86" s="5" t="inlineStr">
        <is>
          <t>Gewinnwachstum 5J in %</t>
        </is>
      </c>
      <c r="B86" s="5" t="inlineStr">
        <is>
          <t>Earnings Growth 5Y in %</t>
        </is>
      </c>
      <c r="C86" t="n">
        <v>132.84</v>
      </c>
      <c r="D86" t="n">
        <v>129.89</v>
      </c>
      <c r="E86" t="n">
        <v>147</v>
      </c>
      <c r="F86" t="n">
        <v>10.32</v>
      </c>
      <c r="G86" t="n">
        <v>10.15</v>
      </c>
      <c r="H86" t="n">
        <v>3.83</v>
      </c>
      <c r="I86" t="inlineStr">
        <is>
          <t>-</t>
        </is>
      </c>
      <c r="J86" t="inlineStr">
        <is>
          <t>-</t>
        </is>
      </c>
      <c r="K86" t="inlineStr">
        <is>
          <t>-</t>
        </is>
      </c>
      <c r="L86" t="inlineStr">
        <is>
          <t>-</t>
        </is>
      </c>
      <c r="M86" t="inlineStr">
        <is>
          <t>-</t>
        </is>
      </c>
      <c r="N86" t="inlineStr">
        <is>
          <t>-</t>
        </is>
      </c>
      <c r="O86" t="inlineStr">
        <is>
          <t>-</t>
        </is>
      </c>
    </row>
    <row r="87">
      <c r="A87" s="5" t="inlineStr">
        <is>
          <t>Gewinnwachstum 10J in %</t>
        </is>
      </c>
      <c r="B87" s="5" t="inlineStr">
        <is>
          <t>Earnings Growth 10Y in %</t>
        </is>
      </c>
      <c r="C87" t="n">
        <v>68.34</v>
      </c>
      <c r="D87" t="inlineStr">
        <is>
          <t>-</t>
        </is>
      </c>
      <c r="E87" t="inlineStr">
        <is>
          <t>-</t>
        </is>
      </c>
      <c r="F87" t="inlineStr">
        <is>
          <t>-</t>
        </is>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0.1</v>
      </c>
      <c r="D88" t="n">
        <v>0.07000000000000001</v>
      </c>
      <c r="E88" t="n">
        <v>0.02</v>
      </c>
      <c r="F88" t="n">
        <v>1.7</v>
      </c>
      <c r="G88" t="n">
        <v>1.61</v>
      </c>
      <c r="H88" t="n">
        <v>5.48</v>
      </c>
      <c r="I88" t="inlineStr">
        <is>
          <t>-</t>
        </is>
      </c>
      <c r="J88" t="inlineStr">
        <is>
          <t>-</t>
        </is>
      </c>
      <c r="K88" t="inlineStr">
        <is>
          <t>-</t>
        </is>
      </c>
      <c r="L88" t="inlineStr">
        <is>
          <t>-</t>
        </is>
      </c>
      <c r="M88" t="inlineStr">
        <is>
          <t>-</t>
        </is>
      </c>
      <c r="N88" t="inlineStr">
        <is>
          <t>-</t>
        </is>
      </c>
      <c r="O88" t="inlineStr">
        <is>
          <t>-</t>
        </is>
      </c>
    </row>
    <row r="89">
      <c r="A89" s="5" t="inlineStr">
        <is>
          <t>EBIT-Wachstum 1J in %</t>
        </is>
      </c>
      <c r="B89" s="5" t="inlineStr">
        <is>
          <t>EBIT Growth 1Y in %</t>
        </is>
      </c>
      <c r="C89" t="n">
        <v>-3.19</v>
      </c>
      <c r="D89" t="n">
        <v>43.81</v>
      </c>
      <c r="E89" t="n">
        <v>39.12</v>
      </c>
      <c r="F89" t="n">
        <v>2.15</v>
      </c>
      <c r="G89" t="n">
        <v>0.24</v>
      </c>
      <c r="H89" t="n">
        <v>-17.73</v>
      </c>
      <c r="I89" t="n">
        <v>2.11</v>
      </c>
      <c r="J89" t="n">
        <v>14.64</v>
      </c>
      <c r="K89" t="n">
        <v>9.33</v>
      </c>
      <c r="L89" t="n">
        <v>5.29</v>
      </c>
      <c r="M89" t="inlineStr">
        <is>
          <t>-</t>
        </is>
      </c>
      <c r="N89" t="inlineStr">
        <is>
          <t>-</t>
        </is>
      </c>
      <c r="O89" t="inlineStr">
        <is>
          <t>-</t>
        </is>
      </c>
    </row>
    <row r="90">
      <c r="A90" s="5" t="inlineStr">
        <is>
          <t>EBIT-Wachstum 3J in %</t>
        </is>
      </c>
      <c r="B90" s="5" t="inlineStr">
        <is>
          <t>EBIT Growth 3Y in %</t>
        </is>
      </c>
      <c r="C90" t="n">
        <v>26.58</v>
      </c>
      <c r="D90" t="n">
        <v>28.36</v>
      </c>
      <c r="E90" t="n">
        <v>13.84</v>
      </c>
      <c r="F90" t="n">
        <v>-5.11</v>
      </c>
      <c r="G90" t="n">
        <v>-5.13</v>
      </c>
      <c r="H90" t="n">
        <v>-0.33</v>
      </c>
      <c r="I90" t="n">
        <v>8.69</v>
      </c>
      <c r="J90" t="n">
        <v>9.75</v>
      </c>
      <c r="K90" t="inlineStr">
        <is>
          <t>-</t>
        </is>
      </c>
      <c r="L90" t="inlineStr">
        <is>
          <t>-</t>
        </is>
      </c>
      <c r="M90" t="inlineStr">
        <is>
          <t>-</t>
        </is>
      </c>
      <c r="N90" t="inlineStr">
        <is>
          <t>-</t>
        </is>
      </c>
      <c r="O90" t="inlineStr">
        <is>
          <t>-</t>
        </is>
      </c>
    </row>
    <row r="91">
      <c r="A91" s="5" t="inlineStr">
        <is>
          <t>EBIT-Wachstum 5J in %</t>
        </is>
      </c>
      <c r="B91" s="5" t="inlineStr">
        <is>
          <t>EBIT Growth 5Y in %</t>
        </is>
      </c>
      <c r="C91" t="n">
        <v>16.43</v>
      </c>
      <c r="D91" t="n">
        <v>13.52</v>
      </c>
      <c r="E91" t="n">
        <v>5.18</v>
      </c>
      <c r="F91" t="n">
        <v>0.28</v>
      </c>
      <c r="G91" t="n">
        <v>1.72</v>
      </c>
      <c r="H91" t="n">
        <v>2.73</v>
      </c>
      <c r="I91" t="inlineStr">
        <is>
          <t>-</t>
        </is>
      </c>
      <c r="J91" t="inlineStr">
        <is>
          <t>-</t>
        </is>
      </c>
      <c r="K91" t="inlineStr">
        <is>
          <t>-</t>
        </is>
      </c>
      <c r="L91" t="inlineStr">
        <is>
          <t>-</t>
        </is>
      </c>
      <c r="M91" t="inlineStr">
        <is>
          <t>-</t>
        </is>
      </c>
      <c r="N91" t="inlineStr">
        <is>
          <t>-</t>
        </is>
      </c>
      <c r="O91" t="inlineStr">
        <is>
          <t>-</t>
        </is>
      </c>
    </row>
    <row r="92">
      <c r="A92" s="5" t="inlineStr">
        <is>
          <t>EBIT-Wachstum 10J in %</t>
        </is>
      </c>
      <c r="B92" s="5" t="inlineStr">
        <is>
          <t>EBIT Growth 10Y in %</t>
        </is>
      </c>
      <c r="C92" t="n">
        <v>9.58</v>
      </c>
      <c r="D92" t="inlineStr">
        <is>
          <t>-</t>
        </is>
      </c>
      <c r="E92" t="inlineStr">
        <is>
          <t>-</t>
        </is>
      </c>
      <c r="F92" t="inlineStr">
        <is>
          <t>-</t>
        </is>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48.24</v>
      </c>
      <c r="D93" t="n">
        <v>-74.09999999999999</v>
      </c>
      <c r="E93" t="n">
        <v>20.05</v>
      </c>
      <c r="F93" t="n">
        <v>18.59</v>
      </c>
      <c r="G93" t="n">
        <v>-15.19</v>
      </c>
      <c r="H93" t="n">
        <v>29.07</v>
      </c>
      <c r="I93" t="n">
        <v>3.5</v>
      </c>
      <c r="J93" t="n">
        <v>5.38</v>
      </c>
      <c r="K93" t="n">
        <v>21.94</v>
      </c>
      <c r="L93" t="n">
        <v>5.6</v>
      </c>
      <c r="M93" t="n">
        <v>2.23</v>
      </c>
      <c r="N93" t="n">
        <v>-32.68</v>
      </c>
      <c r="O93" t="inlineStr">
        <is>
          <t>-</t>
        </is>
      </c>
    </row>
    <row r="94">
      <c r="A94" s="5" t="inlineStr">
        <is>
          <t>Op.Cashflow Wachstum 3J in %</t>
        </is>
      </c>
      <c r="B94" s="5" t="inlineStr">
        <is>
          <t>Op.Cashflow Wachstum 3Y in %</t>
        </is>
      </c>
      <c r="C94" t="n">
        <v>-1.94</v>
      </c>
      <c r="D94" t="n">
        <v>-11.82</v>
      </c>
      <c r="E94" t="n">
        <v>7.82</v>
      </c>
      <c r="F94" t="n">
        <v>10.82</v>
      </c>
      <c r="G94" t="n">
        <v>5.79</v>
      </c>
      <c r="H94" t="n">
        <v>12.65</v>
      </c>
      <c r="I94" t="n">
        <v>10.27</v>
      </c>
      <c r="J94" t="n">
        <v>10.97</v>
      </c>
      <c r="K94" t="n">
        <v>9.92</v>
      </c>
      <c r="L94" t="n">
        <v>-8.279999999999999</v>
      </c>
      <c r="M94" t="n">
        <v>-10.15</v>
      </c>
      <c r="N94" t="inlineStr">
        <is>
          <t>-</t>
        </is>
      </c>
      <c r="O94" t="inlineStr">
        <is>
          <t>-</t>
        </is>
      </c>
    </row>
    <row r="95">
      <c r="A95" s="5" t="inlineStr">
        <is>
          <t>Op.Cashflow Wachstum 5J in %</t>
        </is>
      </c>
      <c r="B95" s="5" t="inlineStr">
        <is>
          <t>Op.Cashflow Wachstum 5Y in %</t>
        </is>
      </c>
      <c r="C95" t="n">
        <v>-0.48</v>
      </c>
      <c r="D95" t="n">
        <v>-4.32</v>
      </c>
      <c r="E95" t="n">
        <v>11.2</v>
      </c>
      <c r="F95" t="n">
        <v>8.27</v>
      </c>
      <c r="G95" t="n">
        <v>8.94</v>
      </c>
      <c r="H95" t="n">
        <v>13.1</v>
      </c>
      <c r="I95" t="n">
        <v>7.73</v>
      </c>
      <c r="J95" t="n">
        <v>0.49</v>
      </c>
      <c r="K95" t="n">
        <v>-0.58</v>
      </c>
      <c r="L95" t="inlineStr">
        <is>
          <t>-</t>
        </is>
      </c>
      <c r="M95" t="inlineStr">
        <is>
          <t>-</t>
        </is>
      </c>
      <c r="N95" t="inlineStr">
        <is>
          <t>-</t>
        </is>
      </c>
      <c r="O95" t="inlineStr">
        <is>
          <t>-</t>
        </is>
      </c>
    </row>
    <row r="96">
      <c r="A96" s="5" t="inlineStr">
        <is>
          <t>Op.Cashflow Wachstum 10J in %</t>
        </is>
      </c>
      <c r="B96" s="5" t="inlineStr">
        <is>
          <t>Op.Cashflow Wachstum 10Y in %</t>
        </is>
      </c>
      <c r="C96" t="n">
        <v>6.31</v>
      </c>
      <c r="D96" t="n">
        <v>1.71</v>
      </c>
      <c r="E96" t="n">
        <v>5.85</v>
      </c>
      <c r="F96" t="n">
        <v>3.84</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-5549</v>
      </c>
      <c r="D97" t="n">
        <v>-3674</v>
      </c>
      <c r="E97" t="n">
        <v>-1578</v>
      </c>
      <c r="F97" t="n">
        <v>503</v>
      </c>
      <c r="G97" t="n">
        <v>808</v>
      </c>
      <c r="H97" t="n">
        <v>363</v>
      </c>
      <c r="I97" t="n">
        <v>1082</v>
      </c>
      <c r="J97" t="n">
        <v>1044</v>
      </c>
      <c r="K97" t="n">
        <v>648</v>
      </c>
      <c r="L97" t="n">
        <v>1012</v>
      </c>
      <c r="M97" t="n">
        <v>1190</v>
      </c>
      <c r="N97" t="n">
        <v>-159</v>
      </c>
      <c r="O97" t="n">
        <v>812</v>
      </c>
      <c r="P97" t="n">
        <v>812</v>
      </c>
    </row>
  </sheetData>
  <pageMargins bottom="1" footer="0.5" header="0.5" left="0.75" right="0.75" top="1"/>
</worksheet>
</file>

<file path=xl/worksheets/sheet19.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20"/>
    <col customWidth="1" max="15" min="15" width="9"/>
    <col customWidth="1" max="16" min="16" width="9"/>
  </cols>
  <sheetData>
    <row r="1">
      <c r="A1" s="1" t="inlineStr">
        <is>
          <t xml:space="preserve">BRITISH LAND </t>
        </is>
      </c>
      <c r="B1" s="2" t="inlineStr">
        <is>
          <t>WKN: 852556  ISIN: GB0001367019  US-Symbol:BRLAF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+44-20-7486-4466</t>
        </is>
      </c>
      <c r="G4" t="inlineStr">
        <is>
          <t>27.05.2020</t>
        </is>
      </c>
      <c r="H4" t="inlineStr">
        <is>
          <t>Preliminary Results</t>
        </is>
      </c>
      <c r="J4" t="inlineStr">
        <is>
          <t>Blackrock, Inc.</t>
        </is>
      </c>
      <c r="L4" t="inlineStr">
        <is>
          <t>10,00%</t>
        </is>
      </c>
    </row>
    <row r="5">
      <c r="A5" s="5" t="inlineStr">
        <is>
          <t>Ticker</t>
        </is>
      </c>
      <c r="B5" t="inlineStr">
        <is>
          <t>BLD</t>
        </is>
      </c>
      <c r="C5" s="5" t="inlineStr">
        <is>
          <t>Fax</t>
        </is>
      </c>
      <c r="D5" s="5" t="inlineStr"/>
      <c r="E5" t="inlineStr">
        <is>
          <t>+44-20-7935-5552</t>
        </is>
      </c>
      <c r="G5" t="inlineStr">
        <is>
          <t>29.07.2020</t>
        </is>
      </c>
      <c r="H5" t="inlineStr">
        <is>
          <t>Annual General Meeting</t>
        </is>
      </c>
      <c r="J5" t="inlineStr">
        <is>
          <t>Invesco Ltd.</t>
        </is>
      </c>
      <c r="L5" t="inlineStr">
        <is>
          <t>5,08%</t>
        </is>
      </c>
    </row>
    <row r="6">
      <c r="A6" s="5" t="inlineStr">
        <is>
          <t>Gelistet Seit / Listed Since</t>
        </is>
      </c>
      <c r="B6" t="inlineStr">
        <is>
          <t>-</t>
        </is>
      </c>
      <c r="C6" s="5" t="inlineStr">
        <is>
          <t>Internet</t>
        </is>
      </c>
      <c r="D6" s="5" t="inlineStr"/>
      <c r="E6" t="inlineStr">
        <is>
          <t>http://www.britishland.com</t>
        </is>
      </c>
      <c r="G6" t="inlineStr">
        <is>
          <t>18.11.2020</t>
        </is>
      </c>
      <c r="H6" t="inlineStr">
        <is>
          <t>Score Half Year</t>
        </is>
      </c>
      <c r="J6" t="inlineStr">
        <is>
          <t>Norges Bank</t>
        </is>
      </c>
      <c r="L6" t="inlineStr">
        <is>
          <t>5,01%</t>
        </is>
      </c>
    </row>
    <row r="7">
      <c r="A7" s="5" t="inlineStr">
        <is>
          <t>Nominalwert / Nominal Value</t>
        </is>
      </c>
      <c r="B7" t="inlineStr">
        <is>
          <t>0,25</t>
        </is>
      </c>
      <c r="C7" s="5" t="inlineStr">
        <is>
          <t>E-Mail</t>
        </is>
      </c>
      <c r="D7" s="5" t="inlineStr"/>
      <c r="E7" t="inlineStr">
        <is>
          <t>info@britishland.com</t>
        </is>
      </c>
      <c r="J7" t="inlineStr">
        <is>
          <t>GIC Private Limited</t>
        </is>
      </c>
      <c r="L7" t="inlineStr">
        <is>
          <t>3,99%</t>
        </is>
      </c>
    </row>
    <row r="8">
      <c r="A8" s="5" t="inlineStr">
        <is>
          <t>Land / Country</t>
        </is>
      </c>
      <c r="B8" t="inlineStr">
        <is>
          <t>Großbritannien</t>
        </is>
      </c>
      <c r="C8" s="5" t="inlineStr">
        <is>
          <t>Inv. Relations Telefon / Phone</t>
        </is>
      </c>
      <c r="D8" s="5" t="inlineStr"/>
      <c r="E8" t="inlineStr">
        <is>
          <t>+44-20-7467-2907</t>
        </is>
      </c>
      <c r="J8" t="inlineStr">
        <is>
          <t>APG Asset Management NV</t>
        </is>
      </c>
      <c r="L8" t="inlineStr">
        <is>
          <t>3,99%</t>
        </is>
      </c>
    </row>
    <row r="9">
      <c r="A9" s="5" t="inlineStr">
        <is>
          <t>Währung / Currency</t>
        </is>
      </c>
      <c r="B9" t="inlineStr">
        <is>
          <t>GBP</t>
        </is>
      </c>
      <c r="C9" s="5" t="inlineStr">
        <is>
          <t>Inv. Relations E-Mail</t>
        </is>
      </c>
      <c r="D9" s="5" t="inlineStr"/>
      <c r="E9" t="inlineStr">
        <is>
          <t>joanna.waddingham@britishland.com</t>
        </is>
      </c>
      <c r="J9" t="inlineStr">
        <is>
          <t>Freefloat</t>
        </is>
      </c>
      <c r="L9" t="inlineStr">
        <is>
          <t>71,93%</t>
        </is>
      </c>
    </row>
    <row r="10">
      <c r="A10" s="5" t="inlineStr">
        <is>
          <t>Branche / Industry</t>
        </is>
      </c>
      <c r="B10" t="inlineStr">
        <is>
          <t>Real Estate</t>
        </is>
      </c>
      <c r="C10" s="5" t="inlineStr">
        <is>
          <t>Kontaktperson / Contact Person</t>
        </is>
      </c>
      <c r="D10" s="5" t="inlineStr"/>
      <c r="E10" t="inlineStr">
        <is>
          <t>Joanna Waddingham</t>
        </is>
      </c>
    </row>
    <row r="11">
      <c r="A11" s="5" t="inlineStr">
        <is>
          <t>Sektor / Sector</t>
        </is>
      </c>
      <c r="B11" t="inlineStr">
        <is>
          <t>Various</t>
        </is>
      </c>
    </row>
    <row r="12">
      <c r="A12" s="5" t="inlineStr">
        <is>
          <t>Typ / Genre</t>
        </is>
      </c>
      <c r="B12" t="inlineStr">
        <is>
          <t>Namensaktie</t>
        </is>
      </c>
    </row>
    <row r="13">
      <c r="A13" s="5" t="inlineStr">
        <is>
          <t>Adresse / Address</t>
        </is>
      </c>
      <c r="B13" t="inlineStr">
        <is>
          <t>British Land Company PLCYork House 45 Seymour Street  UK-London W1H 7LX</t>
        </is>
      </c>
    </row>
    <row r="14">
      <c r="A14" s="5" t="inlineStr">
        <is>
          <t>Management</t>
        </is>
      </c>
      <c r="B14" t="inlineStr">
        <is>
          <t>Chris Grigg, Simon Carter, Brona McKeown, Emma Cariaga, Stacey Clark, Ann Henshaw, Sally Jones, David Lockyer, Roger Madelin, Darren Richards, Nigel Webb</t>
        </is>
      </c>
    </row>
    <row r="15">
      <c r="A15" s="5" t="inlineStr">
        <is>
          <t>Aufsichtsrat / Board</t>
        </is>
      </c>
      <c r="B15" t="inlineStr">
        <is>
          <t>Tim Score, Chris Grigg, Simon Carter, William Jackson, Lynn Gladden, Alastair Hughes, Nicholas Mcpherson, Preben Prebensen, Laura Wade-Gery, Rebecca Worthington, Brona McKeown, Irvinder Goodhew (ab 1.10.2020)</t>
        </is>
      </c>
    </row>
    <row r="16">
      <c r="A16" s="5" t="inlineStr">
        <is>
          <t>Beschreibung</t>
        </is>
      </c>
      <c r="B16" t="inlineStr">
        <is>
          <t>British Land Company plc ist eines der grössten Immobilienunternehmen mit Fokus auf Gewerbeimmobilien in Grossbritannien. Das Portfolio von British Land beinhaltet Kaufhäuser und Einkaufszentren mit einer Gesamtfläche von rund zwei Millionen Quadratmetern Verkaufsfläche an exponierten Standorten in Grossbritannien wie auch rund 700.000 Quadratmeter Büro- und Wohnfläche in London. British Land Company wurde bereits 1856 gegründet und hat seinen Hauptsitz in London, UK. Copyright 2014 FINANCE BASE AG</t>
        </is>
      </c>
    </row>
    <row r="17">
      <c r="A17" s="5" t="inlineStr">
        <is>
          <t>Profile</t>
        </is>
      </c>
      <c r="B17" t="inlineStr">
        <is>
          <t>British Land Company plc is one of the largest real estate company focused on commercial properties in the UK. The portfolio of British Land includes department stores and shopping centers with a total area of ​​around two million square meters of retail space in exposed locations in the UK as well as around 700,000 square meters of office and residential in London. British Land Company was founded in 1856 and is headquartered in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31.03</t>
        </is>
      </c>
      <c r="B19" s="5" t="inlineStr">
        <is>
          <t>Balance Sheet in M  GBP per  31.03</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904</v>
      </c>
      <c r="D20" t="n">
        <v>639</v>
      </c>
      <c r="E20" t="n">
        <v>589</v>
      </c>
      <c r="F20" t="n">
        <v>590</v>
      </c>
      <c r="G20" t="n">
        <v>464</v>
      </c>
      <c r="H20" t="n">
        <v>384</v>
      </c>
      <c r="I20" t="n">
        <v>329</v>
      </c>
      <c r="J20" t="n">
        <v>332</v>
      </c>
      <c r="K20" t="n">
        <v>298</v>
      </c>
      <c r="L20" t="n">
        <v>394</v>
      </c>
      <c r="M20" t="n">
        <v>554</v>
      </c>
      <c r="N20" t="n">
        <v>645</v>
      </c>
      <c r="O20" t="inlineStr">
        <is>
          <t>-</t>
        </is>
      </c>
      <c r="P20" t="inlineStr">
        <is>
          <t>-</t>
        </is>
      </c>
    </row>
    <row r="21">
      <c r="A21" s="5" t="inlineStr">
        <is>
          <t>Bruttoergebnis vom Umsatz</t>
        </is>
      </c>
      <c r="B21" s="5" t="inlineStr">
        <is>
          <t>Gross Profit</t>
        </is>
      </c>
      <c r="C21" t="n">
        <v>505</v>
      </c>
      <c r="D21" t="n">
        <v>439</v>
      </c>
      <c r="E21" t="n">
        <v>441</v>
      </c>
      <c r="F21" t="n">
        <v>451</v>
      </c>
      <c r="G21" t="n">
        <v>375</v>
      </c>
      <c r="H21" t="n">
        <v>313</v>
      </c>
      <c r="I21" t="n">
        <v>281</v>
      </c>
      <c r="J21" t="n">
        <v>286</v>
      </c>
      <c r="K21" t="n">
        <v>255</v>
      </c>
      <c r="L21" t="n">
        <v>337</v>
      </c>
      <c r="M21" t="n">
        <v>453</v>
      </c>
      <c r="N21" t="n">
        <v>561</v>
      </c>
      <c r="O21" t="inlineStr">
        <is>
          <t>-</t>
        </is>
      </c>
      <c r="P21" t="inlineStr">
        <is>
          <t>-</t>
        </is>
      </c>
    </row>
    <row r="22">
      <c r="A22" s="5" t="inlineStr">
        <is>
          <t>Operatives Ergebnis (EBIT)</t>
        </is>
      </c>
      <c r="B22" s="5" t="inlineStr">
        <is>
          <t>EBIT Earning Before Interest &amp; Tax</t>
        </is>
      </c>
      <c r="C22" t="n">
        <v>-206</v>
      </c>
      <c r="D22" t="n">
        <v>728</v>
      </c>
      <c r="E22" t="n">
        <v>260</v>
      </c>
      <c r="F22" t="n">
        <v>1406</v>
      </c>
      <c r="G22" t="n">
        <v>1941</v>
      </c>
      <c r="H22" t="n">
        <v>1248</v>
      </c>
      <c r="I22" t="n">
        <v>379</v>
      </c>
      <c r="J22" t="n">
        <v>558</v>
      </c>
      <c r="K22" t="n">
        <v>901</v>
      </c>
      <c r="L22" t="n">
        <v>1255</v>
      </c>
      <c r="M22" t="n">
        <v>-3602</v>
      </c>
      <c r="N22" t="n">
        <v>-1319</v>
      </c>
      <c r="O22" t="inlineStr">
        <is>
          <t>-</t>
        </is>
      </c>
      <c r="P22" t="inlineStr">
        <is>
          <t>-</t>
        </is>
      </c>
    </row>
    <row r="23">
      <c r="A23" s="5" t="inlineStr">
        <is>
          <t>Finanzergebnis</t>
        </is>
      </c>
      <c r="B23" s="5" t="inlineStr">
        <is>
          <t>Financial Result</t>
        </is>
      </c>
      <c r="C23" t="n">
        <v>-113</v>
      </c>
      <c r="D23" t="n">
        <v>-227</v>
      </c>
      <c r="E23" t="n">
        <v>-65</v>
      </c>
      <c r="F23" t="n">
        <v>-75</v>
      </c>
      <c r="G23" t="n">
        <v>-152</v>
      </c>
      <c r="H23" t="n">
        <v>-138</v>
      </c>
      <c r="I23" t="n">
        <v>-119</v>
      </c>
      <c r="J23" t="n">
        <v>-79</v>
      </c>
      <c r="K23" t="n">
        <v>-71</v>
      </c>
      <c r="L23" t="n">
        <v>-127</v>
      </c>
      <c r="M23" t="n">
        <v>-326</v>
      </c>
      <c r="N23" t="n">
        <v>-290</v>
      </c>
      <c r="O23" t="inlineStr">
        <is>
          <t>-</t>
        </is>
      </c>
      <c r="P23" t="inlineStr">
        <is>
          <t>-</t>
        </is>
      </c>
    </row>
    <row r="24">
      <c r="A24" s="5" t="inlineStr">
        <is>
          <t>Ergebnis vor Steuer (EBT)</t>
        </is>
      </c>
      <c r="B24" s="5" t="inlineStr">
        <is>
          <t>EBT Earning Before Tax</t>
        </is>
      </c>
      <c r="C24" t="n">
        <v>-319</v>
      </c>
      <c r="D24" t="n">
        <v>501</v>
      </c>
      <c r="E24" t="n">
        <v>195</v>
      </c>
      <c r="F24" t="n">
        <v>1331</v>
      </c>
      <c r="G24" t="n">
        <v>1789</v>
      </c>
      <c r="H24" t="n">
        <v>1110</v>
      </c>
      <c r="I24" t="n">
        <v>260</v>
      </c>
      <c r="J24" t="n">
        <v>479</v>
      </c>
      <c r="K24" t="n">
        <v>830</v>
      </c>
      <c r="L24" t="n">
        <v>1128</v>
      </c>
      <c r="M24" t="n">
        <v>-3928</v>
      </c>
      <c r="N24" t="n">
        <v>-1609</v>
      </c>
      <c r="O24" t="inlineStr">
        <is>
          <t>-</t>
        </is>
      </c>
      <c r="P24" t="inlineStr">
        <is>
          <t>-</t>
        </is>
      </c>
    </row>
    <row r="25">
      <c r="A25" s="5" t="inlineStr">
        <is>
          <t>Ergebnis nach Steuer</t>
        </is>
      </c>
      <c r="B25" s="5" t="inlineStr">
        <is>
          <t>Earnings after tax</t>
        </is>
      </c>
      <c r="C25" t="n">
        <v>-320</v>
      </c>
      <c r="D25" t="n">
        <v>507</v>
      </c>
      <c r="E25" t="n">
        <v>196</v>
      </c>
      <c r="F25" t="n">
        <v>1364</v>
      </c>
      <c r="G25" t="n">
        <v>1765</v>
      </c>
      <c r="H25" t="n">
        <v>1116</v>
      </c>
      <c r="I25" t="n">
        <v>284</v>
      </c>
      <c r="J25" t="n">
        <v>480</v>
      </c>
      <c r="K25" t="n">
        <v>840</v>
      </c>
      <c r="L25" t="n">
        <v>1140</v>
      </c>
      <c r="M25" t="n">
        <v>-3881</v>
      </c>
      <c r="N25" t="n">
        <v>-1563</v>
      </c>
      <c r="O25" t="inlineStr">
        <is>
          <t>-</t>
        </is>
      </c>
      <c r="P25" t="inlineStr">
        <is>
          <t>-</t>
        </is>
      </c>
    </row>
    <row r="26">
      <c r="A26" s="5" t="inlineStr">
        <is>
          <t>Minderheitenanteil</t>
        </is>
      </c>
      <c r="B26" s="5" t="inlineStr">
        <is>
          <t>Minority Share</t>
        </is>
      </c>
      <c r="C26" t="n">
        <v>29</v>
      </c>
      <c r="D26" t="n">
        <v>-14</v>
      </c>
      <c r="E26" t="n">
        <v>-3</v>
      </c>
      <c r="F26" t="n">
        <v>-19</v>
      </c>
      <c r="G26" t="n">
        <v>-55</v>
      </c>
      <c r="H26" t="n">
        <v>-10</v>
      </c>
      <c r="I26" t="inlineStr">
        <is>
          <t>-</t>
        </is>
      </c>
      <c r="J26" t="inlineStr">
        <is>
          <t>-</t>
        </is>
      </c>
      <c r="K26" t="inlineStr">
        <is>
          <t>-</t>
        </is>
      </c>
      <c r="L26" t="inlineStr">
        <is>
          <t>-</t>
        </is>
      </c>
      <c r="M26" t="inlineStr">
        <is>
          <t>-</t>
        </is>
      </c>
      <c r="N26" t="inlineStr">
        <is>
          <t>-</t>
        </is>
      </c>
      <c r="O26" t="inlineStr">
        <is>
          <t>-</t>
        </is>
      </c>
      <c r="P26" t="inlineStr">
        <is>
          <t>-</t>
        </is>
      </c>
    </row>
    <row r="27">
      <c r="A27" s="5" t="inlineStr">
        <is>
          <t>Jahresüberschuss/-fehlbetrag</t>
        </is>
      </c>
      <c r="B27" s="5" t="inlineStr">
        <is>
          <t>Net Profit</t>
        </is>
      </c>
      <c r="C27" t="n">
        <v>-291</v>
      </c>
      <c r="D27" t="n">
        <v>493</v>
      </c>
      <c r="E27" t="n">
        <v>193</v>
      </c>
      <c r="F27" t="n">
        <v>1345</v>
      </c>
      <c r="G27" t="n">
        <v>1710</v>
      </c>
      <c r="H27" t="n">
        <v>1106</v>
      </c>
      <c r="I27" t="n">
        <v>284</v>
      </c>
      <c r="J27" t="n">
        <v>480</v>
      </c>
      <c r="K27" t="n">
        <v>840</v>
      </c>
      <c r="L27" t="n">
        <v>1140</v>
      </c>
      <c r="M27" t="n">
        <v>-3881</v>
      </c>
      <c r="N27" t="n">
        <v>-1563</v>
      </c>
      <c r="O27" t="inlineStr">
        <is>
          <t>-</t>
        </is>
      </c>
      <c r="P27" t="inlineStr">
        <is>
          <t>-</t>
        </is>
      </c>
    </row>
    <row r="28">
      <c r="A28" s="5" t="inlineStr">
        <is>
          <t>Summe Umlaufvermögen</t>
        </is>
      </c>
      <c r="B28" s="5" t="inlineStr">
        <is>
          <t>Current Assets</t>
        </is>
      </c>
      <c r="C28" t="n">
        <v>386</v>
      </c>
      <c r="D28" t="n">
        <v>468</v>
      </c>
      <c r="E28" t="n">
        <v>1159</v>
      </c>
      <c r="F28" t="n">
        <v>472</v>
      </c>
      <c r="G28" t="n">
        <v>402</v>
      </c>
      <c r="H28" t="n">
        <v>454</v>
      </c>
      <c r="I28" t="n">
        <v>235</v>
      </c>
      <c r="J28" t="n">
        <v>552</v>
      </c>
      <c r="K28" t="n">
        <v>353</v>
      </c>
      <c r="L28" t="n">
        <v>374</v>
      </c>
      <c r="M28" t="n">
        <v>739</v>
      </c>
      <c r="N28" t="n">
        <v>377</v>
      </c>
      <c r="O28" t="inlineStr">
        <is>
          <t>-</t>
        </is>
      </c>
      <c r="P28" t="inlineStr">
        <is>
          <t>-</t>
        </is>
      </c>
    </row>
    <row r="29">
      <c r="A29" s="5" t="inlineStr">
        <is>
          <t>Summe Anlagevermögen</t>
        </is>
      </c>
      <c r="B29" s="5" t="inlineStr">
        <is>
          <t>Fixed Assets</t>
        </is>
      </c>
      <c r="C29" t="n">
        <v>11870</v>
      </c>
      <c r="D29" t="n">
        <v>12712</v>
      </c>
      <c r="E29" t="n">
        <v>12308</v>
      </c>
      <c r="F29" t="n">
        <v>13403</v>
      </c>
      <c r="G29" t="n">
        <v>12599</v>
      </c>
      <c r="H29" t="n">
        <v>10325</v>
      </c>
      <c r="I29" t="n">
        <v>8034</v>
      </c>
      <c r="J29" t="n">
        <v>7606</v>
      </c>
      <c r="K29" t="n">
        <v>6907</v>
      </c>
      <c r="L29" t="n">
        <v>6024</v>
      </c>
      <c r="M29" t="n">
        <v>6839</v>
      </c>
      <c r="N29" t="n">
        <v>12271</v>
      </c>
      <c r="O29" t="inlineStr">
        <is>
          <t>-</t>
        </is>
      </c>
      <c r="P29" t="inlineStr">
        <is>
          <t>-</t>
        </is>
      </c>
    </row>
    <row r="30">
      <c r="A30" s="5" t="inlineStr">
        <is>
          <t>Summe Aktiva</t>
        </is>
      </c>
      <c r="B30" s="5" t="inlineStr">
        <is>
          <t>Total Assets</t>
        </is>
      </c>
      <c r="C30" t="n">
        <v>12256</v>
      </c>
      <c r="D30" t="n">
        <v>13180</v>
      </c>
      <c r="E30" t="n">
        <v>13467</v>
      </c>
      <c r="F30" t="n">
        <v>13875</v>
      </c>
      <c r="G30" t="n">
        <v>13001</v>
      </c>
      <c r="H30" t="n">
        <v>10779</v>
      </c>
      <c r="I30" t="n">
        <v>8269</v>
      </c>
      <c r="J30" t="n">
        <v>8158</v>
      </c>
      <c r="K30" t="n">
        <v>7260</v>
      </c>
      <c r="L30" t="n">
        <v>6398</v>
      </c>
      <c r="M30" t="n">
        <v>7578</v>
      </c>
      <c r="N30" t="n">
        <v>12648</v>
      </c>
      <c r="O30" t="inlineStr">
        <is>
          <t>-</t>
        </is>
      </c>
      <c r="P30" t="inlineStr">
        <is>
          <t>-</t>
        </is>
      </c>
    </row>
    <row r="31">
      <c r="A31" s="5" t="inlineStr">
        <is>
          <t>Summe kurzfristiges Fremdkapital</t>
        </is>
      </c>
      <c r="B31" s="5" t="inlineStr">
        <is>
          <t>Short-Term Debt</t>
        </is>
      </c>
      <c r="C31" t="n">
        <v>413</v>
      </c>
      <c r="D31" t="n">
        <v>373</v>
      </c>
      <c r="E31" t="n">
        <v>952</v>
      </c>
      <c r="F31" t="n">
        <v>310</v>
      </c>
      <c r="G31" t="n">
        <v>372</v>
      </c>
      <c r="H31" t="n">
        <v>766</v>
      </c>
      <c r="I31" t="n">
        <v>320</v>
      </c>
      <c r="J31" t="n">
        <v>425</v>
      </c>
      <c r="K31" t="n">
        <v>652</v>
      </c>
      <c r="L31" t="n">
        <v>471</v>
      </c>
      <c r="M31" t="n">
        <v>573</v>
      </c>
      <c r="N31" t="n">
        <v>561</v>
      </c>
      <c r="O31" t="inlineStr">
        <is>
          <t>-</t>
        </is>
      </c>
      <c r="P31" t="inlineStr">
        <is>
          <t>-</t>
        </is>
      </c>
    </row>
    <row r="32">
      <c r="A32" s="5" t="inlineStr">
        <is>
          <t>Summe langfristiges Fremdkapital</t>
        </is>
      </c>
      <c r="B32" s="5" t="inlineStr">
        <is>
          <t>Long-Term Debt</t>
        </is>
      </c>
      <c r="C32" t="n">
        <v>3154</v>
      </c>
      <c r="D32" t="n">
        <v>3301</v>
      </c>
      <c r="E32" t="n">
        <v>3039</v>
      </c>
      <c r="F32" t="n">
        <v>3946</v>
      </c>
      <c r="G32" t="n">
        <v>4064</v>
      </c>
      <c r="H32" t="n">
        <v>2896</v>
      </c>
      <c r="I32" t="n">
        <v>2262</v>
      </c>
      <c r="J32" t="n">
        <v>2629</v>
      </c>
      <c r="K32" t="n">
        <v>1678</v>
      </c>
      <c r="L32" t="n">
        <v>1719</v>
      </c>
      <c r="M32" t="n">
        <v>3796</v>
      </c>
      <c r="N32" t="n">
        <v>5297</v>
      </c>
      <c r="O32" t="inlineStr">
        <is>
          <t>-</t>
        </is>
      </c>
      <c r="P32" t="inlineStr">
        <is>
          <t>-</t>
        </is>
      </c>
    </row>
    <row r="33">
      <c r="A33" s="5" t="inlineStr">
        <is>
          <t>Summe Fremdkapital</t>
        </is>
      </c>
      <c r="B33" s="5" t="inlineStr">
        <is>
          <t>Total Liabilities</t>
        </is>
      </c>
      <c r="C33" t="n">
        <v>3567</v>
      </c>
      <c r="D33" t="n">
        <v>3674</v>
      </c>
      <c r="E33" t="n">
        <v>3991</v>
      </c>
      <c r="F33" t="n">
        <v>4256</v>
      </c>
      <c r="G33" t="n">
        <v>4436</v>
      </c>
      <c r="H33" t="n">
        <v>3662</v>
      </c>
      <c r="I33" t="n">
        <v>2582</v>
      </c>
      <c r="J33" t="n">
        <v>3054</v>
      </c>
      <c r="K33" t="n">
        <v>2330</v>
      </c>
      <c r="L33" t="n">
        <v>2190</v>
      </c>
      <c r="M33" t="n">
        <v>4369</v>
      </c>
      <c r="N33" t="n">
        <v>5858</v>
      </c>
      <c r="O33" t="inlineStr">
        <is>
          <t>-</t>
        </is>
      </c>
      <c r="P33" t="inlineStr">
        <is>
          <t>-</t>
        </is>
      </c>
    </row>
    <row r="34">
      <c r="A34" s="5" t="inlineStr">
        <is>
          <t>Minderheitenanteil</t>
        </is>
      </c>
      <c r="B34" s="5" t="inlineStr">
        <is>
          <t>Minority Share</t>
        </is>
      </c>
      <c r="C34" t="n">
        <v>211</v>
      </c>
      <c r="D34" t="n">
        <v>254</v>
      </c>
      <c r="E34" t="n">
        <v>255</v>
      </c>
      <c r="F34" t="n">
        <v>277</v>
      </c>
      <c r="G34" t="n">
        <v>333</v>
      </c>
      <c r="H34" t="n">
        <v>371</v>
      </c>
      <c r="I34" t="inlineStr">
        <is>
          <t>-</t>
        </is>
      </c>
      <c r="J34" t="inlineStr">
        <is>
          <t>-</t>
        </is>
      </c>
      <c r="K34" t="inlineStr">
        <is>
          <t>-</t>
        </is>
      </c>
      <c r="L34" t="inlineStr">
        <is>
          <t>-</t>
        </is>
      </c>
      <c r="M34" t="inlineStr">
        <is>
          <t>-</t>
        </is>
      </c>
      <c r="N34" t="inlineStr">
        <is>
          <t>-</t>
        </is>
      </c>
      <c r="O34" t="inlineStr">
        <is>
          <t>-</t>
        </is>
      </c>
      <c r="P34" t="inlineStr">
        <is>
          <t>-</t>
        </is>
      </c>
    </row>
    <row r="35">
      <c r="A35" s="5" t="inlineStr">
        <is>
          <t>Summe Eigenkapital</t>
        </is>
      </c>
      <c r="B35" s="5" t="inlineStr">
        <is>
          <t>Equity</t>
        </is>
      </c>
      <c r="C35" t="n">
        <v>8478</v>
      </c>
      <c r="D35" t="n">
        <v>9252</v>
      </c>
      <c r="E35" t="n">
        <v>9221</v>
      </c>
      <c r="F35" t="n">
        <v>9342</v>
      </c>
      <c r="G35" t="n">
        <v>8232</v>
      </c>
      <c r="H35" t="n">
        <v>6746</v>
      </c>
      <c r="I35" t="n">
        <v>5687</v>
      </c>
      <c r="J35" t="n">
        <v>5104</v>
      </c>
      <c r="K35" t="n">
        <v>4930</v>
      </c>
      <c r="L35" t="n">
        <v>4208</v>
      </c>
      <c r="M35" t="n">
        <v>3209</v>
      </c>
      <c r="N35" t="n">
        <v>6790</v>
      </c>
      <c r="O35" t="inlineStr">
        <is>
          <t>-</t>
        </is>
      </c>
      <c r="P35" t="inlineStr">
        <is>
          <t>-</t>
        </is>
      </c>
    </row>
    <row r="36">
      <c r="A36" s="5" t="inlineStr">
        <is>
          <t>Summe Passiva</t>
        </is>
      </c>
      <c r="B36" s="5" t="inlineStr">
        <is>
          <t>Liabilities &amp; Shareholder Equity</t>
        </is>
      </c>
      <c r="C36" t="n">
        <v>12256</v>
      </c>
      <c r="D36" t="n">
        <v>13180</v>
      </c>
      <c r="E36" t="n">
        <v>13467</v>
      </c>
      <c r="F36" t="n">
        <v>13875</v>
      </c>
      <c r="G36" t="n">
        <v>13001</v>
      </c>
      <c r="H36" t="n">
        <v>10779</v>
      </c>
      <c r="I36" t="n">
        <v>8269</v>
      </c>
      <c r="J36" t="n">
        <v>8158</v>
      </c>
      <c r="K36" t="n">
        <v>7260</v>
      </c>
      <c r="L36" t="n">
        <v>6398</v>
      </c>
      <c r="M36" t="n">
        <v>7578</v>
      </c>
      <c r="N36" t="n">
        <v>12648</v>
      </c>
      <c r="O36" t="inlineStr">
        <is>
          <t>-</t>
        </is>
      </c>
      <c r="P36" t="inlineStr">
        <is>
          <t>-</t>
        </is>
      </c>
    </row>
    <row r="37">
      <c r="A37" s="5" t="inlineStr">
        <is>
          <t>Mio.Aktien im Umlauf</t>
        </is>
      </c>
      <c r="B37" s="5" t="inlineStr">
        <is>
          <t>Million shares outstanding</t>
        </is>
      </c>
      <c r="C37" t="n">
        <v>960.59</v>
      </c>
      <c r="D37" t="n">
        <v>993.86</v>
      </c>
      <c r="E37" t="n">
        <v>1041</v>
      </c>
      <c r="F37" t="n">
        <v>1040</v>
      </c>
      <c r="G37" t="n">
        <v>1032</v>
      </c>
      <c r="H37" t="n">
        <v>1020</v>
      </c>
      <c r="I37" t="n">
        <v>997.7</v>
      </c>
      <c r="J37" t="n">
        <v>900.2</v>
      </c>
      <c r="K37" t="n">
        <v>897</v>
      </c>
      <c r="L37" t="n">
        <v>879.4</v>
      </c>
      <c r="M37" t="n">
        <v>863.5</v>
      </c>
      <c r="N37" t="n">
        <v>522.2</v>
      </c>
      <c r="O37" t="n">
        <v>521.3</v>
      </c>
      <c r="P37" t="n">
        <v>521.3</v>
      </c>
    </row>
    <row r="38">
      <c r="A38" s="5" t="inlineStr">
        <is>
          <t>Gezeichnetes Kapital (in Mio.)</t>
        </is>
      </c>
      <c r="B38" s="5" t="inlineStr">
        <is>
          <t>Subscribed Capital in M</t>
        </is>
      </c>
      <c r="C38" t="n">
        <v>240</v>
      </c>
      <c r="D38" t="n">
        <v>248</v>
      </c>
      <c r="E38" t="n">
        <v>260</v>
      </c>
      <c r="F38" t="n">
        <v>260</v>
      </c>
      <c r="G38" t="n">
        <v>258</v>
      </c>
      <c r="H38" t="n">
        <v>255</v>
      </c>
      <c r="I38" t="n">
        <v>249</v>
      </c>
      <c r="J38" t="n">
        <v>225</v>
      </c>
      <c r="K38" t="n">
        <v>224</v>
      </c>
      <c r="L38" t="n">
        <v>220</v>
      </c>
      <c r="M38" t="n">
        <v>217</v>
      </c>
      <c r="N38" t="n">
        <v>131</v>
      </c>
      <c r="O38" t="n">
        <v>130</v>
      </c>
      <c r="P38" t="n">
        <v>130</v>
      </c>
    </row>
    <row r="39">
      <c r="A39" s="5" t="inlineStr">
        <is>
          <t>Ergebnis je Aktie (brutto)</t>
        </is>
      </c>
      <c r="B39" s="5" t="inlineStr">
        <is>
          <t>Earnings per share</t>
        </is>
      </c>
      <c r="C39" t="n">
        <v>-0.33</v>
      </c>
      <c r="D39" t="n">
        <v>0.5</v>
      </c>
      <c r="E39" t="n">
        <v>0.19</v>
      </c>
      <c r="F39" t="n">
        <v>1.28</v>
      </c>
      <c r="G39" t="n">
        <v>1.73</v>
      </c>
      <c r="H39" t="n">
        <v>1.09</v>
      </c>
      <c r="I39" t="n">
        <v>0.26</v>
      </c>
      <c r="J39" t="n">
        <v>0.53</v>
      </c>
      <c r="K39" t="n">
        <v>0.93</v>
      </c>
      <c r="L39" t="n">
        <v>1.28</v>
      </c>
      <c r="M39" t="n">
        <v>-4.55</v>
      </c>
      <c r="N39" t="n">
        <v>-3.08</v>
      </c>
      <c r="O39" t="inlineStr">
        <is>
          <t>-</t>
        </is>
      </c>
      <c r="P39" t="inlineStr">
        <is>
          <t>-</t>
        </is>
      </c>
    </row>
    <row r="40">
      <c r="A40" s="5" t="inlineStr">
        <is>
          <t>Ergebnis je Aktie (unverwässert)</t>
        </is>
      </c>
      <c r="B40" s="5" t="inlineStr">
        <is>
          <t>Basic Earnings per share</t>
        </is>
      </c>
      <c r="C40" t="n">
        <v>-0.3</v>
      </c>
      <c r="D40" t="n">
        <v>0.49</v>
      </c>
      <c r="E40" t="n">
        <v>0.19</v>
      </c>
      <c r="F40" t="n">
        <v>1.31</v>
      </c>
      <c r="G40" t="n">
        <v>1.68</v>
      </c>
      <c r="H40" t="n">
        <v>1.11</v>
      </c>
      <c r="I40" t="n">
        <v>0.32</v>
      </c>
      <c r="J40" t="n">
        <v>0.54</v>
      </c>
      <c r="K40" t="n">
        <v>0.95</v>
      </c>
      <c r="L40" t="n">
        <v>1.33</v>
      </c>
      <c r="M40" t="n">
        <v>-6.16</v>
      </c>
      <c r="N40" t="n">
        <v>-2.53</v>
      </c>
      <c r="O40" t="n">
        <v>4.72</v>
      </c>
      <c r="P40" t="n">
        <v>4.72</v>
      </c>
    </row>
    <row r="41">
      <c r="A41" s="5" t="inlineStr">
        <is>
          <t>Ergebnis je Aktie (verwässert)</t>
        </is>
      </c>
      <c r="B41" s="5" t="inlineStr">
        <is>
          <t>Diluted Earnings per share</t>
        </is>
      </c>
      <c r="C41" t="n">
        <v>-0.3</v>
      </c>
      <c r="D41" t="n">
        <v>0.49</v>
      </c>
      <c r="E41" t="n">
        <v>0.15</v>
      </c>
      <c r="F41" t="n">
        <v>1.24</v>
      </c>
      <c r="G41" t="n">
        <v>1.67</v>
      </c>
      <c r="H41" t="n">
        <v>1.1</v>
      </c>
      <c r="I41" t="n">
        <v>0.31</v>
      </c>
      <c r="J41" t="n">
        <v>0.54</v>
      </c>
      <c r="K41" t="n">
        <v>0.95</v>
      </c>
      <c r="L41" t="n">
        <v>1.33</v>
      </c>
      <c r="M41" t="n">
        <v>-6.14</v>
      </c>
      <c r="N41" t="n">
        <v>-2.51</v>
      </c>
      <c r="O41" t="n">
        <v>4.7</v>
      </c>
      <c r="P41" t="n">
        <v>4.7</v>
      </c>
    </row>
    <row r="42">
      <c r="A42" s="5" t="inlineStr">
        <is>
          <t>Dividende je Aktie</t>
        </is>
      </c>
      <c r="B42" s="5" t="inlineStr">
        <is>
          <t>Dividend per share</t>
        </is>
      </c>
      <c r="C42" t="n">
        <v>0.31</v>
      </c>
      <c r="D42" t="n">
        <v>0.3</v>
      </c>
      <c r="E42" t="n">
        <v>0.29</v>
      </c>
      <c r="F42" t="n">
        <v>0.28</v>
      </c>
      <c r="G42" t="n">
        <v>0.28</v>
      </c>
      <c r="H42" t="n">
        <v>0.27</v>
      </c>
      <c r="I42" t="n">
        <v>0.26</v>
      </c>
      <c r="J42" t="n">
        <v>0.26</v>
      </c>
      <c r="K42" t="n">
        <v>0.26</v>
      </c>
      <c r="L42" t="n">
        <v>0.26</v>
      </c>
      <c r="M42" t="n">
        <v>0.3</v>
      </c>
      <c r="N42" t="n">
        <v>0.29</v>
      </c>
      <c r="O42" t="n">
        <v>0.14</v>
      </c>
      <c r="P42" t="n">
        <v>0.14</v>
      </c>
    </row>
    <row r="43">
      <c r="A43" s="5" t="inlineStr">
        <is>
          <t>Dividendenausschüttung in Mio</t>
        </is>
      </c>
      <c r="B43" s="5" t="inlineStr">
        <is>
          <t>Dividend Payment in M</t>
        </is>
      </c>
      <c r="C43" t="n">
        <v>298</v>
      </c>
      <c r="D43" t="n">
        <v>304</v>
      </c>
      <c r="E43" t="n">
        <v>295</v>
      </c>
      <c r="F43" t="n">
        <v>235</v>
      </c>
      <c r="G43" t="n">
        <v>228</v>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Umsatz je Aktie</t>
        </is>
      </c>
      <c r="B44" s="5" t="inlineStr">
        <is>
          <t>Revenue per share</t>
        </is>
      </c>
      <c r="C44" t="n">
        <v>0.9399999999999999</v>
      </c>
      <c r="D44" t="n">
        <v>0.64</v>
      </c>
      <c r="E44" t="n">
        <v>0.57</v>
      </c>
      <c r="F44" t="n">
        <v>0.57</v>
      </c>
      <c r="G44" t="n">
        <v>0.45</v>
      </c>
      <c r="H44" t="n">
        <v>0.38</v>
      </c>
      <c r="I44" t="n">
        <v>0.33</v>
      </c>
      <c r="J44" t="n">
        <v>0.37</v>
      </c>
      <c r="K44" t="n">
        <v>0.33</v>
      </c>
      <c r="L44" t="n">
        <v>0.45</v>
      </c>
      <c r="M44" t="n">
        <v>0.64</v>
      </c>
      <c r="N44" t="n">
        <v>1.24</v>
      </c>
      <c r="O44" t="inlineStr">
        <is>
          <t>-</t>
        </is>
      </c>
      <c r="P44" t="inlineStr">
        <is>
          <t>-</t>
        </is>
      </c>
    </row>
    <row r="45">
      <c r="A45" s="5" t="inlineStr">
        <is>
          <t>Buchwert je Aktie</t>
        </is>
      </c>
      <c r="B45" s="5" t="inlineStr">
        <is>
          <t>Book value per share</t>
        </is>
      </c>
      <c r="C45" t="n">
        <v>8.83</v>
      </c>
      <c r="D45" t="n">
        <v>9.31</v>
      </c>
      <c r="E45" t="n">
        <v>8.859999999999999</v>
      </c>
      <c r="F45" t="n">
        <v>8.98</v>
      </c>
      <c r="G45" t="n">
        <v>7.98</v>
      </c>
      <c r="H45" t="n">
        <v>6.62</v>
      </c>
      <c r="I45" t="n">
        <v>5.7</v>
      </c>
      <c r="J45" t="n">
        <v>5.67</v>
      </c>
      <c r="K45" t="n">
        <v>5.5</v>
      </c>
      <c r="L45" t="n">
        <v>4.79</v>
      </c>
      <c r="M45" t="n">
        <v>3.72</v>
      </c>
      <c r="N45" t="n">
        <v>13</v>
      </c>
      <c r="O45" t="inlineStr">
        <is>
          <t>-</t>
        </is>
      </c>
      <c r="P45" t="inlineStr">
        <is>
          <t>-</t>
        </is>
      </c>
    </row>
    <row r="46">
      <c r="A46" s="5" t="inlineStr">
        <is>
          <t>Cashflow je Aktie</t>
        </is>
      </c>
      <c r="B46" s="5" t="inlineStr">
        <is>
          <t>Cashflow per share</t>
        </is>
      </c>
      <c r="C46" t="n">
        <v>0.64</v>
      </c>
      <c r="D46" t="n">
        <v>0.36</v>
      </c>
      <c r="E46" t="n">
        <v>0.35</v>
      </c>
      <c r="F46" t="n">
        <v>0.28</v>
      </c>
      <c r="G46" t="n">
        <v>0.28</v>
      </c>
      <c r="H46" t="n">
        <v>0.21</v>
      </c>
      <c r="I46" t="n">
        <v>0.19</v>
      </c>
      <c r="J46" t="n">
        <v>0.23</v>
      </c>
      <c r="K46" t="n">
        <v>0.23</v>
      </c>
      <c r="L46" t="n">
        <v>0.15</v>
      </c>
      <c r="M46" t="n">
        <v>0.24</v>
      </c>
      <c r="N46" t="n">
        <v>0.35</v>
      </c>
      <c r="O46" t="inlineStr">
        <is>
          <t>-</t>
        </is>
      </c>
      <c r="P46" t="inlineStr">
        <is>
          <t>-</t>
        </is>
      </c>
    </row>
    <row r="47">
      <c r="A47" s="5" t="inlineStr">
        <is>
          <t>Bilanzsumme je Aktie</t>
        </is>
      </c>
      <c r="B47" s="5" t="inlineStr">
        <is>
          <t>Total assets per share</t>
        </is>
      </c>
      <c r="C47" t="n">
        <v>12.76</v>
      </c>
      <c r="D47" t="n">
        <v>13.26</v>
      </c>
      <c r="E47" t="n">
        <v>12.94</v>
      </c>
      <c r="F47" t="n">
        <v>13.34</v>
      </c>
      <c r="G47" t="n">
        <v>12.6</v>
      </c>
      <c r="H47" t="n">
        <v>10.57</v>
      </c>
      <c r="I47" t="n">
        <v>8.289999999999999</v>
      </c>
      <c r="J47" t="n">
        <v>9.06</v>
      </c>
      <c r="K47" t="n">
        <v>8.09</v>
      </c>
      <c r="L47" t="n">
        <v>7.28</v>
      </c>
      <c r="M47" t="n">
        <v>8.779999999999999</v>
      </c>
      <c r="N47" t="n">
        <v>24.22</v>
      </c>
      <c r="O47" t="inlineStr">
        <is>
          <t>-</t>
        </is>
      </c>
      <c r="P47" t="inlineStr">
        <is>
          <t>-</t>
        </is>
      </c>
    </row>
    <row r="48">
      <c r="A48" s="5" t="inlineStr">
        <is>
          <t>Personal am Ende des Jahres</t>
        </is>
      </c>
      <c r="B48" s="5" t="inlineStr">
        <is>
          <t>Staff at the end of year</t>
        </is>
      </c>
      <c r="C48" t="n">
        <v>783</v>
      </c>
      <c r="D48" t="n">
        <v>835</v>
      </c>
      <c r="E48" t="n">
        <v>771</v>
      </c>
      <c r="F48" t="n">
        <v>692</v>
      </c>
      <c r="G48" t="n">
        <v>598</v>
      </c>
      <c r="H48" t="n">
        <v>556</v>
      </c>
      <c r="I48" t="n">
        <v>514</v>
      </c>
      <c r="J48" t="n">
        <v>521</v>
      </c>
      <c r="K48" t="n">
        <v>555</v>
      </c>
      <c r="L48" t="n">
        <v>443</v>
      </c>
      <c r="M48" t="n">
        <v>728</v>
      </c>
      <c r="N48" t="n">
        <v>732</v>
      </c>
      <c r="O48" t="n">
        <v>804</v>
      </c>
      <c r="P48" t="n">
        <v>804</v>
      </c>
    </row>
    <row r="49">
      <c r="A49" s="5" t="inlineStr">
        <is>
          <t>Personalaufwand in Mio. GBP</t>
        </is>
      </c>
      <c r="B49" s="5" t="inlineStr"/>
      <c r="C49" t="n">
        <v>74</v>
      </c>
      <c r="D49" t="n">
        <v>86</v>
      </c>
      <c r="E49" t="n">
        <v>83</v>
      </c>
      <c r="F49" t="n">
        <v>81</v>
      </c>
      <c r="G49" t="n">
        <v>76</v>
      </c>
      <c r="H49" t="n">
        <v>69</v>
      </c>
      <c r="I49" t="n">
        <v>65</v>
      </c>
      <c r="J49" t="n">
        <v>63</v>
      </c>
      <c r="K49" t="n">
        <v>58</v>
      </c>
      <c r="L49" t="n">
        <v>45</v>
      </c>
      <c r="M49" t="n">
        <v>44</v>
      </c>
      <c r="N49" t="n">
        <v>54</v>
      </c>
      <c r="O49" t="n">
        <v>63</v>
      </c>
      <c r="P49" t="n">
        <v>63</v>
      </c>
    </row>
    <row r="50">
      <c r="A50" s="5" t="inlineStr">
        <is>
          <t>Aufwand je Mitarbeiter in GBP</t>
        </is>
      </c>
      <c r="B50" s="5" t="inlineStr"/>
      <c r="C50" t="n">
        <v>94508</v>
      </c>
      <c r="D50" t="n">
        <v>102994</v>
      </c>
      <c r="E50" t="n">
        <v>107652</v>
      </c>
      <c r="F50" t="n">
        <v>117052</v>
      </c>
      <c r="G50" t="n">
        <v>127090</v>
      </c>
      <c r="H50" t="n">
        <v>124101</v>
      </c>
      <c r="I50" t="n">
        <v>126459</v>
      </c>
      <c r="J50" t="n">
        <v>120921</v>
      </c>
      <c r="K50" t="n">
        <v>104505</v>
      </c>
      <c r="L50" t="n">
        <v>101580</v>
      </c>
      <c r="M50" t="n">
        <v>60440</v>
      </c>
      <c r="N50" t="n">
        <v>73770</v>
      </c>
      <c r="O50" t="n">
        <v>78358</v>
      </c>
      <c r="P50" t="n">
        <v>78358</v>
      </c>
    </row>
    <row r="51">
      <c r="A51" s="5" t="inlineStr">
        <is>
          <t>Umsatz je Mitarbeiter in GBP</t>
        </is>
      </c>
      <c r="B51" s="5" t="inlineStr"/>
      <c r="C51" t="n">
        <v>1150000</v>
      </c>
      <c r="D51" t="n">
        <v>765269</v>
      </c>
      <c r="E51" t="n">
        <v>763943</v>
      </c>
      <c r="F51" t="n">
        <v>852601</v>
      </c>
      <c r="G51" t="n">
        <v>775920</v>
      </c>
      <c r="H51" t="n">
        <v>690647</v>
      </c>
      <c r="I51" t="n">
        <v>640078</v>
      </c>
      <c r="J51" t="n">
        <v>637236</v>
      </c>
      <c r="K51" t="n">
        <v>536937</v>
      </c>
      <c r="L51" t="n">
        <v>889391</v>
      </c>
      <c r="M51" t="n">
        <v>760989</v>
      </c>
      <c r="N51" t="n">
        <v>881148</v>
      </c>
      <c r="O51" t="inlineStr">
        <is>
          <t>-</t>
        </is>
      </c>
      <c r="P51" t="inlineStr">
        <is>
          <t>-</t>
        </is>
      </c>
    </row>
    <row r="52">
      <c r="A52" s="5" t="inlineStr">
        <is>
          <t>Bruttoergebnis je Mitarbeiter in GBP</t>
        </is>
      </c>
      <c r="B52" s="5" t="inlineStr"/>
      <c r="C52" t="n">
        <v>644955</v>
      </c>
      <c r="D52" t="n">
        <v>525749</v>
      </c>
      <c r="E52" t="n">
        <v>571984</v>
      </c>
      <c r="F52" t="n">
        <v>651734</v>
      </c>
      <c r="G52" t="n">
        <v>627090</v>
      </c>
      <c r="H52" t="n">
        <v>562950</v>
      </c>
      <c r="I52" t="n">
        <v>546693</v>
      </c>
      <c r="J52" t="n">
        <v>548944</v>
      </c>
      <c r="K52" t="n">
        <v>459459</v>
      </c>
      <c r="L52" t="n">
        <v>760722</v>
      </c>
      <c r="M52" t="n">
        <v>622253</v>
      </c>
      <c r="N52" t="n">
        <v>766393</v>
      </c>
      <c r="O52" t="inlineStr">
        <is>
          <t>-</t>
        </is>
      </c>
      <c r="P52" t="inlineStr">
        <is>
          <t>-</t>
        </is>
      </c>
    </row>
    <row r="53">
      <c r="A53" s="5" t="inlineStr">
        <is>
          <t>Gewinn je Mitarbeiter in GBP</t>
        </is>
      </c>
      <c r="B53" s="5" t="inlineStr"/>
      <c r="C53" t="n">
        <v>-371648</v>
      </c>
      <c r="D53" t="n">
        <v>590419</v>
      </c>
      <c r="E53" t="n">
        <v>250324</v>
      </c>
      <c r="F53" t="n">
        <v>1940000</v>
      </c>
      <c r="G53" t="n">
        <v>2860000</v>
      </c>
      <c r="H53" t="n">
        <v>1990000</v>
      </c>
      <c r="I53" t="n">
        <v>552529</v>
      </c>
      <c r="J53" t="n">
        <v>921305</v>
      </c>
      <c r="K53" t="n">
        <v>1510000</v>
      </c>
      <c r="L53" t="n">
        <v>2570000</v>
      </c>
      <c r="M53" t="n">
        <v>-5330000</v>
      </c>
      <c r="N53" t="n">
        <v>-2140000</v>
      </c>
      <c r="O53" t="inlineStr">
        <is>
          <t>-</t>
        </is>
      </c>
      <c r="P53" t="inlineStr">
        <is>
          <t>-</t>
        </is>
      </c>
    </row>
    <row r="54">
      <c r="A54" s="5" t="inlineStr">
        <is>
          <t>KGV (Kurs/Gewinn)</t>
        </is>
      </c>
      <c r="B54" s="5" t="inlineStr">
        <is>
          <t>PE (price/earnings)</t>
        </is>
      </c>
      <c r="C54" t="inlineStr">
        <is>
          <t>-</t>
        </is>
      </c>
      <c r="D54" t="n">
        <v>13.2</v>
      </c>
      <c r="E54" t="n">
        <v>32.4</v>
      </c>
      <c r="F54" t="n">
        <v>5.3</v>
      </c>
      <c r="G54" t="n">
        <v>5</v>
      </c>
      <c r="H54" t="n">
        <v>5.9</v>
      </c>
      <c r="I54" t="n">
        <v>17</v>
      </c>
      <c r="J54" t="n">
        <v>8.9</v>
      </c>
      <c r="K54" t="n">
        <v>5.8</v>
      </c>
      <c r="L54" t="n">
        <v>3.6</v>
      </c>
      <c r="M54" t="inlineStr">
        <is>
          <t>-</t>
        </is>
      </c>
      <c r="N54" t="inlineStr">
        <is>
          <t>-</t>
        </is>
      </c>
      <c r="O54" t="n">
        <v>3.1</v>
      </c>
      <c r="P54" t="n">
        <v>3.1</v>
      </c>
    </row>
    <row r="55">
      <c r="A55" s="5" t="inlineStr">
        <is>
          <t>KUV (Kurs/Umsatz)</t>
        </is>
      </c>
      <c r="B55" s="5" t="inlineStr">
        <is>
          <t>PS (price/sales)</t>
        </is>
      </c>
      <c r="C55" t="n">
        <v>6.32</v>
      </c>
      <c r="D55" t="n">
        <v>9.99</v>
      </c>
      <c r="E55" t="n">
        <v>10.78</v>
      </c>
      <c r="F55" t="n">
        <v>12.27</v>
      </c>
      <c r="G55" t="n">
        <v>18.63</v>
      </c>
      <c r="H55" t="n">
        <v>17.42</v>
      </c>
      <c r="I55" t="n">
        <v>16.5</v>
      </c>
      <c r="J55" t="n">
        <v>12.99</v>
      </c>
      <c r="K55" t="n">
        <v>16.65</v>
      </c>
      <c r="L55" t="n">
        <v>10.74</v>
      </c>
      <c r="M55" t="n">
        <v>5.63</v>
      </c>
      <c r="N55" t="n">
        <v>7.25</v>
      </c>
      <c r="O55" t="inlineStr">
        <is>
          <t>-</t>
        </is>
      </c>
      <c r="P55" t="inlineStr">
        <is>
          <t>-</t>
        </is>
      </c>
    </row>
    <row r="56">
      <c r="A56" s="5" t="inlineStr">
        <is>
          <t>KBV (Kurs/Buchwert)</t>
        </is>
      </c>
      <c r="B56" s="5" t="inlineStr">
        <is>
          <t>PB (price/book value)</t>
        </is>
      </c>
      <c r="C56" t="n">
        <v>0.67</v>
      </c>
      <c r="D56" t="n">
        <v>0.6899999999999999</v>
      </c>
      <c r="E56" t="n">
        <v>0.6899999999999999</v>
      </c>
      <c r="F56" t="n">
        <v>0.77</v>
      </c>
      <c r="G56" t="n">
        <v>1.05</v>
      </c>
      <c r="H56" t="n">
        <v>0.99</v>
      </c>
      <c r="I56" t="n">
        <v>0.95</v>
      </c>
      <c r="J56" t="n">
        <v>0.84</v>
      </c>
      <c r="K56" t="n">
        <v>1.01</v>
      </c>
      <c r="L56" t="n">
        <v>1.01</v>
      </c>
      <c r="M56" t="n">
        <v>0.97</v>
      </c>
      <c r="N56" t="n">
        <v>0.6899999999999999</v>
      </c>
      <c r="O56" t="inlineStr">
        <is>
          <t>-</t>
        </is>
      </c>
      <c r="P56" t="inlineStr">
        <is>
          <t>-</t>
        </is>
      </c>
    </row>
    <row r="57">
      <c r="A57" s="5" t="inlineStr">
        <is>
          <t>KCV (Kurs/Cashflow)</t>
        </is>
      </c>
      <c r="B57" s="5" t="inlineStr">
        <is>
          <t>PC (price/cashflow)</t>
        </is>
      </c>
      <c r="C57" t="n">
        <v>9.32</v>
      </c>
      <c r="D57" t="n">
        <v>18.08</v>
      </c>
      <c r="E57" t="n">
        <v>17.49</v>
      </c>
      <c r="F57" t="n">
        <v>24.62</v>
      </c>
      <c r="G57" t="n">
        <v>30.34</v>
      </c>
      <c r="H57" t="n">
        <v>30.55</v>
      </c>
      <c r="I57" t="n">
        <v>28.57</v>
      </c>
      <c r="J57" t="n">
        <v>20.93</v>
      </c>
      <c r="K57" t="n">
        <v>23.62</v>
      </c>
      <c r="L57" t="n">
        <v>31.1</v>
      </c>
      <c r="M57" t="n">
        <v>15.21</v>
      </c>
      <c r="N57" t="n">
        <v>25.71</v>
      </c>
      <c r="O57" t="inlineStr">
        <is>
          <t>-</t>
        </is>
      </c>
      <c r="P57" t="inlineStr">
        <is>
          <t>-</t>
        </is>
      </c>
    </row>
    <row r="58">
      <c r="A58" s="5" t="inlineStr">
        <is>
          <t>Dividendenrendite in %</t>
        </is>
      </c>
      <c r="B58" s="5" t="inlineStr">
        <is>
          <t>Dividend Yield in %</t>
        </is>
      </c>
      <c r="C58" t="n">
        <v>5.21</v>
      </c>
      <c r="D58" t="n">
        <v>4.69</v>
      </c>
      <c r="E58" t="n">
        <v>4.79</v>
      </c>
      <c r="F58" t="n">
        <v>4.02</v>
      </c>
      <c r="G58" t="n">
        <v>3.34</v>
      </c>
      <c r="H58" t="n">
        <v>4.12</v>
      </c>
      <c r="I58" t="n">
        <v>4.78</v>
      </c>
      <c r="J58" t="n">
        <v>5.43</v>
      </c>
      <c r="K58" t="n">
        <v>4.7</v>
      </c>
      <c r="L58" t="n">
        <v>5.41</v>
      </c>
      <c r="M58" t="n">
        <v>8.31</v>
      </c>
      <c r="N58" t="n">
        <v>3.24</v>
      </c>
      <c r="O58" t="n">
        <v>0.9399999999999999</v>
      </c>
      <c r="P58" t="n">
        <v>0.9399999999999999</v>
      </c>
    </row>
    <row r="59">
      <c r="A59" s="5" t="inlineStr">
        <is>
          <t>Gewinnrendite in %</t>
        </is>
      </c>
      <c r="B59" s="5" t="inlineStr">
        <is>
          <t>Return on profit in %</t>
        </is>
      </c>
      <c r="C59" t="n">
        <v>-5</v>
      </c>
      <c r="D59" t="n">
        <v>7.6</v>
      </c>
      <c r="E59" t="n">
        <v>3.1</v>
      </c>
      <c r="F59" t="n">
        <v>18.8</v>
      </c>
      <c r="G59" t="n">
        <v>20</v>
      </c>
      <c r="H59" t="n">
        <v>16.9</v>
      </c>
      <c r="I59" t="n">
        <v>5.9</v>
      </c>
      <c r="J59" t="n">
        <v>11.3</v>
      </c>
      <c r="K59" t="n">
        <v>17.2</v>
      </c>
      <c r="L59" t="n">
        <v>27.7</v>
      </c>
      <c r="M59" t="n">
        <v>-170.6</v>
      </c>
      <c r="N59" t="n">
        <v>-28.2</v>
      </c>
      <c r="O59" t="n">
        <v>31.8</v>
      </c>
      <c r="P59" t="n">
        <v>31.8</v>
      </c>
    </row>
    <row r="60">
      <c r="A60" s="5" t="inlineStr">
        <is>
          <t>Eigenkapitalrendite in %</t>
        </is>
      </c>
      <c r="B60" s="5" t="inlineStr">
        <is>
          <t>Return on Equity in %</t>
        </is>
      </c>
      <c r="C60" t="n">
        <v>-3.43</v>
      </c>
      <c r="D60" t="n">
        <v>5.33</v>
      </c>
      <c r="E60" t="n">
        <v>2.09</v>
      </c>
      <c r="F60" t="n">
        <v>14.4</v>
      </c>
      <c r="G60" t="n">
        <v>20.77</v>
      </c>
      <c r="H60" t="n">
        <v>16.39</v>
      </c>
      <c r="I60" t="n">
        <v>4.99</v>
      </c>
      <c r="J60" t="n">
        <v>9.4</v>
      </c>
      <c r="K60" t="n">
        <v>17.04</v>
      </c>
      <c r="L60" t="n">
        <v>27.09</v>
      </c>
      <c r="M60" t="n">
        <v>-120.94</v>
      </c>
      <c r="N60" t="n">
        <v>-23.02</v>
      </c>
      <c r="O60" t="inlineStr">
        <is>
          <t>-</t>
        </is>
      </c>
      <c r="P60" t="inlineStr">
        <is>
          <t>-</t>
        </is>
      </c>
    </row>
    <row r="61">
      <c r="A61" s="5" t="inlineStr">
        <is>
          <t>Umsatzrendite in %</t>
        </is>
      </c>
      <c r="B61" s="5" t="inlineStr">
        <is>
          <t>Return on sales in %</t>
        </is>
      </c>
      <c r="C61" t="n">
        <v>-32.19</v>
      </c>
      <c r="D61" t="n">
        <v>77.15000000000001</v>
      </c>
      <c r="E61" t="n">
        <v>32.77</v>
      </c>
      <c r="F61" t="n">
        <v>227.97</v>
      </c>
      <c r="G61" t="n">
        <v>368.53</v>
      </c>
      <c r="H61" t="n">
        <v>288.02</v>
      </c>
      <c r="I61" t="n">
        <v>86.31999999999999</v>
      </c>
      <c r="J61" t="n">
        <v>144.58</v>
      </c>
      <c r="K61" t="n">
        <v>281.88</v>
      </c>
      <c r="L61" t="n">
        <v>289.34</v>
      </c>
      <c r="M61" t="n">
        <v>-700.54</v>
      </c>
      <c r="N61" t="n">
        <v>-242.33</v>
      </c>
      <c r="O61" t="inlineStr">
        <is>
          <t>-</t>
        </is>
      </c>
      <c r="P61" t="inlineStr">
        <is>
          <t>-</t>
        </is>
      </c>
    </row>
    <row r="62">
      <c r="A62" s="5" t="inlineStr">
        <is>
          <t>Gesamtkapitalrendite in %</t>
        </is>
      </c>
      <c r="B62" s="5" t="inlineStr">
        <is>
          <t>Total Return on Investment in %</t>
        </is>
      </c>
      <c r="C62" t="n">
        <v>-2.37</v>
      </c>
      <c r="D62" t="n">
        <v>3.74</v>
      </c>
      <c r="E62" t="n">
        <v>1.43</v>
      </c>
      <c r="F62" t="n">
        <v>9.69</v>
      </c>
      <c r="G62" t="n">
        <v>13.15</v>
      </c>
      <c r="H62" t="n">
        <v>10.26</v>
      </c>
      <c r="I62" t="n">
        <v>3.43</v>
      </c>
      <c r="J62" t="n">
        <v>5.88</v>
      </c>
      <c r="K62" t="n">
        <v>11.57</v>
      </c>
      <c r="L62" t="n">
        <v>17.82</v>
      </c>
      <c r="M62" t="n">
        <v>-51.21</v>
      </c>
      <c r="N62" t="n">
        <v>-12.36</v>
      </c>
      <c r="O62" t="inlineStr">
        <is>
          <t>-</t>
        </is>
      </c>
      <c r="P62" t="inlineStr">
        <is>
          <t>-</t>
        </is>
      </c>
    </row>
    <row r="63">
      <c r="A63" s="5" t="inlineStr">
        <is>
          <t>Return on Investment in %</t>
        </is>
      </c>
      <c r="B63" s="5" t="inlineStr">
        <is>
          <t>Return on Investment in %</t>
        </is>
      </c>
      <c r="C63" t="n">
        <v>-2.37</v>
      </c>
      <c r="D63" t="n">
        <v>3.74</v>
      </c>
      <c r="E63" t="n">
        <v>1.43</v>
      </c>
      <c r="F63" t="n">
        <v>9.69</v>
      </c>
      <c r="G63" t="n">
        <v>13.15</v>
      </c>
      <c r="H63" t="n">
        <v>10.26</v>
      </c>
      <c r="I63" t="n">
        <v>3.43</v>
      </c>
      <c r="J63" t="n">
        <v>5.88</v>
      </c>
      <c r="K63" t="n">
        <v>11.57</v>
      </c>
      <c r="L63" t="n">
        <v>17.82</v>
      </c>
      <c r="M63" t="n">
        <v>-51.21</v>
      </c>
      <c r="N63" t="n">
        <v>-12.36</v>
      </c>
      <c r="O63" t="inlineStr">
        <is>
          <t>-</t>
        </is>
      </c>
      <c r="P63" t="inlineStr">
        <is>
          <t>-</t>
        </is>
      </c>
    </row>
    <row r="64">
      <c r="A64" s="5" t="inlineStr">
        <is>
          <t>Arbeitsintensität in %</t>
        </is>
      </c>
      <c r="B64" s="5" t="inlineStr">
        <is>
          <t>Work Intensity in %</t>
        </is>
      </c>
      <c r="C64" t="n">
        <v>3.15</v>
      </c>
      <c r="D64" t="n">
        <v>3.55</v>
      </c>
      <c r="E64" t="n">
        <v>8.609999999999999</v>
      </c>
      <c r="F64" t="n">
        <v>3.4</v>
      </c>
      <c r="G64" t="n">
        <v>3.09</v>
      </c>
      <c r="H64" t="n">
        <v>4.21</v>
      </c>
      <c r="I64" t="n">
        <v>2.84</v>
      </c>
      <c r="J64" t="n">
        <v>6.77</v>
      </c>
      <c r="K64" t="n">
        <v>4.86</v>
      </c>
      <c r="L64" t="n">
        <v>5.85</v>
      </c>
      <c r="M64" t="n">
        <v>9.75</v>
      </c>
      <c r="N64" t="n">
        <v>2.98</v>
      </c>
      <c r="O64" t="inlineStr">
        <is>
          <t>-</t>
        </is>
      </c>
      <c r="P64" t="inlineStr">
        <is>
          <t>-</t>
        </is>
      </c>
    </row>
    <row r="65">
      <c r="A65" s="5" t="inlineStr">
        <is>
          <t>Eigenkapitalquote in %</t>
        </is>
      </c>
      <c r="B65" s="5" t="inlineStr">
        <is>
          <t>Equity Ratio in %</t>
        </is>
      </c>
      <c r="C65" t="n">
        <v>69.17</v>
      </c>
      <c r="D65" t="n">
        <v>70.2</v>
      </c>
      <c r="E65" t="n">
        <v>68.47</v>
      </c>
      <c r="F65" t="n">
        <v>67.33</v>
      </c>
      <c r="G65" t="n">
        <v>63.32</v>
      </c>
      <c r="H65" t="n">
        <v>62.58</v>
      </c>
      <c r="I65" t="n">
        <v>68.77</v>
      </c>
      <c r="J65" t="n">
        <v>62.56</v>
      </c>
      <c r="K65" t="n">
        <v>67.91</v>
      </c>
      <c r="L65" t="n">
        <v>65.77</v>
      </c>
      <c r="M65" t="n">
        <v>42.35</v>
      </c>
      <c r="N65" t="n">
        <v>53.68</v>
      </c>
      <c r="O65" t="inlineStr">
        <is>
          <t>-</t>
        </is>
      </c>
      <c r="P65" t="inlineStr">
        <is>
          <t>-</t>
        </is>
      </c>
    </row>
    <row r="66">
      <c r="A66" s="5" t="inlineStr">
        <is>
          <t>Fremdkapitalquote in %</t>
        </is>
      </c>
      <c r="B66" s="5" t="inlineStr">
        <is>
          <t>Debt Ratio in %</t>
        </is>
      </c>
      <c r="C66" t="n">
        <v>30.83</v>
      </c>
      <c r="D66" t="n">
        <v>29.8</v>
      </c>
      <c r="E66" t="n">
        <v>31.53</v>
      </c>
      <c r="F66" t="n">
        <v>32.67</v>
      </c>
      <c r="G66" t="n">
        <v>36.68</v>
      </c>
      <c r="H66" t="n">
        <v>37.42</v>
      </c>
      <c r="I66" t="n">
        <v>31.23</v>
      </c>
      <c r="J66" t="n">
        <v>37.44</v>
      </c>
      <c r="K66" t="n">
        <v>32.09</v>
      </c>
      <c r="L66" t="n">
        <v>34.23</v>
      </c>
      <c r="M66" t="n">
        <v>57.65</v>
      </c>
      <c r="N66" t="n">
        <v>46.32</v>
      </c>
      <c r="O66" t="inlineStr">
        <is>
          <t>-</t>
        </is>
      </c>
      <c r="P66" t="inlineStr">
        <is>
          <t>-</t>
        </is>
      </c>
    </row>
    <row r="67">
      <c r="A67" s="5" t="inlineStr">
        <is>
          <t>Verschuldungsgrad in %</t>
        </is>
      </c>
      <c r="B67" s="5" t="inlineStr">
        <is>
          <t>Finance Gearing in %</t>
        </is>
      </c>
      <c r="C67" t="n">
        <v>44.56</v>
      </c>
      <c r="D67" t="n">
        <v>42.46</v>
      </c>
      <c r="E67" t="n">
        <v>46.05</v>
      </c>
      <c r="F67" t="n">
        <v>48.52</v>
      </c>
      <c r="G67" t="n">
        <v>57.93</v>
      </c>
      <c r="H67" t="n">
        <v>59.78</v>
      </c>
      <c r="I67" t="n">
        <v>45.4</v>
      </c>
      <c r="J67" t="n">
        <v>59.84</v>
      </c>
      <c r="K67" t="n">
        <v>47.26</v>
      </c>
      <c r="L67" t="n">
        <v>52.04</v>
      </c>
      <c r="M67" t="n">
        <v>136.15</v>
      </c>
      <c r="N67" t="n">
        <v>86.27</v>
      </c>
      <c r="O67" t="inlineStr">
        <is>
          <t>-</t>
        </is>
      </c>
      <c r="P67" t="inlineStr">
        <is>
          <t>-</t>
        </is>
      </c>
    </row>
    <row r="68">
      <c r="A68" s="5" t="inlineStr">
        <is>
          <t>Bruttoergebnis Marge in %</t>
        </is>
      </c>
      <c r="B68" s="5" t="inlineStr">
        <is>
          <t>Gross Profit Marge in %</t>
        </is>
      </c>
      <c r="C68" t="n">
        <v>55.86</v>
      </c>
      <c r="D68" t="n">
        <v>68.7</v>
      </c>
      <c r="E68" t="n">
        <v>74.87</v>
      </c>
      <c r="F68" t="n">
        <v>76.44</v>
      </c>
      <c r="G68" t="n">
        <v>80.81999999999999</v>
      </c>
      <c r="H68" t="n">
        <v>81.51000000000001</v>
      </c>
      <c r="I68" t="n">
        <v>85.41</v>
      </c>
      <c r="J68" t="n">
        <v>86.14</v>
      </c>
      <c r="K68" t="n">
        <v>85.56999999999999</v>
      </c>
      <c r="L68" t="n">
        <v>85.53</v>
      </c>
      <c r="M68" t="n">
        <v>81.77</v>
      </c>
      <c r="N68" t="n">
        <v>86.98</v>
      </c>
      <c r="O68" t="inlineStr">
        <is>
          <t>-</t>
        </is>
      </c>
    </row>
    <row r="69">
      <c r="A69" s="5" t="inlineStr">
        <is>
          <t>Kurzfristige Vermögensquote in %</t>
        </is>
      </c>
      <c r="B69" s="5" t="inlineStr">
        <is>
          <t>Current Assets Ratio in %</t>
        </is>
      </c>
      <c r="C69" t="n">
        <v>3.15</v>
      </c>
      <c r="D69" t="n">
        <v>3.55</v>
      </c>
      <c r="E69" t="n">
        <v>8.609999999999999</v>
      </c>
      <c r="F69" t="n">
        <v>3.4</v>
      </c>
      <c r="G69" t="n">
        <v>3.09</v>
      </c>
      <c r="H69" t="n">
        <v>4.21</v>
      </c>
      <c r="I69" t="n">
        <v>2.84</v>
      </c>
      <c r="J69" t="n">
        <v>6.77</v>
      </c>
      <c r="K69" t="n">
        <v>4.86</v>
      </c>
      <c r="L69" t="n">
        <v>5.85</v>
      </c>
      <c r="M69" t="n">
        <v>9.75</v>
      </c>
      <c r="N69" t="n">
        <v>2.98</v>
      </c>
      <c r="O69" t="inlineStr">
        <is>
          <t>-</t>
        </is>
      </c>
    </row>
    <row r="70">
      <c r="A70" s="5" t="inlineStr">
        <is>
          <t>Nettogewinn Marge in %</t>
        </is>
      </c>
      <c r="B70" s="5" t="inlineStr">
        <is>
          <t>Net Profit Marge in %</t>
        </is>
      </c>
      <c r="C70" t="n">
        <v>-32.19</v>
      </c>
      <c r="D70" t="n">
        <v>77.15000000000001</v>
      </c>
      <c r="E70" t="n">
        <v>32.77</v>
      </c>
      <c r="F70" t="n">
        <v>227.97</v>
      </c>
      <c r="G70" t="n">
        <v>368.53</v>
      </c>
      <c r="H70" t="n">
        <v>288.02</v>
      </c>
      <c r="I70" t="n">
        <v>86.31999999999999</v>
      </c>
      <c r="J70" t="n">
        <v>144.58</v>
      </c>
      <c r="K70" t="n">
        <v>281.88</v>
      </c>
      <c r="L70" t="n">
        <v>289.34</v>
      </c>
      <c r="M70" t="n">
        <v>-700.54</v>
      </c>
      <c r="N70" t="n">
        <v>-242.33</v>
      </c>
      <c r="O70" t="inlineStr">
        <is>
          <t>-</t>
        </is>
      </c>
    </row>
    <row r="71">
      <c r="A71" s="5" t="inlineStr">
        <is>
          <t>Operative Ergebnis Marge in %</t>
        </is>
      </c>
      <c r="B71" s="5" t="inlineStr">
        <is>
          <t>EBIT Marge in %</t>
        </is>
      </c>
      <c r="C71" t="n">
        <v>-22.79</v>
      </c>
      <c r="D71" t="n">
        <v>113.93</v>
      </c>
      <c r="E71" t="n">
        <v>44.14</v>
      </c>
      <c r="F71" t="n">
        <v>238.31</v>
      </c>
      <c r="G71" t="n">
        <v>418.32</v>
      </c>
      <c r="H71" t="n">
        <v>325</v>
      </c>
      <c r="I71" t="n">
        <v>115.2</v>
      </c>
      <c r="J71" t="n">
        <v>168.07</v>
      </c>
      <c r="K71" t="n">
        <v>302.35</v>
      </c>
      <c r="L71" t="n">
        <v>318.53</v>
      </c>
      <c r="M71" t="n">
        <v>-650.1799999999999</v>
      </c>
      <c r="N71" t="n">
        <v>-204.5</v>
      </c>
      <c r="O71" t="inlineStr">
        <is>
          <t>-</t>
        </is>
      </c>
    </row>
    <row r="72">
      <c r="A72" s="5" t="inlineStr">
        <is>
          <t>Vermögensumsschlag in %</t>
        </is>
      </c>
      <c r="B72" s="5" t="inlineStr">
        <is>
          <t>Asset Turnover in %</t>
        </is>
      </c>
      <c r="C72" t="n">
        <v>7.38</v>
      </c>
      <c r="D72" t="n">
        <v>4.85</v>
      </c>
      <c r="E72" t="n">
        <v>4.37</v>
      </c>
      <c r="F72" t="n">
        <v>4.25</v>
      </c>
      <c r="G72" t="n">
        <v>3.57</v>
      </c>
      <c r="H72" t="n">
        <v>3.56</v>
      </c>
      <c r="I72" t="n">
        <v>3.98</v>
      </c>
      <c r="J72" t="n">
        <v>4.07</v>
      </c>
      <c r="K72" t="n">
        <v>4.1</v>
      </c>
      <c r="L72" t="n">
        <v>6.16</v>
      </c>
      <c r="M72" t="n">
        <v>7.31</v>
      </c>
      <c r="N72" t="n">
        <v>5.1</v>
      </c>
      <c r="O72" t="inlineStr">
        <is>
          <t>-</t>
        </is>
      </c>
    </row>
    <row r="73">
      <c r="A73" s="5" t="inlineStr">
        <is>
          <t>Langfristige Vermögensquote in %</t>
        </is>
      </c>
      <c r="B73" s="5" t="inlineStr">
        <is>
          <t>Non-Current Assets Ratio in %</t>
        </is>
      </c>
      <c r="C73" t="n">
        <v>96.84999999999999</v>
      </c>
      <c r="D73" t="n">
        <v>96.45</v>
      </c>
      <c r="E73" t="n">
        <v>91.39</v>
      </c>
      <c r="F73" t="n">
        <v>96.59999999999999</v>
      </c>
      <c r="G73" t="n">
        <v>96.91</v>
      </c>
      <c r="H73" t="n">
        <v>95.79000000000001</v>
      </c>
      <c r="I73" t="n">
        <v>97.16</v>
      </c>
      <c r="J73" t="n">
        <v>93.23</v>
      </c>
      <c r="K73" t="n">
        <v>95.14</v>
      </c>
      <c r="L73" t="n">
        <v>94.15000000000001</v>
      </c>
      <c r="M73" t="n">
        <v>90.25</v>
      </c>
      <c r="N73" t="n">
        <v>97.02</v>
      </c>
      <c r="O73" t="inlineStr">
        <is>
          <t>-</t>
        </is>
      </c>
    </row>
    <row r="74">
      <c r="A74" s="5" t="inlineStr">
        <is>
          <t>Gesamtkapitalrentabilität</t>
        </is>
      </c>
      <c r="B74" s="5" t="inlineStr">
        <is>
          <t>ROA Return on Assets in %</t>
        </is>
      </c>
      <c r="C74" t="n">
        <v>-2.37</v>
      </c>
      <c r="D74" t="n">
        <v>3.74</v>
      </c>
      <c r="E74" t="n">
        <v>1.43</v>
      </c>
      <c r="F74" t="n">
        <v>9.69</v>
      </c>
      <c r="G74" t="n">
        <v>13.15</v>
      </c>
      <c r="H74" t="n">
        <v>10.26</v>
      </c>
      <c r="I74" t="n">
        <v>3.43</v>
      </c>
      <c r="J74" t="n">
        <v>5.88</v>
      </c>
      <c r="K74" t="n">
        <v>11.57</v>
      </c>
      <c r="L74" t="n">
        <v>17.82</v>
      </c>
      <c r="M74" t="n">
        <v>-51.21</v>
      </c>
      <c r="N74" t="n">
        <v>-12.36</v>
      </c>
      <c r="O74" t="inlineStr">
        <is>
          <t>-</t>
        </is>
      </c>
    </row>
    <row r="75">
      <c r="A75" s="5" t="inlineStr">
        <is>
          <t>Ertrag des eingesetzten Kapitals</t>
        </is>
      </c>
      <c r="B75" s="5" t="inlineStr">
        <is>
          <t>ROCE Return on Cap. Empl. in %</t>
        </is>
      </c>
      <c r="C75" t="n">
        <v>-1.74</v>
      </c>
      <c r="D75" t="n">
        <v>5.68</v>
      </c>
      <c r="E75" t="n">
        <v>2.08</v>
      </c>
      <c r="F75" t="n">
        <v>10.36</v>
      </c>
      <c r="G75" t="n">
        <v>15.37</v>
      </c>
      <c r="H75" t="n">
        <v>12.46</v>
      </c>
      <c r="I75" t="n">
        <v>4.77</v>
      </c>
      <c r="J75" t="n">
        <v>7.22</v>
      </c>
      <c r="K75" t="n">
        <v>13.63</v>
      </c>
      <c r="L75" t="n">
        <v>21.17</v>
      </c>
      <c r="M75" t="n">
        <v>-51.42</v>
      </c>
      <c r="N75" t="n">
        <v>-10.91</v>
      </c>
      <c r="O75" t="inlineStr">
        <is>
          <t>-</t>
        </is>
      </c>
    </row>
    <row r="76">
      <c r="A76" s="5" t="inlineStr">
        <is>
          <t>Eigenkapital zu Anlagevermögen</t>
        </is>
      </c>
      <c r="B76" s="5" t="inlineStr">
        <is>
          <t>Equity to Fixed Assets in %</t>
        </is>
      </c>
      <c r="C76" t="n">
        <v>71.42</v>
      </c>
      <c r="D76" t="n">
        <v>72.78</v>
      </c>
      <c r="E76" t="n">
        <v>74.92</v>
      </c>
      <c r="F76" t="n">
        <v>69.7</v>
      </c>
      <c r="G76" t="n">
        <v>65.34</v>
      </c>
      <c r="H76" t="n">
        <v>65.34</v>
      </c>
      <c r="I76" t="n">
        <v>70.79000000000001</v>
      </c>
      <c r="J76" t="n">
        <v>67.09999999999999</v>
      </c>
      <c r="K76" t="n">
        <v>71.38</v>
      </c>
      <c r="L76" t="n">
        <v>69.84999999999999</v>
      </c>
      <c r="M76" t="n">
        <v>46.92</v>
      </c>
      <c r="N76" t="n">
        <v>55.33</v>
      </c>
      <c r="O76" t="inlineStr">
        <is>
          <t>-</t>
        </is>
      </c>
    </row>
    <row r="77">
      <c r="A77" s="5" t="inlineStr">
        <is>
          <t>Liquidität Dritten Grades</t>
        </is>
      </c>
      <c r="B77" s="5" t="inlineStr">
        <is>
          <t>Current Ratio in %</t>
        </is>
      </c>
      <c r="C77" t="n">
        <v>93.45999999999999</v>
      </c>
      <c r="D77" t="n">
        <v>125.47</v>
      </c>
      <c r="E77" t="n">
        <v>121.74</v>
      </c>
      <c r="F77" t="n">
        <v>152.26</v>
      </c>
      <c r="G77" t="n">
        <v>108.06</v>
      </c>
      <c r="H77" t="n">
        <v>59.27</v>
      </c>
      <c r="I77" t="n">
        <v>73.44</v>
      </c>
      <c r="J77" t="n">
        <v>129.88</v>
      </c>
      <c r="K77" t="n">
        <v>54.14</v>
      </c>
      <c r="L77" t="n">
        <v>79.41</v>
      </c>
      <c r="M77" t="n">
        <v>128.97</v>
      </c>
      <c r="N77" t="n">
        <v>67.2</v>
      </c>
      <c r="O77" t="inlineStr">
        <is>
          <t>-</t>
        </is>
      </c>
    </row>
    <row r="78">
      <c r="A78" s="5" t="inlineStr">
        <is>
          <t>Operativer Cashflow</t>
        </is>
      </c>
      <c r="B78" s="5" t="inlineStr">
        <is>
          <t>Operating Cashflow in M</t>
        </is>
      </c>
      <c r="C78" t="n">
        <v>8952.6988</v>
      </c>
      <c r="D78" t="n">
        <v>17968.9888</v>
      </c>
      <c r="E78" t="n">
        <v>18207.09</v>
      </c>
      <c r="F78" t="n">
        <v>25604.8</v>
      </c>
      <c r="G78" t="n">
        <v>31310.88</v>
      </c>
      <c r="H78" t="n">
        <v>31161</v>
      </c>
      <c r="I78" t="n">
        <v>28504.289</v>
      </c>
      <c r="J78" t="n">
        <v>18841.186</v>
      </c>
      <c r="K78" t="n">
        <v>21187.14</v>
      </c>
      <c r="L78" t="n">
        <v>27349.34</v>
      </c>
      <c r="M78" t="n">
        <v>13133.835</v>
      </c>
      <c r="N78" t="n">
        <v>13425.762</v>
      </c>
      <c r="O78" t="inlineStr">
        <is>
          <t>-</t>
        </is>
      </c>
    </row>
    <row r="79">
      <c r="A79" s="5" t="inlineStr">
        <is>
          <t>Aktienrückkauf</t>
        </is>
      </c>
      <c r="B79" s="5" t="inlineStr">
        <is>
          <t>Share Buyback in M</t>
        </is>
      </c>
      <c r="C79" t="n">
        <v>33.26999999999998</v>
      </c>
      <c r="D79" t="n">
        <v>47.13999999999999</v>
      </c>
      <c r="E79" t="n">
        <v>-1</v>
      </c>
      <c r="F79" t="n">
        <v>-8</v>
      </c>
      <c r="G79" t="n">
        <v>-12</v>
      </c>
      <c r="H79" t="n">
        <v>-22.29999999999995</v>
      </c>
      <c r="I79" t="n">
        <v>-97.5</v>
      </c>
      <c r="J79" t="n">
        <v>-3.200000000000045</v>
      </c>
      <c r="K79" t="n">
        <v>-17.60000000000002</v>
      </c>
      <c r="L79" t="n">
        <v>-15.89999999999998</v>
      </c>
      <c r="M79" t="n">
        <v>-341.3</v>
      </c>
      <c r="N79" t="n">
        <v>-0.9000000000000909</v>
      </c>
      <c r="O79" t="n">
        <v>0</v>
      </c>
    </row>
    <row r="80">
      <c r="A80" s="5" t="inlineStr">
        <is>
          <t>Umsatzwachstum 1J in %</t>
        </is>
      </c>
      <c r="B80" s="5" t="inlineStr">
        <is>
          <t>Revenue Growth 1Y in %</t>
        </is>
      </c>
      <c r="C80" t="n">
        <v>41.47</v>
      </c>
      <c r="D80" t="n">
        <v>8.49</v>
      </c>
      <c r="E80" t="n">
        <v>-0.17</v>
      </c>
      <c r="F80" t="n">
        <v>27.16</v>
      </c>
      <c r="G80" t="n">
        <v>20.83</v>
      </c>
      <c r="H80" t="n">
        <v>16.72</v>
      </c>
      <c r="I80" t="n">
        <v>-0.9</v>
      </c>
      <c r="J80" t="n">
        <v>11.41</v>
      </c>
      <c r="K80" t="n">
        <v>-24.37</v>
      </c>
      <c r="L80" t="n">
        <v>-28.88</v>
      </c>
      <c r="M80" t="n">
        <v>-14.11</v>
      </c>
      <c r="N80" t="inlineStr">
        <is>
          <t>-</t>
        </is>
      </c>
      <c r="O80" t="inlineStr">
        <is>
          <t>-</t>
        </is>
      </c>
    </row>
    <row r="81">
      <c r="A81" s="5" t="inlineStr">
        <is>
          <t>Umsatzwachstum 3J in %</t>
        </is>
      </c>
      <c r="B81" s="5" t="inlineStr">
        <is>
          <t>Revenue Growth 3Y in %</t>
        </is>
      </c>
      <c r="C81" t="n">
        <v>16.6</v>
      </c>
      <c r="D81" t="n">
        <v>11.83</v>
      </c>
      <c r="E81" t="n">
        <v>15.94</v>
      </c>
      <c r="F81" t="n">
        <v>21.57</v>
      </c>
      <c r="G81" t="n">
        <v>12.22</v>
      </c>
      <c r="H81" t="n">
        <v>9.08</v>
      </c>
      <c r="I81" t="n">
        <v>-4.62</v>
      </c>
      <c r="J81" t="n">
        <v>-13.95</v>
      </c>
      <c r="K81" t="n">
        <v>-22.45</v>
      </c>
      <c r="L81" t="inlineStr">
        <is>
          <t>-</t>
        </is>
      </c>
      <c r="M81" t="inlineStr">
        <is>
          <t>-</t>
        </is>
      </c>
      <c r="N81" t="inlineStr">
        <is>
          <t>-</t>
        </is>
      </c>
      <c r="O81" t="inlineStr">
        <is>
          <t>-</t>
        </is>
      </c>
    </row>
    <row r="82">
      <c r="A82" s="5" t="inlineStr">
        <is>
          <t>Umsatzwachstum 5J in %</t>
        </is>
      </c>
      <c r="B82" s="5" t="inlineStr">
        <is>
          <t>Revenue Growth 5Y in %</t>
        </is>
      </c>
      <c r="C82" t="n">
        <v>19.56</v>
      </c>
      <c r="D82" t="n">
        <v>14.61</v>
      </c>
      <c r="E82" t="n">
        <v>12.73</v>
      </c>
      <c r="F82" t="n">
        <v>15.04</v>
      </c>
      <c r="G82" t="n">
        <v>4.74</v>
      </c>
      <c r="H82" t="n">
        <v>-5.2</v>
      </c>
      <c r="I82" t="n">
        <v>-11.37</v>
      </c>
      <c r="J82" t="inlineStr">
        <is>
          <t>-</t>
        </is>
      </c>
      <c r="K82" t="inlineStr">
        <is>
          <t>-</t>
        </is>
      </c>
      <c r="L82" t="inlineStr">
        <is>
          <t>-</t>
        </is>
      </c>
      <c r="M82" t="inlineStr">
        <is>
          <t>-</t>
        </is>
      </c>
      <c r="N82" t="inlineStr">
        <is>
          <t>-</t>
        </is>
      </c>
      <c r="O82" t="inlineStr">
        <is>
          <t>-</t>
        </is>
      </c>
    </row>
    <row r="83">
      <c r="A83" s="5" t="inlineStr">
        <is>
          <t>Umsatzwachstum 10J in %</t>
        </is>
      </c>
      <c r="B83" s="5" t="inlineStr">
        <is>
          <t>Revenue Growth 10Y in %</t>
        </is>
      </c>
      <c r="C83" t="n">
        <v>7.18</v>
      </c>
      <c r="D83" t="n">
        <v>1.62</v>
      </c>
      <c r="E83" t="inlineStr">
        <is>
          <t>-</t>
        </is>
      </c>
      <c r="F83" t="inlineStr">
        <is>
          <t>-</t>
        </is>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-159.03</v>
      </c>
      <c r="D84" t="n">
        <v>155.44</v>
      </c>
      <c r="E84" t="n">
        <v>-85.65000000000001</v>
      </c>
      <c r="F84" t="n">
        <v>-21.35</v>
      </c>
      <c r="G84" t="n">
        <v>54.61</v>
      </c>
      <c r="H84" t="n">
        <v>289.44</v>
      </c>
      <c r="I84" t="n">
        <v>-40.83</v>
      </c>
      <c r="J84" t="n">
        <v>-42.86</v>
      </c>
      <c r="K84" t="n">
        <v>-26.32</v>
      </c>
      <c r="L84" t="n">
        <v>-129.37</v>
      </c>
      <c r="M84" t="n">
        <v>148.3</v>
      </c>
      <c r="N84" t="inlineStr">
        <is>
          <t>-</t>
        </is>
      </c>
      <c r="O84" t="inlineStr">
        <is>
          <t>-</t>
        </is>
      </c>
    </row>
    <row r="85">
      <c r="A85" s="5" t="inlineStr">
        <is>
          <t>Gewinnwachstum 3J in %</t>
        </is>
      </c>
      <c r="B85" s="5" t="inlineStr">
        <is>
          <t>Earnings Growth 3Y in %</t>
        </is>
      </c>
      <c r="C85" t="n">
        <v>-29.75</v>
      </c>
      <c r="D85" t="n">
        <v>16.15</v>
      </c>
      <c r="E85" t="n">
        <v>-17.46</v>
      </c>
      <c r="F85" t="n">
        <v>107.57</v>
      </c>
      <c r="G85" t="n">
        <v>101.07</v>
      </c>
      <c r="H85" t="n">
        <v>68.58</v>
      </c>
      <c r="I85" t="n">
        <v>-36.67</v>
      </c>
      <c r="J85" t="n">
        <v>-66.18000000000001</v>
      </c>
      <c r="K85" t="n">
        <v>-2.46</v>
      </c>
      <c r="L85" t="inlineStr">
        <is>
          <t>-</t>
        </is>
      </c>
      <c r="M85" t="inlineStr">
        <is>
          <t>-</t>
        </is>
      </c>
      <c r="N85" t="inlineStr">
        <is>
          <t>-</t>
        </is>
      </c>
      <c r="O85" t="inlineStr">
        <is>
          <t>-</t>
        </is>
      </c>
    </row>
    <row r="86">
      <c r="A86" s="5" t="inlineStr">
        <is>
          <t>Gewinnwachstum 5J in %</t>
        </is>
      </c>
      <c r="B86" s="5" t="inlineStr">
        <is>
          <t>Earnings Growth 5Y in %</t>
        </is>
      </c>
      <c r="C86" t="n">
        <v>-11.2</v>
      </c>
      <c r="D86" t="n">
        <v>78.5</v>
      </c>
      <c r="E86" t="n">
        <v>39.24</v>
      </c>
      <c r="F86" t="n">
        <v>47.8</v>
      </c>
      <c r="G86" t="n">
        <v>46.81</v>
      </c>
      <c r="H86" t="n">
        <v>10.01</v>
      </c>
      <c r="I86" t="n">
        <v>-18.22</v>
      </c>
      <c r="J86" t="inlineStr">
        <is>
          <t>-</t>
        </is>
      </c>
      <c r="K86" t="inlineStr">
        <is>
          <t>-</t>
        </is>
      </c>
      <c r="L86" t="inlineStr">
        <is>
          <t>-</t>
        </is>
      </c>
      <c r="M86" t="inlineStr">
        <is>
          <t>-</t>
        </is>
      </c>
      <c r="N86" t="inlineStr">
        <is>
          <t>-</t>
        </is>
      </c>
      <c r="O86" t="inlineStr">
        <is>
          <t>-</t>
        </is>
      </c>
    </row>
    <row r="87">
      <c r="A87" s="5" t="inlineStr">
        <is>
          <t>Gewinnwachstum 10J in %</t>
        </is>
      </c>
      <c r="B87" s="5" t="inlineStr">
        <is>
          <t>Earnings Growth 10Y in %</t>
        </is>
      </c>
      <c r="C87" t="n">
        <v>-0.59</v>
      </c>
      <c r="D87" t="n">
        <v>30.14</v>
      </c>
      <c r="E87" t="inlineStr">
        <is>
          <t>-</t>
        </is>
      </c>
      <c r="F87" t="inlineStr">
        <is>
          <t>-</t>
        </is>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inlineStr">
        <is>
          <t>-</t>
        </is>
      </c>
      <c r="D88" t="n">
        <v>0.17</v>
      </c>
      <c r="E88" t="n">
        <v>0.83</v>
      </c>
      <c r="F88" t="n">
        <v>0.11</v>
      </c>
      <c r="G88" t="n">
        <v>0.11</v>
      </c>
      <c r="H88" t="n">
        <v>0.59</v>
      </c>
      <c r="I88" t="n">
        <v>-0.93</v>
      </c>
      <c r="J88" t="inlineStr">
        <is>
          <t>-</t>
        </is>
      </c>
      <c r="K88" t="inlineStr">
        <is>
          <t>-</t>
        </is>
      </c>
      <c r="L88" t="inlineStr">
        <is>
          <t>-</t>
        </is>
      </c>
      <c r="M88" t="inlineStr">
        <is>
          <t>-</t>
        </is>
      </c>
      <c r="N88" t="inlineStr">
        <is>
          <t>-</t>
        </is>
      </c>
      <c r="O88" t="inlineStr">
        <is>
          <t>-</t>
        </is>
      </c>
    </row>
    <row r="89">
      <c r="A89" s="5" t="inlineStr">
        <is>
          <t>EBIT-Wachstum 1J in %</t>
        </is>
      </c>
      <c r="B89" s="5" t="inlineStr">
        <is>
          <t>EBIT Growth 1Y in %</t>
        </is>
      </c>
      <c r="C89" t="n">
        <v>-128.3</v>
      </c>
      <c r="D89" t="n">
        <v>180</v>
      </c>
      <c r="E89" t="n">
        <v>-81.51000000000001</v>
      </c>
      <c r="F89" t="n">
        <v>-27.56</v>
      </c>
      <c r="G89" t="n">
        <v>55.53</v>
      </c>
      <c r="H89" t="n">
        <v>229.29</v>
      </c>
      <c r="I89" t="n">
        <v>-32.08</v>
      </c>
      <c r="J89" t="n">
        <v>-38.07</v>
      </c>
      <c r="K89" t="n">
        <v>-28.21</v>
      </c>
      <c r="L89" t="n">
        <v>-134.84</v>
      </c>
      <c r="M89" t="n">
        <v>173.09</v>
      </c>
      <c r="N89" t="inlineStr">
        <is>
          <t>-</t>
        </is>
      </c>
      <c r="O89" t="inlineStr">
        <is>
          <t>-</t>
        </is>
      </c>
    </row>
    <row r="90">
      <c r="A90" s="5" t="inlineStr">
        <is>
          <t>EBIT-Wachstum 3J in %</t>
        </is>
      </c>
      <c r="B90" s="5" t="inlineStr">
        <is>
          <t>EBIT Growth 3Y in %</t>
        </is>
      </c>
      <c r="C90" t="n">
        <v>-9.94</v>
      </c>
      <c r="D90" t="n">
        <v>23.64</v>
      </c>
      <c r="E90" t="n">
        <v>-17.85</v>
      </c>
      <c r="F90" t="n">
        <v>85.75</v>
      </c>
      <c r="G90" t="n">
        <v>84.25</v>
      </c>
      <c r="H90" t="n">
        <v>53.05</v>
      </c>
      <c r="I90" t="n">
        <v>-32.79</v>
      </c>
      <c r="J90" t="n">
        <v>-67.04000000000001</v>
      </c>
      <c r="K90" t="n">
        <v>3.35</v>
      </c>
      <c r="L90" t="inlineStr">
        <is>
          <t>-</t>
        </is>
      </c>
      <c r="M90" t="inlineStr">
        <is>
          <t>-</t>
        </is>
      </c>
      <c r="N90" t="inlineStr">
        <is>
          <t>-</t>
        </is>
      </c>
      <c r="O90" t="inlineStr">
        <is>
          <t>-</t>
        </is>
      </c>
    </row>
    <row r="91">
      <c r="A91" s="5" t="inlineStr">
        <is>
          <t>EBIT-Wachstum 5J in %</t>
        </is>
      </c>
      <c r="B91" s="5" t="inlineStr">
        <is>
          <t>EBIT Growth 5Y in %</t>
        </is>
      </c>
      <c r="C91" t="n">
        <v>-0.37</v>
      </c>
      <c r="D91" t="n">
        <v>71.15000000000001</v>
      </c>
      <c r="E91" t="n">
        <v>28.73</v>
      </c>
      <c r="F91" t="n">
        <v>37.42</v>
      </c>
      <c r="G91" t="n">
        <v>37.29</v>
      </c>
      <c r="H91" t="n">
        <v>-0.78</v>
      </c>
      <c r="I91" t="n">
        <v>-12.02</v>
      </c>
      <c r="J91" t="inlineStr">
        <is>
          <t>-</t>
        </is>
      </c>
      <c r="K91" t="inlineStr">
        <is>
          <t>-</t>
        </is>
      </c>
      <c r="L91" t="inlineStr">
        <is>
          <t>-</t>
        </is>
      </c>
      <c r="M91" t="inlineStr">
        <is>
          <t>-</t>
        </is>
      </c>
      <c r="N91" t="inlineStr">
        <is>
          <t>-</t>
        </is>
      </c>
      <c r="O91" t="inlineStr">
        <is>
          <t>-</t>
        </is>
      </c>
    </row>
    <row r="92">
      <c r="A92" s="5" t="inlineStr">
        <is>
          <t>EBIT-Wachstum 10J in %</t>
        </is>
      </c>
      <c r="B92" s="5" t="inlineStr">
        <is>
          <t>EBIT Growth 10Y in %</t>
        </is>
      </c>
      <c r="C92" t="n">
        <v>-0.57</v>
      </c>
      <c r="D92" t="n">
        <v>29.56</v>
      </c>
      <c r="E92" t="inlineStr">
        <is>
          <t>-</t>
        </is>
      </c>
      <c r="F92" t="inlineStr">
        <is>
          <t>-</t>
        </is>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-48.45</v>
      </c>
      <c r="D93" t="n">
        <v>3.37</v>
      </c>
      <c r="E93" t="n">
        <v>-28.96</v>
      </c>
      <c r="F93" t="n">
        <v>-18.85</v>
      </c>
      <c r="G93" t="n">
        <v>-0.6899999999999999</v>
      </c>
      <c r="H93" t="n">
        <v>6.93</v>
      </c>
      <c r="I93" t="n">
        <v>36.5</v>
      </c>
      <c r="J93" t="n">
        <v>-11.39</v>
      </c>
      <c r="K93" t="n">
        <v>-24.05</v>
      </c>
      <c r="L93" t="n">
        <v>104.47</v>
      </c>
      <c r="M93" t="n">
        <v>-40.84</v>
      </c>
      <c r="N93" t="inlineStr">
        <is>
          <t>-</t>
        </is>
      </c>
      <c r="O93" t="inlineStr">
        <is>
          <t>-</t>
        </is>
      </c>
    </row>
    <row r="94">
      <c r="A94" s="5" t="inlineStr">
        <is>
          <t>Op.Cashflow Wachstum 3J in %</t>
        </is>
      </c>
      <c r="B94" s="5" t="inlineStr">
        <is>
          <t>Op.Cashflow Wachstum 3Y in %</t>
        </is>
      </c>
      <c r="C94" t="n">
        <v>-24.68</v>
      </c>
      <c r="D94" t="n">
        <v>-14.81</v>
      </c>
      <c r="E94" t="n">
        <v>-16.17</v>
      </c>
      <c r="F94" t="n">
        <v>-4.2</v>
      </c>
      <c r="G94" t="n">
        <v>14.25</v>
      </c>
      <c r="H94" t="n">
        <v>10.68</v>
      </c>
      <c r="I94" t="n">
        <v>0.35</v>
      </c>
      <c r="J94" t="n">
        <v>23.01</v>
      </c>
      <c r="K94" t="n">
        <v>13.19</v>
      </c>
      <c r="L94" t="inlineStr">
        <is>
          <t>-</t>
        </is>
      </c>
      <c r="M94" t="inlineStr">
        <is>
          <t>-</t>
        </is>
      </c>
      <c r="N94" t="inlineStr">
        <is>
          <t>-</t>
        </is>
      </c>
      <c r="O94" t="inlineStr">
        <is>
          <t>-</t>
        </is>
      </c>
    </row>
    <row r="95">
      <c r="A95" s="5" t="inlineStr">
        <is>
          <t>Op.Cashflow Wachstum 5J in %</t>
        </is>
      </c>
      <c r="B95" s="5" t="inlineStr">
        <is>
          <t>Op.Cashflow Wachstum 5Y in %</t>
        </is>
      </c>
      <c r="C95" t="n">
        <v>-18.72</v>
      </c>
      <c r="D95" t="n">
        <v>-7.64</v>
      </c>
      <c r="E95" t="n">
        <v>-1.01</v>
      </c>
      <c r="F95" t="n">
        <v>2.5</v>
      </c>
      <c r="G95" t="n">
        <v>1.46</v>
      </c>
      <c r="H95" t="n">
        <v>22.49</v>
      </c>
      <c r="I95" t="n">
        <v>12.94</v>
      </c>
      <c r="J95" t="inlineStr">
        <is>
          <t>-</t>
        </is>
      </c>
      <c r="K95" t="inlineStr">
        <is>
          <t>-</t>
        </is>
      </c>
      <c r="L95" t="inlineStr">
        <is>
          <t>-</t>
        </is>
      </c>
      <c r="M95" t="inlineStr">
        <is>
          <t>-</t>
        </is>
      </c>
      <c r="N95" t="inlineStr">
        <is>
          <t>-</t>
        </is>
      </c>
      <c r="O95" t="inlineStr">
        <is>
          <t>-</t>
        </is>
      </c>
    </row>
    <row r="96">
      <c r="A96" s="5" t="inlineStr">
        <is>
          <t>Op.Cashflow Wachstum 10J in %</t>
        </is>
      </c>
      <c r="B96" s="5" t="inlineStr">
        <is>
          <t>Op.Cashflow Wachstum 10Y in %</t>
        </is>
      </c>
      <c r="C96" t="n">
        <v>1.89</v>
      </c>
      <c r="D96" t="n">
        <v>2.65</v>
      </c>
      <c r="E96" t="inlineStr">
        <is>
          <t>-</t>
        </is>
      </c>
      <c r="F96" t="inlineStr">
        <is>
          <t>-</t>
        </is>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-27</v>
      </c>
      <c r="D97" t="n">
        <v>95</v>
      </c>
      <c r="E97" t="n">
        <v>207</v>
      </c>
      <c r="F97" t="n">
        <v>162</v>
      </c>
      <c r="G97" t="n">
        <v>30</v>
      </c>
      <c r="H97" t="n">
        <v>-312</v>
      </c>
      <c r="I97" t="n">
        <v>-85</v>
      </c>
      <c r="J97" t="n">
        <v>127</v>
      </c>
      <c r="K97" t="n">
        <v>-299</v>
      </c>
      <c r="L97" t="n">
        <v>-97</v>
      </c>
      <c r="M97" t="n">
        <v>166</v>
      </c>
      <c r="N97" t="n">
        <v>-184</v>
      </c>
      <c r="O97" t="inlineStr">
        <is>
          <t>-</t>
        </is>
      </c>
      <c r="P97" t="inlineStr">
        <is>
          <t>-</t>
        </is>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Q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11"/>
    <col customWidth="1" max="14" min="14" width="21"/>
    <col customWidth="1" max="15" min="15" width="11"/>
    <col customWidth="1" max="16" min="16" width="10"/>
    <col customWidth="1" max="17" min="17" width="10"/>
  </cols>
  <sheetData>
    <row r="1">
      <c r="A1" s="1" t="inlineStr">
        <is>
          <t xml:space="preserve">3I GROUP </t>
        </is>
      </c>
      <c r="B1" s="2" t="inlineStr">
        <is>
          <t>WKN: A0MU9Q  ISIN: GB00B1YW4409  US-Symbol:TGOPF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+44-20-7928-3131</t>
        </is>
      </c>
      <c r="G4" t="inlineStr">
        <is>
          <t>08.01.2020</t>
        </is>
      </c>
      <c r="H4" t="inlineStr">
        <is>
          <t>Dividend Payout</t>
        </is>
      </c>
      <c r="J4" t="inlineStr">
        <is>
          <t>BlackRock, Inc</t>
        </is>
      </c>
      <c r="L4" t="inlineStr">
        <is>
          <t>8,50%</t>
        </is>
      </c>
    </row>
    <row r="5">
      <c r="A5" s="5" t="inlineStr">
        <is>
          <t>Ticker</t>
        </is>
      </c>
      <c r="B5" t="inlineStr">
        <is>
          <t>IGQ5</t>
        </is>
      </c>
      <c r="C5" s="5" t="inlineStr">
        <is>
          <t>Fax</t>
        </is>
      </c>
      <c r="D5" s="5" t="inlineStr"/>
      <c r="E5" t="inlineStr">
        <is>
          <t>+44-20-7928-0058</t>
        </is>
      </c>
      <c r="G5" t="inlineStr">
        <is>
          <t>20.05.2020</t>
        </is>
      </c>
      <c r="H5" t="inlineStr">
        <is>
          <t>Publication Of Annual Report</t>
        </is>
      </c>
      <c r="J5" t="inlineStr">
        <is>
          <t>Artemis Investment Management LLP</t>
        </is>
      </c>
      <c r="L5" t="inlineStr">
        <is>
          <t>5,54%</t>
        </is>
      </c>
    </row>
    <row r="6">
      <c r="A6" s="5" t="inlineStr">
        <is>
          <t>Gelistet Seit / Listed Since</t>
        </is>
      </c>
      <c r="B6" t="inlineStr">
        <is>
          <t>-</t>
        </is>
      </c>
      <c r="C6" s="5" t="inlineStr">
        <is>
          <t>Internet</t>
        </is>
      </c>
      <c r="D6" s="5" t="inlineStr"/>
      <c r="E6" t="inlineStr">
        <is>
          <t>http://www.3i.com/</t>
        </is>
      </c>
      <c r="G6" t="inlineStr">
        <is>
          <t>11.06.2020</t>
        </is>
      </c>
      <c r="H6" t="inlineStr">
        <is>
          <t>Ex Dividend</t>
        </is>
      </c>
      <c r="J6" t="inlineStr">
        <is>
          <t>Legal &amp; General Investment Management Limited</t>
        </is>
      </c>
      <c r="L6" t="inlineStr">
        <is>
          <t>3,53%</t>
        </is>
      </c>
    </row>
    <row r="7">
      <c r="A7" s="5" t="inlineStr">
        <is>
          <t>Nominalwert / Nominal Value</t>
        </is>
      </c>
      <c r="B7" t="inlineStr">
        <is>
          <t>0,74</t>
        </is>
      </c>
      <c r="C7" s="5" t="inlineStr">
        <is>
          <t>E-Mail</t>
        </is>
      </c>
      <c r="D7" s="5" t="inlineStr"/>
      <c r="E7" t="inlineStr">
        <is>
          <t>webmaster@3igroup.com</t>
        </is>
      </c>
      <c r="G7" t="inlineStr">
        <is>
          <t>25.06.2020</t>
        </is>
      </c>
      <c r="H7" t="inlineStr">
        <is>
          <t>Annual General Meeting</t>
        </is>
      </c>
      <c r="J7" t="inlineStr">
        <is>
          <t>Threadneedle Asset Management Ltd</t>
        </is>
      </c>
      <c r="L7" t="inlineStr">
        <is>
          <t>3,61%</t>
        </is>
      </c>
    </row>
    <row r="8">
      <c r="A8" s="5" t="inlineStr">
        <is>
          <t>Land / Country</t>
        </is>
      </c>
      <c r="B8" t="inlineStr">
        <is>
          <t>Großbritannien</t>
        </is>
      </c>
      <c r="C8" s="5" t="inlineStr">
        <is>
          <t>Inv. Relations Telefon / Phone</t>
        </is>
      </c>
      <c r="D8" s="5" t="inlineStr"/>
      <c r="E8" t="inlineStr">
        <is>
          <t>+44-20-7975-3258</t>
        </is>
      </c>
      <c r="G8" t="inlineStr">
        <is>
          <t>17.07.2020</t>
        </is>
      </c>
      <c r="H8" t="inlineStr">
        <is>
          <t>Dividend Payout</t>
        </is>
      </c>
      <c r="J8" t="inlineStr">
        <is>
          <t>Vanguard Group, Inc</t>
        </is>
      </c>
      <c r="L8" t="inlineStr">
        <is>
          <t>3,77%</t>
        </is>
      </c>
    </row>
    <row r="9">
      <c r="A9" s="5" t="inlineStr">
        <is>
          <t>Währung / Currency</t>
        </is>
      </c>
      <c r="B9" t="inlineStr">
        <is>
          <t>GBP</t>
        </is>
      </c>
      <c r="C9" s="5" t="inlineStr">
        <is>
          <t>Inv. Relations E-Mail</t>
        </is>
      </c>
      <c r="D9" s="5" t="inlineStr"/>
      <c r="E9" t="inlineStr">
        <is>
          <t>IRTeam@3i.com</t>
        </is>
      </c>
      <c r="G9" t="inlineStr">
        <is>
          <t>16.11.2020</t>
        </is>
      </c>
      <c r="H9" t="inlineStr">
        <is>
          <t>Score Half Year (Subject To Change)</t>
        </is>
      </c>
      <c r="J9" t="inlineStr">
        <is>
          <t>Freefloat</t>
        </is>
      </c>
      <c r="L9" t="inlineStr">
        <is>
          <t>75,05%</t>
        </is>
      </c>
    </row>
    <row r="10">
      <c r="A10" s="5" t="inlineStr">
        <is>
          <t>Branche / Industry</t>
        </is>
      </c>
      <c r="B10" t="inlineStr">
        <is>
          <t>Financial Services</t>
        </is>
      </c>
      <c r="C10" s="5" t="inlineStr">
        <is>
          <t>Kontaktperson / Contact Person</t>
        </is>
      </c>
      <c r="D10" s="5" t="inlineStr"/>
      <c r="E10" t="inlineStr">
        <is>
          <t>Silvia Santoro</t>
        </is>
      </c>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3i Group plc16 Palace Street  UK-London SW1E 5JD</t>
        </is>
      </c>
    </row>
    <row r="14">
      <c r="A14" s="5" t="inlineStr">
        <is>
          <t>Management</t>
        </is>
      </c>
      <c r="B14" t="inlineStr">
        <is>
          <t>Simon Borrows, Rob Collins, Pieter de Jong, Kevin Dunn, Phil White, Julia Wilson, Peter Wirtz</t>
        </is>
      </c>
    </row>
    <row r="15">
      <c r="A15" s="5" t="inlineStr">
        <is>
          <t>Aufsichtsrat / Board</t>
        </is>
      </c>
      <c r="B15" t="inlineStr">
        <is>
          <t>Simon Thompson, Simon Borrows, Julia Wilson, Jonathan Asquith, Caroline Banszky, Peter Grosch, Stephen Daintith, David Hutchison, Coline McConville, Alexandra Schaapveld</t>
        </is>
      </c>
    </row>
    <row r="16">
      <c r="A16" s="5" t="inlineStr">
        <is>
          <t>Beschreibung</t>
        </is>
      </c>
      <c r="B16" t="inlineStr">
        <is>
          <t>3i Group plc ist ein weltweit tätiges Investmentunternehmen mit Fokus auf die Bereiche Private Equity und Infrastruktur. Der Bereich Debt Management wird gemäss Unternehmensmitteilung vom Oktober 2016 an Investcorp verkauft. 3i investiert hauptsächlich in Unternehmen der Bereiche Dienstleistungen, Verbrauchsgüter und Industrie, Versorgungs- und Transportunternehmen und soziale Infrastruktur in Nordeuropa und Nordamerika. 3i wurde bereits 1945 gegründet und hat seinen Hauptsitz in London, UK. Copyright 2014 FINANCE BASE AG</t>
        </is>
      </c>
    </row>
    <row r="17">
      <c r="A17" s="5" t="inlineStr">
        <is>
          <t>Profile</t>
        </is>
      </c>
      <c r="B17" t="inlineStr">
        <is>
          <t>3i Group plc is a global investment firm focused on private equity and infrastructure. The Debt Management is sold according to its news release of October 2016 to Investcorp. 3i invests primarily in companies in the areas of services, consumer goods and industrial, utility and transportation companies and social infrastructure in northern Europe and North America. 3i was founded in 1945 and is headquartered in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row>
    <row r="19">
      <c r="A19" s="5" t="inlineStr">
        <is>
          <t>Bilanz in Mio.  GBP per  31.03</t>
        </is>
      </c>
      <c r="B19" s="5" t="inlineStr">
        <is>
          <t>Balance Sheet in M  GBP per  31.03</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2007</v>
      </c>
    </row>
    <row r="20">
      <c r="A20" s="5" t="inlineStr">
        <is>
          <t>Umsatz</t>
        </is>
      </c>
      <c r="B20" s="5" t="inlineStr">
        <is>
          <t>Revenue</t>
        </is>
      </c>
      <c r="C20" t="inlineStr">
        <is>
          <t>-</t>
        </is>
      </c>
      <c r="D20" t="n">
        <v>1407</v>
      </c>
      <c r="E20" t="n">
        <v>1552</v>
      </c>
      <c r="F20" t="n">
        <v>1399</v>
      </c>
      <c r="G20" t="n">
        <v>827</v>
      </c>
      <c r="H20" t="n">
        <v>851</v>
      </c>
      <c r="I20" t="n">
        <v>693</v>
      </c>
      <c r="J20" t="n">
        <v>546</v>
      </c>
      <c r="K20" t="n">
        <v>-329</v>
      </c>
      <c r="L20" t="n">
        <v>601</v>
      </c>
      <c r="M20" t="n">
        <v>843</v>
      </c>
      <c r="N20" t="n">
        <v>-2206</v>
      </c>
      <c r="O20" t="n">
        <v>1041</v>
      </c>
      <c r="P20" t="inlineStr">
        <is>
          <t>-</t>
        </is>
      </c>
      <c r="Q20" t="inlineStr">
        <is>
          <t>-</t>
        </is>
      </c>
    </row>
    <row r="21">
      <c r="A21" s="5" t="inlineStr">
        <is>
          <t>Operatives Ergebnis (EBIT)</t>
        </is>
      </c>
      <c r="B21" s="5" t="inlineStr">
        <is>
          <t>EBIT Earning Before Interest &amp; Tax</t>
        </is>
      </c>
      <c r="C21" t="inlineStr">
        <is>
          <t>-</t>
        </is>
      </c>
      <c r="D21" t="n">
        <v>1295</v>
      </c>
      <c r="E21" t="n">
        <v>1428</v>
      </c>
      <c r="F21" t="n">
        <v>1342</v>
      </c>
      <c r="G21" t="n">
        <v>866</v>
      </c>
      <c r="H21" t="n">
        <v>748</v>
      </c>
      <c r="I21" t="n">
        <v>625</v>
      </c>
      <c r="J21" t="n">
        <v>432</v>
      </c>
      <c r="K21" t="n">
        <v>-425</v>
      </c>
      <c r="L21" t="n">
        <v>449</v>
      </c>
      <c r="M21" t="n">
        <v>623</v>
      </c>
      <c r="N21" t="n">
        <v>-2328</v>
      </c>
      <c r="O21" t="n">
        <v>735</v>
      </c>
      <c r="P21" t="inlineStr">
        <is>
          <t>-</t>
        </is>
      </c>
      <c r="Q21" t="inlineStr">
        <is>
          <t>-</t>
        </is>
      </c>
    </row>
    <row r="22">
      <c r="A22" s="5" t="inlineStr">
        <is>
          <t>Finanzergebnis</t>
        </is>
      </c>
      <c r="B22" s="5" t="inlineStr">
        <is>
          <t>Financial Result</t>
        </is>
      </c>
      <c r="C22" t="inlineStr">
        <is>
          <t>-</t>
        </is>
      </c>
      <c r="D22" t="n">
        <v>-61</v>
      </c>
      <c r="E22" t="n">
        <v>23</v>
      </c>
      <c r="F22" t="n">
        <v>182</v>
      </c>
      <c r="G22" t="n">
        <v>-47</v>
      </c>
      <c r="H22" t="n">
        <v>-46</v>
      </c>
      <c r="I22" t="n">
        <v>-106</v>
      </c>
      <c r="J22" t="n">
        <v>-243</v>
      </c>
      <c r="K22" t="n">
        <v>-352</v>
      </c>
      <c r="L22" t="n">
        <v>-260</v>
      </c>
      <c r="M22" t="n">
        <v>-464</v>
      </c>
      <c r="N22" t="n">
        <v>384</v>
      </c>
      <c r="O22" t="n">
        <v>99</v>
      </c>
      <c r="P22" t="inlineStr">
        <is>
          <t>-</t>
        </is>
      </c>
      <c r="Q22" t="inlineStr">
        <is>
          <t>-</t>
        </is>
      </c>
    </row>
    <row r="23">
      <c r="A23" s="5" t="inlineStr">
        <is>
          <t>Ergebnis vor Steuer (EBT)</t>
        </is>
      </c>
      <c r="B23" s="5" t="inlineStr">
        <is>
          <t>EBT Earning Before Tax</t>
        </is>
      </c>
      <c r="C23" t="inlineStr">
        <is>
          <t>-</t>
        </is>
      </c>
      <c r="D23" t="n">
        <v>1234</v>
      </c>
      <c r="E23" t="n">
        <v>1451</v>
      </c>
      <c r="F23" t="n">
        <v>1524</v>
      </c>
      <c r="G23" t="n">
        <v>819</v>
      </c>
      <c r="H23" t="n">
        <v>702</v>
      </c>
      <c r="I23" t="n">
        <v>519</v>
      </c>
      <c r="J23" t="n">
        <v>189</v>
      </c>
      <c r="K23" t="n">
        <v>-777</v>
      </c>
      <c r="L23" t="n">
        <v>189</v>
      </c>
      <c r="M23" t="n">
        <v>159</v>
      </c>
      <c r="N23" t="n">
        <v>-1944</v>
      </c>
      <c r="O23" t="n">
        <v>834</v>
      </c>
      <c r="P23" t="inlineStr">
        <is>
          <t>-</t>
        </is>
      </c>
      <c r="Q23" t="inlineStr">
        <is>
          <t>-</t>
        </is>
      </c>
    </row>
    <row r="24">
      <c r="A24" s="5" t="inlineStr">
        <is>
          <t>Ergebnis nach Steuer</t>
        </is>
      </c>
      <c r="B24" s="5" t="inlineStr">
        <is>
          <t>Earnings after tax</t>
        </is>
      </c>
      <c r="C24" t="inlineStr">
        <is>
          <t>-</t>
        </is>
      </c>
      <c r="D24" t="n">
        <v>1247</v>
      </c>
      <c r="E24" t="n">
        <v>1425</v>
      </c>
      <c r="F24" t="n">
        <v>1625</v>
      </c>
      <c r="G24" t="n">
        <v>817</v>
      </c>
      <c r="H24" t="n">
        <v>700</v>
      </c>
      <c r="I24" t="n">
        <v>517</v>
      </c>
      <c r="J24" t="n">
        <v>183</v>
      </c>
      <c r="K24" t="n">
        <v>-783</v>
      </c>
      <c r="L24" t="n">
        <v>186</v>
      </c>
      <c r="M24" t="n">
        <v>154</v>
      </c>
      <c r="N24" t="n">
        <v>-1948</v>
      </c>
      <c r="O24" t="n">
        <v>828</v>
      </c>
      <c r="P24" t="inlineStr">
        <is>
          <t>-</t>
        </is>
      </c>
      <c r="Q24" t="inlineStr">
        <is>
          <t>-</t>
        </is>
      </c>
    </row>
    <row r="25">
      <c r="A25" s="5" t="inlineStr">
        <is>
          <t>Minderheitenanteil</t>
        </is>
      </c>
      <c r="B25" s="5" t="inlineStr">
        <is>
          <t>Minority Share</t>
        </is>
      </c>
      <c r="C25" t="inlineStr">
        <is>
          <t>-</t>
        </is>
      </c>
      <c r="D25" t="inlineStr">
        <is>
          <t>-</t>
        </is>
      </c>
      <c r="E25" t="inlineStr">
        <is>
          <t>-</t>
        </is>
      </c>
      <c r="F25" t="inlineStr">
        <is>
          <t>-</t>
        </is>
      </c>
      <c r="G25" t="inlineStr">
        <is>
          <t>-</t>
        </is>
      </c>
      <c r="H25" t="inlineStr">
        <is>
          <t>-</t>
        </is>
      </c>
      <c r="I25" t="inlineStr">
        <is>
          <t>-</t>
        </is>
      </c>
      <c r="J25" t="inlineStr">
        <is>
          <t>-</t>
        </is>
      </c>
      <c r="K25" t="inlineStr">
        <is>
          <t>-</t>
        </is>
      </c>
      <c r="L25" t="inlineStr">
        <is>
          <t>-</t>
        </is>
      </c>
      <c r="M25" t="inlineStr">
        <is>
          <t>-</t>
        </is>
      </c>
      <c r="N25" t="inlineStr">
        <is>
          <t>-</t>
        </is>
      </c>
      <c r="O25" t="inlineStr">
        <is>
          <t>-</t>
        </is>
      </c>
      <c r="P25" t="inlineStr">
        <is>
          <t>-</t>
        </is>
      </c>
      <c r="Q25" t="inlineStr">
        <is>
          <t>-</t>
        </is>
      </c>
    </row>
    <row r="26">
      <c r="A26" s="5" t="inlineStr">
        <is>
          <t>Jahresüberschuss/-fehlbetrag</t>
        </is>
      </c>
      <c r="B26" s="5" t="inlineStr">
        <is>
          <t>Net Profit</t>
        </is>
      </c>
      <c r="C26" t="inlineStr">
        <is>
          <t>-</t>
        </is>
      </c>
      <c r="D26" t="n">
        <v>1247</v>
      </c>
      <c r="E26" t="n">
        <v>1425</v>
      </c>
      <c r="F26" t="n">
        <v>1625</v>
      </c>
      <c r="G26" t="n">
        <v>817</v>
      </c>
      <c r="H26" t="n">
        <v>700</v>
      </c>
      <c r="I26" t="n">
        <v>517</v>
      </c>
      <c r="J26" t="n">
        <v>183</v>
      </c>
      <c r="K26" t="n">
        <v>-783</v>
      </c>
      <c r="L26" t="n">
        <v>324</v>
      </c>
      <c r="M26" t="n">
        <v>407</v>
      </c>
      <c r="N26" t="n">
        <v>-1948</v>
      </c>
      <c r="O26" t="n">
        <v>828</v>
      </c>
      <c r="P26" t="inlineStr">
        <is>
          <t>-</t>
        </is>
      </c>
      <c r="Q26" t="inlineStr">
        <is>
          <t>-</t>
        </is>
      </c>
    </row>
    <row r="27">
      <c r="A27" s="5" t="inlineStr">
        <is>
          <t>Summe Umlaufvermögen</t>
        </is>
      </c>
      <c r="B27" s="5" t="inlineStr">
        <is>
          <t>Current Assets</t>
        </is>
      </c>
      <c r="C27" t="inlineStr">
        <is>
          <t>-</t>
        </is>
      </c>
      <c r="D27" t="n">
        <v>1153</v>
      </c>
      <c r="E27" t="n">
        <v>1210</v>
      </c>
      <c r="F27" t="n">
        <v>994</v>
      </c>
      <c r="G27" t="n">
        <v>1056</v>
      </c>
      <c r="H27" t="n">
        <v>960</v>
      </c>
      <c r="I27" t="n">
        <v>717</v>
      </c>
      <c r="J27" t="n">
        <v>883</v>
      </c>
      <c r="K27" t="n">
        <v>1303</v>
      </c>
      <c r="L27" t="n">
        <v>1604</v>
      </c>
      <c r="M27" t="n">
        <v>2326</v>
      </c>
      <c r="N27" t="n">
        <v>814</v>
      </c>
      <c r="O27" t="n">
        <v>869</v>
      </c>
      <c r="P27" t="inlineStr">
        <is>
          <t>-</t>
        </is>
      </c>
      <c r="Q27" t="inlineStr">
        <is>
          <t>-</t>
        </is>
      </c>
    </row>
    <row r="28">
      <c r="A28" s="5" t="inlineStr">
        <is>
          <t>Summe Anlagevermögen</t>
        </is>
      </c>
      <c r="B28" s="5" t="inlineStr">
        <is>
          <t>Fixed Assets</t>
        </is>
      </c>
      <c r="C28" t="inlineStr">
        <is>
          <t>-</t>
        </is>
      </c>
      <c r="D28" t="n">
        <v>8435</v>
      </c>
      <c r="E28" t="n">
        <v>7414</v>
      </c>
      <c r="F28" t="n">
        <v>5719</v>
      </c>
      <c r="G28" t="n">
        <v>4498</v>
      </c>
      <c r="H28" t="n">
        <v>3955</v>
      </c>
      <c r="I28" t="n">
        <v>3671</v>
      </c>
      <c r="J28" t="n">
        <v>3429</v>
      </c>
      <c r="K28" t="n">
        <v>3297</v>
      </c>
      <c r="L28" t="n">
        <v>4155</v>
      </c>
      <c r="M28" t="n">
        <v>3609</v>
      </c>
      <c r="N28" t="n">
        <v>4116</v>
      </c>
      <c r="O28" t="n">
        <v>6121</v>
      </c>
      <c r="P28" t="inlineStr">
        <is>
          <t>-</t>
        </is>
      </c>
      <c r="Q28" t="inlineStr">
        <is>
          <t>-</t>
        </is>
      </c>
    </row>
    <row r="29">
      <c r="A29" s="5" t="inlineStr">
        <is>
          <t>Summe Aktiva</t>
        </is>
      </c>
      <c r="B29" s="5" t="inlineStr">
        <is>
          <t>Total Assets</t>
        </is>
      </c>
      <c r="C29" t="inlineStr">
        <is>
          <t>-</t>
        </is>
      </c>
      <c r="D29" t="n">
        <v>9588</v>
      </c>
      <c r="E29" t="n">
        <v>8624</v>
      </c>
      <c r="F29" t="n">
        <v>6713</v>
      </c>
      <c r="G29" t="n">
        <v>5554</v>
      </c>
      <c r="H29" t="n">
        <v>4915</v>
      </c>
      <c r="I29" t="n">
        <v>4388</v>
      </c>
      <c r="J29" t="n">
        <v>4312</v>
      </c>
      <c r="K29" t="n">
        <v>4600</v>
      </c>
      <c r="L29" t="n">
        <v>5759</v>
      </c>
      <c r="M29" t="n">
        <v>5935</v>
      </c>
      <c r="N29" t="n">
        <v>4930</v>
      </c>
      <c r="O29" t="n">
        <v>6990</v>
      </c>
      <c r="P29" t="inlineStr">
        <is>
          <t>-</t>
        </is>
      </c>
      <c r="Q29" t="inlineStr">
        <is>
          <t>-</t>
        </is>
      </c>
    </row>
    <row r="30">
      <c r="A30" s="5" t="inlineStr">
        <is>
          <t>Summe kurzfristiges Fremdkapital</t>
        </is>
      </c>
      <c r="B30" s="5" t="inlineStr">
        <is>
          <t>Short-Term Debt</t>
        </is>
      </c>
      <c r="C30" t="inlineStr">
        <is>
          <t>-</t>
        </is>
      </c>
      <c r="D30" t="n">
        <v>141</v>
      </c>
      <c r="E30" t="n">
        <v>220</v>
      </c>
      <c r="F30" t="n">
        <v>130</v>
      </c>
      <c r="G30" t="n">
        <v>391</v>
      </c>
      <c r="H30" t="n">
        <v>187</v>
      </c>
      <c r="I30" t="n">
        <v>179</v>
      </c>
      <c r="J30" t="n">
        <v>398</v>
      </c>
      <c r="K30" t="n">
        <v>507</v>
      </c>
      <c r="L30" t="n">
        <v>464</v>
      </c>
      <c r="M30" t="n">
        <v>433</v>
      </c>
      <c r="N30" t="n">
        <v>785</v>
      </c>
      <c r="O30" t="n">
        <v>1234</v>
      </c>
      <c r="P30" t="inlineStr">
        <is>
          <t>-</t>
        </is>
      </c>
      <c r="Q30" t="inlineStr">
        <is>
          <t>-</t>
        </is>
      </c>
    </row>
    <row r="31">
      <c r="A31" s="5" t="inlineStr">
        <is>
          <t>Summe langfristiges Fremdkapital</t>
        </is>
      </c>
      <c r="B31" s="5" t="inlineStr">
        <is>
          <t>Long-Term Debt</t>
        </is>
      </c>
      <c r="C31" t="inlineStr">
        <is>
          <t>-</t>
        </is>
      </c>
      <c r="D31" t="n">
        <v>1538</v>
      </c>
      <c r="E31" t="n">
        <v>1380</v>
      </c>
      <c r="F31" t="n">
        <v>747</v>
      </c>
      <c r="G31" t="n">
        <v>708</v>
      </c>
      <c r="H31" t="n">
        <v>922</v>
      </c>
      <c r="I31" t="n">
        <v>901</v>
      </c>
      <c r="J31" t="n">
        <v>980</v>
      </c>
      <c r="K31" t="n">
        <v>1466</v>
      </c>
      <c r="L31" t="n">
        <v>1938</v>
      </c>
      <c r="M31" t="n">
        <v>2434</v>
      </c>
      <c r="N31" t="n">
        <v>2283</v>
      </c>
      <c r="O31" t="n">
        <v>1699</v>
      </c>
      <c r="P31" t="inlineStr">
        <is>
          <t>-</t>
        </is>
      </c>
      <c r="Q31" t="inlineStr">
        <is>
          <t>-</t>
        </is>
      </c>
    </row>
    <row r="32">
      <c r="A32" s="5" t="inlineStr">
        <is>
          <t>Summe Fremdkapital</t>
        </is>
      </c>
      <c r="B32" s="5" t="inlineStr">
        <is>
          <t>Total Liabilities</t>
        </is>
      </c>
      <c r="C32" t="inlineStr">
        <is>
          <t>-</t>
        </is>
      </c>
      <c r="D32" t="n">
        <v>1679</v>
      </c>
      <c r="E32" t="n">
        <v>1600</v>
      </c>
      <c r="F32" t="n">
        <v>877</v>
      </c>
      <c r="G32" t="n">
        <v>1099</v>
      </c>
      <c r="H32" t="n">
        <v>1109</v>
      </c>
      <c r="I32" t="n">
        <v>1080</v>
      </c>
      <c r="J32" t="n">
        <v>1378</v>
      </c>
      <c r="K32" t="n">
        <v>1973</v>
      </c>
      <c r="L32" t="n">
        <v>2402</v>
      </c>
      <c r="M32" t="n">
        <v>2867</v>
      </c>
      <c r="N32" t="n">
        <v>3068</v>
      </c>
      <c r="O32" t="n">
        <v>2933</v>
      </c>
      <c r="P32" t="inlineStr">
        <is>
          <t>-</t>
        </is>
      </c>
      <c r="Q32" t="inlineStr">
        <is>
          <t>-</t>
        </is>
      </c>
    </row>
    <row r="33">
      <c r="A33" s="5" t="inlineStr">
        <is>
          <t>Minderheitenanteil</t>
        </is>
      </c>
      <c r="B33" s="5" t="inlineStr">
        <is>
          <t>Minority Share</t>
        </is>
      </c>
      <c r="C33" t="inlineStr">
        <is>
          <t>-</t>
        </is>
      </c>
      <c r="D33" t="inlineStr">
        <is>
          <t>-</t>
        </is>
      </c>
      <c r="E33" t="inlineStr">
        <is>
          <t>-</t>
        </is>
      </c>
      <c r="F33" t="inlineStr">
        <is>
          <t>-</t>
        </is>
      </c>
      <c r="G33" t="inlineStr">
        <is>
          <t>-</t>
        </is>
      </c>
      <c r="H33" t="inlineStr">
        <is>
          <t>-</t>
        </is>
      </c>
      <c r="I33" t="inlineStr">
        <is>
          <t>-</t>
        </is>
      </c>
      <c r="J33" t="inlineStr">
        <is>
          <t>-</t>
        </is>
      </c>
      <c r="K33" t="inlineStr">
        <is>
          <t>-</t>
        </is>
      </c>
      <c r="L33" t="inlineStr">
        <is>
          <t>-</t>
        </is>
      </c>
      <c r="M33" t="inlineStr">
        <is>
          <t>-</t>
        </is>
      </c>
      <c r="N33" t="inlineStr">
        <is>
          <t>-</t>
        </is>
      </c>
      <c r="O33" t="inlineStr">
        <is>
          <t>-</t>
        </is>
      </c>
      <c r="P33" t="inlineStr">
        <is>
          <t>-</t>
        </is>
      </c>
      <c r="Q33" t="inlineStr">
        <is>
          <t>-</t>
        </is>
      </c>
    </row>
    <row r="34">
      <c r="A34" s="5" t="inlineStr">
        <is>
          <t>Summe Eigenkapital</t>
        </is>
      </c>
      <c r="B34" s="5" t="inlineStr">
        <is>
          <t>Equity</t>
        </is>
      </c>
      <c r="C34" t="inlineStr">
        <is>
          <t>-</t>
        </is>
      </c>
      <c r="D34" t="n">
        <v>7909</v>
      </c>
      <c r="E34" t="n">
        <v>7024</v>
      </c>
      <c r="F34" t="n">
        <v>5836</v>
      </c>
      <c r="G34" t="n">
        <v>4455</v>
      </c>
      <c r="H34" t="n">
        <v>3806</v>
      </c>
      <c r="I34" t="n">
        <v>3308</v>
      </c>
      <c r="J34" t="n">
        <v>2934</v>
      </c>
      <c r="K34" t="n">
        <v>2627</v>
      </c>
      <c r="L34" t="n">
        <v>3357</v>
      </c>
      <c r="M34" t="n">
        <v>3068</v>
      </c>
      <c r="N34" t="n">
        <v>1862</v>
      </c>
      <c r="O34" t="n">
        <v>4057</v>
      </c>
      <c r="P34" t="inlineStr">
        <is>
          <t>-</t>
        </is>
      </c>
      <c r="Q34" t="inlineStr">
        <is>
          <t>-</t>
        </is>
      </c>
    </row>
    <row r="35">
      <c r="A35" s="5" t="inlineStr">
        <is>
          <t>Summe Passiva</t>
        </is>
      </c>
      <c r="B35" s="5" t="inlineStr">
        <is>
          <t>Liabilities &amp; Shareholder Equity</t>
        </is>
      </c>
      <c r="C35" t="inlineStr">
        <is>
          <t>-</t>
        </is>
      </c>
      <c r="D35" t="n">
        <v>9588</v>
      </c>
      <c r="E35" t="n">
        <v>8624</v>
      </c>
      <c r="F35" t="n">
        <v>6713</v>
      </c>
      <c r="G35" t="n">
        <v>5554</v>
      </c>
      <c r="H35" t="n">
        <v>4915</v>
      </c>
      <c r="I35" t="n">
        <v>4388</v>
      </c>
      <c r="J35" t="n">
        <v>4312</v>
      </c>
      <c r="K35" t="n">
        <v>4600</v>
      </c>
      <c r="L35" t="n">
        <v>5759</v>
      </c>
      <c r="M35" t="n">
        <v>5935</v>
      </c>
      <c r="N35" t="n">
        <v>4930</v>
      </c>
      <c r="O35" t="n">
        <v>6990</v>
      </c>
      <c r="P35" t="inlineStr">
        <is>
          <t>-</t>
        </is>
      </c>
      <c r="Q35" t="inlineStr">
        <is>
          <t>-</t>
        </is>
      </c>
    </row>
    <row r="36">
      <c r="A36" s="5" t="inlineStr">
        <is>
          <t>Mio.Aktien im Umlauf</t>
        </is>
      </c>
      <c r="B36" s="5" t="inlineStr">
        <is>
          <t>Million shares outstanding</t>
        </is>
      </c>
      <c r="C36" t="n">
        <v>962.6799999999999</v>
      </c>
      <c r="D36" t="n">
        <v>973</v>
      </c>
      <c r="E36" t="n">
        <v>972.9</v>
      </c>
      <c r="F36" t="n">
        <v>972.8099999999999</v>
      </c>
      <c r="G36" t="n">
        <v>972.66</v>
      </c>
      <c r="H36" t="n">
        <v>972.45</v>
      </c>
      <c r="I36" t="n">
        <v>971.6</v>
      </c>
      <c r="J36" t="n">
        <v>971.4</v>
      </c>
      <c r="K36" t="n">
        <v>971.1</v>
      </c>
      <c r="L36" t="n">
        <v>970.7</v>
      </c>
      <c r="M36" t="n">
        <v>970.4</v>
      </c>
      <c r="N36" t="n">
        <v>384</v>
      </c>
      <c r="O36" t="n">
        <v>382.7</v>
      </c>
      <c r="P36" t="inlineStr">
        <is>
          <t>-</t>
        </is>
      </c>
      <c r="Q36" t="inlineStr">
        <is>
          <t>-</t>
        </is>
      </c>
    </row>
    <row r="37">
      <c r="A37" s="5" t="inlineStr">
        <is>
          <t>Gezeichnetes Kapital (in Mio.)</t>
        </is>
      </c>
      <c r="B37" s="5" t="inlineStr">
        <is>
          <t>Subscribed Capital in M</t>
        </is>
      </c>
      <c r="C37" t="n">
        <v>719</v>
      </c>
      <c r="D37" t="n">
        <v>719</v>
      </c>
      <c r="E37" t="n">
        <v>719</v>
      </c>
      <c r="F37" t="n">
        <v>719</v>
      </c>
      <c r="G37" t="n">
        <v>719</v>
      </c>
      <c r="H37" t="n">
        <v>719</v>
      </c>
      <c r="I37" t="n">
        <v>718</v>
      </c>
      <c r="J37" t="n">
        <v>718</v>
      </c>
      <c r="K37" t="n">
        <v>717</v>
      </c>
      <c r="L37" t="n">
        <v>717</v>
      </c>
      <c r="M37" t="n">
        <v>717</v>
      </c>
      <c r="N37" t="n">
        <v>284</v>
      </c>
      <c r="O37" t="n">
        <v>283</v>
      </c>
      <c r="P37" t="inlineStr">
        <is>
          <t>-</t>
        </is>
      </c>
      <c r="Q37" t="inlineStr">
        <is>
          <t>-</t>
        </is>
      </c>
    </row>
    <row r="38">
      <c r="A38" s="5" t="inlineStr">
        <is>
          <t>Ergebnis je Aktie (brutto)</t>
        </is>
      </c>
      <c r="B38" s="5" t="inlineStr">
        <is>
          <t>Earnings per share</t>
        </is>
      </c>
      <c r="C38" t="inlineStr">
        <is>
          <t>-</t>
        </is>
      </c>
      <c r="D38" t="n">
        <v>1.27</v>
      </c>
      <c r="E38" t="n">
        <v>1.49</v>
      </c>
      <c r="F38" t="n">
        <v>1.57</v>
      </c>
      <c r="G38" t="n">
        <v>0.84</v>
      </c>
      <c r="H38" t="n">
        <v>0.72</v>
      </c>
      <c r="I38" t="n">
        <v>0.53</v>
      </c>
      <c r="J38" t="n">
        <v>0.19</v>
      </c>
      <c r="K38" t="n">
        <v>-0.8</v>
      </c>
      <c r="L38" t="n">
        <v>0.19</v>
      </c>
      <c r="M38" t="n">
        <v>0.16</v>
      </c>
      <c r="N38" t="n">
        <v>-5.06</v>
      </c>
      <c r="O38" t="n">
        <v>2.18</v>
      </c>
      <c r="P38" t="inlineStr">
        <is>
          <t>-</t>
        </is>
      </c>
      <c r="Q38" t="inlineStr">
        <is>
          <t>-</t>
        </is>
      </c>
    </row>
    <row r="39">
      <c r="A39" s="5" t="inlineStr">
        <is>
          <t>Ergebnis je Aktie (unverwässert)</t>
        </is>
      </c>
      <c r="B39" s="5" t="inlineStr">
        <is>
          <t>Basic Earnings per share</t>
        </is>
      </c>
      <c r="C39" t="n">
        <v>0.22</v>
      </c>
      <c r="D39" t="n">
        <v>1.28</v>
      </c>
      <c r="E39" t="n">
        <v>1.52</v>
      </c>
      <c r="F39" t="n">
        <v>1.69</v>
      </c>
      <c r="G39" t="n">
        <v>0.86</v>
      </c>
      <c r="H39" t="n">
        <v>0.74</v>
      </c>
      <c r="I39" t="n">
        <v>0.55</v>
      </c>
      <c r="J39" t="n">
        <v>0.2</v>
      </c>
      <c r="K39" t="n">
        <v>-0.83</v>
      </c>
      <c r="L39" t="n">
        <v>0.2</v>
      </c>
      <c r="M39" t="n">
        <v>0.17</v>
      </c>
      <c r="N39" t="n">
        <v>-5.22</v>
      </c>
      <c r="O39" t="n">
        <v>2.08</v>
      </c>
      <c r="P39" t="n">
        <v>2.2</v>
      </c>
      <c r="Q39" t="n">
        <v>2.2</v>
      </c>
    </row>
    <row r="40">
      <c r="A40" s="5" t="inlineStr">
        <is>
          <t>Ergebnis je Aktie (verwässert)</t>
        </is>
      </c>
      <c r="B40" s="5" t="inlineStr">
        <is>
          <t>Diluted Earnings per share</t>
        </is>
      </c>
      <c r="C40" t="n">
        <v>0.22</v>
      </c>
      <c r="D40" t="n">
        <v>1.28</v>
      </c>
      <c r="E40" t="n">
        <v>1.51</v>
      </c>
      <c r="F40" t="n">
        <v>1.68</v>
      </c>
      <c r="G40" t="n">
        <v>0.85</v>
      </c>
      <c r="H40" t="n">
        <v>0.73</v>
      </c>
      <c r="I40" t="n">
        <v>0.55</v>
      </c>
      <c r="J40" t="n">
        <v>0.19</v>
      </c>
      <c r="K40" t="n">
        <v>-0.83</v>
      </c>
      <c r="L40" t="n">
        <v>0.2</v>
      </c>
      <c r="M40" t="n">
        <v>0.17</v>
      </c>
      <c r="N40" t="n">
        <v>-5.22</v>
      </c>
      <c r="O40" t="n">
        <v>1.73</v>
      </c>
      <c r="P40" t="n">
        <v>2.18</v>
      </c>
      <c r="Q40" t="n">
        <v>2.18</v>
      </c>
    </row>
    <row r="41">
      <c r="A41" s="5" t="inlineStr">
        <is>
          <t>Dividende je Aktie</t>
        </is>
      </c>
      <c r="B41" s="5" t="inlineStr">
        <is>
          <t>Dividend per share</t>
        </is>
      </c>
      <c r="C41" t="n">
        <v>0.35</v>
      </c>
      <c r="D41" t="n">
        <v>0.35</v>
      </c>
      <c r="E41" t="n">
        <v>0.3</v>
      </c>
      <c r="F41" t="n">
        <v>0.27</v>
      </c>
      <c r="G41" t="n">
        <v>0.22</v>
      </c>
      <c r="H41" t="n">
        <v>0.2</v>
      </c>
      <c r="I41" t="n">
        <v>0.2</v>
      </c>
      <c r="J41" t="n">
        <v>0.08</v>
      </c>
      <c r="K41" t="n">
        <v>0.08</v>
      </c>
      <c r="L41" t="n">
        <v>0.03</v>
      </c>
      <c r="M41" t="n">
        <v>0.03</v>
      </c>
      <c r="N41" t="inlineStr">
        <is>
          <t>-</t>
        </is>
      </c>
      <c r="O41" t="n">
        <v>0.17</v>
      </c>
      <c r="P41" t="n">
        <v>0.16</v>
      </c>
      <c r="Q41" t="n">
        <v>0.16</v>
      </c>
    </row>
    <row r="42">
      <c r="A42" s="5" t="inlineStr">
        <is>
          <t>Dividendenausschüttung in Mio</t>
        </is>
      </c>
      <c r="B42" s="5" t="inlineStr">
        <is>
          <t>Dividend Payment in M</t>
        </is>
      </c>
      <c r="C42" t="n">
        <v>363</v>
      </c>
      <c r="D42" t="n">
        <v>358</v>
      </c>
      <c r="E42" t="n">
        <v>255</v>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c r="Q42" t="inlineStr">
        <is>
          <t>-</t>
        </is>
      </c>
    </row>
    <row r="43">
      <c r="A43" s="5" t="inlineStr">
        <is>
          <t>Umsatz</t>
        </is>
      </c>
      <c r="B43" s="5" t="inlineStr">
        <is>
          <t>Revenue</t>
        </is>
      </c>
      <c r="C43" t="inlineStr">
        <is>
          <t>-</t>
        </is>
      </c>
      <c r="D43" t="n">
        <v>1.45</v>
      </c>
      <c r="E43" t="n">
        <v>1.6</v>
      </c>
      <c r="F43" t="n">
        <v>1.44</v>
      </c>
      <c r="G43" t="n">
        <v>0.85</v>
      </c>
      <c r="H43" t="n">
        <v>0.88</v>
      </c>
      <c r="I43" t="n">
        <v>0.71</v>
      </c>
      <c r="J43" t="n">
        <v>0.5600000000000001</v>
      </c>
      <c r="K43" t="n">
        <v>-0.34</v>
      </c>
      <c r="L43" t="n">
        <v>0.62</v>
      </c>
      <c r="M43" t="n">
        <v>0.87</v>
      </c>
      <c r="N43" t="n">
        <v>-5.74</v>
      </c>
      <c r="O43" t="n">
        <v>2.72</v>
      </c>
      <c r="P43" t="inlineStr">
        <is>
          <t>-</t>
        </is>
      </c>
      <c r="Q43" t="inlineStr">
        <is>
          <t>-</t>
        </is>
      </c>
    </row>
    <row r="44">
      <c r="A44" s="5" t="inlineStr">
        <is>
          <t>Buchwert je Aktie</t>
        </is>
      </c>
      <c r="B44" s="5" t="inlineStr">
        <is>
          <t>Book value per share</t>
        </is>
      </c>
      <c r="C44" t="inlineStr">
        <is>
          <t>-</t>
        </is>
      </c>
      <c r="D44" t="n">
        <v>8.130000000000001</v>
      </c>
      <c r="E44" t="n">
        <v>7.22</v>
      </c>
      <c r="F44" t="n">
        <v>6</v>
      </c>
      <c r="G44" t="n">
        <v>4.58</v>
      </c>
      <c r="H44" t="n">
        <v>3.91</v>
      </c>
      <c r="I44" t="n">
        <v>3.4</v>
      </c>
      <c r="J44" t="n">
        <v>3.02</v>
      </c>
      <c r="K44" t="n">
        <v>2.71</v>
      </c>
      <c r="L44" t="n">
        <v>3.46</v>
      </c>
      <c r="M44" t="n">
        <v>3.16</v>
      </c>
      <c r="N44" t="n">
        <v>4.85</v>
      </c>
      <c r="O44" t="n">
        <v>10.6</v>
      </c>
      <c r="P44" t="inlineStr">
        <is>
          <t>-</t>
        </is>
      </c>
      <c r="Q44" t="inlineStr">
        <is>
          <t>-</t>
        </is>
      </c>
    </row>
    <row r="45">
      <c r="A45" s="5" t="inlineStr">
        <is>
          <t>Cashflow je Aktie</t>
        </is>
      </c>
      <c r="B45" s="5" t="inlineStr">
        <is>
          <t>Cashflow per share</t>
        </is>
      </c>
      <c r="C45" t="inlineStr">
        <is>
          <t>-</t>
        </is>
      </c>
      <c r="D45" t="n">
        <v>0.46</v>
      </c>
      <c r="E45" t="n">
        <v>0.38</v>
      </c>
      <c r="F45" t="n">
        <v>0.25</v>
      </c>
      <c r="G45" t="n">
        <v>0.37</v>
      </c>
      <c r="H45" t="n">
        <v>0.38</v>
      </c>
      <c r="I45" t="n">
        <v>0.28</v>
      </c>
      <c r="J45" t="n">
        <v>0.26</v>
      </c>
      <c r="K45" t="n">
        <v>0.12</v>
      </c>
      <c r="L45" t="n">
        <v>-0.21</v>
      </c>
      <c r="M45" t="n">
        <v>0.97</v>
      </c>
      <c r="N45" t="n">
        <v>0.65</v>
      </c>
      <c r="O45" t="n">
        <v>-1.04</v>
      </c>
      <c r="P45" t="inlineStr">
        <is>
          <t>-</t>
        </is>
      </c>
      <c r="Q45" t="inlineStr">
        <is>
          <t>-</t>
        </is>
      </c>
    </row>
    <row r="46">
      <c r="A46" s="5" t="inlineStr">
        <is>
          <t>Bilanzsumme je Aktie</t>
        </is>
      </c>
      <c r="B46" s="5" t="inlineStr">
        <is>
          <t>Total assets per share</t>
        </is>
      </c>
      <c r="C46" t="inlineStr">
        <is>
          <t>-</t>
        </is>
      </c>
      <c r="D46" t="n">
        <v>9.85</v>
      </c>
      <c r="E46" t="n">
        <v>8.859999999999999</v>
      </c>
      <c r="F46" t="n">
        <v>6.9</v>
      </c>
      <c r="G46" t="n">
        <v>5.71</v>
      </c>
      <c r="H46" t="n">
        <v>5.05</v>
      </c>
      <c r="I46" t="n">
        <v>4.52</v>
      </c>
      <c r="J46" t="n">
        <v>4.44</v>
      </c>
      <c r="K46" t="n">
        <v>4.74</v>
      </c>
      <c r="L46" t="n">
        <v>5.93</v>
      </c>
      <c r="M46" t="n">
        <v>6.12</v>
      </c>
      <c r="N46" t="n">
        <v>12.84</v>
      </c>
      <c r="O46" t="n">
        <v>18.26</v>
      </c>
      <c r="P46" t="inlineStr">
        <is>
          <t>-</t>
        </is>
      </c>
      <c r="Q46" t="inlineStr">
        <is>
          <t>-</t>
        </is>
      </c>
    </row>
    <row r="47">
      <c r="A47" s="5" t="inlineStr">
        <is>
          <t>Personal am Ende des Jahres</t>
        </is>
      </c>
      <c r="B47" s="5" t="inlineStr">
        <is>
          <t>Staff at the end of year</t>
        </is>
      </c>
      <c r="C47" t="n">
        <v>242</v>
      </c>
      <c r="D47" t="n">
        <v>240</v>
      </c>
      <c r="E47" t="n">
        <v>241</v>
      </c>
      <c r="F47" t="n">
        <v>281</v>
      </c>
      <c r="G47" t="n">
        <v>276</v>
      </c>
      <c r="H47" t="n">
        <v>271</v>
      </c>
      <c r="I47" t="n">
        <v>277</v>
      </c>
      <c r="J47" t="n">
        <v>358</v>
      </c>
      <c r="K47" t="n">
        <v>435</v>
      </c>
      <c r="L47" t="n">
        <v>491</v>
      </c>
      <c r="M47" t="n">
        <v>530</v>
      </c>
      <c r="N47" t="n">
        <v>702</v>
      </c>
      <c r="O47" t="n">
        <v>772</v>
      </c>
      <c r="P47" t="n">
        <v>765</v>
      </c>
      <c r="Q47" t="n">
        <v>765</v>
      </c>
    </row>
    <row r="48">
      <c r="A48" s="5" t="inlineStr">
        <is>
          <t>Personalaufwand in Mio. GBP</t>
        </is>
      </c>
      <c r="B48" s="5" t="inlineStr"/>
      <c r="C48" t="n">
        <v>71</v>
      </c>
      <c r="D48" t="n">
        <v>83</v>
      </c>
      <c r="E48" t="n">
        <v>83</v>
      </c>
      <c r="F48" t="n">
        <v>88</v>
      </c>
      <c r="G48" t="n">
        <v>83</v>
      </c>
      <c r="H48" t="n">
        <v>85</v>
      </c>
      <c r="I48" t="n">
        <v>77</v>
      </c>
      <c r="J48" t="n">
        <v>84</v>
      </c>
      <c r="K48" t="n">
        <v>98</v>
      </c>
      <c r="L48" t="n">
        <v>117</v>
      </c>
      <c r="M48" t="n">
        <v>137</v>
      </c>
      <c r="N48" t="n">
        <v>110</v>
      </c>
      <c r="O48" t="n">
        <v>178</v>
      </c>
      <c r="P48" t="n">
        <v>154</v>
      </c>
      <c r="Q48" t="n">
        <v>154</v>
      </c>
    </row>
    <row r="49">
      <c r="A49" s="5" t="inlineStr">
        <is>
          <t>Aufwand je Mitarbeiter in GBP</t>
        </is>
      </c>
      <c r="B49" s="5" t="inlineStr"/>
      <c r="C49" t="n">
        <v>293388</v>
      </c>
      <c r="D49" t="n">
        <v>345833</v>
      </c>
      <c r="E49" t="n">
        <v>344398</v>
      </c>
      <c r="F49" t="n">
        <v>313167</v>
      </c>
      <c r="G49" t="n">
        <v>300725</v>
      </c>
      <c r="H49" t="n">
        <v>313653</v>
      </c>
      <c r="I49" t="n">
        <v>277978</v>
      </c>
      <c r="J49" t="n">
        <v>234637</v>
      </c>
      <c r="K49" t="n">
        <v>225287</v>
      </c>
      <c r="L49" t="n">
        <v>238289</v>
      </c>
      <c r="M49" t="n">
        <v>258491</v>
      </c>
      <c r="N49" t="n">
        <v>156695</v>
      </c>
      <c r="O49" t="n">
        <v>230570</v>
      </c>
      <c r="P49" t="n">
        <v>201307</v>
      </c>
      <c r="Q49" t="n">
        <v>201307</v>
      </c>
    </row>
    <row r="50">
      <c r="A50" s="5" t="inlineStr">
        <is>
          <t>Umsatz je Aktie</t>
        </is>
      </c>
      <c r="B50" s="5" t="inlineStr">
        <is>
          <t>Revenue per share</t>
        </is>
      </c>
      <c r="C50" t="inlineStr">
        <is>
          <t>-</t>
        </is>
      </c>
      <c r="D50" t="n">
        <v>5860000</v>
      </c>
      <c r="E50" t="n">
        <v>6440000</v>
      </c>
      <c r="F50" t="n">
        <v>4980000</v>
      </c>
      <c r="G50" t="n">
        <v>3000000</v>
      </c>
      <c r="H50" t="n">
        <v>3140000</v>
      </c>
      <c r="I50" t="n">
        <v>2500000</v>
      </c>
      <c r="J50" t="n">
        <v>1530000</v>
      </c>
      <c r="K50" t="n">
        <v>-756322</v>
      </c>
      <c r="L50" t="n">
        <v>1220000</v>
      </c>
      <c r="M50" t="n">
        <v>1590000</v>
      </c>
      <c r="N50" t="n">
        <v>-3140000</v>
      </c>
      <c r="O50" t="n">
        <v>1350000</v>
      </c>
      <c r="P50" t="inlineStr">
        <is>
          <t>-</t>
        </is>
      </c>
      <c r="Q50" t="inlineStr">
        <is>
          <t>-</t>
        </is>
      </c>
    </row>
    <row r="51">
      <c r="A51" s="5" t="inlineStr">
        <is>
          <t>Bruttoergebnis je Mitarbeiter in GBP</t>
        </is>
      </c>
      <c r="B51" s="5" t="inlineStr"/>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row>
    <row r="52">
      <c r="A52" s="5" t="inlineStr">
        <is>
          <t>Gewinn je Mitarbeiter in GBP</t>
        </is>
      </c>
      <c r="B52" s="5" t="inlineStr"/>
      <c r="C52" t="inlineStr">
        <is>
          <t>-</t>
        </is>
      </c>
      <c r="D52" t="n">
        <v>5200000</v>
      </c>
      <c r="E52" t="n">
        <v>5910000</v>
      </c>
      <c r="F52" t="n">
        <v>5780000</v>
      </c>
      <c r="G52" t="n">
        <v>2960000</v>
      </c>
      <c r="H52" t="n">
        <v>2580000</v>
      </c>
      <c r="I52" t="n">
        <v>1870000</v>
      </c>
      <c r="J52" t="n">
        <v>511173</v>
      </c>
      <c r="K52" t="n">
        <v>-1800000</v>
      </c>
      <c r="L52" t="n">
        <v>659878</v>
      </c>
      <c r="M52" t="n">
        <v>767925</v>
      </c>
      <c r="N52" t="n">
        <v>-2770000</v>
      </c>
      <c r="O52" t="n">
        <v>1070000</v>
      </c>
      <c r="P52" t="inlineStr">
        <is>
          <t>-</t>
        </is>
      </c>
      <c r="Q52" t="inlineStr">
        <is>
          <t>-</t>
        </is>
      </c>
    </row>
    <row r="53">
      <c r="A53" s="5" t="inlineStr">
        <is>
          <t>KGV (Kurs/Gewinn)</t>
        </is>
      </c>
      <c r="B53" s="5" t="inlineStr">
        <is>
          <t>PE (price/earnings)</t>
        </is>
      </c>
      <c r="C53" t="n">
        <v>42.05</v>
      </c>
      <c r="D53" t="n">
        <v>7.8</v>
      </c>
      <c r="E53" t="n">
        <v>5.7</v>
      </c>
      <c r="F53" t="n">
        <v>3.9</v>
      </c>
      <c r="G53" t="n">
        <v>4.8</v>
      </c>
      <c r="H53" t="n">
        <v>5</v>
      </c>
      <c r="I53" t="n">
        <v>7.2</v>
      </c>
      <c r="J53" t="n">
        <v>15.8</v>
      </c>
      <c r="K53" t="inlineStr">
        <is>
          <t>-</t>
        </is>
      </c>
      <c r="L53" t="n">
        <v>14.9</v>
      </c>
      <c r="M53" t="n">
        <v>17.1</v>
      </c>
      <c r="N53" t="inlineStr">
        <is>
          <t>-</t>
        </is>
      </c>
      <c r="O53" t="n">
        <v>4</v>
      </c>
      <c r="P53" t="n">
        <v>7.1</v>
      </c>
      <c r="Q53" t="n">
        <v>7.1</v>
      </c>
    </row>
    <row r="54">
      <c r="A54" s="5" t="inlineStr">
        <is>
          <t>KUV (Kurs/Umsatz)</t>
        </is>
      </c>
      <c r="B54" s="5" t="inlineStr">
        <is>
          <t>PS (price/sales)</t>
        </is>
      </c>
      <c r="C54" t="inlineStr">
        <is>
          <t>-</t>
        </is>
      </c>
      <c r="D54" t="n">
        <v>6.89</v>
      </c>
      <c r="E54" t="n">
        <v>5.38</v>
      </c>
      <c r="F54" t="n">
        <v>4.6</v>
      </c>
      <c r="G54" t="n">
        <v>4.88</v>
      </c>
      <c r="H54" t="n">
        <v>4.23</v>
      </c>
      <c r="I54" t="n">
        <v>5.58</v>
      </c>
      <c r="J54" t="n">
        <v>5.62</v>
      </c>
      <c r="K54" t="n">
        <v>-6.32</v>
      </c>
      <c r="L54" t="n">
        <v>4.81</v>
      </c>
      <c r="M54" t="n">
        <v>3.35</v>
      </c>
      <c r="N54" t="n">
        <v>-0.47</v>
      </c>
      <c r="O54" t="n">
        <v>3.05</v>
      </c>
      <c r="P54" t="inlineStr">
        <is>
          <t>-</t>
        </is>
      </c>
      <c r="Q54" t="inlineStr">
        <is>
          <t>-</t>
        </is>
      </c>
    </row>
    <row r="55">
      <c r="A55" s="5" t="inlineStr">
        <is>
          <t>KBV (Kurs/Buchwert)</t>
        </is>
      </c>
      <c r="B55" s="5" t="inlineStr">
        <is>
          <t>PB (price/book value)</t>
        </is>
      </c>
      <c r="C55" t="inlineStr">
        <is>
          <t>-</t>
        </is>
      </c>
      <c r="D55" t="n">
        <v>1.23</v>
      </c>
      <c r="E55" t="n">
        <v>1.19</v>
      </c>
      <c r="F55" t="n">
        <v>1.1</v>
      </c>
      <c r="G55" t="n">
        <v>0.91</v>
      </c>
      <c r="H55" t="n">
        <v>0.95</v>
      </c>
      <c r="I55" t="n">
        <v>1.17</v>
      </c>
      <c r="J55" t="n">
        <v>1.05</v>
      </c>
      <c r="K55" t="n">
        <v>0.79</v>
      </c>
      <c r="L55" t="n">
        <v>0.86</v>
      </c>
      <c r="M55" t="n">
        <v>0.92</v>
      </c>
      <c r="N55" t="n">
        <v>0.5600000000000001</v>
      </c>
      <c r="O55" t="n">
        <v>0.78</v>
      </c>
      <c r="P55" t="inlineStr">
        <is>
          <t>-</t>
        </is>
      </c>
      <c r="Q55" t="inlineStr">
        <is>
          <t>-</t>
        </is>
      </c>
    </row>
    <row r="56">
      <c r="A56" s="5" t="inlineStr">
        <is>
          <t>KCV (Kurs/Cashflow)</t>
        </is>
      </c>
      <c r="B56" s="5" t="inlineStr">
        <is>
          <t>PC (price/cashflow)</t>
        </is>
      </c>
      <c r="C56" t="inlineStr">
        <is>
          <t>-</t>
        </is>
      </c>
      <c r="D56" t="n">
        <v>21.68</v>
      </c>
      <c r="E56" t="n">
        <v>22.41</v>
      </c>
      <c r="F56" t="n">
        <v>26.46</v>
      </c>
      <c r="G56" t="n">
        <v>11.09</v>
      </c>
      <c r="H56" t="n">
        <v>9.67</v>
      </c>
      <c r="I56" t="n">
        <v>14.32</v>
      </c>
      <c r="J56" t="n">
        <v>12.38</v>
      </c>
      <c r="K56" t="n">
        <v>18.55</v>
      </c>
      <c r="L56" t="n">
        <v>-14.32</v>
      </c>
      <c r="M56" t="n">
        <v>2.99</v>
      </c>
      <c r="N56" t="n">
        <v>4.15</v>
      </c>
      <c r="O56" t="n">
        <v>-7.96</v>
      </c>
      <c r="P56" t="inlineStr">
        <is>
          <t>-</t>
        </is>
      </c>
      <c r="Q56" t="inlineStr">
        <is>
          <t>-</t>
        </is>
      </c>
    </row>
    <row r="57">
      <c r="A57" s="5" t="inlineStr">
        <is>
          <t>Dividendenrendite in %</t>
        </is>
      </c>
      <c r="B57" s="5" t="inlineStr">
        <is>
          <t>Dividend Yield in %</t>
        </is>
      </c>
      <c r="C57" t="n">
        <v>3.77</v>
      </c>
      <c r="D57" t="n">
        <v>3.51</v>
      </c>
      <c r="E57" t="n">
        <v>3.49</v>
      </c>
      <c r="F57" t="n">
        <v>4.01</v>
      </c>
      <c r="G57" t="n">
        <v>5.3</v>
      </c>
      <c r="H57" t="n">
        <v>5.41</v>
      </c>
      <c r="I57" t="n">
        <v>5.03</v>
      </c>
      <c r="J57" t="n">
        <v>2.53</v>
      </c>
      <c r="K57" t="n">
        <v>3.74</v>
      </c>
      <c r="L57" t="n">
        <v>1.01</v>
      </c>
      <c r="M57" t="n">
        <v>1.03</v>
      </c>
      <c r="N57" t="inlineStr">
        <is>
          <t>-</t>
        </is>
      </c>
      <c r="O57" t="n">
        <v>2.05</v>
      </c>
      <c r="P57" t="n">
        <v>1.02</v>
      </c>
      <c r="Q57" t="n">
        <v>1.02</v>
      </c>
    </row>
    <row r="58">
      <c r="A58" s="5" t="inlineStr">
        <is>
          <t>Gewinnrendite in %</t>
        </is>
      </c>
      <c r="B58" s="5" t="inlineStr">
        <is>
          <t>Return on profit in %</t>
        </is>
      </c>
      <c r="C58" t="inlineStr">
        <is>
          <t>-</t>
        </is>
      </c>
      <c r="D58" t="n">
        <v>12.9</v>
      </c>
      <c r="E58" t="n">
        <v>17.7</v>
      </c>
      <c r="F58" t="n">
        <v>25.6</v>
      </c>
      <c r="G58" t="n">
        <v>20.7</v>
      </c>
      <c r="H58" t="n">
        <v>20</v>
      </c>
      <c r="I58" t="n">
        <v>13.8</v>
      </c>
      <c r="J58" t="n">
        <v>6.3</v>
      </c>
      <c r="K58" t="n">
        <v>-38.8</v>
      </c>
      <c r="L58" t="n">
        <v>6.7</v>
      </c>
      <c r="M58" t="n">
        <v>5.8</v>
      </c>
      <c r="N58" t="n">
        <v>-192.6</v>
      </c>
      <c r="O58" t="n">
        <v>25.1</v>
      </c>
      <c r="P58" t="n">
        <v>14</v>
      </c>
      <c r="Q58" t="n">
        <v>14</v>
      </c>
    </row>
    <row r="59">
      <c r="A59" s="5" t="inlineStr">
        <is>
          <t>Eigenkapitalrendite in %</t>
        </is>
      </c>
      <c r="B59" s="5" t="inlineStr">
        <is>
          <t>Return on Equity in %</t>
        </is>
      </c>
      <c r="C59" t="inlineStr">
        <is>
          <t>-</t>
        </is>
      </c>
      <c r="D59" t="n">
        <v>15.77</v>
      </c>
      <c r="E59" t="n">
        <v>20.29</v>
      </c>
      <c r="F59" t="n">
        <v>27.84</v>
      </c>
      <c r="G59" t="n">
        <v>18.34</v>
      </c>
      <c r="H59" t="n">
        <v>18.39</v>
      </c>
      <c r="I59" t="n">
        <v>15.63</v>
      </c>
      <c r="J59" t="n">
        <v>6.24</v>
      </c>
      <c r="K59" t="n">
        <v>-29.81</v>
      </c>
      <c r="L59" t="n">
        <v>9.65</v>
      </c>
      <c r="M59" t="n">
        <v>13.27</v>
      </c>
      <c r="N59" t="n">
        <v>-104.62</v>
      </c>
      <c r="O59" t="n">
        <v>20.41</v>
      </c>
      <c r="P59" t="inlineStr">
        <is>
          <t>-</t>
        </is>
      </c>
      <c r="Q59" t="inlineStr">
        <is>
          <t>-</t>
        </is>
      </c>
    </row>
    <row r="60">
      <c r="A60" s="5" t="inlineStr">
        <is>
          <t>Umsatzrendite in %</t>
        </is>
      </c>
      <c r="B60" s="5" t="inlineStr">
        <is>
          <t>Return on sales in %</t>
        </is>
      </c>
      <c r="C60" t="inlineStr">
        <is>
          <t>-</t>
        </is>
      </c>
      <c r="D60" t="n">
        <v>88.63</v>
      </c>
      <c r="E60" t="n">
        <v>91.81999999999999</v>
      </c>
      <c r="F60" t="n">
        <v>116.15</v>
      </c>
      <c r="G60" t="n">
        <v>98.79000000000001</v>
      </c>
      <c r="H60" t="n">
        <v>82.26000000000001</v>
      </c>
      <c r="I60" t="n">
        <v>74.59999999999999</v>
      </c>
      <c r="J60" t="n">
        <v>33.52</v>
      </c>
      <c r="K60" t="n">
        <v>237.99</v>
      </c>
      <c r="L60" t="n">
        <v>53.91</v>
      </c>
      <c r="M60" t="n">
        <v>48.28</v>
      </c>
      <c r="N60" t="n">
        <v>88.3</v>
      </c>
      <c r="O60" t="n">
        <v>79.54000000000001</v>
      </c>
      <c r="P60" t="inlineStr">
        <is>
          <t>-</t>
        </is>
      </c>
      <c r="Q60" t="inlineStr">
        <is>
          <t>-</t>
        </is>
      </c>
    </row>
    <row r="61">
      <c r="A61" s="5" t="inlineStr">
        <is>
          <t>Gesamtkapitalrendite in %</t>
        </is>
      </c>
      <c r="B61" s="5" t="inlineStr">
        <is>
          <t>Total Return on Investment in %</t>
        </is>
      </c>
      <c r="C61" t="inlineStr">
        <is>
          <t>-</t>
        </is>
      </c>
      <c r="D61" t="n">
        <v>13.01</v>
      </c>
      <c r="E61" t="n">
        <v>16.52</v>
      </c>
      <c r="F61" t="n">
        <v>24.21</v>
      </c>
      <c r="G61" t="n">
        <v>14.71</v>
      </c>
      <c r="H61" t="n">
        <v>14.24</v>
      </c>
      <c r="I61" t="n">
        <v>11.78</v>
      </c>
      <c r="J61" t="n">
        <v>4.24</v>
      </c>
      <c r="K61" t="n">
        <v>-17.02</v>
      </c>
      <c r="L61" t="n">
        <v>5.63</v>
      </c>
      <c r="M61" t="n">
        <v>6.86</v>
      </c>
      <c r="N61" t="n">
        <v>-39.51</v>
      </c>
      <c r="O61" t="n">
        <v>11.85</v>
      </c>
      <c r="P61" t="inlineStr">
        <is>
          <t>-</t>
        </is>
      </c>
      <c r="Q61" t="inlineStr">
        <is>
          <t>-</t>
        </is>
      </c>
    </row>
    <row r="62">
      <c r="A62" s="5" t="inlineStr">
        <is>
          <t>Return on Investment in %</t>
        </is>
      </c>
      <c r="B62" s="5" t="inlineStr">
        <is>
          <t>Return on Investment in %</t>
        </is>
      </c>
      <c r="C62" t="inlineStr">
        <is>
          <t>-</t>
        </is>
      </c>
      <c r="D62" t="n">
        <v>13.01</v>
      </c>
      <c r="E62" t="n">
        <v>16.52</v>
      </c>
      <c r="F62" t="n">
        <v>24.21</v>
      </c>
      <c r="G62" t="n">
        <v>14.71</v>
      </c>
      <c r="H62" t="n">
        <v>14.24</v>
      </c>
      <c r="I62" t="n">
        <v>11.78</v>
      </c>
      <c r="J62" t="n">
        <v>4.24</v>
      </c>
      <c r="K62" t="n">
        <v>-17.02</v>
      </c>
      <c r="L62" t="n">
        <v>5.63</v>
      </c>
      <c r="M62" t="n">
        <v>6.86</v>
      </c>
      <c r="N62" t="n">
        <v>-39.51</v>
      </c>
      <c r="O62" t="n">
        <v>11.85</v>
      </c>
      <c r="P62" t="inlineStr">
        <is>
          <t>-</t>
        </is>
      </c>
      <c r="Q62" t="inlineStr">
        <is>
          <t>-</t>
        </is>
      </c>
    </row>
    <row r="63">
      <c r="A63" s="5" t="inlineStr">
        <is>
          <t>Arbeitsintensität in %</t>
        </is>
      </c>
      <c r="B63" s="5" t="inlineStr">
        <is>
          <t>Work Intensity in %</t>
        </is>
      </c>
      <c r="C63" t="inlineStr">
        <is>
          <t>-</t>
        </is>
      </c>
      <c r="D63" t="n">
        <v>12.03</v>
      </c>
      <c r="E63" t="n">
        <v>14.03</v>
      </c>
      <c r="F63" t="n">
        <v>14.81</v>
      </c>
      <c r="G63" t="n">
        <v>19.01</v>
      </c>
      <c r="H63" t="n">
        <v>19.53</v>
      </c>
      <c r="I63" t="n">
        <v>16.34</v>
      </c>
      <c r="J63" t="n">
        <v>20.48</v>
      </c>
      <c r="K63" t="n">
        <v>28.33</v>
      </c>
      <c r="L63" t="n">
        <v>27.85</v>
      </c>
      <c r="M63" t="n">
        <v>39.19</v>
      </c>
      <c r="N63" t="n">
        <v>16.51</v>
      </c>
      <c r="O63" t="n">
        <v>12.43</v>
      </c>
      <c r="P63" t="inlineStr">
        <is>
          <t>-</t>
        </is>
      </c>
      <c r="Q63" t="inlineStr">
        <is>
          <t>-</t>
        </is>
      </c>
    </row>
    <row r="64">
      <c r="A64" s="5" t="inlineStr">
        <is>
          <t>Eigenkapitalquote in %</t>
        </is>
      </c>
      <c r="B64" s="5" t="inlineStr">
        <is>
          <t>Equity Ratio in %</t>
        </is>
      </c>
      <c r="C64" t="inlineStr">
        <is>
          <t>-</t>
        </is>
      </c>
      <c r="D64" t="n">
        <v>82.48999999999999</v>
      </c>
      <c r="E64" t="n">
        <v>81.45</v>
      </c>
      <c r="F64" t="n">
        <v>86.94</v>
      </c>
      <c r="G64" t="n">
        <v>80.20999999999999</v>
      </c>
      <c r="H64" t="n">
        <v>77.44</v>
      </c>
      <c r="I64" t="n">
        <v>75.39</v>
      </c>
      <c r="J64" t="n">
        <v>68.04000000000001</v>
      </c>
      <c r="K64" t="n">
        <v>57.11</v>
      </c>
      <c r="L64" t="n">
        <v>58.29</v>
      </c>
      <c r="M64" t="n">
        <v>51.69</v>
      </c>
      <c r="N64" t="n">
        <v>37.77</v>
      </c>
      <c r="O64" t="n">
        <v>58.04</v>
      </c>
      <c r="P64" t="inlineStr">
        <is>
          <t>-</t>
        </is>
      </c>
      <c r="Q64" t="inlineStr">
        <is>
          <t>-</t>
        </is>
      </c>
    </row>
    <row r="65">
      <c r="A65" s="5" t="inlineStr">
        <is>
          <t>Fremdkapitalquote in %</t>
        </is>
      </c>
      <c r="B65" s="5" t="inlineStr">
        <is>
          <t>Debt Ratio in %</t>
        </is>
      </c>
      <c r="C65" t="inlineStr">
        <is>
          <t>-</t>
        </is>
      </c>
      <c r="D65" t="n">
        <v>17.51</v>
      </c>
      <c r="E65" t="n">
        <v>18.55</v>
      </c>
      <c r="F65" t="n">
        <v>13.06</v>
      </c>
      <c r="G65" t="n">
        <v>19.79</v>
      </c>
      <c r="H65" t="n">
        <v>22.56</v>
      </c>
      <c r="I65" t="n">
        <v>24.61</v>
      </c>
      <c r="J65" t="n">
        <v>31.96</v>
      </c>
      <c r="K65" t="n">
        <v>42.89</v>
      </c>
      <c r="L65" t="n">
        <v>41.71</v>
      </c>
      <c r="M65" t="n">
        <v>48.31</v>
      </c>
      <c r="N65" t="n">
        <v>62.23</v>
      </c>
      <c r="O65" t="n">
        <v>41.96</v>
      </c>
      <c r="P65" t="inlineStr">
        <is>
          <t>-</t>
        </is>
      </c>
      <c r="Q65" t="inlineStr">
        <is>
          <t>-</t>
        </is>
      </c>
    </row>
    <row r="66">
      <c r="A66" s="5" t="inlineStr">
        <is>
          <t>Verschuldungsgrad in %</t>
        </is>
      </c>
      <c r="B66" s="5" t="inlineStr">
        <is>
          <t>Finance Gearing in %</t>
        </is>
      </c>
      <c r="C66" t="inlineStr">
        <is>
          <t>-</t>
        </is>
      </c>
      <c r="D66" t="n">
        <v>21.23</v>
      </c>
      <c r="E66" t="n">
        <v>22.78</v>
      </c>
      <c r="F66" t="n">
        <v>15.03</v>
      </c>
      <c r="G66" t="n">
        <v>24.67</v>
      </c>
      <c r="H66" t="n">
        <v>29.14</v>
      </c>
      <c r="I66" t="n">
        <v>32.65</v>
      </c>
      <c r="J66" t="n">
        <v>46.97</v>
      </c>
      <c r="K66" t="n">
        <v>75.09999999999999</v>
      </c>
      <c r="L66" t="n">
        <v>71.55</v>
      </c>
      <c r="M66" t="n">
        <v>93.45</v>
      </c>
      <c r="N66" t="n">
        <v>164.77</v>
      </c>
      <c r="O66" t="n">
        <v>72.29000000000001</v>
      </c>
      <c r="P66" t="inlineStr">
        <is>
          <t>-</t>
        </is>
      </c>
      <c r="Q66" t="inlineStr">
        <is>
          <t>-</t>
        </is>
      </c>
    </row>
    <row r="67">
      <c r="A67" s="5" t="inlineStr"/>
      <c r="B67" s="5" t="inlineStr"/>
    </row>
    <row r="68">
      <c r="A68" s="5" t="inlineStr">
        <is>
          <t>Kurzfristige Vermögensquote in %</t>
        </is>
      </c>
      <c r="B68" s="5" t="inlineStr">
        <is>
          <t>Current Assets Ratio in %</t>
        </is>
      </c>
      <c r="C68" t="inlineStr">
        <is>
          <t>-</t>
        </is>
      </c>
      <c r="D68" t="n">
        <v>12.03</v>
      </c>
      <c r="E68" t="n">
        <v>14.03</v>
      </c>
      <c r="F68" t="n">
        <v>14.81</v>
      </c>
      <c r="G68" t="n">
        <v>19.01</v>
      </c>
      <c r="H68" t="n">
        <v>19.53</v>
      </c>
      <c r="I68" t="n">
        <v>16.34</v>
      </c>
      <c r="J68" t="n">
        <v>20.48</v>
      </c>
      <c r="K68" t="n">
        <v>28.33</v>
      </c>
      <c r="L68" t="n">
        <v>27.85</v>
      </c>
      <c r="M68" t="n">
        <v>39.19</v>
      </c>
      <c r="N68" t="n">
        <v>16.51</v>
      </c>
      <c r="O68" t="n">
        <v>12.43</v>
      </c>
      <c r="P68" t="inlineStr">
        <is>
          <t>-</t>
        </is>
      </c>
    </row>
    <row r="69">
      <c r="A69" s="5" t="inlineStr">
        <is>
          <t>Nettogewinn Marge in %</t>
        </is>
      </c>
      <c r="B69" s="5" t="inlineStr">
        <is>
          <t>Net Profit Marge in %</t>
        </is>
      </c>
      <c r="C69" t="inlineStr">
        <is>
          <t>-</t>
        </is>
      </c>
      <c r="D69" t="n">
        <v>86000</v>
      </c>
      <c r="E69" t="n">
        <v>89062.5</v>
      </c>
      <c r="F69" t="n">
        <v>112847.22</v>
      </c>
      <c r="G69" t="n">
        <v>96117.64999999999</v>
      </c>
      <c r="H69" t="n">
        <v>79545.45</v>
      </c>
      <c r="I69" t="n">
        <v>72816.89999999999</v>
      </c>
      <c r="J69" t="n">
        <v>32678.57</v>
      </c>
      <c r="K69" t="n">
        <v>230294.12</v>
      </c>
      <c r="L69" t="n">
        <v>52258.06</v>
      </c>
      <c r="M69" t="n">
        <v>46781.61</v>
      </c>
      <c r="N69" t="n">
        <v>33937.28</v>
      </c>
      <c r="O69" t="n">
        <v>30441.18</v>
      </c>
      <c r="P69" t="inlineStr">
        <is>
          <t>-</t>
        </is>
      </c>
    </row>
    <row r="70">
      <c r="A70" s="5" t="inlineStr">
        <is>
          <t>Operative Ergebnis Marge in %</t>
        </is>
      </c>
      <c r="B70" s="5" t="inlineStr">
        <is>
          <t>EBIT Marge in %</t>
        </is>
      </c>
      <c r="C70" t="inlineStr">
        <is>
          <t>-</t>
        </is>
      </c>
      <c r="D70" t="n">
        <v>89310.34</v>
      </c>
      <c r="E70" t="n">
        <v>89250</v>
      </c>
      <c r="F70" t="n">
        <v>93194.44</v>
      </c>
      <c r="G70" t="n">
        <v>101882.35</v>
      </c>
      <c r="H70" t="n">
        <v>85000</v>
      </c>
      <c r="I70" t="n">
        <v>88028.17</v>
      </c>
      <c r="J70" t="n">
        <v>77142.86</v>
      </c>
      <c r="K70" t="n">
        <v>125000</v>
      </c>
      <c r="L70" t="n">
        <v>72419.35000000001</v>
      </c>
      <c r="M70" t="n">
        <v>71609.2</v>
      </c>
      <c r="N70" t="n">
        <v>40557.49</v>
      </c>
      <c r="O70" t="n">
        <v>27022.06</v>
      </c>
      <c r="P70" t="inlineStr">
        <is>
          <t>-</t>
        </is>
      </c>
    </row>
    <row r="71">
      <c r="A71" s="5" t="inlineStr">
        <is>
          <t>Vermögensumsschlag in %</t>
        </is>
      </c>
      <c r="B71" s="5" t="inlineStr">
        <is>
          <t>Asset Turnover in %</t>
        </is>
      </c>
      <c r="C71" t="inlineStr">
        <is>
          <t>-</t>
        </is>
      </c>
      <c r="D71" t="n">
        <v>0.02</v>
      </c>
      <c r="E71" t="n">
        <v>0.02</v>
      </c>
      <c r="F71" t="n">
        <v>0.02</v>
      </c>
      <c r="G71" t="n">
        <v>0.02</v>
      </c>
      <c r="H71" t="n">
        <v>0.02</v>
      </c>
      <c r="I71" t="n">
        <v>0.02</v>
      </c>
      <c r="J71" t="n">
        <v>0.01</v>
      </c>
      <c r="K71" t="n">
        <v>-0.01</v>
      </c>
      <c r="L71" t="n">
        <v>0.01</v>
      </c>
      <c r="M71" t="n">
        <v>0.01</v>
      </c>
      <c r="N71" t="n">
        <v>-0.12</v>
      </c>
      <c r="O71" t="n">
        <v>0.04</v>
      </c>
      <c r="P71" t="inlineStr">
        <is>
          <t>-</t>
        </is>
      </c>
    </row>
    <row r="72">
      <c r="A72" s="5" t="inlineStr">
        <is>
          <t>Langfristige Vermögensquote in %</t>
        </is>
      </c>
      <c r="B72" s="5" t="inlineStr">
        <is>
          <t>Non-Current Assets Ratio in %</t>
        </is>
      </c>
      <c r="C72" t="inlineStr">
        <is>
          <t>-</t>
        </is>
      </c>
      <c r="D72" t="n">
        <v>87.97</v>
      </c>
      <c r="E72" t="n">
        <v>85.97</v>
      </c>
      <c r="F72" t="n">
        <v>85.19</v>
      </c>
      <c r="G72" t="n">
        <v>80.98999999999999</v>
      </c>
      <c r="H72" t="n">
        <v>80.47</v>
      </c>
      <c r="I72" t="n">
        <v>83.66</v>
      </c>
      <c r="J72" t="n">
        <v>79.52</v>
      </c>
      <c r="K72" t="n">
        <v>71.67</v>
      </c>
      <c r="L72" t="n">
        <v>72.15000000000001</v>
      </c>
      <c r="M72" t="n">
        <v>60.81</v>
      </c>
      <c r="N72" t="n">
        <v>83.48999999999999</v>
      </c>
      <c r="O72" t="n">
        <v>87.56999999999999</v>
      </c>
      <c r="P72" t="inlineStr">
        <is>
          <t>-</t>
        </is>
      </c>
    </row>
    <row r="73">
      <c r="A73" s="5" t="inlineStr">
        <is>
          <t>Gesamtkapitalrentabilität</t>
        </is>
      </c>
      <c r="B73" s="5" t="inlineStr">
        <is>
          <t>ROA Return on Assets in %</t>
        </is>
      </c>
      <c r="C73" t="inlineStr">
        <is>
          <t>-</t>
        </is>
      </c>
      <c r="D73" t="n">
        <v>13.01</v>
      </c>
      <c r="E73" t="n">
        <v>16.52</v>
      </c>
      <c r="F73" t="n">
        <v>24.21</v>
      </c>
      <c r="G73" t="n">
        <v>14.71</v>
      </c>
      <c r="H73" t="n">
        <v>14.24</v>
      </c>
      <c r="I73" t="n">
        <v>11.78</v>
      </c>
      <c r="J73" t="n">
        <v>4.24</v>
      </c>
      <c r="K73" t="n">
        <v>-17.02</v>
      </c>
      <c r="L73" t="n">
        <v>5.63</v>
      </c>
      <c r="M73" t="n">
        <v>6.86</v>
      </c>
      <c r="N73" t="n">
        <v>-39.51</v>
      </c>
      <c r="O73" t="n">
        <v>11.85</v>
      </c>
      <c r="P73" t="inlineStr">
        <is>
          <t>-</t>
        </is>
      </c>
    </row>
    <row r="74">
      <c r="A74" s="5" t="inlineStr">
        <is>
          <t>Ertrag des eingesetzten Kapitals</t>
        </is>
      </c>
      <c r="B74" s="5" t="inlineStr">
        <is>
          <t>ROCE Return on Cap. Empl. in %</t>
        </is>
      </c>
      <c r="C74" t="inlineStr">
        <is>
          <t>-</t>
        </is>
      </c>
      <c r="D74" t="n">
        <v>13.71</v>
      </c>
      <c r="E74" t="n">
        <v>16.99</v>
      </c>
      <c r="F74" t="n">
        <v>20.39</v>
      </c>
      <c r="G74" t="n">
        <v>16.77</v>
      </c>
      <c r="H74" t="n">
        <v>15.82</v>
      </c>
      <c r="I74" t="n">
        <v>14.85</v>
      </c>
      <c r="J74" t="n">
        <v>11.04</v>
      </c>
      <c r="K74" t="n">
        <v>-10.38</v>
      </c>
      <c r="L74" t="n">
        <v>8.48</v>
      </c>
      <c r="M74" t="n">
        <v>11.32</v>
      </c>
      <c r="N74" t="n">
        <v>-56.16</v>
      </c>
      <c r="O74" t="n">
        <v>12.77</v>
      </c>
      <c r="P74" t="inlineStr">
        <is>
          <t>-</t>
        </is>
      </c>
    </row>
    <row r="75">
      <c r="A75" s="5" t="inlineStr">
        <is>
          <t>Eigenkapital zu Anlagevermögen</t>
        </is>
      </c>
      <c r="B75" s="5" t="inlineStr">
        <is>
          <t>Equity to Fixed Assets in %</t>
        </is>
      </c>
      <c r="C75" t="inlineStr">
        <is>
          <t>-</t>
        </is>
      </c>
      <c r="D75" t="n">
        <v>93.76000000000001</v>
      </c>
      <c r="E75" t="n">
        <v>94.73999999999999</v>
      </c>
      <c r="F75" t="n">
        <v>102.05</v>
      </c>
      <c r="G75" t="n">
        <v>99.04000000000001</v>
      </c>
      <c r="H75" t="n">
        <v>96.23</v>
      </c>
      <c r="I75" t="n">
        <v>90.11</v>
      </c>
      <c r="J75" t="n">
        <v>85.56</v>
      </c>
      <c r="K75" t="n">
        <v>79.68000000000001</v>
      </c>
      <c r="L75" t="n">
        <v>80.79000000000001</v>
      </c>
      <c r="M75" t="n">
        <v>85.01000000000001</v>
      </c>
      <c r="N75" t="n">
        <v>45.24</v>
      </c>
      <c r="O75" t="n">
        <v>66.28</v>
      </c>
      <c r="P75" t="inlineStr">
        <is>
          <t>-</t>
        </is>
      </c>
    </row>
    <row r="76">
      <c r="A76" s="5" t="inlineStr">
        <is>
          <t>Liquidität Dritten Grades</t>
        </is>
      </c>
      <c r="B76" s="5" t="inlineStr">
        <is>
          <t>Current Ratio in %</t>
        </is>
      </c>
      <c r="C76" t="inlineStr">
        <is>
          <t>-</t>
        </is>
      </c>
      <c r="D76" t="n">
        <v>817.73</v>
      </c>
      <c r="E76" t="n">
        <v>550</v>
      </c>
      <c r="F76" t="n">
        <v>764.62</v>
      </c>
      <c r="G76" t="n">
        <v>270.08</v>
      </c>
      <c r="H76" t="n">
        <v>513.37</v>
      </c>
      <c r="I76" t="n">
        <v>400.56</v>
      </c>
      <c r="J76" t="n">
        <v>221.86</v>
      </c>
      <c r="K76" t="n">
        <v>257</v>
      </c>
      <c r="L76" t="n">
        <v>345.69</v>
      </c>
      <c r="M76" t="n">
        <v>537.1799999999999</v>
      </c>
      <c r="N76" t="n">
        <v>103.69</v>
      </c>
      <c r="O76" t="n">
        <v>70.42</v>
      </c>
      <c r="P76" t="inlineStr">
        <is>
          <t>-</t>
        </is>
      </c>
    </row>
    <row r="77">
      <c r="A77" s="5" t="inlineStr">
        <is>
          <t>Operativer Cashflow</t>
        </is>
      </c>
      <c r="B77" s="5" t="inlineStr">
        <is>
          <t>Operating Cashflow in M</t>
        </is>
      </c>
      <c r="C77" t="inlineStr">
        <is>
          <t>-</t>
        </is>
      </c>
      <c r="D77" t="n">
        <v>21094.64</v>
      </c>
      <c r="E77" t="n">
        <v>21802.689</v>
      </c>
      <c r="F77" t="n">
        <v>25740.5526</v>
      </c>
      <c r="G77" t="n">
        <v>10786.7994</v>
      </c>
      <c r="H77" t="n">
        <v>9403.5915</v>
      </c>
      <c r="I77" t="n">
        <v>13913.312</v>
      </c>
      <c r="J77" t="n">
        <v>12025.932</v>
      </c>
      <c r="K77" t="n">
        <v>18013.905</v>
      </c>
      <c r="L77" t="n">
        <v>-13900.424</v>
      </c>
      <c r="M77" t="n">
        <v>2901.496</v>
      </c>
      <c r="N77" t="n">
        <v>1593.6</v>
      </c>
      <c r="O77" t="n">
        <v>-3046.292</v>
      </c>
      <c r="P77" t="inlineStr">
        <is>
          <t>-</t>
        </is>
      </c>
    </row>
    <row r="78">
      <c r="A78" s="5" t="inlineStr">
        <is>
          <t>Aktienrückkauf</t>
        </is>
      </c>
      <c r="B78" s="5" t="inlineStr">
        <is>
          <t>Share Buyback in M</t>
        </is>
      </c>
      <c r="C78" t="n">
        <v>10.32000000000005</v>
      </c>
      <c r="D78" t="n">
        <v>-0.1000000000000227</v>
      </c>
      <c r="E78" t="n">
        <v>-0.09000000000003183</v>
      </c>
      <c r="F78" t="n">
        <v>-0.1499999999999773</v>
      </c>
      <c r="G78" t="n">
        <v>-0.2099999999999227</v>
      </c>
      <c r="H78" t="n">
        <v>-0.8500000000000227</v>
      </c>
      <c r="I78" t="n">
        <v>-0.2000000000000455</v>
      </c>
      <c r="J78" t="n">
        <v>-0.2999999999999545</v>
      </c>
      <c r="K78" t="n">
        <v>-0.3999999999999773</v>
      </c>
      <c r="L78" t="n">
        <v>-0.3000000000000682</v>
      </c>
      <c r="M78" t="n">
        <v>-586.4</v>
      </c>
      <c r="N78" t="n">
        <v>-1.300000000000011</v>
      </c>
      <c r="O78" t="inlineStr">
        <is>
          <t>-</t>
        </is>
      </c>
      <c r="P78" t="inlineStr">
        <is>
          <t>-</t>
        </is>
      </c>
    </row>
    <row r="79">
      <c r="A79" s="5" t="inlineStr">
        <is>
          <t>Umsatzwachstum 1J in %</t>
        </is>
      </c>
      <c r="B79" s="5" t="inlineStr">
        <is>
          <t>Revenue Growth 1Y in %</t>
        </is>
      </c>
      <c r="C79" t="inlineStr">
        <is>
          <t>-</t>
        </is>
      </c>
      <c r="D79" t="n">
        <v>-9.380000000000001</v>
      </c>
      <c r="E79" t="n">
        <v>11.11</v>
      </c>
      <c r="F79" t="n">
        <v>69.41</v>
      </c>
      <c r="G79" t="n">
        <v>-3.41</v>
      </c>
      <c r="H79" t="n">
        <v>23.94</v>
      </c>
      <c r="I79" t="n">
        <v>26.79</v>
      </c>
      <c r="J79" t="n">
        <v>-264.71</v>
      </c>
      <c r="K79" t="n">
        <v>-154.84</v>
      </c>
      <c r="L79" t="n">
        <v>-28.74</v>
      </c>
      <c r="M79" t="n">
        <v>-115.16</v>
      </c>
      <c r="N79" t="n">
        <v>-311.03</v>
      </c>
      <c r="O79" t="inlineStr">
        <is>
          <t>-</t>
        </is>
      </c>
      <c r="P79" t="inlineStr">
        <is>
          <t>-</t>
        </is>
      </c>
    </row>
    <row r="80">
      <c r="A80" s="5" t="inlineStr">
        <is>
          <t>Umsatzwachstum 3J in %</t>
        </is>
      </c>
      <c r="B80" s="5" t="inlineStr">
        <is>
          <t>Revenue Growth 3Y in %</t>
        </is>
      </c>
      <c r="C80" t="inlineStr">
        <is>
          <t>-</t>
        </is>
      </c>
      <c r="D80" t="n">
        <v>23.71</v>
      </c>
      <c r="E80" t="n">
        <v>25.7</v>
      </c>
      <c r="F80" t="n">
        <v>29.98</v>
      </c>
      <c r="G80" t="n">
        <v>15.77</v>
      </c>
      <c r="H80" t="n">
        <v>-71.33</v>
      </c>
      <c r="I80" t="n">
        <v>-130.92</v>
      </c>
      <c r="J80" t="n">
        <v>-149.43</v>
      </c>
      <c r="K80" t="n">
        <v>-99.58</v>
      </c>
      <c r="L80" t="n">
        <v>-151.64</v>
      </c>
      <c r="M80" t="inlineStr">
        <is>
          <t>-</t>
        </is>
      </c>
      <c r="N80" t="inlineStr">
        <is>
          <t>-</t>
        </is>
      </c>
      <c r="O80" t="inlineStr">
        <is>
          <t>-</t>
        </is>
      </c>
      <c r="P80" t="inlineStr">
        <is>
          <t>-</t>
        </is>
      </c>
    </row>
    <row r="81">
      <c r="A81" s="5" t="inlineStr">
        <is>
          <t>Umsatzwachstum 5J in %</t>
        </is>
      </c>
      <c r="B81" s="5" t="inlineStr">
        <is>
          <t>Revenue Growth 5Y in %</t>
        </is>
      </c>
      <c r="C81" t="inlineStr">
        <is>
          <t>-</t>
        </is>
      </c>
      <c r="D81" t="n">
        <v>18.33</v>
      </c>
      <c r="E81" t="n">
        <v>25.57</v>
      </c>
      <c r="F81" t="n">
        <v>-29.6</v>
      </c>
      <c r="G81" t="n">
        <v>-74.45</v>
      </c>
      <c r="H81" t="n">
        <v>-79.51000000000001</v>
      </c>
      <c r="I81" t="n">
        <v>-107.33</v>
      </c>
      <c r="J81" t="n">
        <v>-174.9</v>
      </c>
      <c r="K81" t="inlineStr">
        <is>
          <t>-</t>
        </is>
      </c>
      <c r="L81" t="inlineStr">
        <is>
          <t>-</t>
        </is>
      </c>
      <c r="M81" t="inlineStr">
        <is>
          <t>-</t>
        </is>
      </c>
      <c r="N81" t="inlineStr">
        <is>
          <t>-</t>
        </is>
      </c>
      <c r="O81" t="inlineStr">
        <is>
          <t>-</t>
        </is>
      </c>
      <c r="P81" t="inlineStr">
        <is>
          <t>-</t>
        </is>
      </c>
    </row>
    <row r="82">
      <c r="A82" s="5" t="inlineStr">
        <is>
          <t>Umsatzwachstum 10J in %</t>
        </is>
      </c>
      <c r="B82" s="5" t="inlineStr">
        <is>
          <t>Revenue Growth 10Y in %</t>
        </is>
      </c>
      <c r="C82" t="inlineStr">
        <is>
          <t>-</t>
        </is>
      </c>
      <c r="D82" t="n">
        <v>-44.5</v>
      </c>
      <c r="E82" t="n">
        <v>-74.66</v>
      </c>
      <c r="F82" t="inlineStr">
        <is>
          <t>-</t>
        </is>
      </c>
      <c r="G82" t="inlineStr">
        <is>
          <t>-</t>
        </is>
      </c>
      <c r="H82" t="inlineStr">
        <is>
          <t>-</t>
        </is>
      </c>
      <c r="I82" t="inlineStr">
        <is>
          <t>-</t>
        </is>
      </c>
      <c r="J82" t="inlineStr">
        <is>
          <t>-</t>
        </is>
      </c>
      <c r="K82" t="inlineStr">
        <is>
          <t>-</t>
        </is>
      </c>
      <c r="L82" t="inlineStr">
        <is>
          <t>-</t>
        </is>
      </c>
      <c r="M82" t="inlineStr">
        <is>
          <t>-</t>
        </is>
      </c>
      <c r="N82" t="inlineStr">
        <is>
          <t>-</t>
        </is>
      </c>
      <c r="O82" t="inlineStr">
        <is>
          <t>-</t>
        </is>
      </c>
      <c r="P82" t="inlineStr">
        <is>
          <t>-</t>
        </is>
      </c>
    </row>
    <row r="83">
      <c r="A83" s="5" t="inlineStr">
        <is>
          <t>Gewinnwachstum 1J in %</t>
        </is>
      </c>
      <c r="B83" s="5" t="inlineStr">
        <is>
          <t>Earnings Growth 1Y in %</t>
        </is>
      </c>
      <c r="C83" t="inlineStr">
        <is>
          <t>-</t>
        </is>
      </c>
      <c r="D83" t="n">
        <v>-12.49</v>
      </c>
      <c r="E83" t="n">
        <v>-12.31</v>
      </c>
      <c r="F83" t="n">
        <v>98.90000000000001</v>
      </c>
      <c r="G83" t="n">
        <v>16.71</v>
      </c>
      <c r="H83" t="n">
        <v>35.4</v>
      </c>
      <c r="I83" t="n">
        <v>182.51</v>
      </c>
      <c r="J83" t="n">
        <v>-123.37</v>
      </c>
      <c r="K83" t="n">
        <v>-341.67</v>
      </c>
      <c r="L83" t="n">
        <v>-20.39</v>
      </c>
      <c r="M83" t="n">
        <v>-120.89</v>
      </c>
      <c r="N83" t="n">
        <v>-335.27</v>
      </c>
      <c r="O83" t="inlineStr">
        <is>
          <t>-</t>
        </is>
      </c>
      <c r="P83" t="inlineStr">
        <is>
          <t>-</t>
        </is>
      </c>
    </row>
    <row r="84">
      <c r="A84" s="5" t="inlineStr">
        <is>
          <t>Gewinnwachstum 3J in %</t>
        </is>
      </c>
      <c r="B84" s="5" t="inlineStr">
        <is>
          <t>Earnings Growth 3Y in %</t>
        </is>
      </c>
      <c r="C84" t="inlineStr">
        <is>
          <t>-</t>
        </is>
      </c>
      <c r="D84" t="n">
        <v>24.7</v>
      </c>
      <c r="E84" t="n">
        <v>34.43</v>
      </c>
      <c r="F84" t="n">
        <v>50.34</v>
      </c>
      <c r="G84" t="n">
        <v>78.20999999999999</v>
      </c>
      <c r="H84" t="n">
        <v>31.51</v>
      </c>
      <c r="I84" t="n">
        <v>-94.18000000000001</v>
      </c>
      <c r="J84" t="n">
        <v>-161.81</v>
      </c>
      <c r="K84" t="n">
        <v>-160.98</v>
      </c>
      <c r="L84" t="n">
        <v>-158.85</v>
      </c>
      <c r="M84" t="inlineStr">
        <is>
          <t>-</t>
        </is>
      </c>
      <c r="N84" t="inlineStr">
        <is>
          <t>-</t>
        </is>
      </c>
      <c r="O84" t="inlineStr">
        <is>
          <t>-</t>
        </is>
      </c>
      <c r="P84" t="inlineStr">
        <is>
          <t>-</t>
        </is>
      </c>
    </row>
    <row r="85">
      <c r="A85" s="5" t="inlineStr">
        <is>
          <t>Gewinnwachstum 5J in %</t>
        </is>
      </c>
      <c r="B85" s="5" t="inlineStr">
        <is>
          <t>Earnings Growth 5Y in %</t>
        </is>
      </c>
      <c r="C85" t="inlineStr">
        <is>
          <t>-</t>
        </is>
      </c>
      <c r="D85" t="n">
        <v>25.24</v>
      </c>
      <c r="E85" t="n">
        <v>64.23999999999999</v>
      </c>
      <c r="F85" t="n">
        <v>42.03</v>
      </c>
      <c r="G85" t="n">
        <v>-46.08</v>
      </c>
      <c r="H85" t="n">
        <v>-53.5</v>
      </c>
      <c r="I85" t="n">
        <v>-84.76000000000001</v>
      </c>
      <c r="J85" t="n">
        <v>-188.32</v>
      </c>
      <c r="K85" t="inlineStr">
        <is>
          <t>-</t>
        </is>
      </c>
      <c r="L85" t="inlineStr">
        <is>
          <t>-</t>
        </is>
      </c>
      <c r="M85" t="inlineStr">
        <is>
          <t>-</t>
        </is>
      </c>
      <c r="N85" t="inlineStr">
        <is>
          <t>-</t>
        </is>
      </c>
      <c r="O85" t="inlineStr">
        <is>
          <t>-</t>
        </is>
      </c>
      <c r="P85" t="inlineStr">
        <is>
          <t>-</t>
        </is>
      </c>
    </row>
    <row r="86">
      <c r="A86" s="5" t="inlineStr">
        <is>
          <t>Gewinnwachstum 10J in %</t>
        </is>
      </c>
      <c r="B86" s="5" t="inlineStr">
        <is>
          <t>Earnings Growth 10Y in %</t>
        </is>
      </c>
      <c r="C86" t="inlineStr">
        <is>
          <t>-</t>
        </is>
      </c>
      <c r="D86" t="n">
        <v>-29.76</v>
      </c>
      <c r="E86" t="n">
        <v>-62.04</v>
      </c>
      <c r="F86" t="inlineStr">
        <is>
          <t>-</t>
        </is>
      </c>
      <c r="G86" t="inlineStr">
        <is>
          <t>-</t>
        </is>
      </c>
      <c r="H86" t="inlineStr">
        <is>
          <t>-</t>
        </is>
      </c>
      <c r="I86" t="inlineStr">
        <is>
          <t>-</t>
        </is>
      </c>
      <c r="J86" t="inlineStr">
        <is>
          <t>-</t>
        </is>
      </c>
      <c r="K86" t="inlineStr">
        <is>
          <t>-</t>
        </is>
      </c>
      <c r="L86" t="inlineStr">
        <is>
          <t>-</t>
        </is>
      </c>
      <c r="M86" t="inlineStr">
        <is>
          <t>-</t>
        </is>
      </c>
      <c r="N86" t="inlineStr">
        <is>
          <t>-</t>
        </is>
      </c>
      <c r="O86" t="inlineStr">
        <is>
          <t>-</t>
        </is>
      </c>
      <c r="P86" t="inlineStr">
        <is>
          <t>-</t>
        </is>
      </c>
    </row>
    <row r="87">
      <c r="A87" s="5" t="inlineStr">
        <is>
          <t>PEG Ratio</t>
        </is>
      </c>
      <c r="B87" s="5" t="inlineStr">
        <is>
          <t>KGW Kurs/Gewinn/Wachstum</t>
        </is>
      </c>
      <c r="C87" t="inlineStr">
        <is>
          <t>-</t>
        </is>
      </c>
      <c r="D87" t="n">
        <v>0.31</v>
      </c>
      <c r="E87" t="n">
        <v>0.09</v>
      </c>
      <c r="F87" t="n">
        <v>0.09</v>
      </c>
      <c r="G87" t="n">
        <v>-0.1</v>
      </c>
      <c r="H87" t="n">
        <v>-0.09</v>
      </c>
      <c r="I87" t="n">
        <v>-0.08</v>
      </c>
      <c r="J87" t="n">
        <v>-0.08</v>
      </c>
      <c r="K87" t="inlineStr">
        <is>
          <t>-</t>
        </is>
      </c>
      <c r="L87" t="inlineStr">
        <is>
          <t>-</t>
        </is>
      </c>
      <c r="M87" t="inlineStr">
        <is>
          <t>-</t>
        </is>
      </c>
      <c r="N87" t="inlineStr">
        <is>
          <t>-</t>
        </is>
      </c>
      <c r="O87" t="inlineStr">
        <is>
          <t>-</t>
        </is>
      </c>
      <c r="P87" t="inlineStr">
        <is>
          <t>-</t>
        </is>
      </c>
    </row>
    <row r="88">
      <c r="A88" s="5" t="inlineStr">
        <is>
          <t>EBIT-Wachstum 1J in %</t>
        </is>
      </c>
      <c r="B88" s="5" t="inlineStr">
        <is>
          <t>EBIT Growth 1Y in %</t>
        </is>
      </c>
      <c r="C88" t="inlineStr">
        <is>
          <t>-</t>
        </is>
      </c>
      <c r="D88" t="n">
        <v>-9.31</v>
      </c>
      <c r="E88" t="n">
        <v>6.41</v>
      </c>
      <c r="F88" t="n">
        <v>54.97</v>
      </c>
      <c r="G88" t="n">
        <v>15.78</v>
      </c>
      <c r="H88" t="n">
        <v>19.68</v>
      </c>
      <c r="I88" t="n">
        <v>44.68</v>
      </c>
      <c r="J88" t="n">
        <v>-201.65</v>
      </c>
      <c r="K88" t="n">
        <v>-194.65</v>
      </c>
      <c r="L88" t="n">
        <v>-27.93</v>
      </c>
      <c r="M88" t="n">
        <v>-126.76</v>
      </c>
      <c r="N88" t="n">
        <v>-416.73</v>
      </c>
      <c r="O88" t="inlineStr">
        <is>
          <t>-</t>
        </is>
      </c>
      <c r="P88" t="inlineStr">
        <is>
          <t>-</t>
        </is>
      </c>
    </row>
    <row r="89">
      <c r="A89" s="5" t="inlineStr">
        <is>
          <t>EBIT-Wachstum 3J in %</t>
        </is>
      </c>
      <c r="B89" s="5" t="inlineStr">
        <is>
          <t>EBIT Growth 3Y in %</t>
        </is>
      </c>
      <c r="C89" t="inlineStr">
        <is>
          <t>-</t>
        </is>
      </c>
      <c r="D89" t="n">
        <v>17.36</v>
      </c>
      <c r="E89" t="n">
        <v>25.72</v>
      </c>
      <c r="F89" t="n">
        <v>30.14</v>
      </c>
      <c r="G89" t="n">
        <v>26.71</v>
      </c>
      <c r="H89" t="n">
        <v>-45.76</v>
      </c>
      <c r="I89" t="n">
        <v>-117.21</v>
      </c>
      <c r="J89" t="n">
        <v>-141.41</v>
      </c>
      <c r="K89" t="n">
        <v>-116.45</v>
      </c>
      <c r="L89" t="n">
        <v>-190.47</v>
      </c>
      <c r="M89" t="inlineStr">
        <is>
          <t>-</t>
        </is>
      </c>
      <c r="N89" t="inlineStr">
        <is>
          <t>-</t>
        </is>
      </c>
      <c r="O89" t="inlineStr">
        <is>
          <t>-</t>
        </is>
      </c>
      <c r="P89" t="inlineStr">
        <is>
          <t>-</t>
        </is>
      </c>
    </row>
    <row r="90">
      <c r="A90" s="5" t="inlineStr">
        <is>
          <t>EBIT-Wachstum 5J in %</t>
        </is>
      </c>
      <c r="B90" s="5" t="inlineStr">
        <is>
          <t>EBIT Growth 5Y in %</t>
        </is>
      </c>
      <c r="C90" t="inlineStr">
        <is>
          <t>-</t>
        </is>
      </c>
      <c r="D90" t="n">
        <v>17.51</v>
      </c>
      <c r="E90" t="n">
        <v>28.3</v>
      </c>
      <c r="F90" t="n">
        <v>-13.31</v>
      </c>
      <c r="G90" t="n">
        <v>-63.23</v>
      </c>
      <c r="H90" t="n">
        <v>-71.97</v>
      </c>
      <c r="I90" t="n">
        <v>-101.26</v>
      </c>
      <c r="J90" t="n">
        <v>-193.54</v>
      </c>
      <c r="K90" t="inlineStr">
        <is>
          <t>-</t>
        </is>
      </c>
      <c r="L90" t="inlineStr">
        <is>
          <t>-</t>
        </is>
      </c>
      <c r="M90" t="inlineStr">
        <is>
          <t>-</t>
        </is>
      </c>
      <c r="N90" t="inlineStr">
        <is>
          <t>-</t>
        </is>
      </c>
      <c r="O90" t="inlineStr">
        <is>
          <t>-</t>
        </is>
      </c>
      <c r="P90" t="inlineStr">
        <is>
          <t>-</t>
        </is>
      </c>
    </row>
    <row r="91">
      <c r="A91" s="5" t="inlineStr">
        <is>
          <t>EBIT-Wachstum 10J in %</t>
        </is>
      </c>
      <c r="B91" s="5" t="inlineStr">
        <is>
          <t>EBIT Growth 10Y in %</t>
        </is>
      </c>
      <c r="C91" t="inlineStr">
        <is>
          <t>-</t>
        </is>
      </c>
      <c r="D91" t="n">
        <v>-41.88</v>
      </c>
      <c r="E91" t="n">
        <v>-82.62</v>
      </c>
      <c r="F91" t="inlineStr">
        <is>
          <t>-</t>
        </is>
      </c>
      <c r="G91" t="inlineStr">
        <is>
          <t>-</t>
        </is>
      </c>
      <c r="H91" t="inlineStr">
        <is>
          <t>-</t>
        </is>
      </c>
      <c r="I91" t="inlineStr">
        <is>
          <t>-</t>
        </is>
      </c>
      <c r="J91" t="inlineStr">
        <is>
          <t>-</t>
        </is>
      </c>
      <c r="K91" t="inlineStr">
        <is>
          <t>-</t>
        </is>
      </c>
      <c r="L91" t="inlineStr">
        <is>
          <t>-</t>
        </is>
      </c>
      <c r="M91" t="inlineStr">
        <is>
          <t>-</t>
        </is>
      </c>
      <c r="N91" t="inlineStr">
        <is>
          <t>-</t>
        </is>
      </c>
      <c r="O91" t="inlineStr">
        <is>
          <t>-</t>
        </is>
      </c>
      <c r="P91" t="inlineStr">
        <is>
          <t>-</t>
        </is>
      </c>
    </row>
    <row r="92">
      <c r="A92" s="5" t="inlineStr">
        <is>
          <t>Op.Cashflow Wachstum 1J in %</t>
        </is>
      </c>
      <c r="B92" s="5" t="inlineStr">
        <is>
          <t>Op.Cashflow Wachstum 1Y in %</t>
        </is>
      </c>
      <c r="C92" t="inlineStr">
        <is>
          <t>-</t>
        </is>
      </c>
      <c r="D92" t="n">
        <v>-3.26</v>
      </c>
      <c r="E92" t="n">
        <v>-15.31</v>
      </c>
      <c r="F92" t="n">
        <v>138.59</v>
      </c>
      <c r="G92" t="n">
        <v>14.68</v>
      </c>
      <c r="H92" t="n">
        <v>-32.47</v>
      </c>
      <c r="I92" t="n">
        <v>15.67</v>
      </c>
      <c r="J92" t="n">
        <v>-33.26</v>
      </c>
      <c r="K92" t="n">
        <v>-229.54</v>
      </c>
      <c r="L92" t="n">
        <v>-578.9299999999999</v>
      </c>
      <c r="M92" t="n">
        <v>-27.95</v>
      </c>
      <c r="N92" t="n">
        <v>-152.14</v>
      </c>
      <c r="O92" t="inlineStr">
        <is>
          <t>-</t>
        </is>
      </c>
      <c r="P92" t="inlineStr">
        <is>
          <t>-</t>
        </is>
      </c>
    </row>
    <row r="93">
      <c r="A93" s="5" t="inlineStr">
        <is>
          <t>Op.Cashflow Wachstum 3J in %</t>
        </is>
      </c>
      <c r="B93" s="5" t="inlineStr">
        <is>
          <t>Op.Cashflow Wachstum 3Y in %</t>
        </is>
      </c>
      <c r="C93" t="inlineStr">
        <is>
          <t>-</t>
        </is>
      </c>
      <c r="D93" t="n">
        <v>40.01</v>
      </c>
      <c r="E93" t="n">
        <v>45.99</v>
      </c>
      <c r="F93" t="n">
        <v>40.27</v>
      </c>
      <c r="G93" t="n">
        <v>-0.71</v>
      </c>
      <c r="H93" t="n">
        <v>-16.69</v>
      </c>
      <c r="I93" t="n">
        <v>-82.38</v>
      </c>
      <c r="J93" t="n">
        <v>-280.58</v>
      </c>
      <c r="K93" t="n">
        <v>-278.81</v>
      </c>
      <c r="L93" t="n">
        <v>-253.01</v>
      </c>
      <c r="M93" t="inlineStr">
        <is>
          <t>-</t>
        </is>
      </c>
      <c r="N93" t="inlineStr">
        <is>
          <t>-</t>
        </is>
      </c>
      <c r="O93" t="inlineStr">
        <is>
          <t>-</t>
        </is>
      </c>
      <c r="P93" t="inlineStr">
        <is>
          <t>-</t>
        </is>
      </c>
    </row>
    <row r="94">
      <c r="A94" s="5" t="inlineStr">
        <is>
          <t>Op.Cashflow Wachstum 5J in %</t>
        </is>
      </c>
      <c r="B94" s="5" t="inlineStr">
        <is>
          <t>Op.Cashflow Wachstum 5Y in %</t>
        </is>
      </c>
      <c r="C94" t="inlineStr">
        <is>
          <t>-</t>
        </is>
      </c>
      <c r="D94" t="n">
        <v>20.45</v>
      </c>
      <c r="E94" t="n">
        <v>24.23</v>
      </c>
      <c r="F94" t="n">
        <v>20.64</v>
      </c>
      <c r="G94" t="n">
        <v>-52.98</v>
      </c>
      <c r="H94" t="n">
        <v>-171.71</v>
      </c>
      <c r="I94" t="n">
        <v>-170.8</v>
      </c>
      <c r="J94" t="n">
        <v>-204.36</v>
      </c>
      <c r="K94" t="inlineStr">
        <is>
          <t>-</t>
        </is>
      </c>
      <c r="L94" t="inlineStr">
        <is>
          <t>-</t>
        </is>
      </c>
      <c r="M94" t="inlineStr">
        <is>
          <t>-</t>
        </is>
      </c>
      <c r="N94" t="inlineStr">
        <is>
          <t>-</t>
        </is>
      </c>
      <c r="O94" t="inlineStr">
        <is>
          <t>-</t>
        </is>
      </c>
      <c r="P94" t="inlineStr">
        <is>
          <t>-</t>
        </is>
      </c>
    </row>
    <row r="95">
      <c r="A95" s="5" t="inlineStr">
        <is>
          <t>Op.Cashflow Wachstum 10J in %</t>
        </is>
      </c>
      <c r="B95" s="5" t="inlineStr">
        <is>
          <t>Op.Cashflow Wachstum 10Y in %</t>
        </is>
      </c>
      <c r="C95" t="inlineStr">
        <is>
          <t>-</t>
        </is>
      </c>
      <c r="D95" t="n">
        <v>-75.18000000000001</v>
      </c>
      <c r="E95" t="n">
        <v>-90.06999999999999</v>
      </c>
      <c r="F95" t="inlineStr">
        <is>
          <t>-</t>
        </is>
      </c>
      <c r="G95" t="inlineStr">
        <is>
          <t>-</t>
        </is>
      </c>
      <c r="H95" t="inlineStr">
        <is>
          <t>-</t>
        </is>
      </c>
      <c r="I95" t="inlineStr">
        <is>
          <t>-</t>
        </is>
      </c>
      <c r="J95" t="inlineStr">
        <is>
          <t>-</t>
        </is>
      </c>
      <c r="K95" t="inlineStr">
        <is>
          <t>-</t>
        </is>
      </c>
      <c r="L95" t="inlineStr">
        <is>
          <t>-</t>
        </is>
      </c>
      <c r="M95" t="inlineStr">
        <is>
          <t>-</t>
        </is>
      </c>
      <c r="N95" t="inlineStr">
        <is>
          <t>-</t>
        </is>
      </c>
      <c r="O95" t="inlineStr">
        <is>
          <t>-</t>
        </is>
      </c>
      <c r="P95" t="inlineStr">
        <is>
          <t>-</t>
        </is>
      </c>
    </row>
    <row r="96">
      <c r="A96" s="5" t="inlineStr">
        <is>
          <t>Working Capital in Mio</t>
        </is>
      </c>
      <c r="B96" s="5" t="inlineStr">
        <is>
          <t>Working Capital in M</t>
        </is>
      </c>
      <c r="C96" t="inlineStr">
        <is>
          <t>-</t>
        </is>
      </c>
      <c r="D96" t="n">
        <v>1012</v>
      </c>
      <c r="E96" t="n">
        <v>990</v>
      </c>
      <c r="F96" t="n">
        <v>864</v>
      </c>
      <c r="G96" t="n">
        <v>665</v>
      </c>
      <c r="H96" t="n">
        <v>773</v>
      </c>
      <c r="I96" t="n">
        <v>538</v>
      </c>
      <c r="J96" t="n">
        <v>485</v>
      </c>
      <c r="K96" t="n">
        <v>796</v>
      </c>
      <c r="L96" t="n">
        <v>1140</v>
      </c>
      <c r="M96" t="n">
        <v>1893</v>
      </c>
      <c r="N96" t="n">
        <v>29</v>
      </c>
      <c r="O96" t="n">
        <v>-365</v>
      </c>
      <c r="P96" t="inlineStr">
        <is>
          <t>-</t>
        </is>
      </c>
      <c r="Q96" t="inlineStr">
        <is>
          <t>-</t>
        </is>
      </c>
    </row>
  </sheetData>
  <pageMargins bottom="1" footer="0.5" header="0.5" left="0.75" right="0.75" top="1"/>
</worksheet>
</file>

<file path=xl/worksheets/sheet20.xml><?xml version="1.0" encoding="utf-8"?>
<worksheet xmlns="http://schemas.openxmlformats.org/spreadsheetml/2006/main">
  <sheetPr>
    <outlinePr summaryBelow="1" summaryRight="1"/>
    <pageSetUpPr/>
  </sheetPr>
  <dimension ref="A1:X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10"/>
    <col customWidth="1" max="18" min="18" width="10"/>
    <col customWidth="1" max="19" min="19" width="10"/>
    <col customWidth="1" max="20" min="20" width="10"/>
    <col customWidth="1" max="21" min="21" width="10"/>
    <col customWidth="1" max="22" min="22" width="10"/>
    <col customWidth="1" max="23" min="23" width="10"/>
    <col customWidth="1" max="24" min="24" width="10"/>
  </cols>
  <sheetData>
    <row r="1">
      <c r="A1" s="1" t="inlineStr">
        <is>
          <t xml:space="preserve">BT GROUP </t>
        </is>
      </c>
      <c r="B1" s="2" t="inlineStr">
        <is>
          <t>WKN: 794796  ISIN: GB0030913577  US-Symbol:BTGOF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c r="X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c r="X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1846</t>
        </is>
      </c>
      <c r="C4" s="5" t="inlineStr">
        <is>
          <t>Telefon / Phone</t>
        </is>
      </c>
      <c r="D4" s="5" t="inlineStr"/>
      <c r="E4" t="inlineStr">
        <is>
          <t>+44-20-7356-5000</t>
        </is>
      </c>
      <c r="G4" t="inlineStr">
        <is>
          <t>30.01.2020</t>
        </is>
      </c>
      <c r="H4" t="inlineStr">
        <is>
          <t>Q3 Earnings</t>
        </is>
      </c>
      <c r="J4" t="inlineStr">
        <is>
          <t>T-Mobile Holdings Ltd.</t>
        </is>
      </c>
      <c r="L4" t="inlineStr">
        <is>
          <t>12,00%</t>
        </is>
      </c>
    </row>
    <row r="5">
      <c r="A5" s="5" t="inlineStr">
        <is>
          <t>Ticker</t>
        </is>
      </c>
      <c r="B5" t="inlineStr">
        <is>
          <t>BTQ</t>
        </is>
      </c>
      <c r="C5" s="5" t="inlineStr">
        <is>
          <t>Fax</t>
        </is>
      </c>
      <c r="D5" s="5" t="inlineStr"/>
      <c r="E5" t="inlineStr">
        <is>
          <t>-</t>
        </is>
      </c>
      <c r="G5" t="inlineStr">
        <is>
          <t>07.05.2020</t>
        </is>
      </c>
      <c r="H5" t="inlineStr">
        <is>
          <t>Q4 Result</t>
        </is>
      </c>
      <c r="J5" t="inlineStr">
        <is>
          <t>BlackRock Inc.</t>
        </is>
      </c>
      <c r="L5" t="inlineStr">
        <is>
          <t>5,18%</t>
        </is>
      </c>
    </row>
    <row r="6">
      <c r="A6" s="5" t="inlineStr">
        <is>
          <t>Gelistet Seit / Listed Since</t>
        </is>
      </c>
      <c r="B6" t="inlineStr">
        <is>
          <t>-</t>
        </is>
      </c>
      <c r="C6" s="5" t="inlineStr">
        <is>
          <t>Internet</t>
        </is>
      </c>
      <c r="D6" s="5" t="inlineStr"/>
      <c r="E6" t="inlineStr">
        <is>
          <t>http://www.bt.com</t>
        </is>
      </c>
      <c r="G6" t="inlineStr">
        <is>
          <t>21.05.2020</t>
        </is>
      </c>
      <c r="H6" t="inlineStr">
        <is>
          <t>Publication Of Annual Report</t>
        </is>
      </c>
      <c r="J6" t="inlineStr">
        <is>
          <t>Freefloat</t>
        </is>
      </c>
      <c r="L6" t="inlineStr">
        <is>
          <t>82,82%</t>
        </is>
      </c>
    </row>
    <row r="7">
      <c r="A7" s="5" t="inlineStr">
        <is>
          <t>Nominalwert / Nominal Value</t>
        </is>
      </c>
      <c r="B7" t="inlineStr">
        <is>
          <t>0,05</t>
        </is>
      </c>
      <c r="C7" s="5" t="inlineStr">
        <is>
          <t>E-Mail</t>
        </is>
      </c>
      <c r="D7" s="5" t="inlineStr"/>
      <c r="E7" t="inlineStr">
        <is>
          <t>btgroup@bt.com</t>
        </is>
      </c>
      <c r="G7" t="inlineStr">
        <is>
          <t>16.07.2020</t>
        </is>
      </c>
      <c r="H7" t="inlineStr">
        <is>
          <t>Annual General Meeting</t>
        </is>
      </c>
    </row>
    <row r="8">
      <c r="A8" s="5" t="inlineStr">
        <is>
          <t>Land / Country</t>
        </is>
      </c>
      <c r="B8" t="inlineStr">
        <is>
          <t>Großbritannien</t>
        </is>
      </c>
      <c r="C8" s="5" t="inlineStr">
        <is>
          <t>Inv. Relations Telefon / Phone</t>
        </is>
      </c>
      <c r="D8" s="5" t="inlineStr"/>
      <c r="E8" t="inlineStr">
        <is>
          <t>+44-20-7356-4909</t>
        </is>
      </c>
      <c r="G8" t="inlineStr">
        <is>
          <t>31.07.2020</t>
        </is>
      </c>
      <c r="H8" t="inlineStr">
        <is>
          <t>Result Q1</t>
        </is>
      </c>
    </row>
    <row r="9">
      <c r="A9" s="5" t="inlineStr">
        <is>
          <t>Währung / Currency</t>
        </is>
      </c>
      <c r="B9" t="inlineStr">
        <is>
          <t>GBP</t>
        </is>
      </c>
      <c r="C9" s="5" t="inlineStr">
        <is>
          <t>Inv. Relations E-Mail</t>
        </is>
      </c>
      <c r="D9" s="5" t="inlineStr"/>
      <c r="E9" t="inlineStr">
        <is>
          <t>ir@bt.com</t>
        </is>
      </c>
      <c r="G9" t="inlineStr">
        <is>
          <t>29.10.2020</t>
        </is>
      </c>
      <c r="H9" t="inlineStr">
        <is>
          <t>Score Half Year</t>
        </is>
      </c>
    </row>
    <row r="10">
      <c r="A10" s="5" t="inlineStr">
        <is>
          <t>Branche / Industry</t>
        </is>
      </c>
      <c r="B10" t="inlineStr">
        <is>
          <t>Telecommunications Provider</t>
        </is>
      </c>
      <c r="C10" s="5" t="inlineStr">
        <is>
          <t>Kontaktperson / Contact Person</t>
        </is>
      </c>
      <c r="D10" s="5" t="inlineStr"/>
      <c r="E10" t="inlineStr">
        <is>
          <t>Mark Lidiard</t>
        </is>
      </c>
    </row>
    <row r="11">
      <c r="A11" s="5" t="inlineStr">
        <is>
          <t>Sektor / Sector</t>
        </is>
      </c>
      <c r="B11" t="inlineStr">
        <is>
          <t>Telecommunications</t>
        </is>
      </c>
    </row>
    <row r="12">
      <c r="A12" s="5" t="inlineStr">
        <is>
          <t>Typ / Genre</t>
        </is>
      </c>
      <c r="B12" t="inlineStr">
        <is>
          <t>Namensaktie</t>
        </is>
      </c>
    </row>
    <row r="13">
      <c r="A13" s="5" t="inlineStr">
        <is>
          <t>Adresse / Address</t>
        </is>
      </c>
      <c r="B13" t="inlineStr">
        <is>
          <t>BT Group plcNewgate Street 81  UK-London EC1A 7AJ</t>
        </is>
      </c>
    </row>
    <row r="14">
      <c r="A14" s="5" t="inlineStr">
        <is>
          <t>Management</t>
        </is>
      </c>
      <c r="B14" t="inlineStr">
        <is>
          <t>Philip Jansen, Simon Lowth</t>
        </is>
      </c>
    </row>
    <row r="15">
      <c r="A15" s="5" t="inlineStr">
        <is>
          <t>Aufsichtsrat / Board</t>
        </is>
      </c>
      <c r="B15" t="inlineStr">
        <is>
          <t>Jan du Plessis, Philip Jansen, Simon Lowth, Adel Al-Saleh, Sir Ian Cheshire, Iain Conn, Isabel Hudson, Mike Inglis, Matthew Key, Allison Kirkby, Leena Nair, Nick Rose (bis 16.07.2020), Rachel Canham</t>
        </is>
      </c>
    </row>
    <row r="16">
      <c r="A16" s="5" t="inlineStr">
        <is>
          <t>Beschreibung</t>
        </is>
      </c>
      <c r="B16" t="inlineStr">
        <is>
          <t>Die BT Group PLC (British Telecom oder BT) ist die Holdinggesellschaft einer integrierten Unternehmensgruppe, die Stimm- und Datenübertragungsdienste in mehr als 180 Ländern anbietet. Das Angebotsspektrum umfasst nationale und internationale Telekommunikations-Services, Netzwerk- und IT-Services, Breitband- und Internet-Produkte wie auch verschiedene Produkte, die die Bereiche Festnetz und Mobilfunk miteinander verbinden. Der Konzern gilt in Großbritannien sowohl für den privaten als auch für den Geschäftskundenmarkt als einer der größten und führenden Kommunikationsdienstleister des Landes. BT legt großen Wert auf enge Kundenbindung, mit dem Ziel, die für ein Telekommunikationsunternehmen bestmögliche Kundenbetreuung zu gewährleisten, gleichzeitig aber die eigene Effizienz und Produktivität zu steigern. Copyright 2014 FINANCE BASE AG</t>
        </is>
      </c>
    </row>
    <row r="17">
      <c r="A17" s="5" t="inlineStr">
        <is>
          <t>Profile</t>
        </is>
      </c>
      <c r="B17" t="inlineStr">
        <is>
          <t>The BT Group PLC (British Telecom, or BT) is offered by the holding company of an integrated group of companies, the voice and data transmission services in more than 180 countries. The range includes national and international telecommunications services, network and IT services, broadband and internet products as well as various products that combine the areas of fixed and mobile networks with each other. The Group applies in the UK for both the private as well as for the business market as one of the largest and leading communications service provider in the country. BT puts great emphasis on customer loyalty, with the goal of the best possible for a telecommunications company customer service to ensure the same time to increase their overall efficiency and productivity.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c r="X18" s="4" t="inlineStr"/>
    </row>
    <row r="19">
      <c r="A19" s="5" t="inlineStr">
        <is>
          <t>Bilanz in Mio.  GBP per  31.03</t>
        </is>
      </c>
      <c r="B19" s="5" t="inlineStr">
        <is>
          <t>Balance Sheet in M  GBP per  31.03</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2006</v>
      </c>
      <c r="R19" s="5" t="n">
        <v>2005</v>
      </c>
      <c r="S19" s="5" t="n">
        <v>2004</v>
      </c>
      <c r="T19" s="5" t="n">
        <v>2003</v>
      </c>
      <c r="U19" s="5" t="n">
        <v>2002</v>
      </c>
      <c r="V19" s="5" t="n">
        <v>2001</v>
      </c>
      <c r="W19" s="5" t="n">
        <v>2000</v>
      </c>
      <c r="X19" s="5" t="n">
        <v>1999</v>
      </c>
    </row>
    <row r="20">
      <c r="A20" s="5" t="inlineStr">
        <is>
          <t>Umsatz</t>
        </is>
      </c>
      <c r="B20" s="5" t="inlineStr">
        <is>
          <t>Revenue</t>
        </is>
      </c>
      <c r="C20" t="inlineStr">
        <is>
          <t>-</t>
        </is>
      </c>
      <c r="D20" t="n">
        <v>23428</v>
      </c>
      <c r="E20" t="n">
        <v>23723</v>
      </c>
      <c r="F20" t="n">
        <v>24062</v>
      </c>
      <c r="G20" t="n">
        <v>19042</v>
      </c>
      <c r="H20" t="n">
        <v>17979</v>
      </c>
      <c r="I20" t="n">
        <v>18287</v>
      </c>
      <c r="J20" t="n">
        <v>18017</v>
      </c>
      <c r="K20" t="n">
        <v>18897</v>
      </c>
      <c r="L20" t="n">
        <v>20076</v>
      </c>
      <c r="M20" t="n">
        <v>20859</v>
      </c>
      <c r="N20" t="n">
        <v>21390</v>
      </c>
      <c r="O20" t="n">
        <v>20704</v>
      </c>
      <c r="P20" t="n">
        <v>20223</v>
      </c>
      <c r="Q20" t="n">
        <v>19514</v>
      </c>
      <c r="R20" t="n">
        <v>18623</v>
      </c>
      <c r="S20" t="n">
        <v>18519</v>
      </c>
      <c r="T20" t="n">
        <v>18727</v>
      </c>
      <c r="U20" t="n">
        <v>20559</v>
      </c>
      <c r="V20" t="n">
        <v>20427</v>
      </c>
      <c r="W20" t="n">
        <v>18715</v>
      </c>
      <c r="X20" t="inlineStr">
        <is>
          <t>-</t>
        </is>
      </c>
    </row>
    <row r="21">
      <c r="A21" s="5" t="inlineStr">
        <is>
          <t>Bruttoergebnis vom Umsatz</t>
        </is>
      </c>
      <c r="B21" s="5" t="inlineStr">
        <is>
          <t>Gross Profit</t>
        </is>
      </c>
      <c r="C21" t="inlineStr">
        <is>
          <t>-</t>
        </is>
      </c>
      <c r="D21" t="n">
        <v>3421</v>
      </c>
      <c r="E21" t="n">
        <v>3381</v>
      </c>
      <c r="F21" t="n">
        <v>3167</v>
      </c>
      <c r="G21" t="n">
        <v>3735</v>
      </c>
      <c r="H21" t="n">
        <v>3480</v>
      </c>
      <c r="I21" t="n">
        <v>3145</v>
      </c>
      <c r="J21" t="n">
        <v>2986</v>
      </c>
      <c r="K21" t="n">
        <v>2919</v>
      </c>
      <c r="L21" t="n">
        <v>2578</v>
      </c>
      <c r="M21" t="n">
        <v>2123</v>
      </c>
      <c r="N21" t="n">
        <v>301</v>
      </c>
      <c r="O21" t="n">
        <v>2356</v>
      </c>
      <c r="P21" t="n">
        <v>2541</v>
      </c>
      <c r="Q21" t="n">
        <v>2495</v>
      </c>
      <c r="R21" t="n">
        <v>2789</v>
      </c>
      <c r="S21" t="n">
        <v>2873</v>
      </c>
      <c r="T21" t="n">
        <v>2572</v>
      </c>
      <c r="U21" t="n">
        <v>-479</v>
      </c>
      <c r="V21" t="n">
        <v>27</v>
      </c>
      <c r="W21" t="n">
        <v>3572</v>
      </c>
      <c r="X21" t="inlineStr">
        <is>
          <t>-</t>
        </is>
      </c>
    </row>
    <row r="22">
      <c r="A22" s="5" t="inlineStr">
        <is>
          <t>Operatives Ergebnis (EBIT)</t>
        </is>
      </c>
      <c r="B22" s="5" t="inlineStr">
        <is>
          <t>EBIT Earning Before Interest &amp; Tax</t>
        </is>
      </c>
      <c r="C22" t="inlineStr">
        <is>
          <t>-</t>
        </is>
      </c>
      <c r="D22" t="n">
        <v>3421</v>
      </c>
      <c r="E22" t="n">
        <v>3381</v>
      </c>
      <c r="F22" t="n">
        <v>3167</v>
      </c>
      <c r="G22" t="n">
        <v>3735</v>
      </c>
      <c r="H22" t="n">
        <v>3480</v>
      </c>
      <c r="I22" t="n">
        <v>3145</v>
      </c>
      <c r="J22" t="n">
        <v>2986</v>
      </c>
      <c r="K22" t="n">
        <v>2919</v>
      </c>
      <c r="L22" t="n">
        <v>2578</v>
      </c>
      <c r="M22" t="n">
        <v>2123</v>
      </c>
      <c r="N22" t="n">
        <v>301</v>
      </c>
      <c r="O22" t="n">
        <v>2356</v>
      </c>
      <c r="P22" t="n">
        <v>2541</v>
      </c>
      <c r="Q22" t="n">
        <v>2495</v>
      </c>
      <c r="R22" t="n">
        <v>2764</v>
      </c>
      <c r="S22" t="n">
        <v>2839</v>
      </c>
      <c r="T22" t="n">
        <v>2901</v>
      </c>
      <c r="U22" t="n">
        <v>-1860</v>
      </c>
      <c r="V22" t="n">
        <v>-370</v>
      </c>
      <c r="W22" t="n">
        <v>3172</v>
      </c>
      <c r="X22" t="inlineStr">
        <is>
          <t>-</t>
        </is>
      </c>
    </row>
    <row r="23">
      <c r="A23" s="5" t="inlineStr">
        <is>
          <t>Finanzergebnis</t>
        </is>
      </c>
      <c r="B23" s="5" t="inlineStr">
        <is>
          <t>Financial Result</t>
        </is>
      </c>
      <c r="C23" t="inlineStr">
        <is>
          <t>-</t>
        </is>
      </c>
      <c r="D23" t="n">
        <v>-755</v>
      </c>
      <c r="E23" t="n">
        <v>-765</v>
      </c>
      <c r="F23" t="n">
        <v>-813</v>
      </c>
      <c r="G23" t="n">
        <v>-706</v>
      </c>
      <c r="H23" t="n">
        <v>-835</v>
      </c>
      <c r="I23" t="n">
        <v>-833</v>
      </c>
      <c r="J23" t="n">
        <v>-485</v>
      </c>
      <c r="K23" t="n">
        <v>-474</v>
      </c>
      <c r="L23" t="n">
        <v>-861</v>
      </c>
      <c r="M23" t="n">
        <v>-1116</v>
      </c>
      <c r="N23" t="n">
        <v>-545</v>
      </c>
      <c r="O23" t="n">
        <v>-380</v>
      </c>
      <c r="P23" t="n">
        <v>-57</v>
      </c>
      <c r="Q23" t="n">
        <v>-455</v>
      </c>
      <c r="R23" t="n">
        <v>-421</v>
      </c>
      <c r="S23" t="n">
        <v>-891</v>
      </c>
      <c r="T23" t="n">
        <v>256</v>
      </c>
      <c r="U23" t="n">
        <v>3321</v>
      </c>
      <c r="V23" t="n">
        <v>-661</v>
      </c>
      <c r="W23" t="n">
        <v>-230</v>
      </c>
      <c r="X23" t="inlineStr">
        <is>
          <t>-</t>
        </is>
      </c>
    </row>
    <row r="24">
      <c r="A24" s="5" t="inlineStr">
        <is>
          <t>Ergebnis vor Steuer (EBT)</t>
        </is>
      </c>
      <c r="B24" s="5" t="inlineStr">
        <is>
          <t>EBT Earning Before Tax</t>
        </is>
      </c>
      <c r="C24" t="inlineStr">
        <is>
          <t>-</t>
        </is>
      </c>
      <c r="D24" t="n">
        <v>2666</v>
      </c>
      <c r="E24" t="n">
        <v>2616</v>
      </c>
      <c r="F24" t="n">
        <v>2354</v>
      </c>
      <c r="G24" t="n">
        <v>3029</v>
      </c>
      <c r="H24" t="n">
        <v>2645</v>
      </c>
      <c r="I24" t="n">
        <v>2312</v>
      </c>
      <c r="J24" t="n">
        <v>2501</v>
      </c>
      <c r="K24" t="n">
        <v>2445</v>
      </c>
      <c r="L24" t="n">
        <v>1717</v>
      </c>
      <c r="M24" t="n">
        <v>1007</v>
      </c>
      <c r="N24" t="n">
        <v>-244</v>
      </c>
      <c r="O24" t="n">
        <v>1976</v>
      </c>
      <c r="P24" t="n">
        <v>2484</v>
      </c>
      <c r="Q24" t="n">
        <v>2040</v>
      </c>
      <c r="R24" t="n">
        <v>2343</v>
      </c>
      <c r="S24" t="n">
        <v>1948</v>
      </c>
      <c r="T24" t="n">
        <v>3157</v>
      </c>
      <c r="U24" t="n">
        <v>1461</v>
      </c>
      <c r="V24" t="n">
        <v>-1031</v>
      </c>
      <c r="W24" t="n">
        <v>2942</v>
      </c>
      <c r="X24" t="inlineStr">
        <is>
          <t>-</t>
        </is>
      </c>
    </row>
    <row r="25">
      <c r="A25" s="5" t="inlineStr">
        <is>
          <t>Steuern auf Einkommen und Ertrag</t>
        </is>
      </c>
      <c r="B25" s="5" t="inlineStr">
        <is>
          <t>Taxes on income and earnings</t>
        </is>
      </c>
      <c r="C25" t="inlineStr">
        <is>
          <t>-</t>
        </is>
      </c>
      <c r="D25" t="n">
        <v>507</v>
      </c>
      <c r="E25" t="n">
        <v>584</v>
      </c>
      <c r="F25" t="n">
        <v>446</v>
      </c>
      <c r="G25" t="n">
        <v>441</v>
      </c>
      <c r="H25" t="n">
        <v>510</v>
      </c>
      <c r="I25" t="n">
        <v>294</v>
      </c>
      <c r="J25" t="n">
        <v>410</v>
      </c>
      <c r="K25" t="n">
        <v>442</v>
      </c>
      <c r="L25" t="n">
        <v>213</v>
      </c>
      <c r="M25" t="n">
        <v>-22</v>
      </c>
      <c r="N25" t="n">
        <v>-53</v>
      </c>
      <c r="O25" t="n">
        <v>238</v>
      </c>
      <c r="P25" t="n">
        <v>-368</v>
      </c>
      <c r="Q25" t="n">
        <v>492</v>
      </c>
      <c r="R25" t="n">
        <v>523</v>
      </c>
      <c r="S25" t="n">
        <v>539</v>
      </c>
      <c r="T25" t="n">
        <v>459</v>
      </c>
      <c r="U25" t="n">
        <v>443</v>
      </c>
      <c r="V25" t="n">
        <v>712</v>
      </c>
      <c r="W25" t="n">
        <v>957</v>
      </c>
      <c r="X25" t="inlineStr">
        <is>
          <t>-</t>
        </is>
      </c>
    </row>
    <row r="26">
      <c r="A26" s="5" t="inlineStr">
        <is>
          <t>Ergebnis nach Steuer</t>
        </is>
      </c>
      <c r="B26" s="5" t="inlineStr">
        <is>
          <t>Earnings after tax</t>
        </is>
      </c>
      <c r="C26" t="inlineStr">
        <is>
          <t>-</t>
        </is>
      </c>
      <c r="D26" t="n">
        <v>2159</v>
      </c>
      <c r="E26" t="n">
        <v>2032</v>
      </c>
      <c r="F26" t="n">
        <v>1908</v>
      </c>
      <c r="G26" t="n">
        <v>2588</v>
      </c>
      <c r="H26" t="n">
        <v>2135</v>
      </c>
      <c r="I26" t="n">
        <v>2018</v>
      </c>
      <c r="J26" t="n">
        <v>2091</v>
      </c>
      <c r="K26" t="n">
        <v>2003</v>
      </c>
      <c r="L26" t="n">
        <v>1504</v>
      </c>
      <c r="M26" t="n">
        <v>1029</v>
      </c>
      <c r="N26" t="n">
        <v>-191</v>
      </c>
      <c r="O26" t="n">
        <v>1738</v>
      </c>
      <c r="P26" t="n">
        <v>2852</v>
      </c>
      <c r="Q26" t="n">
        <v>1548</v>
      </c>
      <c r="R26" t="n">
        <v>1820</v>
      </c>
      <c r="S26" t="n">
        <v>1409</v>
      </c>
      <c r="T26" t="n">
        <v>2698</v>
      </c>
      <c r="U26" t="n">
        <v>1018</v>
      </c>
      <c r="V26" t="n">
        <v>-1743</v>
      </c>
      <c r="W26" t="n">
        <v>1985</v>
      </c>
      <c r="X26" t="inlineStr">
        <is>
          <t>-</t>
        </is>
      </c>
    </row>
    <row r="27">
      <c r="A27" s="5" t="inlineStr">
        <is>
          <t>Minderheitenanteil</t>
        </is>
      </c>
      <c r="B27" s="5" t="inlineStr">
        <is>
          <t>Minority Share</t>
        </is>
      </c>
      <c r="C27" t="inlineStr">
        <is>
          <t>-</t>
        </is>
      </c>
      <c r="D27" t="inlineStr">
        <is>
          <t>-</t>
        </is>
      </c>
      <c r="E27" t="inlineStr">
        <is>
          <t>-</t>
        </is>
      </c>
      <c r="F27" t="inlineStr">
        <is>
          <t>-</t>
        </is>
      </c>
      <c r="G27" t="inlineStr">
        <is>
          <t>-</t>
        </is>
      </c>
      <c r="H27" t="inlineStr">
        <is>
          <t>-</t>
        </is>
      </c>
      <c r="I27" t="inlineStr">
        <is>
          <t>-</t>
        </is>
      </c>
      <c r="J27" t="inlineStr">
        <is>
          <t>-</t>
        </is>
      </c>
      <c r="K27" t="n">
        <v>-1</v>
      </c>
      <c r="L27" t="n">
        <v>-2</v>
      </c>
      <c r="M27" t="n">
        <v>-1</v>
      </c>
      <c r="N27" t="n">
        <v>-2</v>
      </c>
      <c r="O27" t="n">
        <v>-1</v>
      </c>
      <c r="P27" t="n">
        <v>-2</v>
      </c>
      <c r="Q27" t="n">
        <v>-1</v>
      </c>
      <c r="R27" t="n">
        <v>1</v>
      </c>
      <c r="S27" t="n">
        <v>8</v>
      </c>
      <c r="T27" t="n">
        <v>-12</v>
      </c>
      <c r="U27" t="n">
        <v>-23</v>
      </c>
      <c r="V27" t="n">
        <v>-127</v>
      </c>
      <c r="W27" t="n">
        <v>10</v>
      </c>
      <c r="X27" t="inlineStr">
        <is>
          <t>-</t>
        </is>
      </c>
    </row>
    <row r="28">
      <c r="A28" s="5" t="inlineStr">
        <is>
          <t>Jahresüberschuss/-fehlbetrag</t>
        </is>
      </c>
      <c r="B28" s="5" t="inlineStr">
        <is>
          <t>Net Profit</t>
        </is>
      </c>
      <c r="C28" t="inlineStr">
        <is>
          <t>-</t>
        </is>
      </c>
      <c r="D28" t="n">
        <v>2159</v>
      </c>
      <c r="E28" t="n">
        <v>2032</v>
      </c>
      <c r="F28" t="n">
        <v>1908</v>
      </c>
      <c r="G28" t="n">
        <v>2588</v>
      </c>
      <c r="H28" t="n">
        <v>2135</v>
      </c>
      <c r="I28" t="n">
        <v>2018</v>
      </c>
      <c r="J28" t="n">
        <v>2091</v>
      </c>
      <c r="K28" t="n">
        <v>2002</v>
      </c>
      <c r="L28" t="n">
        <v>1502</v>
      </c>
      <c r="M28" t="n">
        <v>1028</v>
      </c>
      <c r="N28" t="n">
        <v>-193</v>
      </c>
      <c r="O28" t="n">
        <v>1737</v>
      </c>
      <c r="P28" t="n">
        <v>2850</v>
      </c>
      <c r="Q28" t="n">
        <v>1547</v>
      </c>
      <c r="R28" t="n">
        <v>1821</v>
      </c>
      <c r="S28" t="n">
        <v>1417</v>
      </c>
      <c r="T28" t="n">
        <v>2686</v>
      </c>
      <c r="U28" t="n">
        <v>995</v>
      </c>
      <c r="V28" t="n">
        <v>-1870</v>
      </c>
      <c r="W28" t="n">
        <v>1995</v>
      </c>
      <c r="X28" t="inlineStr">
        <is>
          <t>-</t>
        </is>
      </c>
    </row>
    <row r="29">
      <c r="A29" s="5" t="inlineStr">
        <is>
          <t>Summe Umlaufvermögen</t>
        </is>
      </c>
      <c r="B29" s="5" t="inlineStr">
        <is>
          <t>Current Assets</t>
        </is>
      </c>
      <c r="C29" t="inlineStr">
        <is>
          <t>-</t>
        </is>
      </c>
      <c r="D29" t="n">
        <v>10444</v>
      </c>
      <c r="E29" t="n">
        <v>8349</v>
      </c>
      <c r="F29" t="n">
        <v>6875</v>
      </c>
      <c r="G29" t="n">
        <v>8134</v>
      </c>
      <c r="H29" t="n">
        <v>7471</v>
      </c>
      <c r="I29" t="n">
        <v>5706</v>
      </c>
      <c r="J29" t="n">
        <v>4621</v>
      </c>
      <c r="K29" t="n">
        <v>4531</v>
      </c>
      <c r="L29" t="n">
        <v>3931</v>
      </c>
      <c r="M29" t="n">
        <v>6285</v>
      </c>
      <c r="N29" t="n">
        <v>6013</v>
      </c>
      <c r="O29" t="n">
        <v>6523</v>
      </c>
      <c r="P29" t="n">
        <v>5815</v>
      </c>
      <c r="Q29" t="n">
        <v>6722</v>
      </c>
      <c r="R29" t="n">
        <v>10296</v>
      </c>
      <c r="S29" t="n">
        <v>10550</v>
      </c>
      <c r="T29" t="n">
        <v>11556</v>
      </c>
      <c r="U29" t="n">
        <v>10122</v>
      </c>
      <c r="V29" t="n">
        <v>8103</v>
      </c>
      <c r="W29" t="n">
        <v>7770</v>
      </c>
      <c r="X29" t="inlineStr">
        <is>
          <t>-</t>
        </is>
      </c>
    </row>
    <row r="30">
      <c r="A30" s="5" t="inlineStr">
        <is>
          <t>Summe Anlagevermögen</t>
        </is>
      </c>
      <c r="B30" s="5" t="inlineStr">
        <is>
          <t>Fixed Assets</t>
        </is>
      </c>
      <c r="C30" t="inlineStr">
        <is>
          <t>-</t>
        </is>
      </c>
      <c r="D30" t="n">
        <v>35843</v>
      </c>
      <c r="E30" t="n">
        <v>34410</v>
      </c>
      <c r="F30" t="n">
        <v>35497</v>
      </c>
      <c r="G30" t="n">
        <v>34458</v>
      </c>
      <c r="H30" t="n">
        <v>19720</v>
      </c>
      <c r="I30" t="n">
        <v>19192</v>
      </c>
      <c r="J30" t="n">
        <v>20205</v>
      </c>
      <c r="K30" t="n">
        <v>19417</v>
      </c>
      <c r="L30" t="n">
        <v>19609</v>
      </c>
      <c r="M30" t="n">
        <v>22395</v>
      </c>
      <c r="N30" t="n">
        <v>23261</v>
      </c>
      <c r="O30" t="n">
        <v>22829</v>
      </c>
      <c r="P30" t="n">
        <v>18340</v>
      </c>
      <c r="Q30" t="n">
        <v>17978</v>
      </c>
      <c r="R30" t="n">
        <v>16654</v>
      </c>
      <c r="S30" t="n">
        <v>16068</v>
      </c>
      <c r="T30" t="n">
        <v>16661</v>
      </c>
      <c r="U30" t="n">
        <v>17551</v>
      </c>
      <c r="V30" t="n">
        <v>23883</v>
      </c>
      <c r="W30" t="n">
        <v>29818</v>
      </c>
      <c r="X30" t="inlineStr">
        <is>
          <t>-</t>
        </is>
      </c>
    </row>
    <row r="31">
      <c r="A31" s="5" t="inlineStr">
        <is>
          <t>Summe Aktiva</t>
        </is>
      </c>
      <c r="B31" s="5" t="inlineStr">
        <is>
          <t>Total Assets</t>
        </is>
      </c>
      <c r="C31" t="inlineStr">
        <is>
          <t>-</t>
        </is>
      </c>
      <c r="D31" t="n">
        <v>46287</v>
      </c>
      <c r="E31" t="n">
        <v>42759</v>
      </c>
      <c r="F31" t="n">
        <v>42372</v>
      </c>
      <c r="G31" t="n">
        <v>42592</v>
      </c>
      <c r="H31" t="n">
        <v>27191</v>
      </c>
      <c r="I31" t="n">
        <v>24898</v>
      </c>
      <c r="J31" t="n">
        <v>24826</v>
      </c>
      <c r="K31" t="n">
        <v>23948</v>
      </c>
      <c r="L31" t="n">
        <v>23540</v>
      </c>
      <c r="M31" t="n">
        <v>28680</v>
      </c>
      <c r="N31" t="n">
        <v>29274</v>
      </c>
      <c r="O31" t="n">
        <v>29352</v>
      </c>
      <c r="P31" t="n">
        <v>24155</v>
      </c>
      <c r="Q31" t="n">
        <v>24700</v>
      </c>
      <c r="R31" t="n">
        <v>26950</v>
      </c>
      <c r="S31" t="n">
        <v>26618</v>
      </c>
      <c r="T31" t="n">
        <v>28217</v>
      </c>
      <c r="U31" t="n">
        <v>27673</v>
      </c>
      <c r="V31" t="n">
        <v>31986</v>
      </c>
      <c r="W31" t="n">
        <v>37588</v>
      </c>
      <c r="X31" t="inlineStr">
        <is>
          <t>-</t>
        </is>
      </c>
    </row>
    <row r="32">
      <c r="A32" s="5" t="inlineStr">
        <is>
          <t>Summe kurzfristiges Fremdkapital</t>
        </is>
      </c>
      <c r="B32" s="5" t="inlineStr">
        <is>
          <t>Short-Term Debt</t>
        </is>
      </c>
      <c r="C32" t="inlineStr">
        <is>
          <t>-</t>
        </is>
      </c>
      <c r="D32" t="n">
        <v>9602</v>
      </c>
      <c r="E32" t="n">
        <v>10185</v>
      </c>
      <c r="F32" t="n">
        <v>10925</v>
      </c>
      <c r="G32" t="n">
        <v>11016</v>
      </c>
      <c r="H32" t="n">
        <v>7708</v>
      </c>
      <c r="I32" t="n">
        <v>7687</v>
      </c>
      <c r="J32" t="n">
        <v>7551</v>
      </c>
      <c r="K32" t="n">
        <v>9255</v>
      </c>
      <c r="L32" t="n">
        <v>7031</v>
      </c>
      <c r="M32" t="n">
        <v>10420</v>
      </c>
      <c r="N32" t="n">
        <v>9352</v>
      </c>
      <c r="O32" t="n">
        <v>9704</v>
      </c>
      <c r="P32" t="n">
        <v>9617</v>
      </c>
      <c r="Q32" t="n">
        <v>9480</v>
      </c>
      <c r="R32" t="n">
        <v>12461</v>
      </c>
      <c r="S32" t="n">
        <v>8548</v>
      </c>
      <c r="T32" t="n">
        <v>9680</v>
      </c>
      <c r="U32" t="n">
        <v>9390</v>
      </c>
      <c r="V32" t="n">
        <v>12492</v>
      </c>
      <c r="W32" t="n">
        <v>14885</v>
      </c>
      <c r="X32" t="inlineStr">
        <is>
          <t>-</t>
        </is>
      </c>
    </row>
    <row r="33">
      <c r="A33" s="5" t="inlineStr">
        <is>
          <t>Summe langfristiges Fremdkapital</t>
        </is>
      </c>
      <c r="B33" s="5" t="inlineStr">
        <is>
          <t>Long-Term Debt</t>
        </is>
      </c>
      <c r="C33" t="inlineStr">
        <is>
          <t>-</t>
        </is>
      </c>
      <c r="D33" t="n">
        <v>26518</v>
      </c>
      <c r="E33" t="n">
        <v>22270</v>
      </c>
      <c r="F33" t="n">
        <v>23112</v>
      </c>
      <c r="G33" t="n">
        <v>21196</v>
      </c>
      <c r="H33" t="n">
        <v>18675</v>
      </c>
      <c r="I33" t="n">
        <v>17803</v>
      </c>
      <c r="J33" t="n">
        <v>17537</v>
      </c>
      <c r="K33" t="n">
        <v>13385</v>
      </c>
      <c r="L33" t="n">
        <v>14558</v>
      </c>
      <c r="M33" t="n">
        <v>20886</v>
      </c>
      <c r="N33" t="n">
        <v>19753</v>
      </c>
      <c r="O33" t="n">
        <v>14216</v>
      </c>
      <c r="P33" t="n">
        <v>10266</v>
      </c>
      <c r="Q33" t="n">
        <v>13613</v>
      </c>
      <c r="R33" t="n">
        <v>8091</v>
      </c>
      <c r="S33" t="n">
        <v>12426</v>
      </c>
      <c r="T33" t="n">
        <v>13456</v>
      </c>
      <c r="U33" t="n">
        <v>16245</v>
      </c>
      <c r="V33" t="n">
        <v>18775</v>
      </c>
      <c r="W33" t="n">
        <v>5354</v>
      </c>
      <c r="X33" t="inlineStr">
        <is>
          <t>-</t>
        </is>
      </c>
    </row>
    <row r="34">
      <c r="A34" s="5" t="inlineStr">
        <is>
          <t>Summe Fremdkapital</t>
        </is>
      </c>
      <c r="B34" s="5" t="inlineStr">
        <is>
          <t>Total Liabilities</t>
        </is>
      </c>
      <c r="C34" t="inlineStr">
        <is>
          <t>-</t>
        </is>
      </c>
      <c r="D34" t="n">
        <v>36120</v>
      </c>
      <c r="E34" t="n">
        <v>32455</v>
      </c>
      <c r="F34" t="n">
        <v>34037</v>
      </c>
      <c r="G34" t="n">
        <v>32212</v>
      </c>
      <c r="H34" t="n">
        <v>26383</v>
      </c>
      <c r="I34" t="n">
        <v>25490</v>
      </c>
      <c r="J34" t="n">
        <v>25088</v>
      </c>
      <c r="K34" t="n">
        <v>22640</v>
      </c>
      <c r="L34" t="n">
        <v>21589</v>
      </c>
      <c r="M34" t="n">
        <v>31306</v>
      </c>
      <c r="N34" t="n">
        <v>29105</v>
      </c>
      <c r="O34" t="n">
        <v>23920</v>
      </c>
      <c r="P34" t="n">
        <v>19883</v>
      </c>
      <c r="Q34" t="n">
        <v>23093</v>
      </c>
      <c r="R34" t="n">
        <v>23049</v>
      </c>
      <c r="S34" t="n">
        <v>23478</v>
      </c>
      <c r="T34" t="n">
        <v>25512</v>
      </c>
      <c r="U34" t="n">
        <v>27959</v>
      </c>
      <c r="V34" t="n">
        <v>33779</v>
      </c>
      <c r="W34" t="n">
        <v>21295</v>
      </c>
      <c r="X34" t="inlineStr">
        <is>
          <t>-</t>
        </is>
      </c>
    </row>
    <row r="35">
      <c r="A35" s="5" t="inlineStr">
        <is>
          <t>Minderheitenanteil</t>
        </is>
      </c>
      <c r="B35" s="5" t="inlineStr">
        <is>
          <t>Minority Share</t>
        </is>
      </c>
      <c r="C35" t="inlineStr">
        <is>
          <t>-</t>
        </is>
      </c>
      <c r="D35" t="inlineStr">
        <is>
          <t>-</t>
        </is>
      </c>
      <c r="E35" t="inlineStr">
        <is>
          <t>-</t>
        </is>
      </c>
      <c r="F35" t="inlineStr">
        <is>
          <t>-</t>
        </is>
      </c>
      <c r="G35" t="inlineStr">
        <is>
          <t>-</t>
        </is>
      </c>
      <c r="H35" t="inlineStr">
        <is>
          <t>-</t>
        </is>
      </c>
      <c r="I35" t="inlineStr">
        <is>
          <t>-</t>
        </is>
      </c>
      <c r="J35" t="inlineStr">
        <is>
          <t>-</t>
        </is>
      </c>
      <c r="K35" t="n">
        <v>11</v>
      </c>
      <c r="L35" t="n">
        <v>26</v>
      </c>
      <c r="M35" t="n">
        <v>24</v>
      </c>
      <c r="N35" t="n">
        <v>27</v>
      </c>
      <c r="O35" t="n">
        <v>23</v>
      </c>
      <c r="P35" t="n">
        <v>34</v>
      </c>
      <c r="Q35" t="n">
        <v>52</v>
      </c>
      <c r="R35" t="n">
        <v>50</v>
      </c>
      <c r="S35" t="n">
        <v>46</v>
      </c>
      <c r="T35" t="n">
        <v>63</v>
      </c>
      <c r="U35" t="n">
        <v>72</v>
      </c>
      <c r="V35" t="n">
        <v>499</v>
      </c>
      <c r="W35" t="n">
        <v>498</v>
      </c>
      <c r="X35" t="inlineStr">
        <is>
          <t>-</t>
        </is>
      </c>
    </row>
    <row r="36">
      <c r="A36" s="5" t="inlineStr">
        <is>
          <t>Summe Eigenkapital</t>
        </is>
      </c>
      <c r="B36" s="5" t="inlineStr">
        <is>
          <t>Equity</t>
        </is>
      </c>
      <c r="C36" t="inlineStr">
        <is>
          <t>-</t>
        </is>
      </c>
      <c r="D36" t="n">
        <v>10167</v>
      </c>
      <c r="E36" t="n">
        <v>10304</v>
      </c>
      <c r="F36" t="n">
        <v>8335</v>
      </c>
      <c r="G36" t="n">
        <v>10380</v>
      </c>
      <c r="H36" t="n">
        <v>808</v>
      </c>
      <c r="I36" t="n">
        <v>-592</v>
      </c>
      <c r="J36" t="n">
        <v>-262</v>
      </c>
      <c r="K36" t="n">
        <v>1297</v>
      </c>
      <c r="L36" t="n">
        <v>1925</v>
      </c>
      <c r="M36" t="n">
        <v>-2650</v>
      </c>
      <c r="N36" t="n">
        <v>142</v>
      </c>
      <c r="O36" t="n">
        <v>5409</v>
      </c>
      <c r="P36" t="n">
        <v>4238</v>
      </c>
      <c r="Q36" t="n">
        <v>1555</v>
      </c>
      <c r="R36" t="n">
        <v>3851</v>
      </c>
      <c r="S36" t="n">
        <v>3094</v>
      </c>
      <c r="T36" t="n">
        <v>2642</v>
      </c>
      <c r="U36" t="n">
        <v>-358</v>
      </c>
      <c r="V36" t="n">
        <v>-2292</v>
      </c>
      <c r="W36" t="n">
        <v>15795</v>
      </c>
      <c r="X36" t="inlineStr">
        <is>
          <t>-</t>
        </is>
      </c>
    </row>
    <row r="37">
      <c r="A37" s="5" t="inlineStr">
        <is>
          <t>Summe Passiva</t>
        </is>
      </c>
      <c r="B37" s="5" t="inlineStr">
        <is>
          <t>Liabilities &amp; Shareholder Equity</t>
        </is>
      </c>
      <c r="C37" t="inlineStr">
        <is>
          <t>-</t>
        </is>
      </c>
      <c r="D37" t="n">
        <v>46287</v>
      </c>
      <c r="E37" t="n">
        <v>42759</v>
      </c>
      <c r="F37" t="n">
        <v>42372</v>
      </c>
      <c r="G37" t="n">
        <v>42592</v>
      </c>
      <c r="H37" t="n">
        <v>27191</v>
      </c>
      <c r="I37" t="n">
        <v>24898</v>
      </c>
      <c r="J37" t="n">
        <v>24826</v>
      </c>
      <c r="K37" t="n">
        <v>23948</v>
      </c>
      <c r="L37" t="n">
        <v>23540</v>
      </c>
      <c r="M37" t="n">
        <v>28680</v>
      </c>
      <c r="N37" t="n">
        <v>29274</v>
      </c>
      <c r="O37" t="n">
        <v>29352</v>
      </c>
      <c r="P37" t="n">
        <v>24155</v>
      </c>
      <c r="Q37" t="n">
        <v>24700</v>
      </c>
      <c r="R37" t="n">
        <v>26950</v>
      </c>
      <c r="S37" t="n">
        <v>26618</v>
      </c>
      <c r="T37" t="n">
        <v>28217</v>
      </c>
      <c r="U37" t="n">
        <v>27673</v>
      </c>
      <c r="V37" t="n">
        <v>31986</v>
      </c>
      <c r="W37" t="n">
        <v>37588</v>
      </c>
      <c r="X37" t="inlineStr">
        <is>
          <t>-</t>
        </is>
      </c>
    </row>
    <row r="38">
      <c r="A38" s="5" t="inlineStr">
        <is>
          <t>Mio.Aktien im Umlauf</t>
        </is>
      </c>
      <c r="B38" s="5" t="inlineStr">
        <is>
          <t>Million shares outstanding</t>
        </is>
      </c>
      <c r="C38" t="n">
        <v>9968</v>
      </c>
      <c r="D38" t="n">
        <v>9968</v>
      </c>
      <c r="E38" t="n">
        <v>9968</v>
      </c>
      <c r="F38" t="n">
        <v>9968</v>
      </c>
      <c r="G38" t="n">
        <v>9968</v>
      </c>
      <c r="H38" t="n">
        <v>8373</v>
      </c>
      <c r="I38" t="n">
        <v>8151</v>
      </c>
      <c r="J38" t="n">
        <v>8151</v>
      </c>
      <c r="K38" t="n">
        <v>8151</v>
      </c>
      <c r="L38" t="n">
        <v>8151</v>
      </c>
      <c r="M38" t="n">
        <v>8151</v>
      </c>
      <c r="N38" t="n">
        <v>8151</v>
      </c>
      <c r="O38" t="n">
        <v>8401</v>
      </c>
      <c r="P38" t="n">
        <v>8641</v>
      </c>
      <c r="Q38" t="n">
        <v>8635</v>
      </c>
      <c r="R38" t="n">
        <v>8524</v>
      </c>
      <c r="S38" t="n">
        <v>8621</v>
      </c>
      <c r="T38" t="n">
        <v>8616</v>
      </c>
      <c r="U38" t="n">
        <v>8307</v>
      </c>
      <c r="V38" t="n">
        <v>7276</v>
      </c>
      <c r="W38" t="n">
        <v>7235</v>
      </c>
      <c r="X38" t="inlineStr">
        <is>
          <t>-</t>
        </is>
      </c>
    </row>
    <row r="39">
      <c r="A39" s="5" t="inlineStr">
        <is>
          <t>Ergebnis je Aktie (brutto)</t>
        </is>
      </c>
      <c r="B39" s="5" t="inlineStr">
        <is>
          <t>Earnings per share</t>
        </is>
      </c>
      <c r="C39" t="inlineStr">
        <is>
          <t>-</t>
        </is>
      </c>
      <c r="D39" t="n">
        <v>0.27</v>
      </c>
      <c r="E39" t="n">
        <v>0.26</v>
      </c>
      <c r="F39" t="n">
        <v>0.24</v>
      </c>
      <c r="G39" t="n">
        <v>0.3</v>
      </c>
      <c r="H39" t="n">
        <v>0.32</v>
      </c>
      <c r="I39" t="n">
        <v>0.28</v>
      </c>
      <c r="J39" t="n">
        <v>0.31</v>
      </c>
      <c r="K39" t="n">
        <v>0.3</v>
      </c>
      <c r="L39" t="n">
        <v>0.21</v>
      </c>
      <c r="M39" t="n">
        <v>0.12</v>
      </c>
      <c r="N39" t="n">
        <v>-0.03</v>
      </c>
      <c r="O39" t="n">
        <v>0.24</v>
      </c>
      <c r="P39" t="n">
        <v>0.29</v>
      </c>
      <c r="Q39" t="n">
        <v>0.24</v>
      </c>
      <c r="R39" t="n">
        <v>0.27</v>
      </c>
      <c r="S39" t="n">
        <v>0.23</v>
      </c>
      <c r="T39" t="n">
        <v>0.37</v>
      </c>
      <c r="U39" t="n">
        <v>0.18</v>
      </c>
      <c r="V39" t="n">
        <v>-0.14</v>
      </c>
      <c r="W39" t="n">
        <v>0.41</v>
      </c>
      <c r="X39" t="inlineStr">
        <is>
          <t>-</t>
        </is>
      </c>
    </row>
    <row r="40">
      <c r="A40" s="5" t="inlineStr">
        <is>
          <t>Ergebnis je Aktie (unverwässert)</t>
        </is>
      </c>
      <c r="B40" s="5" t="inlineStr">
        <is>
          <t>Basic Earnings per share</t>
        </is>
      </c>
      <c r="C40" t="n">
        <v>0.18</v>
      </c>
      <c r="D40" t="n">
        <v>0.22</v>
      </c>
      <c r="E40" t="n">
        <v>0.21</v>
      </c>
      <c r="F40" t="n">
        <v>0.19</v>
      </c>
      <c r="G40" t="n">
        <v>0.3</v>
      </c>
      <c r="H40" t="n">
        <v>0.27</v>
      </c>
      <c r="I40" t="n">
        <v>0.26</v>
      </c>
      <c r="J40" t="n">
        <v>0.27</v>
      </c>
      <c r="K40" t="n">
        <v>0.26</v>
      </c>
      <c r="L40" t="n">
        <v>0.19</v>
      </c>
      <c r="M40" t="n">
        <v>0.13</v>
      </c>
      <c r="N40" t="n">
        <v>-0.03</v>
      </c>
      <c r="O40" t="n">
        <v>0.22</v>
      </c>
      <c r="P40" t="n">
        <v>0.34</v>
      </c>
      <c r="Q40" t="n">
        <v>0.18</v>
      </c>
      <c r="R40" t="n">
        <v>0.21</v>
      </c>
      <c r="S40" t="n">
        <v>0.17</v>
      </c>
      <c r="T40" t="n">
        <v>0.31</v>
      </c>
      <c r="U40" t="n">
        <v>0.12</v>
      </c>
      <c r="V40" t="n">
        <v>-0.26</v>
      </c>
      <c r="W40" t="n">
        <v>0.28</v>
      </c>
      <c r="X40" t="inlineStr">
        <is>
          <t>-</t>
        </is>
      </c>
    </row>
    <row r="41">
      <c r="A41" s="5" t="inlineStr">
        <is>
          <t>Ergebnis je Aktie (verwässert)</t>
        </is>
      </c>
      <c r="B41" s="5" t="inlineStr">
        <is>
          <t>Diluted Earnings per share</t>
        </is>
      </c>
      <c r="C41" t="n">
        <v>0.17</v>
      </c>
      <c r="D41" t="n">
        <v>0.22</v>
      </c>
      <c r="E41" t="n">
        <v>0.2</v>
      </c>
      <c r="F41" t="n">
        <v>0.19</v>
      </c>
      <c r="G41" t="n">
        <v>0.3</v>
      </c>
      <c r="H41" t="n">
        <v>0.26</v>
      </c>
      <c r="I41" t="n">
        <v>0.25</v>
      </c>
      <c r="J41" t="n">
        <v>0.26</v>
      </c>
      <c r="K41" t="n">
        <v>0.24</v>
      </c>
      <c r="L41" t="n">
        <v>0.19</v>
      </c>
      <c r="M41" t="n">
        <v>0.13</v>
      </c>
      <c r="N41" t="n">
        <v>-0.03</v>
      </c>
      <c r="O41" t="n">
        <v>0.22</v>
      </c>
      <c r="P41" t="n">
        <v>0.34</v>
      </c>
      <c r="Q41" t="n">
        <v>0.18</v>
      </c>
      <c r="R41" t="n">
        <v>0.21</v>
      </c>
      <c r="S41" t="n">
        <v>0.17</v>
      </c>
      <c r="T41" t="n">
        <v>0.31</v>
      </c>
      <c r="U41" t="n">
        <v>0.12</v>
      </c>
      <c r="V41" t="n">
        <v>-0.26</v>
      </c>
      <c r="W41" t="n">
        <v>0.27</v>
      </c>
      <c r="X41" t="inlineStr">
        <is>
          <t>-</t>
        </is>
      </c>
    </row>
    <row r="42">
      <c r="A42" s="5" t="inlineStr">
        <is>
          <t>Dividende je Aktie</t>
        </is>
      </c>
      <c r="B42" s="5" t="inlineStr">
        <is>
          <t>Dividend per share</t>
        </is>
      </c>
      <c r="C42" t="n">
        <v>0.046</v>
      </c>
      <c r="D42" t="n">
        <v>0.15</v>
      </c>
      <c r="E42" t="n">
        <v>0.15</v>
      </c>
      <c r="F42" t="n">
        <v>0.15</v>
      </c>
      <c r="G42" t="n">
        <v>0.14</v>
      </c>
      <c r="H42" t="n">
        <v>0.12</v>
      </c>
      <c r="I42" t="n">
        <v>0.11</v>
      </c>
      <c r="J42" t="n">
        <v>0.095</v>
      </c>
      <c r="K42" t="n">
        <v>0.083</v>
      </c>
      <c r="L42" t="n">
        <v>0.07000000000000001</v>
      </c>
      <c r="M42" t="n">
        <v>0.07000000000000001</v>
      </c>
      <c r="N42" t="n">
        <v>0.07000000000000001</v>
      </c>
      <c r="O42" t="n">
        <v>0.16</v>
      </c>
      <c r="P42" t="n">
        <v>0.15</v>
      </c>
      <c r="Q42" t="n">
        <v>0.12</v>
      </c>
      <c r="R42" t="n">
        <v>0.1</v>
      </c>
      <c r="S42" t="n">
        <v>0.08</v>
      </c>
      <c r="T42" t="n">
        <v>0.07000000000000001</v>
      </c>
      <c r="U42" t="n">
        <v>0.02</v>
      </c>
      <c r="V42" t="n">
        <v>0.08</v>
      </c>
      <c r="W42" t="n">
        <v>0.2</v>
      </c>
      <c r="X42" t="inlineStr">
        <is>
          <t>-</t>
        </is>
      </c>
    </row>
    <row r="43">
      <c r="A43" s="5" t="inlineStr">
        <is>
          <t>Dividendenausschüttung in Mio</t>
        </is>
      </c>
      <c r="B43" s="5" t="inlineStr">
        <is>
          <t>Dividend Payment in M</t>
        </is>
      </c>
      <c r="C43" t="n">
        <v>1520</v>
      </c>
      <c r="D43" t="n">
        <v>1504</v>
      </c>
      <c r="E43" t="n">
        <v>1523</v>
      </c>
      <c r="F43" t="n">
        <v>1435</v>
      </c>
      <c r="G43" t="n">
        <v>1075</v>
      </c>
      <c r="H43" t="n">
        <v>924</v>
      </c>
      <c r="I43" t="n">
        <v>778</v>
      </c>
      <c r="J43" t="n">
        <v>683</v>
      </c>
      <c r="K43" t="n">
        <v>590</v>
      </c>
      <c r="L43" t="n">
        <v>543</v>
      </c>
      <c r="M43" t="n">
        <v>263</v>
      </c>
      <c r="N43" t="n">
        <v>1222</v>
      </c>
      <c r="O43" t="n">
        <v>1241</v>
      </c>
      <c r="P43" t="n">
        <v>1053</v>
      </c>
      <c r="Q43" t="n">
        <v>912</v>
      </c>
      <c r="R43" t="n">
        <v>883</v>
      </c>
      <c r="S43" t="n">
        <v>732</v>
      </c>
      <c r="T43" t="n">
        <v>560</v>
      </c>
      <c r="U43" t="n">
        <v>173</v>
      </c>
      <c r="V43" t="n">
        <v>571</v>
      </c>
      <c r="W43" t="n">
        <v>1426</v>
      </c>
      <c r="X43" t="inlineStr">
        <is>
          <t>-</t>
        </is>
      </c>
    </row>
    <row r="44">
      <c r="A44" s="5" t="inlineStr">
        <is>
          <t>Umsatz je Aktie</t>
        </is>
      </c>
      <c r="B44" s="5" t="inlineStr">
        <is>
          <t>Revenue per share</t>
        </is>
      </c>
      <c r="C44" t="inlineStr">
        <is>
          <t>-</t>
        </is>
      </c>
      <c r="D44" t="n">
        <v>2.35</v>
      </c>
      <c r="E44" t="n">
        <v>2.38</v>
      </c>
      <c r="F44" t="n">
        <v>2.41</v>
      </c>
      <c r="G44" t="n">
        <v>1.91</v>
      </c>
      <c r="H44" t="n">
        <v>2.15</v>
      </c>
      <c r="I44" t="n">
        <v>2.24</v>
      </c>
      <c r="J44" t="n">
        <v>2.21</v>
      </c>
      <c r="K44" t="n">
        <v>2.32</v>
      </c>
      <c r="L44" t="n">
        <v>2.46</v>
      </c>
      <c r="M44" t="n">
        <v>2.56</v>
      </c>
      <c r="N44" t="n">
        <v>2.62</v>
      </c>
      <c r="O44" t="n">
        <v>2.46</v>
      </c>
      <c r="P44" t="n">
        <v>2.34</v>
      </c>
      <c r="Q44" t="n">
        <v>2.26</v>
      </c>
      <c r="R44" t="n">
        <v>2.18</v>
      </c>
      <c r="S44" t="n">
        <v>2.15</v>
      </c>
      <c r="T44" t="n">
        <v>2.17</v>
      </c>
      <c r="U44" t="n">
        <v>2.47</v>
      </c>
      <c r="V44" t="n">
        <v>2.81</v>
      </c>
      <c r="W44" t="n">
        <v>2.59</v>
      </c>
      <c r="X44" t="inlineStr">
        <is>
          <t>-</t>
        </is>
      </c>
    </row>
    <row r="45">
      <c r="A45" s="5" t="inlineStr">
        <is>
          <t>Buchwert je Aktie</t>
        </is>
      </c>
      <c r="B45" s="5" t="inlineStr">
        <is>
          <t>Book value per share</t>
        </is>
      </c>
      <c r="C45" t="inlineStr">
        <is>
          <t>-</t>
        </is>
      </c>
      <c r="D45" t="n">
        <v>1.02</v>
      </c>
      <c r="E45" t="n">
        <v>1.03</v>
      </c>
      <c r="F45" t="n">
        <v>0.84</v>
      </c>
      <c r="G45" t="n">
        <v>1.04</v>
      </c>
      <c r="H45" t="n">
        <v>0.1</v>
      </c>
      <c r="I45" t="n">
        <v>-0.07000000000000001</v>
      </c>
      <c r="J45" t="n">
        <v>-0.03</v>
      </c>
      <c r="K45" t="n">
        <v>0.16</v>
      </c>
      <c r="L45" t="n">
        <v>0.24</v>
      </c>
      <c r="M45" t="n">
        <v>-0.33</v>
      </c>
      <c r="N45" t="n">
        <v>0.02</v>
      </c>
      <c r="O45" t="n">
        <v>0.64</v>
      </c>
      <c r="P45" t="n">
        <v>0.49</v>
      </c>
      <c r="Q45" t="n">
        <v>0.18</v>
      </c>
      <c r="R45" t="n">
        <v>0.45</v>
      </c>
      <c r="S45" t="n">
        <v>0.36</v>
      </c>
      <c r="T45" t="n">
        <v>0.31</v>
      </c>
      <c r="U45" t="n">
        <v>-0.04</v>
      </c>
      <c r="V45" t="n">
        <v>-0.32</v>
      </c>
      <c r="W45" t="n">
        <v>2.18</v>
      </c>
      <c r="X45" t="inlineStr">
        <is>
          <t>-</t>
        </is>
      </c>
    </row>
    <row r="46">
      <c r="A46" s="5" t="inlineStr">
        <is>
          <t>Cashflow je Aktie</t>
        </is>
      </c>
      <c r="B46" s="5" t="inlineStr">
        <is>
          <t>Cashflow per share</t>
        </is>
      </c>
      <c r="C46" t="inlineStr">
        <is>
          <t>-</t>
        </is>
      </c>
      <c r="D46" t="n">
        <v>0.43</v>
      </c>
      <c r="E46" t="n">
        <v>0.49</v>
      </c>
      <c r="F46" t="n">
        <v>0.62</v>
      </c>
      <c r="G46" t="n">
        <v>0.52</v>
      </c>
      <c r="H46" t="n">
        <v>0.57</v>
      </c>
      <c r="I46" t="n">
        <v>0.59</v>
      </c>
      <c r="J46" t="n">
        <v>0.65</v>
      </c>
      <c r="K46" t="n">
        <v>0.44</v>
      </c>
      <c r="L46" t="n">
        <v>0.5600000000000001</v>
      </c>
      <c r="M46" t="n">
        <v>0.59</v>
      </c>
      <c r="N46" t="n">
        <v>0.58</v>
      </c>
      <c r="O46" t="n">
        <v>0.65</v>
      </c>
      <c r="P46" t="n">
        <v>0.6</v>
      </c>
      <c r="Q46" t="n">
        <v>0.62</v>
      </c>
      <c r="R46" t="n">
        <v>0.65</v>
      </c>
      <c r="S46" t="inlineStr">
        <is>
          <t>-</t>
        </is>
      </c>
      <c r="T46" t="inlineStr">
        <is>
          <t>-</t>
        </is>
      </c>
      <c r="U46" t="inlineStr">
        <is>
          <t>-</t>
        </is>
      </c>
      <c r="V46" t="inlineStr">
        <is>
          <t>-</t>
        </is>
      </c>
      <c r="W46" t="inlineStr">
        <is>
          <t>-</t>
        </is>
      </c>
      <c r="X46" t="inlineStr">
        <is>
          <t>-</t>
        </is>
      </c>
    </row>
    <row r="47">
      <c r="A47" s="5" t="inlineStr">
        <is>
          <t>Bilanzsumme je Aktie</t>
        </is>
      </c>
      <c r="B47" s="5" t="inlineStr">
        <is>
          <t>Total assets per share</t>
        </is>
      </c>
      <c r="C47" t="inlineStr">
        <is>
          <t>-</t>
        </is>
      </c>
      <c r="D47" t="n">
        <v>4.64</v>
      </c>
      <c r="E47" t="n">
        <v>4.29</v>
      </c>
      <c r="F47" t="n">
        <v>4.25</v>
      </c>
      <c r="G47" t="n">
        <v>4.27</v>
      </c>
      <c r="H47" t="n">
        <v>3.25</v>
      </c>
      <c r="I47" t="n">
        <v>3.05</v>
      </c>
      <c r="J47" t="n">
        <v>3.05</v>
      </c>
      <c r="K47" t="n">
        <v>2.94</v>
      </c>
      <c r="L47" t="n">
        <v>2.89</v>
      </c>
      <c r="M47" t="n">
        <v>3.52</v>
      </c>
      <c r="N47" t="n">
        <v>3.59</v>
      </c>
      <c r="O47" t="n">
        <v>3.49</v>
      </c>
      <c r="P47" t="n">
        <v>2.8</v>
      </c>
      <c r="Q47" t="n">
        <v>2.86</v>
      </c>
      <c r="R47" t="n">
        <v>3.16</v>
      </c>
      <c r="S47" t="n">
        <v>3.09</v>
      </c>
      <c r="T47" t="n">
        <v>3.27</v>
      </c>
      <c r="U47" t="n">
        <v>3.33</v>
      </c>
      <c r="V47" t="n">
        <v>4.4</v>
      </c>
      <c r="W47" t="n">
        <v>5.2</v>
      </c>
      <c r="X47" t="inlineStr">
        <is>
          <t>-</t>
        </is>
      </c>
    </row>
    <row r="48">
      <c r="A48" s="5" t="inlineStr">
        <is>
          <t>Personal am Ende des Jahres</t>
        </is>
      </c>
      <c r="B48" s="5" t="inlineStr">
        <is>
          <t>Staff at the end of year</t>
        </is>
      </c>
      <c r="C48" t="n">
        <v>105300</v>
      </c>
      <c r="D48" t="n">
        <v>106700</v>
      </c>
      <c r="E48" t="n">
        <v>105800</v>
      </c>
      <c r="F48" t="n">
        <v>106400</v>
      </c>
      <c r="G48" t="n">
        <v>102500</v>
      </c>
      <c r="H48" t="n">
        <v>88500</v>
      </c>
      <c r="I48" t="n">
        <v>87800</v>
      </c>
      <c r="J48" t="n">
        <v>87900</v>
      </c>
      <c r="K48" t="n">
        <v>89015</v>
      </c>
      <c r="L48" t="n">
        <v>92600</v>
      </c>
      <c r="M48" t="n">
        <v>97800</v>
      </c>
      <c r="N48" t="n">
        <v>107021</v>
      </c>
      <c r="O48" t="n">
        <v>111900</v>
      </c>
      <c r="P48" t="n">
        <v>106200</v>
      </c>
      <c r="Q48" t="n">
        <v>104400</v>
      </c>
      <c r="R48" t="n">
        <v>102100</v>
      </c>
      <c r="S48" t="n">
        <v>99900</v>
      </c>
      <c r="T48" t="n">
        <v>104700</v>
      </c>
      <c r="U48" t="n">
        <v>108600</v>
      </c>
      <c r="V48" t="n">
        <v>137000</v>
      </c>
      <c r="W48" t="n">
        <v>136800</v>
      </c>
      <c r="X48" t="n">
        <v>124700</v>
      </c>
    </row>
    <row r="49">
      <c r="A49" s="5" t="inlineStr">
        <is>
          <t>Personalaufwand in Mio. GBP</t>
        </is>
      </c>
      <c r="B49" s="5" t="inlineStr"/>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c r="W49" t="inlineStr">
        <is>
          <t>-</t>
        </is>
      </c>
      <c r="X49" t="inlineStr">
        <is>
          <t>-</t>
        </is>
      </c>
    </row>
    <row r="50">
      <c r="A50" s="5" t="inlineStr">
        <is>
          <t>Aufwand je Mitarbeiter in GBP</t>
        </is>
      </c>
      <c r="B50" s="5" t="inlineStr"/>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c r="X50" t="inlineStr">
        <is>
          <t>-</t>
        </is>
      </c>
    </row>
    <row r="51">
      <c r="A51" s="5" t="inlineStr">
        <is>
          <t>Umsatz je Mitarbeiter in GBP</t>
        </is>
      </c>
      <c r="B51" s="5" t="inlineStr"/>
      <c r="C51" t="inlineStr">
        <is>
          <t>-</t>
        </is>
      </c>
      <c r="D51" t="n">
        <v>219569</v>
      </c>
      <c r="E51" t="n">
        <v>224225</v>
      </c>
      <c r="F51" t="n">
        <v>226147</v>
      </c>
      <c r="G51" t="n">
        <v>185776</v>
      </c>
      <c r="H51" t="n">
        <v>203153</v>
      </c>
      <c r="I51" t="n">
        <v>208280</v>
      </c>
      <c r="J51" t="n">
        <v>204972</v>
      </c>
      <c r="K51" t="n">
        <v>212290</v>
      </c>
      <c r="L51" t="n">
        <v>216803</v>
      </c>
      <c r="M51" t="n">
        <v>213282</v>
      </c>
      <c r="N51" t="n">
        <v>199867</v>
      </c>
      <c r="O51" t="n">
        <v>185022</v>
      </c>
      <c r="P51" t="n">
        <v>190423</v>
      </c>
      <c r="Q51" t="n">
        <v>186915</v>
      </c>
      <c r="R51" t="n">
        <v>182399</v>
      </c>
      <c r="S51" t="n">
        <v>185375</v>
      </c>
      <c r="T51" t="n">
        <v>192760</v>
      </c>
      <c r="U51" t="n">
        <v>189309</v>
      </c>
      <c r="V51" t="n">
        <v>149102</v>
      </c>
      <c r="W51" t="n">
        <v>136805</v>
      </c>
      <c r="X51" t="inlineStr">
        <is>
          <t>-</t>
        </is>
      </c>
    </row>
    <row r="52">
      <c r="A52" s="5" t="inlineStr">
        <is>
          <t>Bruttoergebnis je Mitarbeiter in GBP</t>
        </is>
      </c>
      <c r="B52" s="5" t="inlineStr"/>
      <c r="C52" t="inlineStr">
        <is>
          <t>-</t>
        </is>
      </c>
      <c r="D52" t="n">
        <v>32062</v>
      </c>
      <c r="E52" t="n">
        <v>31957</v>
      </c>
      <c r="F52" t="n">
        <v>29765</v>
      </c>
      <c r="G52" t="n">
        <v>36439</v>
      </c>
      <c r="H52" t="n">
        <v>39322</v>
      </c>
      <c r="I52" t="n">
        <v>35820</v>
      </c>
      <c r="J52" t="n">
        <v>33970</v>
      </c>
      <c r="K52" t="n">
        <v>32792</v>
      </c>
      <c r="L52" t="n">
        <v>27840</v>
      </c>
      <c r="M52" t="n">
        <v>21708</v>
      </c>
      <c r="N52" t="n">
        <v>2813</v>
      </c>
      <c r="O52" t="n">
        <v>21055</v>
      </c>
      <c r="P52" t="n">
        <v>23927</v>
      </c>
      <c r="Q52" t="n">
        <v>23898</v>
      </c>
      <c r="R52" t="n">
        <v>27316</v>
      </c>
      <c r="S52" t="n">
        <v>28759</v>
      </c>
      <c r="T52" t="n">
        <v>24565</v>
      </c>
      <c r="U52" t="n">
        <v>-4411</v>
      </c>
      <c r="V52" t="n">
        <v>197.08</v>
      </c>
      <c r="W52" t="n">
        <v>26111</v>
      </c>
      <c r="X52" t="inlineStr">
        <is>
          <t>-</t>
        </is>
      </c>
    </row>
    <row r="53">
      <c r="A53" s="5" t="inlineStr">
        <is>
          <t>Gewinn je Mitarbeiter in GBP</t>
        </is>
      </c>
      <c r="B53" s="5" t="inlineStr"/>
      <c r="C53" t="inlineStr">
        <is>
          <t>-</t>
        </is>
      </c>
      <c r="D53" t="n">
        <v>20234</v>
      </c>
      <c r="E53" t="n">
        <v>19206</v>
      </c>
      <c r="F53" t="n">
        <v>17932</v>
      </c>
      <c r="G53" t="n">
        <v>25249</v>
      </c>
      <c r="H53" t="n">
        <v>24124</v>
      </c>
      <c r="I53" t="n">
        <v>22984</v>
      </c>
      <c r="J53" t="n">
        <v>23788</v>
      </c>
      <c r="K53" t="n">
        <v>22491</v>
      </c>
      <c r="L53" t="n">
        <v>16220</v>
      </c>
      <c r="M53" t="n">
        <v>10511</v>
      </c>
      <c r="N53" t="n">
        <v>-1803</v>
      </c>
      <c r="O53" t="n">
        <v>15523</v>
      </c>
      <c r="P53" t="n">
        <v>26836</v>
      </c>
      <c r="Q53" t="n">
        <v>14818</v>
      </c>
      <c r="R53" t="n">
        <v>17835</v>
      </c>
      <c r="S53" t="n">
        <v>14184</v>
      </c>
      <c r="T53" t="n">
        <v>25654</v>
      </c>
      <c r="U53" t="n">
        <v>9162</v>
      </c>
      <c r="V53" t="n">
        <v>-13650</v>
      </c>
      <c r="W53" t="n">
        <v>14583</v>
      </c>
      <c r="X53" t="inlineStr">
        <is>
          <t>-</t>
        </is>
      </c>
    </row>
    <row r="54">
      <c r="A54" s="5" t="inlineStr">
        <is>
          <t>KGV (Kurs/Gewinn)</t>
        </is>
      </c>
      <c r="B54" s="5" t="inlineStr">
        <is>
          <t>PE (price/earnings)</t>
        </is>
      </c>
      <c r="C54" t="n">
        <v>7.69</v>
      </c>
      <c r="D54" t="n">
        <v>10.2</v>
      </c>
      <c r="E54" t="n">
        <v>11.1</v>
      </c>
      <c r="F54" t="n">
        <v>16.6</v>
      </c>
      <c r="G54" t="n">
        <v>14.7</v>
      </c>
      <c r="H54" t="n">
        <v>16.5</v>
      </c>
      <c r="I54" t="n">
        <v>14.8</v>
      </c>
      <c r="J54" t="n">
        <v>10.4</v>
      </c>
      <c r="K54" t="n">
        <v>8.800000000000001</v>
      </c>
      <c r="L54" t="n">
        <v>9.800000000000001</v>
      </c>
      <c r="M54" t="n">
        <v>9.5</v>
      </c>
      <c r="N54" t="inlineStr">
        <is>
          <t>-</t>
        </is>
      </c>
      <c r="O54" t="n">
        <v>9.9</v>
      </c>
      <c r="P54" t="n">
        <v>8.9</v>
      </c>
      <c r="Q54" t="n">
        <v>12.2</v>
      </c>
      <c r="R54" t="n">
        <v>9.800000000000001</v>
      </c>
      <c r="S54" t="n">
        <v>10.4</v>
      </c>
      <c r="T54" t="n">
        <v>5.1</v>
      </c>
      <c r="U54" t="n">
        <v>23.3</v>
      </c>
      <c r="V54" t="inlineStr">
        <is>
          <t>-</t>
        </is>
      </c>
      <c r="W54" t="n">
        <v>37.5</v>
      </c>
      <c r="X54" t="inlineStr">
        <is>
          <t>-</t>
        </is>
      </c>
    </row>
    <row r="55">
      <c r="A55" s="5" t="inlineStr">
        <is>
          <t>KUV (Kurs/Umsatz)</t>
        </is>
      </c>
      <c r="B55" s="5" t="inlineStr">
        <is>
          <t>PS (price/sales)</t>
        </is>
      </c>
      <c r="C55" t="inlineStr">
        <is>
          <t>-</t>
        </is>
      </c>
      <c r="D55" t="n">
        <v>0.95</v>
      </c>
      <c r="E55" t="n">
        <v>0.96</v>
      </c>
      <c r="F55" t="n">
        <v>1.32</v>
      </c>
      <c r="G55" t="n">
        <v>2.31</v>
      </c>
      <c r="H55" t="n">
        <v>2.04</v>
      </c>
      <c r="I55" t="n">
        <v>1.69</v>
      </c>
      <c r="J55" t="n">
        <v>1.26</v>
      </c>
      <c r="K55" t="n">
        <v>0.97</v>
      </c>
      <c r="L55" t="n">
        <v>0.76</v>
      </c>
      <c r="M55" t="n">
        <v>0.48</v>
      </c>
      <c r="N55" t="n">
        <v>0.3</v>
      </c>
      <c r="O55" t="n">
        <v>0.88</v>
      </c>
      <c r="P55" t="n">
        <v>1.3</v>
      </c>
      <c r="Q55" t="n">
        <v>0.97</v>
      </c>
      <c r="R55" t="n">
        <v>0.9399999999999999</v>
      </c>
      <c r="S55" t="n">
        <v>0.82</v>
      </c>
      <c r="T55" t="n">
        <v>0.72</v>
      </c>
      <c r="U55" t="n">
        <v>1.13</v>
      </c>
      <c r="V55" t="n">
        <v>1.63</v>
      </c>
      <c r="W55" t="n">
        <v>4.06</v>
      </c>
      <c r="X55" t="inlineStr">
        <is>
          <t>-</t>
        </is>
      </c>
    </row>
    <row r="56">
      <c r="A56" s="5" t="inlineStr">
        <is>
          <t>KBV (Kurs/Buchwert)</t>
        </is>
      </c>
      <c r="B56" s="5" t="inlineStr">
        <is>
          <t>PB (price/book value)</t>
        </is>
      </c>
      <c r="C56" t="inlineStr">
        <is>
          <t>-</t>
        </is>
      </c>
      <c r="D56" t="n">
        <v>2.19</v>
      </c>
      <c r="E56" t="n">
        <v>2.21</v>
      </c>
      <c r="F56" t="n">
        <v>3.8</v>
      </c>
      <c r="G56" t="n">
        <v>4.24</v>
      </c>
      <c r="H56" t="n">
        <v>45.39</v>
      </c>
      <c r="I56" t="n">
        <v>-52.32</v>
      </c>
      <c r="J56" t="n">
        <v>-86.48999999999999</v>
      </c>
      <c r="K56" t="n">
        <v>14.2</v>
      </c>
      <c r="L56" t="n">
        <v>7.88</v>
      </c>
      <c r="M56" t="n">
        <v>-3.81</v>
      </c>
      <c r="N56" t="n">
        <v>44.77</v>
      </c>
      <c r="O56" t="n">
        <v>3.37</v>
      </c>
      <c r="P56" t="n">
        <v>6.2</v>
      </c>
      <c r="Q56" t="n">
        <v>12.22</v>
      </c>
      <c r="R56" t="n">
        <v>4.56</v>
      </c>
      <c r="S56" t="n">
        <v>4.93</v>
      </c>
      <c r="T56" t="n">
        <v>5.12</v>
      </c>
      <c r="U56" t="n">
        <v>-64.97</v>
      </c>
      <c r="V56" t="n">
        <v>-14.54</v>
      </c>
      <c r="W56" t="n">
        <v>4.81</v>
      </c>
      <c r="X56" t="inlineStr">
        <is>
          <t>-</t>
        </is>
      </c>
    </row>
    <row r="57">
      <c r="A57" s="5" t="inlineStr">
        <is>
          <t>KCV (Kurs/Cashflow)</t>
        </is>
      </c>
      <c r="B57" s="5" t="inlineStr">
        <is>
          <t>PC (price/cashflow)</t>
        </is>
      </c>
      <c r="C57" t="inlineStr">
        <is>
          <t>-</t>
        </is>
      </c>
      <c r="D57" t="n">
        <v>5.22</v>
      </c>
      <c r="E57" t="n">
        <v>4.61</v>
      </c>
      <c r="F57" t="n">
        <v>5.13</v>
      </c>
      <c r="G57" t="n">
        <v>8.49</v>
      </c>
      <c r="H57" t="n">
        <v>7.65</v>
      </c>
      <c r="I57" t="n">
        <v>6.46</v>
      </c>
      <c r="J57" t="n">
        <v>4.28</v>
      </c>
      <c r="K57" t="n">
        <v>5.18</v>
      </c>
      <c r="L57" t="n">
        <v>3.32</v>
      </c>
      <c r="M57" t="n">
        <v>2.09</v>
      </c>
      <c r="N57" t="n">
        <v>1.35</v>
      </c>
      <c r="O57" t="n">
        <v>3.32</v>
      </c>
      <c r="P57" t="n">
        <v>5.04</v>
      </c>
      <c r="Q57" t="n">
        <v>3.53</v>
      </c>
      <c r="R57" t="n">
        <v>3.15</v>
      </c>
      <c r="S57" t="inlineStr">
        <is>
          <t>-</t>
        </is>
      </c>
      <c r="T57" t="inlineStr">
        <is>
          <t>-</t>
        </is>
      </c>
      <c r="U57" t="inlineStr">
        <is>
          <t>-</t>
        </is>
      </c>
      <c r="V57" t="inlineStr">
        <is>
          <t>-</t>
        </is>
      </c>
      <c r="W57" t="inlineStr">
        <is>
          <t>-</t>
        </is>
      </c>
      <c r="X57" t="inlineStr">
        <is>
          <t>-</t>
        </is>
      </c>
    </row>
    <row r="58">
      <c r="A58" s="5" t="inlineStr">
        <is>
          <t>Dividendenrendite in %</t>
        </is>
      </c>
      <c r="B58" s="5" t="inlineStr">
        <is>
          <t>Dividend Yield in %</t>
        </is>
      </c>
      <c r="C58" t="n">
        <v>3.43</v>
      </c>
      <c r="D58" t="n">
        <v>6.91</v>
      </c>
      <c r="E58" t="n">
        <v>6.75</v>
      </c>
      <c r="F58" t="n">
        <v>4.84</v>
      </c>
      <c r="G58" t="n">
        <v>3.17</v>
      </c>
      <c r="H58" t="n">
        <v>2.83</v>
      </c>
      <c r="I58" t="n">
        <v>2.87</v>
      </c>
      <c r="J58" t="n">
        <v>3.42</v>
      </c>
      <c r="K58" t="n">
        <v>3.67</v>
      </c>
      <c r="L58" t="n">
        <v>3.76</v>
      </c>
      <c r="M58" t="n">
        <v>5.65</v>
      </c>
      <c r="N58" t="n">
        <v>8.970000000000001</v>
      </c>
      <c r="O58" t="n">
        <v>7.37</v>
      </c>
      <c r="P58" t="n">
        <v>4.93</v>
      </c>
      <c r="Q58" t="n">
        <v>5.45</v>
      </c>
      <c r="R58" t="n">
        <v>4.85</v>
      </c>
      <c r="S58" t="n">
        <v>4.52</v>
      </c>
      <c r="T58" t="n">
        <v>4.46</v>
      </c>
      <c r="U58" t="n">
        <v>0.71</v>
      </c>
      <c r="V58" t="n">
        <v>1.75</v>
      </c>
      <c r="W58" t="n">
        <v>1.91</v>
      </c>
      <c r="X58" t="inlineStr">
        <is>
          <t>-</t>
        </is>
      </c>
    </row>
    <row r="59">
      <c r="A59" s="5" t="inlineStr">
        <is>
          <t>Gewinnrendite in %</t>
        </is>
      </c>
      <c r="B59" s="5" t="inlineStr">
        <is>
          <t>Return on profit in %</t>
        </is>
      </c>
      <c r="C59" t="inlineStr">
        <is>
          <t>-</t>
        </is>
      </c>
      <c r="D59" t="n">
        <v>9.800000000000001</v>
      </c>
      <c r="E59" t="n">
        <v>9</v>
      </c>
      <c r="F59" t="n">
        <v>6</v>
      </c>
      <c r="G59" t="n">
        <v>6.8</v>
      </c>
      <c r="H59" t="n">
        <v>6.1</v>
      </c>
      <c r="I59" t="n">
        <v>6.8</v>
      </c>
      <c r="J59" t="n">
        <v>9.6</v>
      </c>
      <c r="K59" t="n">
        <v>11.4</v>
      </c>
      <c r="L59" t="n">
        <v>10.2</v>
      </c>
      <c r="M59" t="n">
        <v>10.5</v>
      </c>
      <c r="N59" t="n">
        <v>-3.8</v>
      </c>
      <c r="O59" t="n">
        <v>10.1</v>
      </c>
      <c r="P59" t="n">
        <v>11.2</v>
      </c>
      <c r="Q59" t="n">
        <v>8.199999999999999</v>
      </c>
      <c r="R59" t="n">
        <v>10.2</v>
      </c>
      <c r="S59" t="n">
        <v>9.6</v>
      </c>
      <c r="T59" t="n">
        <v>19.7</v>
      </c>
      <c r="U59" t="n">
        <v>4.3</v>
      </c>
      <c r="V59" t="n">
        <v>-5.7</v>
      </c>
      <c r="W59" t="n">
        <v>2.7</v>
      </c>
      <c r="X59" t="inlineStr">
        <is>
          <t>-</t>
        </is>
      </c>
    </row>
    <row r="60">
      <c r="A60" s="5" t="inlineStr">
        <is>
          <t>Eigenkapitalrendite in %</t>
        </is>
      </c>
      <c r="B60" s="5" t="inlineStr">
        <is>
          <t>Return on Equity in %</t>
        </is>
      </c>
      <c r="C60" t="inlineStr">
        <is>
          <t>-</t>
        </is>
      </c>
      <c r="D60" t="n">
        <v>21.24</v>
      </c>
      <c r="E60" t="n">
        <v>19.72</v>
      </c>
      <c r="F60" t="n">
        <v>22.89</v>
      </c>
      <c r="G60" t="n">
        <v>24.93</v>
      </c>
      <c r="H60" t="n">
        <v>264.23</v>
      </c>
      <c r="I60" t="n">
        <v>-340.88</v>
      </c>
      <c r="J60" t="n">
        <v>-798.09</v>
      </c>
      <c r="K60" t="n">
        <v>154.36</v>
      </c>
      <c r="L60" t="n">
        <v>78.03</v>
      </c>
      <c r="M60" t="n">
        <v>-38.79</v>
      </c>
      <c r="N60" t="n">
        <v>-135.92</v>
      </c>
      <c r="O60" t="n">
        <v>32.11</v>
      </c>
      <c r="P60" t="n">
        <v>67.25</v>
      </c>
      <c r="Q60" t="n">
        <v>99.48999999999999</v>
      </c>
      <c r="R60" t="n">
        <v>47.29</v>
      </c>
      <c r="S60" t="n">
        <v>45.8</v>
      </c>
      <c r="T60" t="n">
        <v>101.67</v>
      </c>
      <c r="U60" t="n">
        <v>-277.93</v>
      </c>
      <c r="V60" t="n">
        <v>81.59</v>
      </c>
      <c r="W60" t="n">
        <v>12.63</v>
      </c>
      <c r="X60" t="inlineStr">
        <is>
          <t>-</t>
        </is>
      </c>
    </row>
    <row r="61">
      <c r="A61" s="5" t="inlineStr">
        <is>
          <t>Umsatzrendite in %</t>
        </is>
      </c>
      <c r="B61" s="5" t="inlineStr">
        <is>
          <t>Return on sales in %</t>
        </is>
      </c>
      <c r="C61" t="inlineStr">
        <is>
          <t>-</t>
        </is>
      </c>
      <c r="D61" t="n">
        <v>9.220000000000001</v>
      </c>
      <c r="E61" t="n">
        <v>8.57</v>
      </c>
      <c r="F61" t="n">
        <v>7.93</v>
      </c>
      <c r="G61" t="n">
        <v>13.59</v>
      </c>
      <c r="H61" t="n">
        <v>11.87</v>
      </c>
      <c r="I61" t="n">
        <v>11.04</v>
      </c>
      <c r="J61" t="n">
        <v>11.61</v>
      </c>
      <c r="K61" t="n">
        <v>10.59</v>
      </c>
      <c r="L61" t="n">
        <v>7.48</v>
      </c>
      <c r="M61" t="n">
        <v>4.93</v>
      </c>
      <c r="N61" t="n">
        <v>-0.9</v>
      </c>
      <c r="O61" t="n">
        <v>8.390000000000001</v>
      </c>
      <c r="P61" t="n">
        <v>14.09</v>
      </c>
      <c r="Q61" t="n">
        <v>7.93</v>
      </c>
      <c r="R61" t="n">
        <v>9.779999999999999</v>
      </c>
      <c r="S61" t="n">
        <v>16.62</v>
      </c>
      <c r="T61" t="n">
        <v>14.34</v>
      </c>
      <c r="U61" t="n">
        <v>4.84</v>
      </c>
      <c r="V61" t="n">
        <v>-9.15</v>
      </c>
      <c r="W61" t="n">
        <v>10.66</v>
      </c>
      <c r="X61" t="inlineStr">
        <is>
          <t>-</t>
        </is>
      </c>
    </row>
    <row r="62">
      <c r="A62" s="5" t="inlineStr">
        <is>
          <t>Gesamtkapitalrendite in %</t>
        </is>
      </c>
      <c r="B62" s="5" t="inlineStr">
        <is>
          <t>Total Return on Investment in %</t>
        </is>
      </c>
      <c r="C62" t="inlineStr">
        <is>
          <t>-</t>
        </is>
      </c>
      <c r="D62" t="n">
        <v>6.37</v>
      </c>
      <c r="E62" t="n">
        <v>6.57</v>
      </c>
      <c r="F62" t="n">
        <v>6.43</v>
      </c>
      <c r="G62" t="n">
        <v>7.83</v>
      </c>
      <c r="H62" t="n">
        <v>11.07</v>
      </c>
      <c r="I62" t="n">
        <v>11.47</v>
      </c>
      <c r="J62" t="n">
        <v>19.07</v>
      </c>
      <c r="K62" t="n">
        <v>19.98</v>
      </c>
      <c r="L62" t="n">
        <v>10.31</v>
      </c>
      <c r="M62" t="n">
        <v>7.62</v>
      </c>
      <c r="N62" t="n">
        <v>1.46</v>
      </c>
      <c r="O62" t="n">
        <v>7.21</v>
      </c>
      <c r="P62" t="n">
        <v>12.19</v>
      </c>
      <c r="Q62" t="n">
        <v>8.17</v>
      </c>
      <c r="R62" t="n">
        <v>10.71</v>
      </c>
      <c r="S62" t="n">
        <v>9.98</v>
      </c>
      <c r="T62" t="n">
        <v>15.31</v>
      </c>
      <c r="U62" t="n">
        <v>10.76</v>
      </c>
      <c r="V62" t="n">
        <v>-0.46</v>
      </c>
      <c r="W62" t="n">
        <v>6.32</v>
      </c>
      <c r="X62" t="inlineStr">
        <is>
          <t>-</t>
        </is>
      </c>
    </row>
    <row r="63">
      <c r="A63" s="5" t="inlineStr">
        <is>
          <t>Return on Investment in %</t>
        </is>
      </c>
      <c r="B63" s="5" t="inlineStr">
        <is>
          <t>Return on Investment in %</t>
        </is>
      </c>
      <c r="C63" t="inlineStr">
        <is>
          <t>-</t>
        </is>
      </c>
      <c r="D63" t="n">
        <v>4.66</v>
      </c>
      <c r="E63" t="n">
        <v>4.75</v>
      </c>
      <c r="F63" t="n">
        <v>4.5</v>
      </c>
      <c r="G63" t="n">
        <v>6.08</v>
      </c>
      <c r="H63" t="n">
        <v>7.85</v>
      </c>
      <c r="I63" t="n">
        <v>8.109999999999999</v>
      </c>
      <c r="J63" t="n">
        <v>8.42</v>
      </c>
      <c r="K63" t="n">
        <v>8.359999999999999</v>
      </c>
      <c r="L63" t="n">
        <v>6.38</v>
      </c>
      <c r="M63" t="n">
        <v>3.58</v>
      </c>
      <c r="N63" t="n">
        <v>-0.66</v>
      </c>
      <c r="O63" t="n">
        <v>5.92</v>
      </c>
      <c r="P63" t="n">
        <v>11.8</v>
      </c>
      <c r="Q63" t="n">
        <v>6.26</v>
      </c>
      <c r="R63" t="n">
        <v>6.76</v>
      </c>
      <c r="S63" t="n">
        <v>5.32</v>
      </c>
      <c r="T63" t="n">
        <v>9.52</v>
      </c>
      <c r="U63" t="n">
        <v>3.6</v>
      </c>
      <c r="V63" t="n">
        <v>-5.85</v>
      </c>
      <c r="W63" t="n">
        <v>5.31</v>
      </c>
      <c r="X63" t="inlineStr">
        <is>
          <t>-</t>
        </is>
      </c>
    </row>
    <row r="64">
      <c r="A64" s="5" t="inlineStr">
        <is>
          <t>Arbeitsintensität in %</t>
        </is>
      </c>
      <c r="B64" s="5" t="inlineStr">
        <is>
          <t>Work Intensity in %</t>
        </is>
      </c>
      <c r="C64" t="inlineStr">
        <is>
          <t>-</t>
        </is>
      </c>
      <c r="D64" t="n">
        <v>22.56</v>
      </c>
      <c r="E64" t="n">
        <v>19.53</v>
      </c>
      <c r="F64" t="n">
        <v>16.23</v>
      </c>
      <c r="G64" t="n">
        <v>19.1</v>
      </c>
      <c r="H64" t="n">
        <v>27.48</v>
      </c>
      <c r="I64" t="n">
        <v>22.92</v>
      </c>
      <c r="J64" t="n">
        <v>18.61</v>
      </c>
      <c r="K64" t="n">
        <v>18.92</v>
      </c>
      <c r="L64" t="n">
        <v>16.7</v>
      </c>
      <c r="M64" t="n">
        <v>21.91</v>
      </c>
      <c r="N64" t="n">
        <v>20.54</v>
      </c>
      <c r="O64" t="n">
        <v>22.22</v>
      </c>
      <c r="P64" t="n">
        <v>24.07</v>
      </c>
      <c r="Q64" t="n">
        <v>27.21</v>
      </c>
      <c r="R64" t="n">
        <v>38.2</v>
      </c>
      <c r="S64" t="n">
        <v>39.63</v>
      </c>
      <c r="T64" t="n">
        <v>40.95</v>
      </c>
      <c r="U64" t="n">
        <v>36.58</v>
      </c>
      <c r="V64" t="n">
        <v>25.33</v>
      </c>
      <c r="W64" t="n">
        <v>20.67</v>
      </c>
      <c r="X64" t="inlineStr">
        <is>
          <t>-</t>
        </is>
      </c>
    </row>
    <row r="65">
      <c r="A65" s="5" t="inlineStr">
        <is>
          <t>Eigenkapitalquote in %</t>
        </is>
      </c>
      <c r="B65" s="5" t="inlineStr">
        <is>
          <t>Equity Ratio in %</t>
        </is>
      </c>
      <c r="C65" t="inlineStr">
        <is>
          <t>-</t>
        </is>
      </c>
      <c r="D65" t="n">
        <v>21.97</v>
      </c>
      <c r="E65" t="n">
        <v>24.1</v>
      </c>
      <c r="F65" t="n">
        <v>19.67</v>
      </c>
      <c r="G65" t="n">
        <v>24.37</v>
      </c>
      <c r="H65" t="n">
        <v>2.97</v>
      </c>
      <c r="I65" t="n">
        <v>-2.38</v>
      </c>
      <c r="J65" t="n">
        <v>-1.06</v>
      </c>
      <c r="K65" t="n">
        <v>5.42</v>
      </c>
      <c r="L65" t="n">
        <v>8.18</v>
      </c>
      <c r="M65" t="n">
        <v>-9.24</v>
      </c>
      <c r="N65" t="n">
        <v>0.49</v>
      </c>
      <c r="O65" t="n">
        <v>18.43</v>
      </c>
      <c r="P65" t="n">
        <v>17.55</v>
      </c>
      <c r="Q65" t="n">
        <v>6.3</v>
      </c>
      <c r="R65" t="n">
        <v>14.29</v>
      </c>
      <c r="S65" t="n">
        <v>11.62</v>
      </c>
      <c r="T65" t="n">
        <v>9.359999999999999</v>
      </c>
      <c r="U65" t="n">
        <v>-1.29</v>
      </c>
      <c r="V65" t="n">
        <v>-7.17</v>
      </c>
      <c r="W65" t="n">
        <v>42.02</v>
      </c>
      <c r="X65" t="inlineStr">
        <is>
          <t>-</t>
        </is>
      </c>
    </row>
    <row r="66">
      <c r="A66" s="5" t="inlineStr">
        <is>
          <t>Fremdkapitalquote in %</t>
        </is>
      </c>
      <c r="B66" s="5" t="inlineStr">
        <is>
          <t>Debt Ratio in %</t>
        </is>
      </c>
      <c r="C66" t="inlineStr">
        <is>
          <t>-</t>
        </is>
      </c>
      <c r="D66" t="n">
        <v>78.03</v>
      </c>
      <c r="E66" t="n">
        <v>75.90000000000001</v>
      </c>
      <c r="F66" t="n">
        <v>80.33</v>
      </c>
      <c r="G66" t="n">
        <v>75.63</v>
      </c>
      <c r="H66" t="n">
        <v>97.03</v>
      </c>
      <c r="I66" t="n">
        <v>102.38</v>
      </c>
      <c r="J66" t="n">
        <v>101.06</v>
      </c>
      <c r="K66" t="n">
        <v>94.58</v>
      </c>
      <c r="L66" t="n">
        <v>91.81999999999999</v>
      </c>
      <c r="M66" t="n">
        <v>109.24</v>
      </c>
      <c r="N66" t="n">
        <v>99.51000000000001</v>
      </c>
      <c r="O66" t="n">
        <v>81.56999999999999</v>
      </c>
      <c r="P66" t="n">
        <v>82.45</v>
      </c>
      <c r="Q66" t="n">
        <v>93.7</v>
      </c>
      <c r="R66" t="n">
        <v>85.70999999999999</v>
      </c>
      <c r="S66" t="n">
        <v>88.38</v>
      </c>
      <c r="T66" t="n">
        <v>90.64</v>
      </c>
      <c r="U66" t="n">
        <v>101.29</v>
      </c>
      <c r="V66" t="n">
        <v>107.17</v>
      </c>
      <c r="W66" t="n">
        <v>57.98</v>
      </c>
      <c r="X66" t="inlineStr">
        <is>
          <t>-</t>
        </is>
      </c>
    </row>
    <row r="67">
      <c r="A67" s="5" t="inlineStr">
        <is>
          <t>Verschuldungsgrad in %</t>
        </is>
      </c>
      <c r="B67" s="5" t="inlineStr">
        <is>
          <t>Finance Gearing in %</t>
        </is>
      </c>
      <c r="C67" t="inlineStr">
        <is>
          <t>-</t>
        </is>
      </c>
      <c r="D67" t="n">
        <v>355.27</v>
      </c>
      <c r="E67" t="n">
        <v>314.97</v>
      </c>
      <c r="F67" t="n">
        <v>408.36</v>
      </c>
      <c r="G67" t="n">
        <v>310.33</v>
      </c>
      <c r="H67" t="n">
        <v>3265</v>
      </c>
      <c r="I67" t="n">
        <v>-4306</v>
      </c>
      <c r="J67" t="n">
        <v>-9576</v>
      </c>
      <c r="K67" t="n">
        <v>1746</v>
      </c>
      <c r="L67" t="n">
        <v>1123</v>
      </c>
      <c r="M67" t="n">
        <v>-1182</v>
      </c>
      <c r="N67" t="n">
        <v>20515</v>
      </c>
      <c r="O67" t="n">
        <v>442.65</v>
      </c>
      <c r="P67" t="n">
        <v>469.96</v>
      </c>
      <c r="Q67" t="n">
        <v>1488</v>
      </c>
      <c r="R67" t="n">
        <v>599.8200000000001</v>
      </c>
      <c r="S67" t="n">
        <v>760.3099999999999</v>
      </c>
      <c r="T67" t="n">
        <v>968.02</v>
      </c>
      <c r="U67" t="n">
        <v>-7830</v>
      </c>
      <c r="V67" t="n">
        <v>-1496</v>
      </c>
      <c r="W67" t="n">
        <v>137.97</v>
      </c>
      <c r="X67" t="inlineStr">
        <is>
          <t>-</t>
        </is>
      </c>
    </row>
    <row r="68">
      <c r="A68" s="5" t="inlineStr">
        <is>
          <t>Bruttoergebnis Marge in %</t>
        </is>
      </c>
      <c r="B68" s="5" t="inlineStr">
        <is>
          <t>Gross Profit Marge in %</t>
        </is>
      </c>
      <c r="C68" t="inlineStr">
        <is>
          <t>-</t>
        </is>
      </c>
      <c r="D68" t="n">
        <v>14.6</v>
      </c>
      <c r="E68" t="n">
        <v>14.25</v>
      </c>
      <c r="F68" t="n">
        <v>13.16</v>
      </c>
      <c r="G68" t="n">
        <v>19.61</v>
      </c>
      <c r="H68" t="n">
        <v>19.36</v>
      </c>
      <c r="I68" t="n">
        <v>17.2</v>
      </c>
      <c r="J68" t="n">
        <v>16.57</v>
      </c>
      <c r="K68" t="n">
        <v>15.45</v>
      </c>
      <c r="L68" t="n">
        <v>12.84</v>
      </c>
      <c r="M68" t="n">
        <v>10.18</v>
      </c>
      <c r="N68" t="n">
        <v>1.41</v>
      </c>
      <c r="O68" t="n">
        <v>11.38</v>
      </c>
      <c r="P68" t="n">
        <v>12.56</v>
      </c>
      <c r="Q68" t="n">
        <v>12.79</v>
      </c>
      <c r="R68" t="n">
        <v>14.98</v>
      </c>
      <c r="S68" t="n">
        <v>15.51</v>
      </c>
      <c r="T68" t="n">
        <v>13.73</v>
      </c>
      <c r="U68" t="n">
        <v>-2.33</v>
      </c>
      <c r="V68" t="n">
        <v>0.13</v>
      </c>
      <c r="W68" t="n">
        <v>19.09</v>
      </c>
    </row>
    <row r="69">
      <c r="A69" s="5" t="inlineStr">
        <is>
          <t>Kurzfristige Vermögensquote in %</t>
        </is>
      </c>
      <c r="B69" s="5" t="inlineStr">
        <is>
          <t>Current Assets Ratio in %</t>
        </is>
      </c>
      <c r="C69" t="inlineStr">
        <is>
          <t>-</t>
        </is>
      </c>
      <c r="D69" t="n">
        <v>22.56</v>
      </c>
      <c r="E69" t="n">
        <v>19.53</v>
      </c>
      <c r="F69" t="n">
        <v>16.23</v>
      </c>
      <c r="G69" t="n">
        <v>19.1</v>
      </c>
      <c r="H69" t="n">
        <v>27.48</v>
      </c>
      <c r="I69" t="n">
        <v>22.92</v>
      </c>
      <c r="J69" t="n">
        <v>18.61</v>
      </c>
      <c r="K69" t="n">
        <v>18.92</v>
      </c>
      <c r="L69" t="n">
        <v>16.7</v>
      </c>
      <c r="M69" t="n">
        <v>21.91</v>
      </c>
      <c r="N69" t="n">
        <v>20.54</v>
      </c>
      <c r="O69" t="n">
        <v>22.22</v>
      </c>
      <c r="P69" t="n">
        <v>24.07</v>
      </c>
      <c r="Q69" t="n">
        <v>27.21</v>
      </c>
      <c r="R69" t="n">
        <v>38.2</v>
      </c>
      <c r="S69" t="n">
        <v>39.63</v>
      </c>
      <c r="T69" t="n">
        <v>40.95</v>
      </c>
      <c r="U69" t="n">
        <v>36.58</v>
      </c>
      <c r="V69" t="n">
        <v>25.33</v>
      </c>
      <c r="W69" t="n">
        <v>20.67</v>
      </c>
    </row>
    <row r="70">
      <c r="A70" s="5" t="inlineStr">
        <is>
          <t>Nettogewinn Marge in %</t>
        </is>
      </c>
      <c r="B70" s="5" t="inlineStr">
        <is>
          <t>Net Profit Marge in %</t>
        </is>
      </c>
      <c r="C70" t="inlineStr">
        <is>
          <t>-</t>
        </is>
      </c>
      <c r="D70" t="n">
        <v>9.220000000000001</v>
      </c>
      <c r="E70" t="n">
        <v>8.57</v>
      </c>
      <c r="F70" t="n">
        <v>7.93</v>
      </c>
      <c r="G70" t="n">
        <v>13.59</v>
      </c>
      <c r="H70" t="n">
        <v>11.87</v>
      </c>
      <c r="I70" t="n">
        <v>11.04</v>
      </c>
      <c r="J70" t="n">
        <v>11.61</v>
      </c>
      <c r="K70" t="n">
        <v>10.59</v>
      </c>
      <c r="L70" t="n">
        <v>7.48</v>
      </c>
      <c r="M70" t="n">
        <v>4.93</v>
      </c>
      <c r="N70" t="n">
        <v>-0.9</v>
      </c>
      <c r="O70" t="n">
        <v>8.390000000000001</v>
      </c>
      <c r="P70" t="n">
        <v>14.09</v>
      </c>
      <c r="Q70" t="n">
        <v>7.93</v>
      </c>
      <c r="R70" t="n">
        <v>9.779999999999999</v>
      </c>
      <c r="S70" t="n">
        <v>7.65</v>
      </c>
      <c r="T70" t="n">
        <v>14.34</v>
      </c>
      <c r="U70" t="n">
        <v>4.84</v>
      </c>
      <c r="V70" t="n">
        <v>-9.15</v>
      </c>
      <c r="W70" t="n">
        <v>10.66</v>
      </c>
    </row>
    <row r="71">
      <c r="A71" s="5" t="inlineStr">
        <is>
          <t>Operative Ergebnis Marge in %</t>
        </is>
      </c>
      <c r="B71" s="5" t="inlineStr">
        <is>
          <t>EBIT Marge in %</t>
        </is>
      </c>
      <c r="C71" t="inlineStr">
        <is>
          <t>-</t>
        </is>
      </c>
      <c r="D71" t="n">
        <v>14.6</v>
      </c>
      <c r="E71" t="n">
        <v>14.25</v>
      </c>
      <c r="F71" t="n">
        <v>13.16</v>
      </c>
      <c r="G71" t="n">
        <v>19.61</v>
      </c>
      <c r="H71" t="n">
        <v>19.36</v>
      </c>
      <c r="I71" t="n">
        <v>17.2</v>
      </c>
      <c r="J71" t="n">
        <v>16.57</v>
      </c>
      <c r="K71" t="n">
        <v>15.45</v>
      </c>
      <c r="L71" t="n">
        <v>12.84</v>
      </c>
      <c r="M71" t="n">
        <v>10.18</v>
      </c>
      <c r="N71" t="n">
        <v>1.41</v>
      </c>
      <c r="O71" t="n">
        <v>11.38</v>
      </c>
      <c r="P71" t="n">
        <v>12.56</v>
      </c>
      <c r="Q71" t="n">
        <v>12.79</v>
      </c>
      <c r="R71" t="n">
        <v>14.84</v>
      </c>
      <c r="S71" t="n">
        <v>15.33</v>
      </c>
      <c r="T71" t="n">
        <v>15.49</v>
      </c>
      <c r="U71" t="n">
        <v>-9.050000000000001</v>
      </c>
      <c r="V71" t="n">
        <v>-1.81</v>
      </c>
      <c r="W71" t="n">
        <v>16.95</v>
      </c>
    </row>
    <row r="72">
      <c r="A72" s="5" t="inlineStr">
        <is>
          <t>Vermögensumsschlag in %</t>
        </is>
      </c>
      <c r="B72" s="5" t="inlineStr">
        <is>
          <t>Asset Turnover in %</t>
        </is>
      </c>
      <c r="C72" t="inlineStr">
        <is>
          <t>-</t>
        </is>
      </c>
      <c r="D72" t="n">
        <v>50.61</v>
      </c>
      <c r="E72" t="n">
        <v>55.48</v>
      </c>
      <c r="F72" t="n">
        <v>56.79</v>
      </c>
      <c r="G72" t="n">
        <v>44.71</v>
      </c>
      <c r="H72" t="n">
        <v>66.12</v>
      </c>
      <c r="I72" t="n">
        <v>73.45</v>
      </c>
      <c r="J72" t="n">
        <v>72.56999999999999</v>
      </c>
      <c r="K72" t="n">
        <v>78.91</v>
      </c>
      <c r="L72" t="n">
        <v>85.28</v>
      </c>
      <c r="M72" t="n">
        <v>72.73</v>
      </c>
      <c r="N72" t="n">
        <v>73.06999999999999</v>
      </c>
      <c r="O72" t="n">
        <v>70.54000000000001</v>
      </c>
      <c r="P72" t="n">
        <v>83.72</v>
      </c>
      <c r="Q72" t="n">
        <v>79</v>
      </c>
      <c r="R72" t="n">
        <v>69.09999999999999</v>
      </c>
      <c r="S72" t="n">
        <v>69.56999999999999</v>
      </c>
      <c r="T72" t="n">
        <v>66.37</v>
      </c>
      <c r="U72" t="n">
        <v>74.29000000000001</v>
      </c>
      <c r="V72" t="n">
        <v>63.86</v>
      </c>
      <c r="W72" t="n">
        <v>49.79</v>
      </c>
    </row>
    <row r="73">
      <c r="A73" s="5" t="inlineStr">
        <is>
          <t>Langfristige Vermögensquote in %</t>
        </is>
      </c>
      <c r="B73" s="5" t="inlineStr">
        <is>
          <t>Non-Current Assets Ratio in %</t>
        </is>
      </c>
      <c r="C73" t="inlineStr">
        <is>
          <t>-</t>
        </is>
      </c>
      <c r="D73" t="n">
        <v>77.44</v>
      </c>
      <c r="E73" t="n">
        <v>80.47</v>
      </c>
      <c r="F73" t="n">
        <v>83.77</v>
      </c>
      <c r="G73" t="n">
        <v>80.90000000000001</v>
      </c>
      <c r="H73" t="n">
        <v>72.52</v>
      </c>
      <c r="I73" t="n">
        <v>77.08</v>
      </c>
      <c r="J73" t="n">
        <v>81.39</v>
      </c>
      <c r="K73" t="n">
        <v>81.08</v>
      </c>
      <c r="L73" t="n">
        <v>83.3</v>
      </c>
      <c r="M73" t="n">
        <v>78.09</v>
      </c>
      <c r="N73" t="n">
        <v>79.45999999999999</v>
      </c>
      <c r="O73" t="n">
        <v>77.78</v>
      </c>
      <c r="P73" t="n">
        <v>75.93000000000001</v>
      </c>
      <c r="Q73" t="n">
        <v>72.79000000000001</v>
      </c>
      <c r="R73" t="n">
        <v>61.8</v>
      </c>
      <c r="S73" t="n">
        <v>60.37</v>
      </c>
      <c r="T73" t="n">
        <v>59.05</v>
      </c>
      <c r="U73" t="n">
        <v>63.42</v>
      </c>
      <c r="V73" t="n">
        <v>74.67</v>
      </c>
      <c r="W73" t="n">
        <v>79.33</v>
      </c>
    </row>
    <row r="74">
      <c r="A74" s="5" t="inlineStr">
        <is>
          <t>Gesamtkapitalrentabilität</t>
        </is>
      </c>
      <c r="B74" s="5" t="inlineStr">
        <is>
          <t>ROA Return on Assets in %</t>
        </is>
      </c>
      <c r="C74" t="inlineStr">
        <is>
          <t>-</t>
        </is>
      </c>
      <c r="D74" t="n">
        <v>4.66</v>
      </c>
      <c r="E74" t="n">
        <v>4.75</v>
      </c>
      <c r="F74" t="n">
        <v>4.5</v>
      </c>
      <c r="G74" t="n">
        <v>6.08</v>
      </c>
      <c r="H74" t="n">
        <v>7.85</v>
      </c>
      <c r="I74" t="n">
        <v>8.109999999999999</v>
      </c>
      <c r="J74" t="n">
        <v>8.42</v>
      </c>
      <c r="K74" t="n">
        <v>8.359999999999999</v>
      </c>
      <c r="L74" t="n">
        <v>6.38</v>
      </c>
      <c r="M74" t="n">
        <v>3.58</v>
      </c>
      <c r="N74" t="n">
        <v>-0.66</v>
      </c>
      <c r="O74" t="n">
        <v>5.92</v>
      </c>
      <c r="P74" t="n">
        <v>11.8</v>
      </c>
      <c r="Q74" t="n">
        <v>6.26</v>
      </c>
      <c r="R74" t="n">
        <v>6.76</v>
      </c>
      <c r="S74" t="n">
        <v>5.32</v>
      </c>
      <c r="T74" t="n">
        <v>9.52</v>
      </c>
      <c r="U74" t="n">
        <v>3.6</v>
      </c>
      <c r="V74" t="n">
        <v>-5.85</v>
      </c>
      <c r="W74" t="n">
        <v>5.31</v>
      </c>
    </row>
    <row r="75">
      <c r="A75" s="5" t="inlineStr">
        <is>
          <t>Ertrag des eingesetzten Kapitals</t>
        </is>
      </c>
      <c r="B75" s="5" t="inlineStr">
        <is>
          <t>ROCE Return on Cap. Empl. in %</t>
        </is>
      </c>
      <c r="C75" t="inlineStr">
        <is>
          <t>-</t>
        </is>
      </c>
      <c r="D75" t="n">
        <v>9.33</v>
      </c>
      <c r="E75" t="n">
        <v>10.38</v>
      </c>
      <c r="F75" t="n">
        <v>10.07</v>
      </c>
      <c r="G75" t="n">
        <v>11.83</v>
      </c>
      <c r="H75" t="n">
        <v>17.86</v>
      </c>
      <c r="I75" t="n">
        <v>18.27</v>
      </c>
      <c r="J75" t="n">
        <v>17.29</v>
      </c>
      <c r="K75" t="n">
        <v>19.87</v>
      </c>
      <c r="L75" t="n">
        <v>15.62</v>
      </c>
      <c r="M75" t="n">
        <v>11.63</v>
      </c>
      <c r="N75" t="n">
        <v>1.51</v>
      </c>
      <c r="O75" t="n">
        <v>11.99</v>
      </c>
      <c r="P75" t="n">
        <v>17.48</v>
      </c>
      <c r="Q75" t="n">
        <v>16.39</v>
      </c>
      <c r="R75" t="n">
        <v>19.08</v>
      </c>
      <c r="S75" t="n">
        <v>15.71</v>
      </c>
      <c r="T75" t="n">
        <v>15.65</v>
      </c>
      <c r="U75" t="n">
        <v>-10.17</v>
      </c>
      <c r="V75" t="n">
        <v>-1.9</v>
      </c>
      <c r="W75" t="n">
        <v>13.97</v>
      </c>
    </row>
    <row r="76">
      <c r="A76" s="5" t="inlineStr">
        <is>
          <t>Eigenkapital zu Anlagevermögen</t>
        </is>
      </c>
      <c r="B76" s="5" t="inlineStr">
        <is>
          <t>Equity to Fixed Assets in %</t>
        </is>
      </c>
      <c r="C76" t="inlineStr">
        <is>
          <t>-</t>
        </is>
      </c>
      <c r="D76" t="n">
        <v>28.37</v>
      </c>
      <c r="E76" t="n">
        <v>29.94</v>
      </c>
      <c r="F76" t="n">
        <v>23.48</v>
      </c>
      <c r="G76" t="n">
        <v>30.12</v>
      </c>
      <c r="H76" t="n">
        <v>4.1</v>
      </c>
      <c r="I76" t="n">
        <v>-3.08</v>
      </c>
      <c r="J76" t="n">
        <v>-1.3</v>
      </c>
      <c r="K76" t="n">
        <v>6.68</v>
      </c>
      <c r="L76" t="n">
        <v>9.82</v>
      </c>
      <c r="M76" t="n">
        <v>-11.83</v>
      </c>
      <c r="N76" t="n">
        <v>0.61</v>
      </c>
      <c r="O76" t="n">
        <v>23.69</v>
      </c>
      <c r="P76" t="n">
        <v>23.11</v>
      </c>
      <c r="Q76" t="n">
        <v>8.65</v>
      </c>
      <c r="R76" t="n">
        <v>23.12</v>
      </c>
      <c r="S76" t="n">
        <v>19.26</v>
      </c>
      <c r="T76" t="n">
        <v>15.86</v>
      </c>
      <c r="U76" t="n">
        <v>-2.04</v>
      </c>
      <c r="V76" t="n">
        <v>-9.6</v>
      </c>
      <c r="W76" t="n">
        <v>52.97</v>
      </c>
    </row>
    <row r="77">
      <c r="A77" s="5" t="inlineStr">
        <is>
          <t>Liquidität Dritten Grades</t>
        </is>
      </c>
      <c r="B77" s="5" t="inlineStr">
        <is>
          <t>Current Ratio in %</t>
        </is>
      </c>
      <c r="C77" t="inlineStr">
        <is>
          <t>-</t>
        </is>
      </c>
      <c r="D77" t="n">
        <v>108.77</v>
      </c>
      <c r="E77" t="n">
        <v>81.97</v>
      </c>
      <c r="F77" t="n">
        <v>62.93</v>
      </c>
      <c r="G77" t="n">
        <v>73.84</v>
      </c>
      <c r="H77" t="n">
        <v>96.93000000000001</v>
      </c>
      <c r="I77" t="n">
        <v>74.23</v>
      </c>
      <c r="J77" t="n">
        <v>61.2</v>
      </c>
      <c r="K77" t="n">
        <v>48.96</v>
      </c>
      <c r="L77" t="n">
        <v>55.91</v>
      </c>
      <c r="M77" t="n">
        <v>60.32</v>
      </c>
      <c r="N77" t="n">
        <v>64.3</v>
      </c>
      <c r="O77" t="n">
        <v>67.22</v>
      </c>
      <c r="P77" t="n">
        <v>60.47</v>
      </c>
      <c r="Q77" t="n">
        <v>70.91</v>
      </c>
      <c r="R77" t="n">
        <v>82.63</v>
      </c>
      <c r="S77" t="n">
        <v>123.42</v>
      </c>
      <c r="T77" t="n">
        <v>119.38</v>
      </c>
      <c r="U77" t="n">
        <v>107.8</v>
      </c>
      <c r="V77" t="n">
        <v>64.87</v>
      </c>
      <c r="W77" t="n">
        <v>52.2</v>
      </c>
    </row>
    <row r="78">
      <c r="A78" s="5" t="inlineStr">
        <is>
          <t>Operativer Cashflow</t>
        </is>
      </c>
      <c r="B78" s="5" t="inlineStr">
        <is>
          <t>Operating Cashflow in M</t>
        </is>
      </c>
      <c r="C78" t="inlineStr">
        <is>
          <t>-</t>
        </is>
      </c>
      <c r="D78" t="n">
        <v>52032.96</v>
      </c>
      <c r="E78" t="n">
        <v>45952.48</v>
      </c>
      <c r="F78" t="n">
        <v>51135.84</v>
      </c>
      <c r="G78" t="n">
        <v>84628.32000000001</v>
      </c>
      <c r="H78" t="n">
        <v>64053.45</v>
      </c>
      <c r="I78" t="n">
        <v>52655.46</v>
      </c>
      <c r="J78" t="n">
        <v>34886.28</v>
      </c>
      <c r="K78" t="n">
        <v>42222.18</v>
      </c>
      <c r="L78" t="n">
        <v>27061.32</v>
      </c>
      <c r="M78" t="n">
        <v>17035.59</v>
      </c>
      <c r="N78" t="n">
        <v>11003.85</v>
      </c>
      <c r="O78" t="n">
        <v>27891.32</v>
      </c>
      <c r="P78" t="n">
        <v>43550.64</v>
      </c>
      <c r="Q78" t="n">
        <v>30481.55</v>
      </c>
      <c r="R78" t="n">
        <v>26850.6</v>
      </c>
      <c r="S78" t="inlineStr">
        <is>
          <t>-</t>
        </is>
      </c>
      <c r="T78" t="inlineStr">
        <is>
          <t>-</t>
        </is>
      </c>
      <c r="U78" t="inlineStr">
        <is>
          <t>-</t>
        </is>
      </c>
      <c r="V78" t="inlineStr">
        <is>
          <t>-</t>
        </is>
      </c>
      <c r="W78" t="inlineStr">
        <is>
          <t>-</t>
        </is>
      </c>
    </row>
    <row r="79">
      <c r="A79" s="5" t="inlineStr">
        <is>
          <t>Aktienrückkauf</t>
        </is>
      </c>
      <c r="B79" s="5" t="inlineStr">
        <is>
          <t>Share Buyback in M</t>
        </is>
      </c>
      <c r="C79" t="n">
        <v>0</v>
      </c>
      <c r="D79" t="n">
        <v>0</v>
      </c>
      <c r="E79" t="n">
        <v>0</v>
      </c>
      <c r="F79" t="n">
        <v>0</v>
      </c>
      <c r="G79" t="n">
        <v>-1595</v>
      </c>
      <c r="H79" t="n">
        <v>-222</v>
      </c>
      <c r="I79" t="n">
        <v>0</v>
      </c>
      <c r="J79" t="n">
        <v>0</v>
      </c>
      <c r="K79" t="n">
        <v>0</v>
      </c>
      <c r="L79" t="n">
        <v>0</v>
      </c>
      <c r="M79" t="n">
        <v>0</v>
      </c>
      <c r="N79" t="n">
        <v>250</v>
      </c>
      <c r="O79" t="n">
        <v>240</v>
      </c>
      <c r="P79" t="n">
        <v>-6</v>
      </c>
      <c r="Q79" t="n">
        <v>-111</v>
      </c>
      <c r="R79" t="n">
        <v>97</v>
      </c>
      <c r="S79" t="n">
        <v>-5</v>
      </c>
      <c r="T79" t="n">
        <v>-309</v>
      </c>
      <c r="U79" t="n">
        <v>-1031</v>
      </c>
      <c r="V79" t="n">
        <v>-41</v>
      </c>
      <c r="W79" t="inlineStr">
        <is>
          <t>-</t>
        </is>
      </c>
    </row>
    <row r="80">
      <c r="A80" s="5" t="inlineStr">
        <is>
          <t>Umsatzwachstum 1J in %</t>
        </is>
      </c>
      <c r="B80" s="5" t="inlineStr">
        <is>
          <t>Revenue Growth 1Y in %</t>
        </is>
      </c>
      <c r="C80" t="inlineStr">
        <is>
          <t>-</t>
        </is>
      </c>
      <c r="D80" t="n">
        <v>-1.24</v>
      </c>
      <c r="E80" t="n">
        <v>-1.41</v>
      </c>
      <c r="F80" t="n">
        <v>26.36</v>
      </c>
      <c r="G80" t="n">
        <v>5.91</v>
      </c>
      <c r="H80" t="n">
        <v>-1.68</v>
      </c>
      <c r="I80" t="n">
        <v>1.5</v>
      </c>
      <c r="J80" t="n">
        <v>-4.66</v>
      </c>
      <c r="K80" t="n">
        <v>-5.87</v>
      </c>
      <c r="L80" t="n">
        <v>-3.75</v>
      </c>
      <c r="M80" t="n">
        <v>-2.48</v>
      </c>
      <c r="N80" t="n">
        <v>3.31</v>
      </c>
      <c r="O80" t="n">
        <v>2.38</v>
      </c>
      <c r="P80" t="n">
        <v>3.63</v>
      </c>
      <c r="Q80" t="n">
        <v>4.78</v>
      </c>
      <c r="R80" t="n">
        <v>0.5600000000000001</v>
      </c>
      <c r="S80" t="n">
        <v>-1.11</v>
      </c>
      <c r="T80" t="n">
        <v>-8.91</v>
      </c>
      <c r="U80" t="n">
        <v>0.65</v>
      </c>
      <c r="V80" t="n">
        <v>9.15</v>
      </c>
      <c r="W80" t="inlineStr">
        <is>
          <t>-</t>
        </is>
      </c>
    </row>
    <row r="81">
      <c r="A81" s="5" t="inlineStr">
        <is>
          <t>Umsatzwachstum 3J in %</t>
        </is>
      </c>
      <c r="B81" s="5" t="inlineStr">
        <is>
          <t>Revenue Growth 3Y in %</t>
        </is>
      </c>
      <c r="C81" t="inlineStr">
        <is>
          <t>-</t>
        </is>
      </c>
      <c r="D81" t="n">
        <v>7.9</v>
      </c>
      <c r="E81" t="n">
        <v>10.29</v>
      </c>
      <c r="F81" t="n">
        <v>10.2</v>
      </c>
      <c r="G81" t="n">
        <v>1.91</v>
      </c>
      <c r="H81" t="n">
        <v>-1.61</v>
      </c>
      <c r="I81" t="n">
        <v>-3.01</v>
      </c>
      <c r="J81" t="n">
        <v>-4.76</v>
      </c>
      <c r="K81" t="n">
        <v>-4.03</v>
      </c>
      <c r="L81" t="n">
        <v>-0.97</v>
      </c>
      <c r="M81" t="n">
        <v>1.07</v>
      </c>
      <c r="N81" t="n">
        <v>3.11</v>
      </c>
      <c r="O81" t="n">
        <v>3.6</v>
      </c>
      <c r="P81" t="n">
        <v>2.99</v>
      </c>
      <c r="Q81" t="n">
        <v>1.41</v>
      </c>
      <c r="R81" t="n">
        <v>-3.15</v>
      </c>
      <c r="S81" t="n">
        <v>-3.12</v>
      </c>
      <c r="T81" t="n">
        <v>0.3</v>
      </c>
      <c r="U81" t="inlineStr">
        <is>
          <t>-</t>
        </is>
      </c>
      <c r="V81" t="inlineStr">
        <is>
          <t>-</t>
        </is>
      </c>
      <c r="W81" t="inlineStr">
        <is>
          <t>-</t>
        </is>
      </c>
    </row>
    <row r="82">
      <c r="A82" s="5" t="inlineStr">
        <is>
          <t>Umsatzwachstum 5J in %</t>
        </is>
      </c>
      <c r="B82" s="5" t="inlineStr">
        <is>
          <t>Revenue Growth 5Y in %</t>
        </is>
      </c>
      <c r="C82" t="inlineStr">
        <is>
          <t>-</t>
        </is>
      </c>
      <c r="D82" t="n">
        <v>5.59</v>
      </c>
      <c r="E82" t="n">
        <v>6.14</v>
      </c>
      <c r="F82" t="n">
        <v>5.49</v>
      </c>
      <c r="G82" t="n">
        <v>-0.96</v>
      </c>
      <c r="H82" t="n">
        <v>-2.89</v>
      </c>
      <c r="I82" t="n">
        <v>-3.05</v>
      </c>
      <c r="J82" t="n">
        <v>-2.69</v>
      </c>
      <c r="K82" t="n">
        <v>-1.28</v>
      </c>
      <c r="L82" t="n">
        <v>0.62</v>
      </c>
      <c r="M82" t="n">
        <v>2.32</v>
      </c>
      <c r="N82" t="n">
        <v>2.93</v>
      </c>
      <c r="O82" t="n">
        <v>2.05</v>
      </c>
      <c r="P82" t="n">
        <v>-0.21</v>
      </c>
      <c r="Q82" t="n">
        <v>-0.8100000000000001</v>
      </c>
      <c r="R82" t="n">
        <v>0.07000000000000001</v>
      </c>
      <c r="S82" t="inlineStr">
        <is>
          <t>-</t>
        </is>
      </c>
      <c r="T82" t="inlineStr">
        <is>
          <t>-</t>
        </is>
      </c>
      <c r="U82" t="inlineStr">
        <is>
          <t>-</t>
        </is>
      </c>
      <c r="V82" t="inlineStr">
        <is>
          <t>-</t>
        </is>
      </c>
      <c r="W82" t="inlineStr">
        <is>
          <t>-</t>
        </is>
      </c>
    </row>
    <row r="83">
      <c r="A83" s="5" t="inlineStr">
        <is>
          <t>Umsatzwachstum 10J in %</t>
        </is>
      </c>
      <c r="B83" s="5" t="inlineStr">
        <is>
          <t>Revenue Growth 10Y in %</t>
        </is>
      </c>
      <c r="C83" t="inlineStr">
        <is>
          <t>-</t>
        </is>
      </c>
      <c r="D83" t="n">
        <v>1.27</v>
      </c>
      <c r="E83" t="n">
        <v>1.72</v>
      </c>
      <c r="F83" t="n">
        <v>2.1</v>
      </c>
      <c r="G83" t="n">
        <v>-0.17</v>
      </c>
      <c r="H83" t="n">
        <v>-0.28</v>
      </c>
      <c r="I83" t="n">
        <v>-0.06</v>
      </c>
      <c r="J83" t="n">
        <v>-0.32</v>
      </c>
      <c r="K83" t="n">
        <v>-0.75</v>
      </c>
      <c r="L83" t="n">
        <v>-0.09</v>
      </c>
      <c r="M83" t="n">
        <v>1.2</v>
      </c>
      <c r="N83" t="inlineStr">
        <is>
          <t>-</t>
        </is>
      </c>
      <c r="O83" t="inlineStr">
        <is>
          <t>-</t>
        </is>
      </c>
      <c r="P83" t="inlineStr">
        <is>
          <t>-</t>
        </is>
      </c>
      <c r="Q83" t="inlineStr">
        <is>
          <t>-</t>
        </is>
      </c>
      <c r="R83" t="inlineStr">
        <is>
          <t>-</t>
        </is>
      </c>
      <c r="S83" t="inlineStr">
        <is>
          <t>-</t>
        </is>
      </c>
      <c r="T83" t="inlineStr">
        <is>
          <t>-</t>
        </is>
      </c>
      <c r="U83" t="inlineStr">
        <is>
          <t>-</t>
        </is>
      </c>
      <c r="V83" t="inlineStr">
        <is>
          <t>-</t>
        </is>
      </c>
      <c r="W83" t="inlineStr">
        <is>
          <t>-</t>
        </is>
      </c>
    </row>
    <row r="84">
      <c r="A84" s="5" t="inlineStr">
        <is>
          <t>Gewinnwachstum 1J in %</t>
        </is>
      </c>
      <c r="B84" s="5" t="inlineStr">
        <is>
          <t>Earnings Growth 1Y in %</t>
        </is>
      </c>
      <c r="C84" t="inlineStr">
        <is>
          <t>-</t>
        </is>
      </c>
      <c r="D84" t="n">
        <v>6.25</v>
      </c>
      <c r="E84" t="n">
        <v>6.5</v>
      </c>
      <c r="F84" t="n">
        <v>-26.28</v>
      </c>
      <c r="G84" t="n">
        <v>21.22</v>
      </c>
      <c r="H84" t="n">
        <v>5.8</v>
      </c>
      <c r="I84" t="n">
        <v>-3.49</v>
      </c>
      <c r="J84" t="n">
        <v>4.45</v>
      </c>
      <c r="K84" t="n">
        <v>33.29</v>
      </c>
      <c r="L84" t="n">
        <v>46.11</v>
      </c>
      <c r="M84" t="n">
        <v>-632.64</v>
      </c>
      <c r="N84" t="n">
        <v>-111.11</v>
      </c>
      <c r="O84" t="n">
        <v>-39.05</v>
      </c>
      <c r="P84" t="n">
        <v>84.23</v>
      </c>
      <c r="Q84" t="n">
        <v>-15.05</v>
      </c>
      <c r="R84" t="n">
        <v>28.51</v>
      </c>
      <c r="S84" t="n">
        <v>-47.24</v>
      </c>
      <c r="T84" t="n">
        <v>169.95</v>
      </c>
      <c r="U84" t="n">
        <v>-153.21</v>
      </c>
      <c r="V84" t="n">
        <v>-193.73</v>
      </c>
      <c r="W84" t="inlineStr">
        <is>
          <t>-</t>
        </is>
      </c>
    </row>
    <row r="85">
      <c r="A85" s="5" t="inlineStr">
        <is>
          <t>Gewinnwachstum 3J in %</t>
        </is>
      </c>
      <c r="B85" s="5" t="inlineStr">
        <is>
          <t>Earnings Growth 3Y in %</t>
        </is>
      </c>
      <c r="C85" t="inlineStr">
        <is>
          <t>-</t>
        </is>
      </c>
      <c r="D85" t="n">
        <v>-4.51</v>
      </c>
      <c r="E85" t="n">
        <v>0.48</v>
      </c>
      <c r="F85" t="n">
        <v>0.25</v>
      </c>
      <c r="G85" t="n">
        <v>7.84</v>
      </c>
      <c r="H85" t="n">
        <v>2.25</v>
      </c>
      <c r="I85" t="n">
        <v>11.42</v>
      </c>
      <c r="J85" t="n">
        <v>27.95</v>
      </c>
      <c r="K85" t="n">
        <v>-184.41</v>
      </c>
      <c r="L85" t="n">
        <v>-232.55</v>
      </c>
      <c r="M85" t="n">
        <v>-260.93</v>
      </c>
      <c r="N85" t="n">
        <v>-21.98</v>
      </c>
      <c r="O85" t="n">
        <v>10.04</v>
      </c>
      <c r="P85" t="n">
        <v>32.56</v>
      </c>
      <c r="Q85" t="n">
        <v>-11.26</v>
      </c>
      <c r="R85" t="n">
        <v>50.41</v>
      </c>
      <c r="S85" t="n">
        <v>-10.17</v>
      </c>
      <c r="T85" t="n">
        <v>-59</v>
      </c>
      <c r="U85" t="inlineStr">
        <is>
          <t>-</t>
        </is>
      </c>
      <c r="V85" t="inlineStr">
        <is>
          <t>-</t>
        </is>
      </c>
      <c r="W85" t="inlineStr">
        <is>
          <t>-</t>
        </is>
      </c>
    </row>
    <row r="86">
      <c r="A86" s="5" t="inlineStr">
        <is>
          <t>Gewinnwachstum 5J in %</t>
        </is>
      </c>
      <c r="B86" s="5" t="inlineStr">
        <is>
          <t>Earnings Growth 5Y in %</t>
        </is>
      </c>
      <c r="C86" t="inlineStr">
        <is>
          <t>-</t>
        </is>
      </c>
      <c r="D86" t="n">
        <v>2.7</v>
      </c>
      <c r="E86" t="n">
        <v>0.75</v>
      </c>
      <c r="F86" t="n">
        <v>0.34</v>
      </c>
      <c r="G86" t="n">
        <v>12.25</v>
      </c>
      <c r="H86" t="n">
        <v>17.23</v>
      </c>
      <c r="I86" t="n">
        <v>-110.46</v>
      </c>
      <c r="J86" t="n">
        <v>-131.98</v>
      </c>
      <c r="K86" t="n">
        <v>-140.68</v>
      </c>
      <c r="L86" t="n">
        <v>-130.49</v>
      </c>
      <c r="M86" t="n">
        <v>-142.72</v>
      </c>
      <c r="N86" t="n">
        <v>-10.49</v>
      </c>
      <c r="O86" t="n">
        <v>2.28</v>
      </c>
      <c r="P86" t="n">
        <v>44.08</v>
      </c>
      <c r="Q86" t="n">
        <v>-3.41</v>
      </c>
      <c r="R86" t="n">
        <v>-39.14</v>
      </c>
      <c r="S86" t="inlineStr">
        <is>
          <t>-</t>
        </is>
      </c>
      <c r="T86" t="inlineStr">
        <is>
          <t>-</t>
        </is>
      </c>
      <c r="U86" t="inlineStr">
        <is>
          <t>-</t>
        </is>
      </c>
      <c r="V86" t="inlineStr">
        <is>
          <t>-</t>
        </is>
      </c>
      <c r="W86" t="inlineStr">
        <is>
          <t>-</t>
        </is>
      </c>
    </row>
    <row r="87">
      <c r="A87" s="5" t="inlineStr">
        <is>
          <t>Gewinnwachstum 10J in %</t>
        </is>
      </c>
      <c r="B87" s="5" t="inlineStr">
        <is>
          <t>Earnings Growth 10Y in %</t>
        </is>
      </c>
      <c r="C87" t="inlineStr">
        <is>
          <t>-</t>
        </is>
      </c>
      <c r="D87" t="n">
        <v>-53.88</v>
      </c>
      <c r="E87" t="n">
        <v>-65.61</v>
      </c>
      <c r="F87" t="n">
        <v>-70.17</v>
      </c>
      <c r="G87" t="n">
        <v>-59.12</v>
      </c>
      <c r="H87" t="n">
        <v>-62.75</v>
      </c>
      <c r="I87" t="n">
        <v>-60.47</v>
      </c>
      <c r="J87" t="n">
        <v>-64.84999999999999</v>
      </c>
      <c r="K87" t="n">
        <v>-48.3</v>
      </c>
      <c r="L87" t="n">
        <v>-66.95</v>
      </c>
      <c r="M87" t="n">
        <v>-90.93000000000001</v>
      </c>
      <c r="N87" t="inlineStr">
        <is>
          <t>-</t>
        </is>
      </c>
      <c r="O87" t="inlineStr">
        <is>
          <t>-</t>
        </is>
      </c>
      <c r="P87" t="inlineStr">
        <is>
          <t>-</t>
        </is>
      </c>
      <c r="Q87" t="inlineStr">
        <is>
          <t>-</t>
        </is>
      </c>
      <c r="R87" t="inlineStr">
        <is>
          <t>-</t>
        </is>
      </c>
      <c r="S87" t="inlineStr">
        <is>
          <t>-</t>
        </is>
      </c>
      <c r="T87" t="inlineStr">
        <is>
          <t>-</t>
        </is>
      </c>
      <c r="U87" t="inlineStr">
        <is>
          <t>-</t>
        </is>
      </c>
      <c r="V87" t="inlineStr">
        <is>
          <t>-</t>
        </is>
      </c>
      <c r="W87" t="inlineStr">
        <is>
          <t>-</t>
        </is>
      </c>
    </row>
    <row r="88">
      <c r="A88" s="5" t="inlineStr">
        <is>
          <t>PEG Ratio</t>
        </is>
      </c>
      <c r="B88" s="5" t="inlineStr">
        <is>
          <t>KGW Kurs/Gewinn/Wachstum</t>
        </is>
      </c>
      <c r="C88" t="inlineStr">
        <is>
          <t>-</t>
        </is>
      </c>
      <c r="D88" t="n">
        <v>3.78</v>
      </c>
      <c r="E88" t="n">
        <v>14.8</v>
      </c>
      <c r="F88" t="n">
        <v>48.82</v>
      </c>
      <c r="G88" t="n">
        <v>1.2</v>
      </c>
      <c r="H88" t="n">
        <v>0.96</v>
      </c>
      <c r="I88" t="n">
        <v>-0.13</v>
      </c>
      <c r="J88" t="n">
        <v>-0.08</v>
      </c>
      <c r="K88" t="n">
        <v>-0.06</v>
      </c>
      <c r="L88" t="n">
        <v>-0.08</v>
      </c>
      <c r="M88" t="n">
        <v>-0.07000000000000001</v>
      </c>
      <c r="N88" t="inlineStr">
        <is>
          <t>-</t>
        </is>
      </c>
      <c r="O88" t="n">
        <v>4.34</v>
      </c>
      <c r="P88" t="n">
        <v>0.2</v>
      </c>
      <c r="Q88" t="n">
        <v>-3.58</v>
      </c>
      <c r="R88" t="n">
        <v>-0.25</v>
      </c>
      <c r="S88" t="inlineStr">
        <is>
          <t>-</t>
        </is>
      </c>
      <c r="T88" t="inlineStr">
        <is>
          <t>-</t>
        </is>
      </c>
      <c r="U88" t="inlineStr">
        <is>
          <t>-</t>
        </is>
      </c>
      <c r="V88" t="inlineStr">
        <is>
          <t>-</t>
        </is>
      </c>
      <c r="W88" t="inlineStr">
        <is>
          <t>-</t>
        </is>
      </c>
    </row>
    <row r="89">
      <c r="A89" s="5" t="inlineStr">
        <is>
          <t>EBIT-Wachstum 1J in %</t>
        </is>
      </c>
      <c r="B89" s="5" t="inlineStr">
        <is>
          <t>EBIT Growth 1Y in %</t>
        </is>
      </c>
      <c r="C89" t="inlineStr">
        <is>
          <t>-</t>
        </is>
      </c>
      <c r="D89" t="n">
        <v>1.18</v>
      </c>
      <c r="E89" t="n">
        <v>6.76</v>
      </c>
      <c r="F89" t="n">
        <v>-15.21</v>
      </c>
      <c r="G89" t="n">
        <v>7.33</v>
      </c>
      <c r="H89" t="n">
        <v>10.65</v>
      </c>
      <c r="I89" t="n">
        <v>5.32</v>
      </c>
      <c r="J89" t="n">
        <v>2.3</v>
      </c>
      <c r="K89" t="n">
        <v>13.23</v>
      </c>
      <c r="L89" t="n">
        <v>21.43</v>
      </c>
      <c r="M89" t="n">
        <v>605.3200000000001</v>
      </c>
      <c r="N89" t="n">
        <v>-87.22</v>
      </c>
      <c r="O89" t="n">
        <v>-7.28</v>
      </c>
      <c r="P89" t="n">
        <v>1.84</v>
      </c>
      <c r="Q89" t="n">
        <v>-9.73</v>
      </c>
      <c r="R89" t="n">
        <v>-2.64</v>
      </c>
      <c r="S89" t="n">
        <v>-2.14</v>
      </c>
      <c r="T89" t="n">
        <v>-255.97</v>
      </c>
      <c r="U89" t="n">
        <v>402.7</v>
      </c>
      <c r="V89" t="n">
        <v>-111.66</v>
      </c>
      <c r="W89" t="inlineStr">
        <is>
          <t>-</t>
        </is>
      </c>
    </row>
    <row r="90">
      <c r="A90" s="5" t="inlineStr">
        <is>
          <t>EBIT-Wachstum 3J in %</t>
        </is>
      </c>
      <c r="B90" s="5" t="inlineStr">
        <is>
          <t>EBIT Growth 3Y in %</t>
        </is>
      </c>
      <c r="C90" t="inlineStr">
        <is>
          <t>-</t>
        </is>
      </c>
      <c r="D90" t="n">
        <v>-2.42</v>
      </c>
      <c r="E90" t="n">
        <v>-0.37</v>
      </c>
      <c r="F90" t="n">
        <v>0.92</v>
      </c>
      <c r="G90" t="n">
        <v>7.77</v>
      </c>
      <c r="H90" t="n">
        <v>6.09</v>
      </c>
      <c r="I90" t="n">
        <v>6.95</v>
      </c>
      <c r="J90" t="n">
        <v>12.32</v>
      </c>
      <c r="K90" t="n">
        <v>213.33</v>
      </c>
      <c r="L90" t="n">
        <v>179.84</v>
      </c>
      <c r="M90" t="n">
        <v>170.27</v>
      </c>
      <c r="N90" t="n">
        <v>-30.89</v>
      </c>
      <c r="O90" t="n">
        <v>-5.06</v>
      </c>
      <c r="P90" t="n">
        <v>-3.51</v>
      </c>
      <c r="Q90" t="n">
        <v>-4.84</v>
      </c>
      <c r="R90" t="n">
        <v>-86.92</v>
      </c>
      <c r="S90" t="n">
        <v>48.2</v>
      </c>
      <c r="T90" t="n">
        <v>11.69</v>
      </c>
      <c r="U90" t="inlineStr">
        <is>
          <t>-</t>
        </is>
      </c>
      <c r="V90" t="inlineStr">
        <is>
          <t>-</t>
        </is>
      </c>
      <c r="W90" t="inlineStr">
        <is>
          <t>-</t>
        </is>
      </c>
    </row>
    <row r="91">
      <c r="A91" s="5" t="inlineStr">
        <is>
          <t>EBIT-Wachstum 5J in %</t>
        </is>
      </c>
      <c r="B91" s="5" t="inlineStr">
        <is>
          <t>EBIT Growth 5Y in %</t>
        </is>
      </c>
      <c r="C91" t="inlineStr">
        <is>
          <t>-</t>
        </is>
      </c>
      <c r="D91" t="n">
        <v>2.14</v>
      </c>
      <c r="E91" t="n">
        <v>2.97</v>
      </c>
      <c r="F91" t="n">
        <v>2.08</v>
      </c>
      <c r="G91" t="n">
        <v>7.77</v>
      </c>
      <c r="H91" t="n">
        <v>10.59</v>
      </c>
      <c r="I91" t="n">
        <v>129.52</v>
      </c>
      <c r="J91" t="n">
        <v>111.01</v>
      </c>
      <c r="K91" t="n">
        <v>109.1</v>
      </c>
      <c r="L91" t="n">
        <v>106.82</v>
      </c>
      <c r="M91" t="n">
        <v>100.59</v>
      </c>
      <c r="N91" t="n">
        <v>-21.01</v>
      </c>
      <c r="O91" t="n">
        <v>-3.99</v>
      </c>
      <c r="P91" t="n">
        <v>-53.73</v>
      </c>
      <c r="Q91" t="n">
        <v>26.44</v>
      </c>
      <c r="R91" t="n">
        <v>6.06</v>
      </c>
      <c r="S91" t="inlineStr">
        <is>
          <t>-</t>
        </is>
      </c>
      <c r="T91" t="inlineStr">
        <is>
          <t>-</t>
        </is>
      </c>
      <c r="U91" t="inlineStr">
        <is>
          <t>-</t>
        </is>
      </c>
      <c r="V91" t="inlineStr">
        <is>
          <t>-</t>
        </is>
      </c>
      <c r="W91" t="inlineStr">
        <is>
          <t>-</t>
        </is>
      </c>
    </row>
    <row r="92">
      <c r="A92" s="5" t="inlineStr">
        <is>
          <t>EBIT-Wachstum 10J in %</t>
        </is>
      </c>
      <c r="B92" s="5" t="inlineStr">
        <is>
          <t>EBIT Growth 10Y in %</t>
        </is>
      </c>
      <c r="C92" t="inlineStr">
        <is>
          <t>-</t>
        </is>
      </c>
      <c r="D92" t="n">
        <v>65.83</v>
      </c>
      <c r="E92" t="n">
        <v>56.99</v>
      </c>
      <c r="F92" t="n">
        <v>55.59</v>
      </c>
      <c r="G92" t="n">
        <v>57.29</v>
      </c>
      <c r="H92" t="n">
        <v>55.59</v>
      </c>
      <c r="I92" t="n">
        <v>54.26</v>
      </c>
      <c r="J92" t="n">
        <v>53.51</v>
      </c>
      <c r="K92" t="n">
        <v>27.68</v>
      </c>
      <c r="L92" t="n">
        <v>66.63</v>
      </c>
      <c r="M92" t="n">
        <v>53.32</v>
      </c>
      <c r="N92" t="inlineStr">
        <is>
          <t>-</t>
        </is>
      </c>
      <c r="O92" t="inlineStr">
        <is>
          <t>-</t>
        </is>
      </c>
      <c r="P92" t="inlineStr">
        <is>
          <t>-</t>
        </is>
      </c>
      <c r="Q92" t="inlineStr">
        <is>
          <t>-</t>
        </is>
      </c>
      <c r="R92" t="inlineStr">
        <is>
          <t>-</t>
        </is>
      </c>
      <c r="S92" t="inlineStr">
        <is>
          <t>-</t>
        </is>
      </c>
      <c r="T92" t="inlineStr">
        <is>
          <t>-</t>
        </is>
      </c>
      <c r="U92" t="inlineStr">
        <is>
          <t>-</t>
        </is>
      </c>
      <c r="V92" t="inlineStr">
        <is>
          <t>-</t>
        </is>
      </c>
      <c r="W92" t="inlineStr">
        <is>
          <t>-</t>
        </is>
      </c>
    </row>
    <row r="93">
      <c r="A93" s="5" t="inlineStr">
        <is>
          <t>Op.Cashflow Wachstum 1J in %</t>
        </is>
      </c>
      <c r="B93" s="5" t="inlineStr">
        <is>
          <t>Op.Cashflow Wachstum 1Y in %</t>
        </is>
      </c>
      <c r="C93" t="inlineStr">
        <is>
          <t>-</t>
        </is>
      </c>
      <c r="D93" t="n">
        <v>13.23</v>
      </c>
      <c r="E93" t="n">
        <v>-10.14</v>
      </c>
      <c r="F93" t="n">
        <v>-39.58</v>
      </c>
      <c r="G93" t="n">
        <v>10.98</v>
      </c>
      <c r="H93" t="n">
        <v>18.42</v>
      </c>
      <c r="I93" t="n">
        <v>50.93</v>
      </c>
      <c r="J93" t="n">
        <v>-17.37</v>
      </c>
      <c r="K93" t="n">
        <v>56.02</v>
      </c>
      <c r="L93" t="n">
        <v>58.85</v>
      </c>
      <c r="M93" t="n">
        <v>54.81</v>
      </c>
      <c r="N93" t="n">
        <v>-59.34</v>
      </c>
      <c r="O93" t="n">
        <v>-34.13</v>
      </c>
      <c r="P93" t="n">
        <v>42.78</v>
      </c>
      <c r="Q93" t="n">
        <v>12.06</v>
      </c>
      <c r="R93" t="inlineStr">
        <is>
          <t>-</t>
        </is>
      </c>
      <c r="S93" t="inlineStr">
        <is>
          <t>-</t>
        </is>
      </c>
      <c r="T93" t="inlineStr">
        <is>
          <t>-</t>
        </is>
      </c>
      <c r="U93" t="inlineStr">
        <is>
          <t>-</t>
        </is>
      </c>
      <c r="V93" t="inlineStr">
        <is>
          <t>-</t>
        </is>
      </c>
      <c r="W93" t="inlineStr">
        <is>
          <t>-</t>
        </is>
      </c>
    </row>
    <row r="94">
      <c r="A94" s="5" t="inlineStr">
        <is>
          <t>Op.Cashflow Wachstum 3J in %</t>
        </is>
      </c>
      <c r="B94" s="5" t="inlineStr">
        <is>
          <t>Op.Cashflow Wachstum 3Y in %</t>
        </is>
      </c>
      <c r="C94" t="inlineStr">
        <is>
          <t>-</t>
        </is>
      </c>
      <c r="D94" t="n">
        <v>-12.16</v>
      </c>
      <c r="E94" t="n">
        <v>-12.91</v>
      </c>
      <c r="F94" t="n">
        <v>-3.39</v>
      </c>
      <c r="G94" t="n">
        <v>26.78</v>
      </c>
      <c r="H94" t="n">
        <v>17.33</v>
      </c>
      <c r="I94" t="n">
        <v>29.86</v>
      </c>
      <c r="J94" t="n">
        <v>32.5</v>
      </c>
      <c r="K94" t="n">
        <v>56.56</v>
      </c>
      <c r="L94" t="n">
        <v>18.11</v>
      </c>
      <c r="M94" t="n">
        <v>-12.89</v>
      </c>
      <c r="N94" t="n">
        <v>-16.9</v>
      </c>
      <c r="O94" t="n">
        <v>6.9</v>
      </c>
      <c r="P94" t="inlineStr">
        <is>
          <t>-</t>
        </is>
      </c>
      <c r="Q94" t="inlineStr">
        <is>
          <t>-</t>
        </is>
      </c>
      <c r="R94" t="inlineStr">
        <is>
          <t>-</t>
        </is>
      </c>
      <c r="S94" t="inlineStr">
        <is>
          <t>-</t>
        </is>
      </c>
      <c r="T94" t="inlineStr">
        <is>
          <t>-</t>
        </is>
      </c>
      <c r="U94" t="inlineStr">
        <is>
          <t>-</t>
        </is>
      </c>
      <c r="V94" t="inlineStr">
        <is>
          <t>-</t>
        </is>
      </c>
      <c r="W94" t="inlineStr">
        <is>
          <t>-</t>
        </is>
      </c>
    </row>
    <row r="95">
      <c r="A95" s="5" t="inlineStr">
        <is>
          <t>Op.Cashflow Wachstum 5J in %</t>
        </is>
      </c>
      <c r="B95" s="5" t="inlineStr">
        <is>
          <t>Op.Cashflow Wachstum 5Y in %</t>
        </is>
      </c>
      <c r="C95" t="inlineStr">
        <is>
          <t>-</t>
        </is>
      </c>
      <c r="D95" t="n">
        <v>-1.42</v>
      </c>
      <c r="E95" t="n">
        <v>6.12</v>
      </c>
      <c r="F95" t="n">
        <v>4.68</v>
      </c>
      <c r="G95" t="n">
        <v>23.8</v>
      </c>
      <c r="H95" t="n">
        <v>33.37</v>
      </c>
      <c r="I95" t="n">
        <v>40.65</v>
      </c>
      <c r="J95" t="n">
        <v>18.59</v>
      </c>
      <c r="K95" t="n">
        <v>15.24</v>
      </c>
      <c r="L95" t="n">
        <v>12.59</v>
      </c>
      <c r="M95" t="n">
        <v>3.24</v>
      </c>
      <c r="N95" t="inlineStr">
        <is>
          <t>-</t>
        </is>
      </c>
      <c r="O95" t="inlineStr">
        <is>
          <t>-</t>
        </is>
      </c>
      <c r="P95" t="inlineStr">
        <is>
          <t>-</t>
        </is>
      </c>
      <c r="Q95" t="inlineStr">
        <is>
          <t>-</t>
        </is>
      </c>
      <c r="R95" t="inlineStr">
        <is>
          <t>-</t>
        </is>
      </c>
      <c r="S95" t="inlineStr">
        <is>
          <t>-</t>
        </is>
      </c>
      <c r="T95" t="inlineStr">
        <is>
          <t>-</t>
        </is>
      </c>
      <c r="U95" t="inlineStr">
        <is>
          <t>-</t>
        </is>
      </c>
      <c r="V95" t="inlineStr">
        <is>
          <t>-</t>
        </is>
      </c>
      <c r="W95" t="inlineStr">
        <is>
          <t>-</t>
        </is>
      </c>
    </row>
    <row r="96">
      <c r="A96" s="5" t="inlineStr">
        <is>
          <t>Op.Cashflow Wachstum 10J in %</t>
        </is>
      </c>
      <c r="B96" s="5" t="inlineStr">
        <is>
          <t>Op.Cashflow Wachstum 10Y in %</t>
        </is>
      </c>
      <c r="C96" t="inlineStr">
        <is>
          <t>-</t>
        </is>
      </c>
      <c r="D96" t="n">
        <v>19.62</v>
      </c>
      <c r="E96" t="n">
        <v>12.36</v>
      </c>
      <c r="F96" t="n">
        <v>9.960000000000001</v>
      </c>
      <c r="G96" t="n">
        <v>18.2</v>
      </c>
      <c r="H96" t="n">
        <v>18.3</v>
      </c>
      <c r="I96" t="inlineStr">
        <is>
          <t>-</t>
        </is>
      </c>
      <c r="J96" t="inlineStr">
        <is>
          <t>-</t>
        </is>
      </c>
      <c r="K96" t="inlineStr">
        <is>
          <t>-</t>
        </is>
      </c>
      <c r="L96" t="inlineStr">
        <is>
          <t>-</t>
        </is>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c r="W96" t="inlineStr">
        <is>
          <t>-</t>
        </is>
      </c>
    </row>
    <row r="97">
      <c r="A97" s="5" t="inlineStr">
        <is>
          <t>Working Capital in Mio</t>
        </is>
      </c>
      <c r="B97" s="5" t="inlineStr">
        <is>
          <t>Working Capital in M</t>
        </is>
      </c>
      <c r="C97" t="inlineStr">
        <is>
          <t>-</t>
        </is>
      </c>
      <c r="D97" t="n">
        <v>842</v>
      </c>
      <c r="E97" t="n">
        <v>-1836</v>
      </c>
      <c r="F97" t="n">
        <v>-4050</v>
      </c>
      <c r="G97" t="n">
        <v>-2882</v>
      </c>
      <c r="H97" t="n">
        <v>-237</v>
      </c>
      <c r="I97" t="n">
        <v>-1981</v>
      </c>
      <c r="J97" t="n">
        <v>-2930</v>
      </c>
      <c r="K97" t="n">
        <v>-4724</v>
      </c>
      <c r="L97" t="n">
        <v>-3100</v>
      </c>
      <c r="M97" t="n">
        <v>-4135</v>
      </c>
      <c r="N97" t="n">
        <v>-3339</v>
      </c>
      <c r="O97" t="n">
        <v>-3181</v>
      </c>
      <c r="P97" t="n">
        <v>-3802</v>
      </c>
      <c r="Q97" t="n">
        <v>-2758</v>
      </c>
      <c r="R97" t="n">
        <v>-2165</v>
      </c>
      <c r="S97" t="n">
        <v>2002</v>
      </c>
      <c r="T97" t="n">
        <v>1876</v>
      </c>
      <c r="U97" t="n">
        <v>732</v>
      </c>
      <c r="V97" t="n">
        <v>-4389</v>
      </c>
      <c r="W97" t="n">
        <v>-7115</v>
      </c>
      <c r="X97" t="inlineStr">
        <is>
          <t>-</t>
        </is>
      </c>
    </row>
  </sheetData>
  <pageMargins bottom="1" footer="0.5" header="0.5" left="0.75" right="0.75" top="1"/>
</worksheet>
</file>

<file path=xl/worksheets/sheet21.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1"/>
    <col customWidth="1" max="14" min="14" width="21"/>
    <col customWidth="1" max="15" min="15" width="20"/>
    <col customWidth="1" max="16" min="16" width="10"/>
  </cols>
  <sheetData>
    <row r="1">
      <c r="A1" s="1" t="inlineStr">
        <is>
          <t xml:space="preserve">BUNZL </t>
        </is>
      </c>
      <c r="B1" s="2" t="inlineStr">
        <is>
          <t>WKN: A0ET3E  ISIN: GB00B0744B38  US-Symbol:BZLFF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+44-20-7725-5000</t>
        </is>
      </c>
      <c r="G4" t="inlineStr">
        <is>
          <t>02.01.2020</t>
        </is>
      </c>
      <c r="H4" t="inlineStr">
        <is>
          <t>Dividend Payout</t>
        </is>
      </c>
      <c r="J4" t="inlineStr">
        <is>
          <t>BlackRock, Inc.</t>
        </is>
      </c>
      <c r="L4" t="inlineStr">
        <is>
          <t>5,14%</t>
        </is>
      </c>
    </row>
    <row r="5">
      <c r="A5" s="5" t="inlineStr">
        <is>
          <t>Ticker</t>
        </is>
      </c>
      <c r="B5" t="inlineStr">
        <is>
          <t>BUZ1</t>
        </is>
      </c>
      <c r="C5" s="5" t="inlineStr">
        <is>
          <t>Fax</t>
        </is>
      </c>
      <c r="D5" s="5" t="inlineStr"/>
      <c r="E5" t="inlineStr">
        <is>
          <t>+44-20-7725-5001</t>
        </is>
      </c>
      <c r="G5" t="inlineStr">
        <is>
          <t>24.02.2020</t>
        </is>
      </c>
      <c r="H5" t="inlineStr">
        <is>
          <t>Preliminary Results</t>
        </is>
      </c>
      <c r="J5" t="inlineStr">
        <is>
          <t>Mawer Investment Management Ltd.</t>
        </is>
      </c>
      <c r="L5" t="inlineStr">
        <is>
          <t>5,04%</t>
        </is>
      </c>
    </row>
    <row r="6">
      <c r="A6" s="5" t="inlineStr">
        <is>
          <t>Gelistet Seit / Listed Since</t>
        </is>
      </c>
      <c r="B6" t="inlineStr">
        <is>
          <t>-</t>
        </is>
      </c>
      <c r="C6" s="5" t="inlineStr">
        <is>
          <t>Internet</t>
        </is>
      </c>
      <c r="D6" s="5" t="inlineStr"/>
      <c r="E6" t="inlineStr">
        <is>
          <t>http://www.bunzl.com/</t>
        </is>
      </c>
      <c r="G6" t="inlineStr">
        <is>
          <t>12.03.2020</t>
        </is>
      </c>
      <c r="H6" t="inlineStr">
        <is>
          <t>Publication Of Annual Report</t>
        </is>
      </c>
      <c r="J6" t="inlineStr">
        <is>
          <t>Freefloat</t>
        </is>
      </c>
      <c r="L6" t="inlineStr">
        <is>
          <t>89,82%</t>
        </is>
      </c>
    </row>
    <row r="7">
      <c r="A7" s="5" t="inlineStr">
        <is>
          <t>Nominalwert / Nominal Value</t>
        </is>
      </c>
      <c r="B7" t="inlineStr">
        <is>
          <t>-</t>
        </is>
      </c>
      <c r="C7" s="5" t="inlineStr">
        <is>
          <t>Inv. Relations E-Mail</t>
        </is>
      </c>
      <c r="D7" s="5" t="inlineStr"/>
      <c r="E7" t="inlineStr">
        <is>
          <t>investor@bunzl.com</t>
        </is>
      </c>
      <c r="G7" t="inlineStr">
        <is>
          <t>15.04.2020</t>
        </is>
      </c>
      <c r="H7" t="inlineStr">
        <is>
          <t>Annual General Meeting</t>
        </is>
      </c>
    </row>
    <row r="8">
      <c r="A8" s="5" t="inlineStr">
        <is>
          <t>Land / Country</t>
        </is>
      </c>
      <c r="B8" t="inlineStr">
        <is>
          <t>Großbritannien</t>
        </is>
      </c>
      <c r="C8" s="5" t="inlineStr">
        <is>
          <t>Kontaktperson / Contact Person</t>
        </is>
      </c>
      <c r="D8" s="5" t="inlineStr"/>
      <c r="E8" t="inlineStr">
        <is>
          <t>Richard Howes</t>
        </is>
      </c>
      <c r="G8" t="inlineStr">
        <is>
          <t>01.07.2020</t>
        </is>
      </c>
      <c r="H8" t="inlineStr">
        <is>
          <t>Dividend Payout</t>
        </is>
      </c>
    </row>
    <row r="9">
      <c r="A9" s="5" t="inlineStr">
        <is>
          <t>Währung / Currency</t>
        </is>
      </c>
      <c r="B9" t="inlineStr">
        <is>
          <t>GBP</t>
        </is>
      </c>
      <c r="C9" s="5" t="inlineStr"/>
      <c r="D9" s="5" t="inlineStr"/>
    </row>
    <row r="10">
      <c r="A10" s="5" t="inlineStr">
        <is>
          <t>Branche / Industry</t>
        </is>
      </c>
      <c r="B10" t="inlineStr">
        <is>
          <t>Plastics</t>
        </is>
      </c>
      <c r="C10" s="5" t="inlineStr"/>
      <c r="D10" s="5" t="inlineStr"/>
    </row>
    <row r="11">
      <c r="A11" s="5" t="inlineStr">
        <is>
          <t>Sektor / Sector</t>
        </is>
      </c>
      <c r="B11" t="inlineStr">
        <is>
          <t>Industry</t>
        </is>
      </c>
    </row>
    <row r="12">
      <c r="A12" s="5" t="inlineStr">
        <is>
          <t>Typ / Genre</t>
        </is>
      </c>
      <c r="B12" t="inlineStr">
        <is>
          <t>Namensaktie</t>
        </is>
      </c>
    </row>
    <row r="13">
      <c r="A13" s="5" t="inlineStr">
        <is>
          <t>Adresse / Address</t>
        </is>
      </c>
      <c r="B13" t="inlineStr">
        <is>
          <t>Bunzl plcYork House, 45 Seymour Street  UK-London W1H 7JT</t>
        </is>
      </c>
    </row>
    <row r="14">
      <c r="A14" s="5" t="inlineStr">
        <is>
          <t>Management</t>
        </is>
      </c>
      <c r="B14" t="inlineStr">
        <is>
          <t>Frank van Zanten, Richard Howes</t>
        </is>
      </c>
    </row>
    <row r="15">
      <c r="A15" s="5" t="inlineStr">
        <is>
          <t>Aufsichtsrat / Board</t>
        </is>
      </c>
      <c r="B15" t="inlineStr">
        <is>
          <t>Peter Ventress, Philip Rogerson, Frank van Zanten, Richard Howes, Eugenia Ulasewicz, Vanda Murray, Lloyd Pitchford, Stephan Nanninga</t>
        </is>
      </c>
    </row>
    <row r="16">
      <c r="A16" s="5" t="inlineStr">
        <is>
          <t>Beschreibung</t>
        </is>
      </c>
      <c r="B16" t="inlineStr">
        <is>
          <t>Bunzl plc ist ein international tätiges Grosshandels- und Logistikunternehmen mit Fokus auf Verpackungs- und Verbrauchsmaterialien. Die Geschäftsaktivitäten des Konzerns sind in die geographischen Bereiche Nordamerika, Kontinentaleuropa, Großbritannien und Irland und Rest der Welt gegliedert. Angeboten werden Artikel von internationalen marktführenden Herstellern sowie Eigenmarken. Die Produktpalette beinhaltet unter anderem Lebensmittelverpackungen, Einweggeschirr und Cateringbedarf, persönliche Schutzausrüstung (PSA), gewerbliche Reinigungs- und Hygieneartikel wie auch Verpackungs- und Verbrauchsmaterialien für das Gesundheitswesen. Der Kundenkreis setzt sich hauptsächlich aus Unternehmen der Branchen Gastronomie und Hotel, Reinigung und Sicherheit, Lebensmittelgeschäfte und Non-Food-Einzelhandel sowie Gesundheitswesen zusammen. Bunzl plc ist in 29 Ländern weltweit aktiv und hat seinen Hauptsitz in London, UK. Copyright 2014 FINANCE BASE AG</t>
        </is>
      </c>
    </row>
    <row r="17">
      <c r="A17" s="5" t="inlineStr">
        <is>
          <t>Profile</t>
        </is>
      </c>
      <c r="B17" t="inlineStr">
        <is>
          <t>Bunzl plc is an international wholesale and logistics company focused on packaging and consumables. The business activities of the Group are divided the world into geographical areas North America, continental Europe, the UK and Ireland and rest. offered products from international market-leading manufacturers and private labels. The product range includes, among other things, food packaging, disposable tableware and catering supplies, personal protective equipment (PPE), commercial cleaning and hygiene products as well as packaging and consumables for health care. The clientele consists mainly of companies in the sectors catering and hotel, cleaning and security, grocery and non-food retail and healthcare. Bunzl plc is active in 29 countries worldwide and is headquartered in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9327</v>
      </c>
      <c r="D20" t="n">
        <v>9079</v>
      </c>
      <c r="E20" t="n">
        <v>8581</v>
      </c>
      <c r="F20" t="n">
        <v>7429</v>
      </c>
      <c r="G20" t="n">
        <v>6490</v>
      </c>
      <c r="H20" t="n">
        <v>6157</v>
      </c>
      <c r="I20" t="n">
        <v>6098</v>
      </c>
      <c r="J20" t="n">
        <v>5359</v>
      </c>
      <c r="K20" t="n">
        <v>5110</v>
      </c>
      <c r="L20" t="n">
        <v>4830</v>
      </c>
      <c r="M20" t="n">
        <v>4649</v>
      </c>
      <c r="N20" t="n">
        <v>4177</v>
      </c>
      <c r="O20" t="n">
        <v>3582</v>
      </c>
      <c r="P20" t="n">
        <v>3582</v>
      </c>
    </row>
    <row r="21">
      <c r="A21" s="5" t="inlineStr">
        <is>
          <t>Bruttoergebnis vom Umsatz</t>
        </is>
      </c>
      <c r="B21" s="5" t="inlineStr">
        <is>
          <t>Gross Profit</t>
        </is>
      </c>
      <c r="C21" t="n">
        <v>528.4</v>
      </c>
      <c r="D21" t="n">
        <v>466.2</v>
      </c>
      <c r="E21" t="n">
        <v>456</v>
      </c>
      <c r="F21" t="n">
        <v>1809</v>
      </c>
      <c r="G21" t="n">
        <v>1563</v>
      </c>
      <c r="H21" t="n">
        <v>1497</v>
      </c>
      <c r="I21" t="n">
        <v>1459</v>
      </c>
      <c r="J21" t="n">
        <v>1241</v>
      </c>
      <c r="K21" t="n">
        <v>1204</v>
      </c>
      <c r="L21" t="n">
        <v>1143</v>
      </c>
      <c r="M21" t="n">
        <v>1123</v>
      </c>
      <c r="N21" t="n">
        <v>1048</v>
      </c>
      <c r="O21" t="n">
        <v>877.4</v>
      </c>
      <c r="P21" t="n">
        <v>877.4</v>
      </c>
    </row>
    <row r="22">
      <c r="A22" s="5" t="inlineStr">
        <is>
          <t>Operatives Ergebnis (EBIT)</t>
        </is>
      </c>
      <c r="B22" s="5" t="inlineStr">
        <is>
          <t>EBIT Earning Before Interest &amp; Tax</t>
        </is>
      </c>
      <c r="C22" t="n">
        <v>528.4</v>
      </c>
      <c r="D22" t="n">
        <v>466.2</v>
      </c>
      <c r="E22" t="n">
        <v>456</v>
      </c>
      <c r="F22" t="n">
        <v>409.7</v>
      </c>
      <c r="G22" t="n">
        <v>366.5</v>
      </c>
      <c r="H22" t="n">
        <v>341.8</v>
      </c>
      <c r="I22" t="n">
        <v>332.1</v>
      </c>
      <c r="J22" t="n">
        <v>293.8</v>
      </c>
      <c r="K22" t="n">
        <v>279.3</v>
      </c>
      <c r="L22" t="n">
        <v>255.7</v>
      </c>
      <c r="M22" t="n">
        <v>253.9</v>
      </c>
      <c r="N22" t="n">
        <v>244.5</v>
      </c>
      <c r="O22" t="n">
        <v>218.5</v>
      </c>
      <c r="P22" t="n">
        <v>218.5</v>
      </c>
    </row>
    <row r="23">
      <c r="A23" s="5" t="inlineStr">
        <is>
          <t>Finanzergebnis</t>
        </is>
      </c>
      <c r="B23" s="5" t="inlineStr">
        <is>
          <t>Financial Result</t>
        </is>
      </c>
      <c r="C23" t="n">
        <v>-75.09999999999999</v>
      </c>
      <c r="D23" t="n">
        <v>-41.4</v>
      </c>
      <c r="E23" t="n">
        <v>-46.7</v>
      </c>
      <c r="F23" t="n">
        <v>-46.8</v>
      </c>
      <c r="G23" t="n">
        <v>-43.8</v>
      </c>
      <c r="H23" t="n">
        <v>-42</v>
      </c>
      <c r="I23" t="n">
        <v>-42.2</v>
      </c>
      <c r="J23" t="n">
        <v>-24.5</v>
      </c>
      <c r="K23" t="n">
        <v>-85.59999999999999</v>
      </c>
      <c r="L23" t="n">
        <v>-30.5</v>
      </c>
      <c r="M23" t="n">
        <v>-37.9</v>
      </c>
      <c r="N23" t="n">
        <v>-37.6</v>
      </c>
      <c r="O23" t="n">
        <v>-27.4</v>
      </c>
      <c r="P23" t="n">
        <v>-27.4</v>
      </c>
    </row>
    <row r="24">
      <c r="A24" s="5" t="inlineStr">
        <is>
          <t>Ergebnis vor Steuer (EBT)</t>
        </is>
      </c>
      <c r="B24" s="5" t="inlineStr">
        <is>
          <t>EBT Earning Before Tax</t>
        </is>
      </c>
      <c r="C24" t="n">
        <v>453.3</v>
      </c>
      <c r="D24" t="n">
        <v>424.8</v>
      </c>
      <c r="E24" t="n">
        <v>409.3</v>
      </c>
      <c r="F24" t="n">
        <v>362.9</v>
      </c>
      <c r="G24" t="n">
        <v>322.7</v>
      </c>
      <c r="H24" t="n">
        <v>299.8</v>
      </c>
      <c r="I24" t="n">
        <v>289.9</v>
      </c>
      <c r="J24" t="n">
        <v>269.3</v>
      </c>
      <c r="K24" t="n">
        <v>193.7</v>
      </c>
      <c r="L24" t="n">
        <v>225.2</v>
      </c>
      <c r="M24" t="n">
        <v>216</v>
      </c>
      <c r="N24" t="n">
        <v>206.9</v>
      </c>
      <c r="O24" t="n">
        <v>191.1</v>
      </c>
      <c r="P24" t="n">
        <v>191.1</v>
      </c>
    </row>
    <row r="25">
      <c r="A25" s="5" t="inlineStr">
        <is>
          <t>Ergebnis nach Steuer</t>
        </is>
      </c>
      <c r="B25" s="5" t="inlineStr">
        <is>
          <t>Earnings after tax</t>
        </is>
      </c>
      <c r="C25" t="n">
        <v>349.2</v>
      </c>
      <c r="D25" t="n">
        <v>326.5</v>
      </c>
      <c r="E25" t="n">
        <v>310.5</v>
      </c>
      <c r="F25" t="n">
        <v>265.9</v>
      </c>
      <c r="G25" t="n">
        <v>232.7</v>
      </c>
      <c r="H25" t="n">
        <v>210.7</v>
      </c>
      <c r="I25" t="n">
        <v>206.8</v>
      </c>
      <c r="J25" t="n">
        <v>195.3</v>
      </c>
      <c r="K25" t="n">
        <v>123.8</v>
      </c>
      <c r="L25" t="n">
        <v>159</v>
      </c>
      <c r="M25" t="n">
        <v>148.9</v>
      </c>
      <c r="N25" t="n">
        <v>142.2</v>
      </c>
      <c r="O25" t="n">
        <v>130.1</v>
      </c>
      <c r="P25" t="n">
        <v>130.1</v>
      </c>
    </row>
    <row r="26">
      <c r="A26" s="5" t="inlineStr">
        <is>
          <t>Minderheitenanteil</t>
        </is>
      </c>
      <c r="B26" s="5" t="inlineStr">
        <is>
          <t>Minority Share</t>
        </is>
      </c>
      <c r="C26" t="inlineStr">
        <is>
          <t>-</t>
        </is>
      </c>
      <c r="D26" t="inlineStr">
        <is>
          <t>-</t>
        </is>
      </c>
      <c r="E26" t="inlineStr">
        <is>
          <t>-</t>
        </is>
      </c>
      <c r="F26" t="inlineStr">
        <is>
          <t>-</t>
        </is>
      </c>
      <c r="G26" t="inlineStr">
        <is>
          <t>-</t>
        </is>
      </c>
      <c r="H26" t="inlineStr">
        <is>
          <t>-</t>
        </is>
      </c>
      <c r="I26" t="inlineStr">
        <is>
          <t>-</t>
        </is>
      </c>
      <c r="J26" t="inlineStr">
        <is>
          <t>-</t>
        </is>
      </c>
      <c r="K26" t="inlineStr">
        <is>
          <t>-</t>
        </is>
      </c>
      <c r="L26" t="inlineStr">
        <is>
          <t>-</t>
        </is>
      </c>
      <c r="M26" t="inlineStr">
        <is>
          <t>-</t>
        </is>
      </c>
      <c r="N26" t="inlineStr">
        <is>
          <t>-</t>
        </is>
      </c>
      <c r="O26" t="inlineStr">
        <is>
          <t>-</t>
        </is>
      </c>
      <c r="P26" t="inlineStr">
        <is>
          <t>-</t>
        </is>
      </c>
    </row>
    <row r="27">
      <c r="A27" s="5" t="inlineStr">
        <is>
          <t>Jahresüberschuss/-fehlbetrag</t>
        </is>
      </c>
      <c r="B27" s="5" t="inlineStr">
        <is>
          <t>Net Profit</t>
        </is>
      </c>
      <c r="C27" t="n">
        <v>349.2</v>
      </c>
      <c r="D27" t="n">
        <v>326.5</v>
      </c>
      <c r="E27" t="n">
        <v>310.5</v>
      </c>
      <c r="F27" t="n">
        <v>265.9</v>
      </c>
      <c r="G27" t="n">
        <v>232.7</v>
      </c>
      <c r="H27" t="n">
        <v>210.7</v>
      </c>
      <c r="I27" t="n">
        <v>206.8</v>
      </c>
      <c r="J27" t="n">
        <v>195.3</v>
      </c>
      <c r="K27" t="n">
        <v>123.8</v>
      </c>
      <c r="L27" t="n">
        <v>159</v>
      </c>
      <c r="M27" t="n">
        <v>148.9</v>
      </c>
      <c r="N27" t="n">
        <v>142.2</v>
      </c>
      <c r="O27" t="n">
        <v>130.1</v>
      </c>
      <c r="P27" t="n">
        <v>130.1</v>
      </c>
    </row>
    <row r="28">
      <c r="A28" s="5" t="inlineStr">
        <is>
          <t>Summe Umlaufvermögen</t>
        </is>
      </c>
      <c r="B28" s="5" t="inlineStr">
        <is>
          <t>Current Assets</t>
        </is>
      </c>
      <c r="C28" t="n">
        <v>3052</v>
      </c>
      <c r="D28" t="n">
        <v>3038</v>
      </c>
      <c r="E28" t="n">
        <v>2699</v>
      </c>
      <c r="F28" t="n">
        <v>2419</v>
      </c>
      <c r="G28" t="n">
        <v>1839</v>
      </c>
      <c r="H28" t="n">
        <v>1671</v>
      </c>
      <c r="I28" t="n">
        <v>1582</v>
      </c>
      <c r="J28" t="n">
        <v>1491</v>
      </c>
      <c r="K28" t="n">
        <v>1344</v>
      </c>
      <c r="L28" t="n">
        <v>1264</v>
      </c>
      <c r="M28" t="n">
        <v>1173</v>
      </c>
      <c r="N28" t="n">
        <v>1289</v>
      </c>
      <c r="O28" t="n">
        <v>988.9</v>
      </c>
      <c r="P28" t="n">
        <v>988.9</v>
      </c>
    </row>
    <row r="29">
      <c r="A29" s="5" t="inlineStr">
        <is>
          <t>Summe Anlagevermögen</t>
        </is>
      </c>
      <c r="B29" s="5" t="inlineStr">
        <is>
          <t>Fixed Assets</t>
        </is>
      </c>
      <c r="C29" t="n">
        <v>2868</v>
      </c>
      <c r="D29" t="n">
        <v>2518</v>
      </c>
      <c r="E29" t="n">
        <v>2490</v>
      </c>
      <c r="F29" t="n">
        <v>2088</v>
      </c>
      <c r="G29" t="n">
        <v>1781</v>
      </c>
      <c r="H29" t="n">
        <v>1618</v>
      </c>
      <c r="I29" t="n">
        <v>1589</v>
      </c>
      <c r="J29" t="n">
        <v>1450</v>
      </c>
      <c r="K29" t="n">
        <v>1398</v>
      </c>
      <c r="L29" t="n">
        <v>1394</v>
      </c>
      <c r="M29" t="n">
        <v>1336</v>
      </c>
      <c r="N29" t="n">
        <v>1465</v>
      </c>
      <c r="O29" t="n">
        <v>1093</v>
      </c>
      <c r="P29" t="n">
        <v>1093</v>
      </c>
    </row>
    <row r="30">
      <c r="A30" s="5" t="inlineStr">
        <is>
          <t>Summe Aktiva</t>
        </is>
      </c>
      <c r="B30" s="5" t="inlineStr">
        <is>
          <t>Total Assets</t>
        </is>
      </c>
      <c r="C30" t="n">
        <v>5920</v>
      </c>
      <c r="D30" t="n">
        <v>5556</v>
      </c>
      <c r="E30" t="n">
        <v>5190</v>
      </c>
      <c r="F30" t="n">
        <v>4507</v>
      </c>
      <c r="G30" t="n">
        <v>3619</v>
      </c>
      <c r="H30" t="n">
        <v>3289</v>
      </c>
      <c r="I30" t="n">
        <v>3172</v>
      </c>
      <c r="J30" t="n">
        <v>2941</v>
      </c>
      <c r="K30" t="n">
        <v>2741</v>
      </c>
      <c r="L30" t="n">
        <v>2658</v>
      </c>
      <c r="M30" t="n">
        <v>2508</v>
      </c>
      <c r="N30" t="n">
        <v>2754</v>
      </c>
      <c r="O30" t="n">
        <v>2082</v>
      </c>
      <c r="P30" t="n">
        <v>2082</v>
      </c>
    </row>
    <row r="31">
      <c r="A31" s="5" t="inlineStr">
        <is>
          <t>Summe kurzfristiges Fremdkapital</t>
        </is>
      </c>
      <c r="B31" s="5" t="inlineStr">
        <is>
          <t>Short-Term Debt</t>
        </is>
      </c>
      <c r="C31" t="n">
        <v>2273</v>
      </c>
      <c r="D31" t="n">
        <v>2131</v>
      </c>
      <c r="E31" t="n">
        <v>1959</v>
      </c>
      <c r="F31" t="n">
        <v>1639</v>
      </c>
      <c r="G31" t="n">
        <v>1340</v>
      </c>
      <c r="H31" t="n">
        <v>1166</v>
      </c>
      <c r="I31" t="n">
        <v>1152</v>
      </c>
      <c r="J31" t="n">
        <v>1210</v>
      </c>
      <c r="K31" t="n">
        <v>995.5</v>
      </c>
      <c r="L31" t="n">
        <v>957.2</v>
      </c>
      <c r="M31" t="n">
        <v>838.6</v>
      </c>
      <c r="N31" t="n">
        <v>974.6</v>
      </c>
      <c r="O31" t="n">
        <v>782.7</v>
      </c>
      <c r="P31" t="n">
        <v>782.7</v>
      </c>
    </row>
    <row r="32">
      <c r="A32" s="5" t="inlineStr">
        <is>
          <t>Summe langfristiges Fremdkapital</t>
        </is>
      </c>
      <c r="B32" s="5" t="inlineStr">
        <is>
          <t>Long-Term Debt</t>
        </is>
      </c>
      <c r="C32" t="n">
        <v>1903</v>
      </c>
      <c r="D32" t="n">
        <v>1731</v>
      </c>
      <c r="E32" t="n">
        <v>1782</v>
      </c>
      <c r="F32" t="n">
        <v>1556</v>
      </c>
      <c r="G32" t="n">
        <v>1263</v>
      </c>
      <c r="H32" t="n">
        <v>1139</v>
      </c>
      <c r="I32" t="n">
        <v>1079</v>
      </c>
      <c r="J32" t="n">
        <v>846</v>
      </c>
      <c r="K32" t="n">
        <v>939.2</v>
      </c>
      <c r="L32" t="n">
        <v>904.8</v>
      </c>
      <c r="M32" t="n">
        <v>995.4</v>
      </c>
      <c r="N32" t="n">
        <v>1166</v>
      </c>
      <c r="O32" t="n">
        <v>823.1</v>
      </c>
      <c r="P32" t="n">
        <v>823.1</v>
      </c>
    </row>
    <row r="33">
      <c r="A33" s="5" t="inlineStr">
        <is>
          <t>Summe Fremdkapital</t>
        </is>
      </c>
      <c r="B33" s="5" t="inlineStr">
        <is>
          <t>Total Liabilities</t>
        </is>
      </c>
      <c r="C33" t="n">
        <v>4176</v>
      </c>
      <c r="D33" t="n">
        <v>3862</v>
      </c>
      <c r="E33" t="n">
        <v>3741</v>
      </c>
      <c r="F33" t="n">
        <v>3195</v>
      </c>
      <c r="G33" t="n">
        <v>2603</v>
      </c>
      <c r="H33" t="n">
        <v>2305</v>
      </c>
      <c r="I33" t="n">
        <v>2232</v>
      </c>
      <c r="J33" t="n">
        <v>2056</v>
      </c>
      <c r="K33" t="n">
        <v>1935</v>
      </c>
      <c r="L33" t="n">
        <v>1862</v>
      </c>
      <c r="M33" t="n">
        <v>1834</v>
      </c>
      <c r="N33" t="n">
        <v>2141</v>
      </c>
      <c r="O33" t="n">
        <v>1606</v>
      </c>
      <c r="P33" t="n">
        <v>1606</v>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inlineStr">
        <is>
          <t>-</t>
        </is>
      </c>
      <c r="K34" t="inlineStr">
        <is>
          <t>-</t>
        </is>
      </c>
      <c r="L34" t="inlineStr">
        <is>
          <t>-</t>
        </is>
      </c>
      <c r="M34" t="inlineStr">
        <is>
          <t>-</t>
        </is>
      </c>
      <c r="N34" t="inlineStr">
        <is>
          <t>-</t>
        </is>
      </c>
      <c r="O34" t="inlineStr">
        <is>
          <t>-</t>
        </is>
      </c>
      <c r="P34" t="inlineStr">
        <is>
          <t>-</t>
        </is>
      </c>
    </row>
    <row r="35">
      <c r="A35" s="5" t="inlineStr">
        <is>
          <t>Summe Eigenkapital</t>
        </is>
      </c>
      <c r="B35" s="5" t="inlineStr">
        <is>
          <t>Equity</t>
        </is>
      </c>
      <c r="C35" t="n">
        <v>1744</v>
      </c>
      <c r="D35" t="n">
        <v>1695</v>
      </c>
      <c r="E35" t="n">
        <v>1449</v>
      </c>
      <c r="F35" t="n">
        <v>1313</v>
      </c>
      <c r="G35" t="n">
        <v>1016</v>
      </c>
      <c r="H35" t="n">
        <v>983.9</v>
      </c>
      <c r="I35" t="n">
        <v>939.9</v>
      </c>
      <c r="J35" t="n">
        <v>885.5</v>
      </c>
      <c r="K35" t="n">
        <v>806.7</v>
      </c>
      <c r="L35" t="n">
        <v>796.4</v>
      </c>
      <c r="M35" t="n">
        <v>674.1</v>
      </c>
      <c r="N35" t="n">
        <v>612.6</v>
      </c>
      <c r="O35" t="n">
        <v>476.2</v>
      </c>
      <c r="P35" t="n">
        <v>476.2</v>
      </c>
    </row>
    <row r="36">
      <c r="A36" s="5" t="inlineStr">
        <is>
          <t>Summe Passiva</t>
        </is>
      </c>
      <c r="B36" s="5" t="inlineStr">
        <is>
          <t>Liabilities &amp; Shareholder Equity</t>
        </is>
      </c>
      <c r="C36" t="n">
        <v>5920</v>
      </c>
      <c r="D36" t="n">
        <v>5556</v>
      </c>
      <c r="E36" t="n">
        <v>5190</v>
      </c>
      <c r="F36" t="n">
        <v>4507</v>
      </c>
      <c r="G36" t="n">
        <v>3619</v>
      </c>
      <c r="H36" t="n">
        <v>3289</v>
      </c>
      <c r="I36" t="n">
        <v>3172</v>
      </c>
      <c r="J36" t="n">
        <v>2941</v>
      </c>
      <c r="K36" t="n">
        <v>2741</v>
      </c>
      <c r="L36" t="n">
        <v>2658</v>
      </c>
      <c r="M36" t="n">
        <v>2508</v>
      </c>
      <c r="N36" t="n">
        <v>2754</v>
      </c>
      <c r="O36" t="n">
        <v>2082</v>
      </c>
      <c r="P36" t="n">
        <v>2082</v>
      </c>
    </row>
    <row r="37">
      <c r="A37" s="5" t="inlineStr">
        <is>
          <t>Mio.Aktien im Umlauf</t>
        </is>
      </c>
      <c r="B37" s="5" t="inlineStr">
        <is>
          <t>Million shares outstanding</t>
        </is>
      </c>
      <c r="C37" t="n">
        <v>336.79</v>
      </c>
      <c r="D37" t="n">
        <v>336.43</v>
      </c>
      <c r="E37" t="n">
        <v>335.93</v>
      </c>
      <c r="F37" t="n">
        <v>335.61</v>
      </c>
      <c r="G37" t="n">
        <v>335.19</v>
      </c>
      <c r="H37" t="n">
        <v>334.7</v>
      </c>
      <c r="I37" t="n">
        <v>333.5</v>
      </c>
      <c r="J37" t="n">
        <v>355.4</v>
      </c>
      <c r="K37" t="n">
        <v>354</v>
      </c>
      <c r="L37" t="n">
        <v>352.5</v>
      </c>
      <c r="M37" t="n">
        <v>351.5</v>
      </c>
      <c r="N37" t="n">
        <v>350.4</v>
      </c>
      <c r="O37" t="n">
        <v>349.8</v>
      </c>
      <c r="P37" t="n">
        <v>349.8</v>
      </c>
    </row>
    <row r="38">
      <c r="A38" s="5" t="inlineStr">
        <is>
          <t>Gezeichnetes Kapital (in Mio.)</t>
        </is>
      </c>
      <c r="B38" s="5" t="inlineStr">
        <is>
          <t>Subscribed Capital in M</t>
        </is>
      </c>
      <c r="C38" t="n">
        <v>108.3</v>
      </c>
      <c r="D38" t="n">
        <v>108.1</v>
      </c>
      <c r="E38" t="n">
        <v>108</v>
      </c>
      <c r="F38" t="n">
        <v>107.9</v>
      </c>
      <c r="G38" t="n">
        <v>107.7</v>
      </c>
      <c r="H38" t="n">
        <v>107.6</v>
      </c>
      <c r="I38" t="n">
        <v>107.2</v>
      </c>
      <c r="J38" t="n">
        <v>114.2</v>
      </c>
      <c r="K38" t="n">
        <v>113.8</v>
      </c>
      <c r="L38" t="n">
        <v>113.3</v>
      </c>
      <c r="M38" t="n">
        <v>113</v>
      </c>
      <c r="N38" t="n">
        <v>112.6</v>
      </c>
      <c r="O38" t="n">
        <v>112.4</v>
      </c>
      <c r="P38" t="n">
        <v>112.4</v>
      </c>
    </row>
    <row r="39">
      <c r="A39" s="5" t="inlineStr">
        <is>
          <t>Ergebnis je Aktie (brutto)</t>
        </is>
      </c>
      <c r="B39" s="5" t="inlineStr">
        <is>
          <t>Earnings per share</t>
        </is>
      </c>
      <c r="C39" t="n">
        <v>1.35</v>
      </c>
      <c r="D39" t="n">
        <v>1.26</v>
      </c>
      <c r="E39" t="n">
        <v>1.22</v>
      </c>
      <c r="F39" t="n">
        <v>1.08</v>
      </c>
      <c r="G39" t="n">
        <v>0.96</v>
      </c>
      <c r="H39" t="n">
        <v>0.9</v>
      </c>
      <c r="I39" t="n">
        <v>0.87</v>
      </c>
      <c r="J39" t="n">
        <v>0.76</v>
      </c>
      <c r="K39" t="n">
        <v>0.55</v>
      </c>
      <c r="L39" t="n">
        <v>0.64</v>
      </c>
      <c r="M39" t="n">
        <v>0.61</v>
      </c>
      <c r="N39" t="n">
        <v>0.59</v>
      </c>
      <c r="O39" t="n">
        <v>0.55</v>
      </c>
      <c r="P39" t="n">
        <v>0.55</v>
      </c>
    </row>
    <row r="40">
      <c r="A40" s="5" t="inlineStr">
        <is>
          <t>Ergebnis je Aktie (unverwässert)</t>
        </is>
      </c>
      <c r="B40" s="5" t="inlineStr">
        <is>
          <t>Basic Earnings per share</t>
        </is>
      </c>
      <c r="C40" t="n">
        <v>1.05</v>
      </c>
      <c r="D40" t="n">
        <v>0.98</v>
      </c>
      <c r="E40" t="n">
        <v>0.9399999999999999</v>
      </c>
      <c r="F40" t="n">
        <v>0.8100000000000001</v>
      </c>
      <c r="G40" t="n">
        <v>0.71</v>
      </c>
      <c r="H40" t="n">
        <v>0.65</v>
      </c>
      <c r="I40" t="n">
        <v>0.64</v>
      </c>
      <c r="J40" t="n">
        <v>0.6</v>
      </c>
      <c r="K40" t="n">
        <v>0.38</v>
      </c>
      <c r="L40" t="n">
        <v>0.49</v>
      </c>
      <c r="M40" t="n">
        <v>0.46</v>
      </c>
      <c r="N40" t="n">
        <v>0.45</v>
      </c>
      <c r="O40" t="n">
        <v>0.4</v>
      </c>
      <c r="P40" t="n">
        <v>0.4</v>
      </c>
    </row>
    <row r="41">
      <c r="A41" s="5" t="inlineStr">
        <is>
          <t>Ergebnis je Aktie (verwässert)</t>
        </is>
      </c>
      <c r="B41" s="5" t="inlineStr">
        <is>
          <t>Diluted Earnings per share</t>
        </is>
      </c>
      <c r="C41" t="n">
        <v>1.05</v>
      </c>
      <c r="D41" t="n">
        <v>0.98</v>
      </c>
      <c r="E41" t="n">
        <v>0.9399999999999999</v>
      </c>
      <c r="F41" t="n">
        <v>0.8</v>
      </c>
      <c r="G41" t="n">
        <v>0.7</v>
      </c>
      <c r="H41" t="n">
        <v>0.64</v>
      </c>
      <c r="I41" t="n">
        <v>0.63</v>
      </c>
      <c r="J41" t="n">
        <v>0.6</v>
      </c>
      <c r="K41" t="n">
        <v>0.38</v>
      </c>
      <c r="L41" t="n">
        <v>0.49</v>
      </c>
      <c r="M41" t="n">
        <v>0.46</v>
      </c>
      <c r="N41" t="n">
        <v>0.44</v>
      </c>
      <c r="O41" t="n">
        <v>0.4</v>
      </c>
      <c r="P41" t="n">
        <v>0.4</v>
      </c>
    </row>
    <row r="42">
      <c r="A42" s="5" t="inlineStr">
        <is>
          <t>Dividende je Aktie</t>
        </is>
      </c>
      <c r="B42" s="5" t="inlineStr">
        <is>
          <t>Dividend per share</t>
        </is>
      </c>
      <c r="C42" t="n">
        <v>0.51</v>
      </c>
      <c r="D42" t="n">
        <v>0.5</v>
      </c>
      <c r="E42" t="n">
        <v>0.46</v>
      </c>
      <c r="F42" t="n">
        <v>0.42</v>
      </c>
      <c r="G42" t="n">
        <v>0.38</v>
      </c>
      <c r="H42" t="n">
        <v>0.36</v>
      </c>
      <c r="I42" t="n">
        <v>0.32</v>
      </c>
      <c r="J42" t="n">
        <v>0.28</v>
      </c>
      <c r="K42" t="n">
        <v>0.26</v>
      </c>
      <c r="L42" t="n">
        <v>0.23</v>
      </c>
      <c r="M42" t="n">
        <v>0.22</v>
      </c>
      <c r="N42" t="n">
        <v>0.21</v>
      </c>
      <c r="O42" t="n">
        <v>0.19</v>
      </c>
      <c r="P42" t="n">
        <v>0.19</v>
      </c>
    </row>
    <row r="43">
      <c r="A43" s="5" t="inlineStr">
        <is>
          <t>Dividendenausschüttung in Mio</t>
        </is>
      </c>
      <c r="B43" s="5" t="inlineStr">
        <is>
          <t>Dividend Payment in M</t>
        </is>
      </c>
      <c r="C43" t="n">
        <v>167.3</v>
      </c>
      <c r="D43" t="n">
        <v>152.2</v>
      </c>
      <c r="E43" t="n">
        <v>138.2</v>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Umsatz je Aktie</t>
        </is>
      </c>
      <c r="B44" s="5" t="inlineStr">
        <is>
          <t>Revenue per share</t>
        </is>
      </c>
      <c r="C44" t="n">
        <v>27.69</v>
      </c>
      <c r="D44" t="n">
        <v>26.99</v>
      </c>
      <c r="E44" t="n">
        <v>25.54</v>
      </c>
      <c r="F44" t="n">
        <v>22.14</v>
      </c>
      <c r="G44" t="n">
        <v>19.36</v>
      </c>
      <c r="H44" t="n">
        <v>18.39</v>
      </c>
      <c r="I44" t="n">
        <v>18.28</v>
      </c>
      <c r="J44" t="n">
        <v>15.08</v>
      </c>
      <c r="K44" t="n">
        <v>14.43</v>
      </c>
      <c r="L44" t="n">
        <v>13.7</v>
      </c>
      <c r="M44" t="n">
        <v>13.23</v>
      </c>
      <c r="N44" t="n">
        <v>11.92</v>
      </c>
      <c r="O44" t="n">
        <v>10.24</v>
      </c>
      <c r="P44" t="n">
        <v>10.24</v>
      </c>
    </row>
    <row r="45">
      <c r="A45" s="5" t="inlineStr">
        <is>
          <t>Buchwert je Aktie</t>
        </is>
      </c>
      <c r="B45" s="5" t="inlineStr">
        <is>
          <t>Book value per share</t>
        </is>
      </c>
      <c r="C45" t="n">
        <v>5.18</v>
      </c>
      <c r="D45" t="n">
        <v>5.04</v>
      </c>
      <c r="E45" t="n">
        <v>4.31</v>
      </c>
      <c r="F45" t="n">
        <v>3.91</v>
      </c>
      <c r="G45" t="n">
        <v>3.03</v>
      </c>
      <c r="H45" t="n">
        <v>2.94</v>
      </c>
      <c r="I45" t="n">
        <v>2.82</v>
      </c>
      <c r="J45" t="n">
        <v>2.49</v>
      </c>
      <c r="K45" t="n">
        <v>2.28</v>
      </c>
      <c r="L45" t="n">
        <v>2.26</v>
      </c>
      <c r="M45" t="n">
        <v>1.92</v>
      </c>
      <c r="N45" t="n">
        <v>1.75</v>
      </c>
      <c r="O45" t="n">
        <v>1.36</v>
      </c>
      <c r="P45" t="n">
        <v>1.36</v>
      </c>
    </row>
    <row r="46">
      <c r="A46" s="5" t="inlineStr">
        <is>
          <t>Cashflow je Aktie</t>
        </is>
      </c>
      <c r="B46" s="5" t="inlineStr">
        <is>
          <t>Cashflow per share</t>
        </is>
      </c>
      <c r="C46" t="n">
        <v>1.99</v>
      </c>
      <c r="D46" t="n">
        <v>1.43</v>
      </c>
      <c r="E46" t="n">
        <v>1.42</v>
      </c>
      <c r="F46" t="n">
        <v>1.21</v>
      </c>
      <c r="G46" t="n">
        <v>0.98</v>
      </c>
      <c r="H46" t="n">
        <v>0.98</v>
      </c>
      <c r="I46" t="n">
        <v>1.02</v>
      </c>
      <c r="J46" t="n">
        <v>0.75</v>
      </c>
      <c r="K46" t="n">
        <v>0.89</v>
      </c>
      <c r="L46" t="n">
        <v>0.63</v>
      </c>
      <c r="M46" t="n">
        <v>0.7</v>
      </c>
      <c r="N46" t="n">
        <v>0.59</v>
      </c>
      <c r="O46" t="n">
        <v>0.55</v>
      </c>
      <c r="P46" t="n">
        <v>0.55</v>
      </c>
    </row>
    <row r="47">
      <c r="A47" s="5" t="inlineStr">
        <is>
          <t>Bilanzsumme je Aktie</t>
        </is>
      </c>
      <c r="B47" s="5" t="inlineStr">
        <is>
          <t>Total assets per share</t>
        </is>
      </c>
      <c r="C47" t="n">
        <v>17.58</v>
      </c>
      <c r="D47" t="n">
        <v>16.52</v>
      </c>
      <c r="E47" t="n">
        <v>15.45</v>
      </c>
      <c r="F47" t="n">
        <v>13.43</v>
      </c>
      <c r="G47" t="n">
        <v>10.8</v>
      </c>
      <c r="H47" t="n">
        <v>9.83</v>
      </c>
      <c r="I47" t="n">
        <v>9.51</v>
      </c>
      <c r="J47" t="n">
        <v>8.279999999999999</v>
      </c>
      <c r="K47" t="n">
        <v>7.74</v>
      </c>
      <c r="L47" t="n">
        <v>7.54</v>
      </c>
      <c r="M47" t="n">
        <v>7.14</v>
      </c>
      <c r="N47" t="n">
        <v>7.86</v>
      </c>
      <c r="O47" t="n">
        <v>5.95</v>
      </c>
      <c r="P47" t="n">
        <v>5.95</v>
      </c>
    </row>
    <row r="48">
      <c r="A48" s="5" t="inlineStr">
        <is>
          <t>Personal am Ende des Jahres</t>
        </is>
      </c>
      <c r="B48" s="5" t="inlineStr">
        <is>
          <t>Staff at the end of year</t>
        </is>
      </c>
      <c r="C48" t="n">
        <v>18984</v>
      </c>
      <c r="D48" t="n">
        <v>18846</v>
      </c>
      <c r="E48" t="n">
        <v>17595</v>
      </c>
      <c r="F48" t="n">
        <v>16285</v>
      </c>
      <c r="G48" t="n">
        <v>15098</v>
      </c>
      <c r="H48" t="n">
        <v>14609</v>
      </c>
      <c r="I48" t="n">
        <v>13675</v>
      </c>
      <c r="J48" t="n">
        <v>11738</v>
      </c>
      <c r="K48" t="n">
        <v>11956</v>
      </c>
      <c r="L48" t="n">
        <v>12368</v>
      </c>
      <c r="M48" t="n">
        <v>13214</v>
      </c>
      <c r="N48" t="n">
        <v>14032</v>
      </c>
      <c r="O48" t="n">
        <v>12835</v>
      </c>
      <c r="P48" t="n">
        <v>12835</v>
      </c>
    </row>
    <row r="49">
      <c r="A49" s="5" t="inlineStr">
        <is>
          <t>Personalaufwand in Mio. GBP</t>
        </is>
      </c>
      <c r="B49" s="5" t="inlineStr"/>
      <c r="C49" t="n">
        <v>873.8</v>
      </c>
      <c r="D49" t="n">
        <v>859.4</v>
      </c>
      <c r="E49" t="n">
        <v>800.4</v>
      </c>
      <c r="F49" t="n">
        <v>713.2</v>
      </c>
      <c r="G49" t="n">
        <v>613</v>
      </c>
      <c r="H49" t="n">
        <v>594.7</v>
      </c>
      <c r="I49" t="n">
        <v>570.2</v>
      </c>
      <c r="J49" t="n">
        <v>494.7</v>
      </c>
      <c r="K49" t="n">
        <v>486.9</v>
      </c>
      <c r="L49" t="n">
        <v>464.6</v>
      </c>
      <c r="M49" t="n">
        <v>458.6</v>
      </c>
      <c r="N49" t="n">
        <v>422.1</v>
      </c>
      <c r="O49" t="n">
        <v>357.6</v>
      </c>
      <c r="P49" t="n">
        <v>357.6</v>
      </c>
    </row>
    <row r="50">
      <c r="A50" s="5" t="inlineStr">
        <is>
          <t>Aufwand je Mitarbeiter in GBP</t>
        </is>
      </c>
      <c r="B50" s="5" t="inlineStr"/>
      <c r="C50" t="n">
        <v>46028</v>
      </c>
      <c r="D50" t="n">
        <v>45601</v>
      </c>
      <c r="E50" t="n">
        <v>45490</v>
      </c>
      <c r="F50" t="n">
        <v>43795</v>
      </c>
      <c r="G50" t="n">
        <v>40601</v>
      </c>
      <c r="H50" t="n">
        <v>40708</v>
      </c>
      <c r="I50" t="n">
        <v>41697</v>
      </c>
      <c r="J50" t="n">
        <v>42145</v>
      </c>
      <c r="K50" t="n">
        <v>40724</v>
      </c>
      <c r="L50" t="n">
        <v>37565</v>
      </c>
      <c r="M50" t="n">
        <v>34706</v>
      </c>
      <c r="N50" t="n">
        <v>30081</v>
      </c>
      <c r="O50" t="n">
        <v>27861</v>
      </c>
      <c r="P50" t="n">
        <v>27861</v>
      </c>
    </row>
    <row r="51">
      <c r="A51" s="5" t="inlineStr">
        <is>
          <t>Umsatz je Mitarbeiter in GBP</t>
        </is>
      </c>
      <c r="B51" s="5" t="inlineStr"/>
      <c r="C51" t="n">
        <v>491293</v>
      </c>
      <c r="D51" t="n">
        <v>481768</v>
      </c>
      <c r="E51" t="n">
        <v>487690</v>
      </c>
      <c r="F51" t="n">
        <v>456193</v>
      </c>
      <c r="G51" t="n">
        <v>429838</v>
      </c>
      <c r="H51" t="n">
        <v>421418</v>
      </c>
      <c r="I51" t="n">
        <v>445901</v>
      </c>
      <c r="J51" t="n">
        <v>456568</v>
      </c>
      <c r="K51" t="n">
        <v>427359</v>
      </c>
      <c r="L51" t="n">
        <v>390492</v>
      </c>
      <c r="M51" t="n">
        <v>351801</v>
      </c>
      <c r="N51" t="n">
        <v>297698</v>
      </c>
      <c r="O51" t="n">
        <v>279073</v>
      </c>
      <c r="P51" t="n">
        <v>279073</v>
      </c>
    </row>
    <row r="52">
      <c r="A52" s="5" t="inlineStr">
        <is>
          <t>Bruttoergebnis je Mitarbeiter in GBP</t>
        </is>
      </c>
      <c r="B52" s="5" t="inlineStr"/>
      <c r="C52" t="n">
        <v>27834</v>
      </c>
      <c r="D52" t="n">
        <v>24737</v>
      </c>
      <c r="E52" t="n">
        <v>25916</v>
      </c>
      <c r="F52" t="n">
        <v>111084</v>
      </c>
      <c r="G52" t="n">
        <v>103491</v>
      </c>
      <c r="H52" t="n">
        <v>102492</v>
      </c>
      <c r="I52" t="n">
        <v>106720</v>
      </c>
      <c r="J52" t="n">
        <v>105725</v>
      </c>
      <c r="K52" t="n">
        <v>100686</v>
      </c>
      <c r="L52" t="n">
        <v>92400</v>
      </c>
      <c r="M52" t="n">
        <v>85008</v>
      </c>
      <c r="N52" t="n">
        <v>74715</v>
      </c>
      <c r="O52" t="n">
        <v>68360</v>
      </c>
      <c r="P52" t="n">
        <v>68360</v>
      </c>
    </row>
    <row r="53">
      <c r="A53" s="5" t="inlineStr">
        <is>
          <t>Gewinn je Mitarbeiter in GBP</t>
        </is>
      </c>
      <c r="B53" s="5" t="inlineStr"/>
      <c r="C53" t="n">
        <v>18394</v>
      </c>
      <c r="D53" t="n">
        <v>17325</v>
      </c>
      <c r="E53" t="n">
        <v>17647</v>
      </c>
      <c r="F53" t="n">
        <v>16328</v>
      </c>
      <c r="G53" t="n">
        <v>15413</v>
      </c>
      <c r="H53" t="n">
        <v>14423</v>
      </c>
      <c r="I53" t="n">
        <v>15122</v>
      </c>
      <c r="J53" t="n">
        <v>16638</v>
      </c>
      <c r="K53" t="n">
        <v>10355</v>
      </c>
      <c r="L53" t="n">
        <v>12856</v>
      </c>
      <c r="M53" t="n">
        <v>11268</v>
      </c>
      <c r="N53" t="n">
        <v>10134</v>
      </c>
      <c r="O53" t="n">
        <v>10136</v>
      </c>
      <c r="P53" t="n">
        <v>10136</v>
      </c>
    </row>
    <row r="54">
      <c r="A54" s="5" t="inlineStr">
        <is>
          <t>KGV (Kurs/Gewinn)</t>
        </is>
      </c>
      <c r="B54" s="5" t="inlineStr">
        <is>
          <t>PE (price/earnings)</t>
        </is>
      </c>
      <c r="C54" t="n">
        <v>19.7</v>
      </c>
      <c r="D54" t="n">
        <v>24.1</v>
      </c>
      <c r="E54" t="n">
        <v>22</v>
      </c>
      <c r="F54" t="n">
        <v>26.1</v>
      </c>
      <c r="G54" t="n">
        <v>26.5</v>
      </c>
      <c r="H54" t="n">
        <v>27.1</v>
      </c>
      <c r="I54" t="n">
        <v>22.7</v>
      </c>
      <c r="J54" t="n">
        <v>16.8</v>
      </c>
      <c r="K54" t="n">
        <v>23.3</v>
      </c>
      <c r="L54" t="n">
        <v>14.7</v>
      </c>
      <c r="M54" t="n">
        <v>14.7</v>
      </c>
      <c r="N54" t="n">
        <v>13.1</v>
      </c>
      <c r="O54" t="n">
        <v>17.8</v>
      </c>
      <c r="P54" t="n">
        <v>17.8</v>
      </c>
    </row>
    <row r="55">
      <c r="A55" s="5" t="inlineStr">
        <is>
          <t>KUV (Kurs/Umsatz)</t>
        </is>
      </c>
      <c r="B55" s="5" t="inlineStr">
        <is>
          <t>PS (price/sales)</t>
        </is>
      </c>
      <c r="C55" t="n">
        <v>0.75</v>
      </c>
      <c r="D55" t="n">
        <v>0.88</v>
      </c>
      <c r="E55" t="n">
        <v>0.8100000000000001</v>
      </c>
      <c r="F55" t="n">
        <v>0.95</v>
      </c>
      <c r="G55" t="n">
        <v>0.97</v>
      </c>
      <c r="H55" t="n">
        <v>0.96</v>
      </c>
      <c r="I55" t="n">
        <v>0.79</v>
      </c>
      <c r="J55" t="n">
        <v>0.67</v>
      </c>
      <c r="K55" t="n">
        <v>0.61</v>
      </c>
      <c r="L55" t="n">
        <v>0.52</v>
      </c>
      <c r="M55" t="n">
        <v>0.51</v>
      </c>
      <c r="N55" t="n">
        <v>0.49</v>
      </c>
      <c r="O55" t="n">
        <v>0.6899999999999999</v>
      </c>
      <c r="P55" t="n">
        <v>0.6899999999999999</v>
      </c>
    </row>
    <row r="56">
      <c r="A56" s="5" t="inlineStr">
        <is>
          <t>KBV (Kurs/Buchwert)</t>
        </is>
      </c>
      <c r="B56" s="5" t="inlineStr">
        <is>
          <t>PB (price/book value)</t>
        </is>
      </c>
      <c r="C56" t="n">
        <v>3.99</v>
      </c>
      <c r="D56" t="n">
        <v>4.7</v>
      </c>
      <c r="E56" t="n">
        <v>4.8</v>
      </c>
      <c r="F56" t="n">
        <v>5.39</v>
      </c>
      <c r="G56" t="n">
        <v>6.22</v>
      </c>
      <c r="H56" t="n">
        <v>6</v>
      </c>
      <c r="I56" t="n">
        <v>5.14</v>
      </c>
      <c r="J56" t="n">
        <v>4.05</v>
      </c>
      <c r="K56" t="n">
        <v>3.88</v>
      </c>
      <c r="L56" t="n">
        <v>3.18</v>
      </c>
      <c r="M56" t="n">
        <v>3.52</v>
      </c>
      <c r="N56" t="n">
        <v>3.37</v>
      </c>
      <c r="O56" t="n">
        <v>5.22</v>
      </c>
      <c r="P56" t="n">
        <v>5.22</v>
      </c>
    </row>
    <row r="57">
      <c r="A57" s="5" t="inlineStr">
        <is>
          <t>KCV (Kurs/Cashflow)</t>
        </is>
      </c>
      <c r="B57" s="5" t="inlineStr">
        <is>
          <t>PC (price/cashflow)</t>
        </is>
      </c>
      <c r="C57" t="n">
        <v>10.39</v>
      </c>
      <c r="D57" t="n">
        <v>16.6</v>
      </c>
      <c r="E57" t="n">
        <v>14.64</v>
      </c>
      <c r="F57" t="n">
        <v>17.41</v>
      </c>
      <c r="G57" t="n">
        <v>19.16</v>
      </c>
      <c r="H57" t="n">
        <v>18.01</v>
      </c>
      <c r="I57" t="n">
        <v>14.22</v>
      </c>
      <c r="J57" t="n">
        <v>13.52</v>
      </c>
      <c r="K57" t="n">
        <v>9.949999999999999</v>
      </c>
      <c r="L57" t="n">
        <v>11.4</v>
      </c>
      <c r="M57" t="n">
        <v>9.57</v>
      </c>
      <c r="N57" t="n">
        <v>10.04</v>
      </c>
      <c r="O57" t="n">
        <v>12.87</v>
      </c>
      <c r="P57" t="n">
        <v>12.87</v>
      </c>
    </row>
    <row r="58">
      <c r="A58" s="5" t="inlineStr">
        <is>
          <t>Dividendenrendite in %</t>
        </is>
      </c>
      <c r="B58" s="5" t="inlineStr">
        <is>
          <t>Dividend Yield in %</t>
        </is>
      </c>
      <c r="C58" t="n">
        <v>2.48</v>
      </c>
      <c r="D58" t="n">
        <v>2.12</v>
      </c>
      <c r="E58" t="n">
        <v>2.22</v>
      </c>
      <c r="F58" t="n">
        <v>1.99</v>
      </c>
      <c r="G58" t="n">
        <v>2.02</v>
      </c>
      <c r="H58" t="n">
        <v>2.04</v>
      </c>
      <c r="I58" t="n">
        <v>2.21</v>
      </c>
      <c r="J58" t="n">
        <v>2.78</v>
      </c>
      <c r="K58" t="n">
        <v>2.94</v>
      </c>
      <c r="L58" t="n">
        <v>3.2</v>
      </c>
      <c r="M58" t="n">
        <v>3.26</v>
      </c>
      <c r="N58" t="n">
        <v>3.56</v>
      </c>
      <c r="O58" t="n">
        <v>2.68</v>
      </c>
      <c r="P58" t="n">
        <v>2.68</v>
      </c>
    </row>
    <row r="59">
      <c r="A59" s="5" t="inlineStr">
        <is>
          <t>Gewinnrendite in %</t>
        </is>
      </c>
      <c r="B59" s="5" t="inlineStr">
        <is>
          <t>Return on profit in %</t>
        </is>
      </c>
      <c r="C59" t="n">
        <v>5.1</v>
      </c>
      <c r="D59" t="n">
        <v>4.2</v>
      </c>
      <c r="E59" t="n">
        <v>4.5</v>
      </c>
      <c r="F59" t="n">
        <v>3.8</v>
      </c>
      <c r="G59" t="n">
        <v>3.8</v>
      </c>
      <c r="H59" t="n">
        <v>3.7</v>
      </c>
      <c r="I59" t="n">
        <v>4.4</v>
      </c>
      <c r="J59" t="n">
        <v>5.9</v>
      </c>
      <c r="K59" t="n">
        <v>4.3</v>
      </c>
      <c r="L59" t="n">
        <v>6.8</v>
      </c>
      <c r="M59" t="n">
        <v>6.8</v>
      </c>
      <c r="N59" t="n">
        <v>7.6</v>
      </c>
      <c r="O59" t="n">
        <v>5.6</v>
      </c>
      <c r="P59" t="n">
        <v>5.6</v>
      </c>
    </row>
    <row r="60">
      <c r="A60" s="5" t="inlineStr">
        <is>
          <t>Eigenkapitalrendite in %</t>
        </is>
      </c>
      <c r="B60" s="5" t="inlineStr">
        <is>
          <t>Return on Equity in %</t>
        </is>
      </c>
      <c r="C60" t="n">
        <v>20.02</v>
      </c>
      <c r="D60" t="n">
        <v>19.27</v>
      </c>
      <c r="E60" t="n">
        <v>21.43</v>
      </c>
      <c r="F60" t="n">
        <v>20.26</v>
      </c>
      <c r="G60" t="n">
        <v>22.9</v>
      </c>
      <c r="H60" t="n">
        <v>21.41</v>
      </c>
      <c r="I60" t="n">
        <v>22</v>
      </c>
      <c r="J60" t="n">
        <v>22.06</v>
      </c>
      <c r="K60" t="n">
        <v>15.35</v>
      </c>
      <c r="L60" t="n">
        <v>19.96</v>
      </c>
      <c r="M60" t="n">
        <v>22.09</v>
      </c>
      <c r="N60" t="n">
        <v>23.21</v>
      </c>
      <c r="O60" t="n">
        <v>27.32</v>
      </c>
      <c r="P60" t="n">
        <v>27.32</v>
      </c>
    </row>
    <row r="61">
      <c r="A61" s="5" t="inlineStr">
        <is>
          <t>Umsatzrendite in %</t>
        </is>
      </c>
      <c r="B61" s="5" t="inlineStr">
        <is>
          <t>Return on sales in %</t>
        </is>
      </c>
      <c r="C61" t="n">
        <v>3.74</v>
      </c>
      <c r="D61" t="n">
        <v>3.6</v>
      </c>
      <c r="E61" t="n">
        <v>3.62</v>
      </c>
      <c r="F61" t="n">
        <v>3.58</v>
      </c>
      <c r="G61" t="n">
        <v>3.59</v>
      </c>
      <c r="H61" t="n">
        <v>3.42</v>
      </c>
      <c r="I61" t="n">
        <v>3.39</v>
      </c>
      <c r="J61" t="n">
        <v>3.64</v>
      </c>
      <c r="K61" t="n">
        <v>2.42</v>
      </c>
      <c r="L61" t="n">
        <v>3.29</v>
      </c>
      <c r="M61" t="n">
        <v>3.2</v>
      </c>
      <c r="N61" t="n">
        <v>3.4</v>
      </c>
      <c r="O61" t="n">
        <v>3.63</v>
      </c>
      <c r="P61" t="n">
        <v>3.63</v>
      </c>
    </row>
    <row r="62">
      <c r="A62" s="5" t="inlineStr">
        <is>
          <t>Gesamtkapitalrendite in %</t>
        </is>
      </c>
      <c r="B62" s="5" t="inlineStr">
        <is>
          <t>Total Return on Investment in %</t>
        </is>
      </c>
      <c r="C62" t="n">
        <v>5.9</v>
      </c>
      <c r="D62" t="n">
        <v>5.88</v>
      </c>
      <c r="E62" t="n">
        <v>5.98</v>
      </c>
      <c r="F62" t="n">
        <v>5.9</v>
      </c>
      <c r="G62" t="n">
        <v>6.43</v>
      </c>
      <c r="H62" t="n">
        <v>6.41</v>
      </c>
      <c r="I62" t="n">
        <v>6.52</v>
      </c>
      <c r="J62" t="n">
        <v>6.64</v>
      </c>
      <c r="K62" t="n">
        <v>4.52</v>
      </c>
      <c r="L62" t="n">
        <v>5.98</v>
      </c>
      <c r="M62" t="n">
        <v>5.94</v>
      </c>
      <c r="N62" t="n">
        <v>5.16</v>
      </c>
      <c r="O62" t="n">
        <v>6.25</v>
      </c>
      <c r="P62" t="n">
        <v>6.25</v>
      </c>
    </row>
    <row r="63">
      <c r="A63" s="5" t="inlineStr">
        <is>
          <t>Return on Investment in %</t>
        </is>
      </c>
      <c r="B63" s="5" t="inlineStr">
        <is>
          <t>Return on Investment in %</t>
        </is>
      </c>
      <c r="C63" t="n">
        <v>5.9</v>
      </c>
      <c r="D63" t="n">
        <v>5.88</v>
      </c>
      <c r="E63" t="n">
        <v>5.98</v>
      </c>
      <c r="F63" t="n">
        <v>5.9</v>
      </c>
      <c r="G63" t="n">
        <v>6.43</v>
      </c>
      <c r="H63" t="n">
        <v>6.41</v>
      </c>
      <c r="I63" t="n">
        <v>6.52</v>
      </c>
      <c r="J63" t="n">
        <v>6.64</v>
      </c>
      <c r="K63" t="n">
        <v>4.52</v>
      </c>
      <c r="L63" t="n">
        <v>5.98</v>
      </c>
      <c r="M63" t="n">
        <v>5.94</v>
      </c>
      <c r="N63" t="n">
        <v>5.16</v>
      </c>
      <c r="O63" t="n">
        <v>6.25</v>
      </c>
      <c r="P63" t="n">
        <v>6.25</v>
      </c>
    </row>
    <row r="64">
      <c r="A64" s="5" t="inlineStr">
        <is>
          <t>Arbeitsintensität in %</t>
        </is>
      </c>
      <c r="B64" s="5" t="inlineStr">
        <is>
          <t>Work Intensity in %</t>
        </is>
      </c>
      <c r="C64" t="n">
        <v>51.55</v>
      </c>
      <c r="D64" t="n">
        <v>54.68</v>
      </c>
      <c r="E64" t="n">
        <v>52.01</v>
      </c>
      <c r="F64" t="n">
        <v>53.67</v>
      </c>
      <c r="G64" t="n">
        <v>50.8</v>
      </c>
      <c r="H64" t="n">
        <v>50.8</v>
      </c>
      <c r="I64" t="n">
        <v>49.88</v>
      </c>
      <c r="J64" t="n">
        <v>50.69</v>
      </c>
      <c r="K64" t="n">
        <v>49.01</v>
      </c>
      <c r="L64" t="n">
        <v>47.55</v>
      </c>
      <c r="M64" t="n">
        <v>46.75</v>
      </c>
      <c r="N64" t="n">
        <v>46.79</v>
      </c>
      <c r="O64" t="n">
        <v>47.5</v>
      </c>
      <c r="P64" t="n">
        <v>47.5</v>
      </c>
    </row>
    <row r="65">
      <c r="A65" s="5" t="inlineStr">
        <is>
          <t>Eigenkapitalquote in %</t>
        </is>
      </c>
      <c r="B65" s="5" t="inlineStr">
        <is>
          <t>Equity Ratio in %</t>
        </is>
      </c>
      <c r="C65" t="n">
        <v>29.46</v>
      </c>
      <c r="D65" t="n">
        <v>30.5</v>
      </c>
      <c r="E65" t="n">
        <v>27.91</v>
      </c>
      <c r="F65" t="n">
        <v>29.12</v>
      </c>
      <c r="G65" t="n">
        <v>28.08</v>
      </c>
      <c r="H65" t="n">
        <v>29.91</v>
      </c>
      <c r="I65" t="n">
        <v>29.64</v>
      </c>
      <c r="J65" t="n">
        <v>30.11</v>
      </c>
      <c r="K65" t="n">
        <v>29.43</v>
      </c>
      <c r="L65" t="n">
        <v>29.96</v>
      </c>
      <c r="M65" t="n">
        <v>26.88</v>
      </c>
      <c r="N65" t="n">
        <v>22.25</v>
      </c>
      <c r="O65" t="n">
        <v>22.87</v>
      </c>
      <c r="P65" t="n">
        <v>22.87</v>
      </c>
    </row>
    <row r="66">
      <c r="A66" s="5" t="inlineStr">
        <is>
          <t>Fremdkapitalquote in %</t>
        </is>
      </c>
      <c r="B66" s="5" t="inlineStr">
        <is>
          <t>Debt Ratio in %</t>
        </is>
      </c>
      <c r="C66" t="n">
        <v>70.54000000000001</v>
      </c>
      <c r="D66" t="n">
        <v>69.5</v>
      </c>
      <c r="E66" t="n">
        <v>72.09</v>
      </c>
      <c r="F66" t="n">
        <v>70.88</v>
      </c>
      <c r="G66" t="n">
        <v>71.92</v>
      </c>
      <c r="H66" t="n">
        <v>70.09</v>
      </c>
      <c r="I66" t="n">
        <v>70.36</v>
      </c>
      <c r="J66" t="n">
        <v>69.89</v>
      </c>
      <c r="K66" t="n">
        <v>70.56999999999999</v>
      </c>
      <c r="L66" t="n">
        <v>70.04000000000001</v>
      </c>
      <c r="M66" t="n">
        <v>73.12</v>
      </c>
      <c r="N66" t="n">
        <v>77.75</v>
      </c>
      <c r="O66" t="n">
        <v>77.13</v>
      </c>
      <c r="P66" t="n">
        <v>77.13</v>
      </c>
    </row>
    <row r="67">
      <c r="A67" s="5" t="inlineStr">
        <is>
          <t>Verschuldungsgrad in %</t>
        </is>
      </c>
      <c r="B67" s="5" t="inlineStr">
        <is>
          <t>Finance Gearing in %</t>
        </is>
      </c>
      <c r="C67" t="n">
        <v>239.39</v>
      </c>
      <c r="D67" t="n">
        <v>227.89</v>
      </c>
      <c r="E67" t="n">
        <v>258.25</v>
      </c>
      <c r="F67" t="n">
        <v>243.4</v>
      </c>
      <c r="G67" t="n">
        <v>256.13</v>
      </c>
      <c r="H67" t="n">
        <v>234.28</v>
      </c>
      <c r="I67" t="n">
        <v>237.43</v>
      </c>
      <c r="J67" t="n">
        <v>232.15</v>
      </c>
      <c r="K67" t="n">
        <v>239.83</v>
      </c>
      <c r="L67" t="n">
        <v>233.8</v>
      </c>
      <c r="M67" t="n">
        <v>272.07</v>
      </c>
      <c r="N67" t="n">
        <v>349.48</v>
      </c>
      <c r="O67" t="n">
        <v>337.21</v>
      </c>
      <c r="P67" t="n">
        <v>337.21</v>
      </c>
    </row>
    <row r="68">
      <c r="A68" s="5" t="inlineStr">
        <is>
          <t>Bruttoergebnis Marge in %</t>
        </is>
      </c>
      <c r="B68" s="5" t="inlineStr">
        <is>
          <t>Gross Profit Marge in %</t>
        </is>
      </c>
      <c r="C68" t="n">
        <v>5.67</v>
      </c>
      <c r="D68" t="n">
        <v>5.13</v>
      </c>
      <c r="E68" t="n">
        <v>5.31</v>
      </c>
      <c r="F68" t="n">
        <v>24.35</v>
      </c>
      <c r="G68" t="n">
        <v>24.08</v>
      </c>
      <c r="H68" t="n">
        <v>24.31</v>
      </c>
      <c r="I68" t="n">
        <v>23.93</v>
      </c>
      <c r="J68" t="n">
        <v>23.16</v>
      </c>
      <c r="K68" t="n">
        <v>23.56</v>
      </c>
      <c r="L68" t="n">
        <v>23.66</v>
      </c>
      <c r="M68" t="n">
        <v>24.16</v>
      </c>
      <c r="N68" t="n">
        <v>25.09</v>
      </c>
      <c r="O68" t="n">
        <v>24.49</v>
      </c>
    </row>
    <row r="69">
      <c r="A69" s="5" t="inlineStr">
        <is>
          <t>Kurzfristige Vermögensquote in %</t>
        </is>
      </c>
      <c r="B69" s="5" t="inlineStr">
        <is>
          <t>Current Assets Ratio in %</t>
        </is>
      </c>
      <c r="C69" t="n">
        <v>51.55</v>
      </c>
      <c r="D69" t="n">
        <v>54.68</v>
      </c>
      <c r="E69" t="n">
        <v>52</v>
      </c>
      <c r="F69" t="n">
        <v>53.67</v>
      </c>
      <c r="G69" t="n">
        <v>50.82</v>
      </c>
      <c r="H69" t="n">
        <v>50.81</v>
      </c>
      <c r="I69" t="n">
        <v>49.87</v>
      </c>
      <c r="J69" t="n">
        <v>50.7</v>
      </c>
      <c r="K69" t="n">
        <v>49.03</v>
      </c>
      <c r="L69" t="n">
        <v>47.55</v>
      </c>
      <c r="M69" t="n">
        <v>46.77</v>
      </c>
      <c r="N69" t="n">
        <v>46.8</v>
      </c>
      <c r="O69" t="n">
        <v>47.5</v>
      </c>
    </row>
    <row r="70">
      <c r="A70" s="5" t="inlineStr">
        <is>
          <t>Nettogewinn Marge in %</t>
        </is>
      </c>
      <c r="B70" s="5" t="inlineStr">
        <is>
          <t>Net Profit Marge in %</t>
        </is>
      </c>
      <c r="C70" t="n">
        <v>3.74</v>
      </c>
      <c r="D70" t="n">
        <v>3.6</v>
      </c>
      <c r="E70" t="n">
        <v>3.62</v>
      </c>
      <c r="F70" t="n">
        <v>3.58</v>
      </c>
      <c r="G70" t="n">
        <v>3.59</v>
      </c>
      <c r="H70" t="n">
        <v>3.42</v>
      </c>
      <c r="I70" t="n">
        <v>3.39</v>
      </c>
      <c r="J70" t="n">
        <v>3.64</v>
      </c>
      <c r="K70" t="n">
        <v>2.42</v>
      </c>
      <c r="L70" t="n">
        <v>3.29</v>
      </c>
      <c r="M70" t="n">
        <v>3.2</v>
      </c>
      <c r="N70" t="n">
        <v>3.4</v>
      </c>
      <c r="O70" t="n">
        <v>3.63</v>
      </c>
    </row>
    <row r="71">
      <c r="A71" s="5" t="inlineStr">
        <is>
          <t>Operative Ergebnis Marge in %</t>
        </is>
      </c>
      <c r="B71" s="5" t="inlineStr">
        <is>
          <t>EBIT Marge in %</t>
        </is>
      </c>
      <c r="C71" t="n">
        <v>5.67</v>
      </c>
      <c r="D71" t="n">
        <v>5.13</v>
      </c>
      <c r="E71" t="n">
        <v>5.31</v>
      </c>
      <c r="F71" t="n">
        <v>5.51</v>
      </c>
      <c r="G71" t="n">
        <v>5.65</v>
      </c>
      <c r="H71" t="n">
        <v>5.55</v>
      </c>
      <c r="I71" t="n">
        <v>5.45</v>
      </c>
      <c r="J71" t="n">
        <v>5.48</v>
      </c>
      <c r="K71" t="n">
        <v>5.47</v>
      </c>
      <c r="L71" t="n">
        <v>5.29</v>
      </c>
      <c r="M71" t="n">
        <v>5.46</v>
      </c>
      <c r="N71" t="n">
        <v>5.85</v>
      </c>
      <c r="O71" t="n">
        <v>6.1</v>
      </c>
    </row>
    <row r="72">
      <c r="A72" s="5" t="inlineStr">
        <is>
          <t>Vermögensumsschlag in %</t>
        </is>
      </c>
      <c r="B72" s="5" t="inlineStr">
        <is>
          <t>Asset Turnover in %</t>
        </is>
      </c>
      <c r="C72" t="n">
        <v>157.55</v>
      </c>
      <c r="D72" t="n">
        <v>163.41</v>
      </c>
      <c r="E72" t="n">
        <v>165.34</v>
      </c>
      <c r="F72" t="n">
        <v>164.83</v>
      </c>
      <c r="G72" t="n">
        <v>179.33</v>
      </c>
      <c r="H72" t="n">
        <v>187.2</v>
      </c>
      <c r="I72" t="n">
        <v>192.24</v>
      </c>
      <c r="J72" t="n">
        <v>182.22</v>
      </c>
      <c r="K72" t="n">
        <v>186.43</v>
      </c>
      <c r="L72" t="n">
        <v>181.72</v>
      </c>
      <c r="M72" t="n">
        <v>185.37</v>
      </c>
      <c r="N72" t="n">
        <v>151.67</v>
      </c>
      <c r="O72" t="n">
        <v>172.05</v>
      </c>
    </row>
    <row r="73">
      <c r="A73" s="5" t="inlineStr">
        <is>
          <t>Langfristige Vermögensquote in %</t>
        </is>
      </c>
      <c r="B73" s="5" t="inlineStr">
        <is>
          <t>Non-Current Assets Ratio in %</t>
        </is>
      </c>
      <c r="C73" t="n">
        <v>48.45</v>
      </c>
      <c r="D73" t="n">
        <v>45.32</v>
      </c>
      <c r="E73" t="n">
        <v>47.98</v>
      </c>
      <c r="F73" t="n">
        <v>46.33</v>
      </c>
      <c r="G73" t="n">
        <v>49.21</v>
      </c>
      <c r="H73" t="n">
        <v>49.19</v>
      </c>
      <c r="I73" t="n">
        <v>50.09</v>
      </c>
      <c r="J73" t="n">
        <v>49.3</v>
      </c>
      <c r="K73" t="n">
        <v>51</v>
      </c>
      <c r="L73" t="n">
        <v>52.45</v>
      </c>
      <c r="M73" t="n">
        <v>53.27</v>
      </c>
      <c r="N73" t="n">
        <v>53.2</v>
      </c>
      <c r="O73" t="n">
        <v>52.5</v>
      </c>
    </row>
    <row r="74">
      <c r="A74" s="5" t="inlineStr">
        <is>
          <t>Gesamtkapitalrentabilität</t>
        </is>
      </c>
      <c r="B74" s="5" t="inlineStr">
        <is>
          <t>ROA Return on Assets in %</t>
        </is>
      </c>
      <c r="C74" t="n">
        <v>5.9</v>
      </c>
      <c r="D74" t="n">
        <v>5.88</v>
      </c>
      <c r="E74" t="n">
        <v>5.98</v>
      </c>
      <c r="F74" t="n">
        <v>5.9</v>
      </c>
      <c r="G74" t="n">
        <v>6.43</v>
      </c>
      <c r="H74" t="n">
        <v>6.41</v>
      </c>
      <c r="I74" t="n">
        <v>6.52</v>
      </c>
      <c r="J74" t="n">
        <v>6.64</v>
      </c>
      <c r="K74" t="n">
        <v>4.52</v>
      </c>
      <c r="L74" t="n">
        <v>5.98</v>
      </c>
      <c r="M74" t="n">
        <v>5.94</v>
      </c>
      <c r="N74" t="n">
        <v>5.16</v>
      </c>
      <c r="O74" t="n">
        <v>6.25</v>
      </c>
    </row>
    <row r="75">
      <c r="A75" s="5" t="inlineStr">
        <is>
          <t>Ertrag des eingesetzten Kapitals</t>
        </is>
      </c>
      <c r="B75" s="5" t="inlineStr">
        <is>
          <t>ROCE Return on Cap. Empl. in %</t>
        </is>
      </c>
      <c r="C75" t="n">
        <v>14.49</v>
      </c>
      <c r="D75" t="n">
        <v>13.61</v>
      </c>
      <c r="E75" t="n">
        <v>14.11</v>
      </c>
      <c r="F75" t="n">
        <v>14.29</v>
      </c>
      <c r="G75" t="n">
        <v>16.08</v>
      </c>
      <c r="H75" t="n">
        <v>16.1</v>
      </c>
      <c r="I75" t="n">
        <v>16.44</v>
      </c>
      <c r="J75" t="n">
        <v>16.97</v>
      </c>
      <c r="K75" t="n">
        <v>16</v>
      </c>
      <c r="L75" t="n">
        <v>15.03</v>
      </c>
      <c r="M75" t="n">
        <v>15.21</v>
      </c>
      <c r="N75" t="n">
        <v>13.74</v>
      </c>
      <c r="O75" t="n">
        <v>16.82</v>
      </c>
    </row>
    <row r="76">
      <c r="A76" s="5" t="inlineStr">
        <is>
          <t>Eigenkapital zu Anlagevermögen</t>
        </is>
      </c>
      <c r="B76" s="5" t="inlineStr">
        <is>
          <t>Equity to Fixed Assets in %</t>
        </is>
      </c>
      <c r="C76" t="n">
        <v>60.81</v>
      </c>
      <c r="D76" t="n">
        <v>67.31999999999999</v>
      </c>
      <c r="E76" t="n">
        <v>58.19</v>
      </c>
      <c r="F76" t="n">
        <v>62.88</v>
      </c>
      <c r="G76" t="n">
        <v>57.05</v>
      </c>
      <c r="H76" t="n">
        <v>60.81</v>
      </c>
      <c r="I76" t="n">
        <v>59.15</v>
      </c>
      <c r="J76" t="n">
        <v>61.07</v>
      </c>
      <c r="K76" t="n">
        <v>57.7</v>
      </c>
      <c r="L76" t="n">
        <v>57.13</v>
      </c>
      <c r="M76" t="n">
        <v>50.46</v>
      </c>
      <c r="N76" t="n">
        <v>41.82</v>
      </c>
      <c r="O76" t="n">
        <v>43.57</v>
      </c>
    </row>
    <row r="77">
      <c r="A77" s="5" t="inlineStr">
        <is>
          <t>Liquidität Dritten Grades</t>
        </is>
      </c>
      <c r="B77" s="5" t="inlineStr">
        <is>
          <t>Current Ratio in %</t>
        </is>
      </c>
      <c r="C77" t="n">
        <v>134.27</v>
      </c>
      <c r="D77" t="n">
        <v>142.56</v>
      </c>
      <c r="E77" t="n">
        <v>137.77</v>
      </c>
      <c r="F77" t="n">
        <v>147.59</v>
      </c>
      <c r="G77" t="n">
        <v>137.24</v>
      </c>
      <c r="H77" t="n">
        <v>143.31</v>
      </c>
      <c r="I77" t="n">
        <v>137.33</v>
      </c>
      <c r="J77" t="n">
        <v>123.22</v>
      </c>
      <c r="K77" t="n">
        <v>135.01</v>
      </c>
      <c r="L77" t="n">
        <v>132.05</v>
      </c>
      <c r="M77" t="n">
        <v>139.88</v>
      </c>
      <c r="N77" t="n">
        <v>132.26</v>
      </c>
      <c r="O77" t="n">
        <v>126.34</v>
      </c>
    </row>
    <row r="78">
      <c r="A78" s="5" t="inlineStr">
        <is>
          <t>Operativer Cashflow</t>
        </is>
      </c>
      <c r="B78" s="5" t="inlineStr">
        <is>
          <t>Operating Cashflow in M</t>
        </is>
      </c>
      <c r="C78" t="n">
        <v>3499.2481</v>
      </c>
      <c r="D78" t="n">
        <v>5584.738</v>
      </c>
      <c r="E78" t="n">
        <v>4918.015200000001</v>
      </c>
      <c r="F78" t="n">
        <v>5842.9701</v>
      </c>
      <c r="G78" t="n">
        <v>6422.2404</v>
      </c>
      <c r="H78" t="n">
        <v>6027.947</v>
      </c>
      <c r="I78" t="n">
        <v>4742.37</v>
      </c>
      <c r="J78" t="n">
        <v>4805.008</v>
      </c>
      <c r="K78" t="n">
        <v>3522.3</v>
      </c>
      <c r="L78" t="n">
        <v>4018.5</v>
      </c>
      <c r="M78" t="n">
        <v>3363.855</v>
      </c>
      <c r="N78" t="n">
        <v>3518.016</v>
      </c>
      <c r="O78" t="n">
        <v>4501.925999999999</v>
      </c>
    </row>
    <row r="79">
      <c r="A79" s="5" t="inlineStr">
        <is>
          <t>Aktienrückkauf</t>
        </is>
      </c>
      <c r="B79" s="5" t="inlineStr">
        <is>
          <t>Share Buyback in M</t>
        </is>
      </c>
      <c r="C79" t="n">
        <v>-0.3600000000000136</v>
      </c>
      <c r="D79" t="n">
        <v>-0.5</v>
      </c>
      <c r="E79" t="n">
        <v>-0.3199999999999932</v>
      </c>
      <c r="F79" t="n">
        <v>-0.4200000000000159</v>
      </c>
      <c r="G79" t="n">
        <v>-0.4900000000000091</v>
      </c>
      <c r="H79" t="n">
        <v>-1.199999999999989</v>
      </c>
      <c r="I79" t="n">
        <v>21.89999999999998</v>
      </c>
      <c r="J79" t="n">
        <v>-1.399999999999977</v>
      </c>
      <c r="K79" t="n">
        <v>-1.5</v>
      </c>
      <c r="L79" t="n">
        <v>-1</v>
      </c>
      <c r="M79" t="n">
        <v>-1.100000000000023</v>
      </c>
      <c r="N79" t="n">
        <v>-0.5999999999999659</v>
      </c>
      <c r="O79" t="n">
        <v>0</v>
      </c>
    </row>
    <row r="80">
      <c r="A80" s="5" t="inlineStr">
        <is>
          <t>Umsatzwachstum 1J in %</t>
        </is>
      </c>
      <c r="B80" s="5" t="inlineStr">
        <is>
          <t>Revenue Growth 1Y in %</t>
        </is>
      </c>
      <c r="C80" t="n">
        <v>2.73</v>
      </c>
      <c r="D80" t="n">
        <v>5.8</v>
      </c>
      <c r="E80" t="n">
        <v>15.51</v>
      </c>
      <c r="F80" t="n">
        <v>14.47</v>
      </c>
      <c r="G80" t="n">
        <v>5.41</v>
      </c>
      <c r="H80" t="n">
        <v>0.97</v>
      </c>
      <c r="I80" t="n">
        <v>13.79</v>
      </c>
      <c r="J80" t="n">
        <v>4.87</v>
      </c>
      <c r="K80" t="n">
        <v>5.8</v>
      </c>
      <c r="L80" t="n">
        <v>3.89</v>
      </c>
      <c r="M80" t="n">
        <v>11.3</v>
      </c>
      <c r="N80" t="n">
        <v>16.61</v>
      </c>
      <c r="O80" t="inlineStr">
        <is>
          <t>-</t>
        </is>
      </c>
    </row>
    <row r="81">
      <c r="A81" s="5" t="inlineStr">
        <is>
          <t>Umsatzwachstum 3J in %</t>
        </is>
      </c>
      <c r="B81" s="5" t="inlineStr">
        <is>
          <t>Revenue Growth 3Y in %</t>
        </is>
      </c>
      <c r="C81" t="n">
        <v>8.01</v>
      </c>
      <c r="D81" t="n">
        <v>11.93</v>
      </c>
      <c r="E81" t="n">
        <v>11.8</v>
      </c>
      <c r="F81" t="n">
        <v>6.95</v>
      </c>
      <c r="G81" t="n">
        <v>6.72</v>
      </c>
      <c r="H81" t="n">
        <v>6.54</v>
      </c>
      <c r="I81" t="n">
        <v>8.15</v>
      </c>
      <c r="J81" t="n">
        <v>4.85</v>
      </c>
      <c r="K81" t="n">
        <v>7</v>
      </c>
      <c r="L81" t="n">
        <v>10.6</v>
      </c>
      <c r="M81" t="n">
        <v>9.300000000000001</v>
      </c>
      <c r="N81" t="inlineStr">
        <is>
          <t>-</t>
        </is>
      </c>
      <c r="O81" t="inlineStr">
        <is>
          <t>-</t>
        </is>
      </c>
    </row>
    <row r="82">
      <c r="A82" s="5" t="inlineStr">
        <is>
          <t>Umsatzwachstum 5J in %</t>
        </is>
      </c>
      <c r="B82" s="5" t="inlineStr">
        <is>
          <t>Revenue Growth 5Y in %</t>
        </is>
      </c>
      <c r="C82" t="n">
        <v>8.779999999999999</v>
      </c>
      <c r="D82" t="n">
        <v>8.43</v>
      </c>
      <c r="E82" t="n">
        <v>10.03</v>
      </c>
      <c r="F82" t="n">
        <v>7.9</v>
      </c>
      <c r="G82" t="n">
        <v>6.17</v>
      </c>
      <c r="H82" t="n">
        <v>5.86</v>
      </c>
      <c r="I82" t="n">
        <v>7.93</v>
      </c>
      <c r="J82" t="n">
        <v>8.49</v>
      </c>
      <c r="K82" t="n">
        <v>7.52</v>
      </c>
      <c r="L82" t="inlineStr">
        <is>
          <t>-</t>
        </is>
      </c>
      <c r="M82" t="inlineStr">
        <is>
          <t>-</t>
        </is>
      </c>
      <c r="N82" t="inlineStr">
        <is>
          <t>-</t>
        </is>
      </c>
      <c r="O82" t="inlineStr">
        <is>
          <t>-</t>
        </is>
      </c>
    </row>
    <row r="83">
      <c r="A83" s="5" t="inlineStr">
        <is>
          <t>Umsatzwachstum 10J in %</t>
        </is>
      </c>
      <c r="B83" s="5" t="inlineStr">
        <is>
          <t>Revenue Growth 10Y in %</t>
        </is>
      </c>
      <c r="C83" t="n">
        <v>7.32</v>
      </c>
      <c r="D83" t="n">
        <v>8.18</v>
      </c>
      <c r="E83" t="n">
        <v>9.26</v>
      </c>
      <c r="F83" t="n">
        <v>7.71</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6.95</v>
      </c>
      <c r="D84" t="n">
        <v>5.15</v>
      </c>
      <c r="E84" t="n">
        <v>16.77</v>
      </c>
      <c r="F84" t="n">
        <v>14.27</v>
      </c>
      <c r="G84" t="n">
        <v>10.44</v>
      </c>
      <c r="H84" t="n">
        <v>1.89</v>
      </c>
      <c r="I84" t="n">
        <v>5.89</v>
      </c>
      <c r="J84" t="n">
        <v>57.75</v>
      </c>
      <c r="K84" t="n">
        <v>-22.14</v>
      </c>
      <c r="L84" t="n">
        <v>6.78</v>
      </c>
      <c r="M84" t="n">
        <v>4.71</v>
      </c>
      <c r="N84" t="n">
        <v>9.300000000000001</v>
      </c>
      <c r="O84" t="inlineStr">
        <is>
          <t>-</t>
        </is>
      </c>
    </row>
    <row r="85">
      <c r="A85" s="5" t="inlineStr">
        <is>
          <t>Gewinnwachstum 3J in %</t>
        </is>
      </c>
      <c r="B85" s="5" t="inlineStr">
        <is>
          <t>Earnings Growth 3Y in %</t>
        </is>
      </c>
      <c r="C85" t="n">
        <v>9.619999999999999</v>
      </c>
      <c r="D85" t="n">
        <v>12.06</v>
      </c>
      <c r="E85" t="n">
        <v>13.83</v>
      </c>
      <c r="F85" t="n">
        <v>8.869999999999999</v>
      </c>
      <c r="G85" t="n">
        <v>6.07</v>
      </c>
      <c r="H85" t="n">
        <v>21.84</v>
      </c>
      <c r="I85" t="n">
        <v>13.83</v>
      </c>
      <c r="J85" t="n">
        <v>14.13</v>
      </c>
      <c r="K85" t="n">
        <v>-3.55</v>
      </c>
      <c r="L85" t="n">
        <v>6.93</v>
      </c>
      <c r="M85" t="n">
        <v>4.67</v>
      </c>
      <c r="N85" t="inlineStr">
        <is>
          <t>-</t>
        </is>
      </c>
      <c r="O85" t="inlineStr">
        <is>
          <t>-</t>
        </is>
      </c>
    </row>
    <row r="86">
      <c r="A86" s="5" t="inlineStr">
        <is>
          <t>Gewinnwachstum 5J in %</t>
        </is>
      </c>
      <c r="B86" s="5" t="inlineStr">
        <is>
          <t>Earnings Growth 5Y in %</t>
        </is>
      </c>
      <c r="C86" t="n">
        <v>10.72</v>
      </c>
      <c r="D86" t="n">
        <v>9.699999999999999</v>
      </c>
      <c r="E86" t="n">
        <v>9.85</v>
      </c>
      <c r="F86" t="n">
        <v>18.05</v>
      </c>
      <c r="G86" t="n">
        <v>10.77</v>
      </c>
      <c r="H86" t="n">
        <v>10.03</v>
      </c>
      <c r="I86" t="n">
        <v>10.6</v>
      </c>
      <c r="J86" t="n">
        <v>11.28</v>
      </c>
      <c r="K86" t="n">
        <v>-0.27</v>
      </c>
      <c r="L86" t="inlineStr">
        <is>
          <t>-</t>
        </is>
      </c>
      <c r="M86" t="inlineStr">
        <is>
          <t>-</t>
        </is>
      </c>
      <c r="N86" t="inlineStr">
        <is>
          <t>-</t>
        </is>
      </c>
      <c r="O86" t="inlineStr">
        <is>
          <t>-</t>
        </is>
      </c>
    </row>
    <row r="87">
      <c r="A87" s="5" t="inlineStr">
        <is>
          <t>Gewinnwachstum 10J in %</t>
        </is>
      </c>
      <c r="B87" s="5" t="inlineStr">
        <is>
          <t>Earnings Growth 10Y in %</t>
        </is>
      </c>
      <c r="C87" t="n">
        <v>10.38</v>
      </c>
      <c r="D87" t="n">
        <v>10.15</v>
      </c>
      <c r="E87" t="n">
        <v>10.57</v>
      </c>
      <c r="F87" t="n">
        <v>8.890000000000001</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1.84</v>
      </c>
      <c r="D88" t="n">
        <v>2.48</v>
      </c>
      <c r="E88" t="n">
        <v>2.23</v>
      </c>
      <c r="F88" t="n">
        <v>1.45</v>
      </c>
      <c r="G88" t="n">
        <v>2.46</v>
      </c>
      <c r="H88" t="n">
        <v>2.7</v>
      </c>
      <c r="I88" t="n">
        <v>2.14</v>
      </c>
      <c r="J88" t="n">
        <v>1.49</v>
      </c>
      <c r="K88" t="n">
        <v>-86.3</v>
      </c>
      <c r="L88" t="inlineStr">
        <is>
          <t>-</t>
        </is>
      </c>
      <c r="M88" t="inlineStr">
        <is>
          <t>-</t>
        </is>
      </c>
      <c r="N88" t="inlineStr">
        <is>
          <t>-</t>
        </is>
      </c>
      <c r="O88" t="inlineStr">
        <is>
          <t>-</t>
        </is>
      </c>
    </row>
    <row r="89">
      <c r="A89" s="5" t="inlineStr">
        <is>
          <t>EBIT-Wachstum 1J in %</t>
        </is>
      </c>
      <c r="B89" s="5" t="inlineStr">
        <is>
          <t>EBIT Growth 1Y in %</t>
        </is>
      </c>
      <c r="C89" t="n">
        <v>13.34</v>
      </c>
      <c r="D89" t="n">
        <v>2.24</v>
      </c>
      <c r="E89" t="n">
        <v>11.3</v>
      </c>
      <c r="F89" t="n">
        <v>11.79</v>
      </c>
      <c r="G89" t="n">
        <v>7.23</v>
      </c>
      <c r="H89" t="n">
        <v>2.92</v>
      </c>
      <c r="I89" t="n">
        <v>13.04</v>
      </c>
      <c r="J89" t="n">
        <v>5.19</v>
      </c>
      <c r="K89" t="n">
        <v>9.23</v>
      </c>
      <c r="L89" t="n">
        <v>0.71</v>
      </c>
      <c r="M89" t="n">
        <v>3.84</v>
      </c>
      <c r="N89" t="n">
        <v>11.9</v>
      </c>
      <c r="O89" t="inlineStr">
        <is>
          <t>-</t>
        </is>
      </c>
    </row>
    <row r="90">
      <c r="A90" s="5" t="inlineStr">
        <is>
          <t>EBIT-Wachstum 3J in %</t>
        </is>
      </c>
      <c r="B90" s="5" t="inlineStr">
        <is>
          <t>EBIT Growth 3Y in %</t>
        </is>
      </c>
      <c r="C90" t="n">
        <v>8.960000000000001</v>
      </c>
      <c r="D90" t="n">
        <v>8.44</v>
      </c>
      <c r="E90" t="n">
        <v>10.11</v>
      </c>
      <c r="F90" t="n">
        <v>7.31</v>
      </c>
      <c r="G90" t="n">
        <v>7.73</v>
      </c>
      <c r="H90" t="n">
        <v>7.05</v>
      </c>
      <c r="I90" t="n">
        <v>9.15</v>
      </c>
      <c r="J90" t="n">
        <v>5.04</v>
      </c>
      <c r="K90" t="n">
        <v>4.59</v>
      </c>
      <c r="L90" t="n">
        <v>5.48</v>
      </c>
      <c r="M90" t="n">
        <v>5.25</v>
      </c>
      <c r="N90" t="inlineStr">
        <is>
          <t>-</t>
        </is>
      </c>
      <c r="O90" t="inlineStr">
        <is>
          <t>-</t>
        </is>
      </c>
    </row>
    <row r="91">
      <c r="A91" s="5" t="inlineStr">
        <is>
          <t>EBIT-Wachstum 5J in %</t>
        </is>
      </c>
      <c r="B91" s="5" t="inlineStr">
        <is>
          <t>EBIT Growth 5Y in %</t>
        </is>
      </c>
      <c r="C91" t="n">
        <v>9.18</v>
      </c>
      <c r="D91" t="n">
        <v>7.1</v>
      </c>
      <c r="E91" t="n">
        <v>9.26</v>
      </c>
      <c r="F91" t="n">
        <v>8.029999999999999</v>
      </c>
      <c r="G91" t="n">
        <v>7.52</v>
      </c>
      <c r="H91" t="n">
        <v>6.22</v>
      </c>
      <c r="I91" t="n">
        <v>6.4</v>
      </c>
      <c r="J91" t="n">
        <v>6.17</v>
      </c>
      <c r="K91" t="n">
        <v>5.14</v>
      </c>
      <c r="L91" t="inlineStr">
        <is>
          <t>-</t>
        </is>
      </c>
      <c r="M91" t="inlineStr">
        <is>
          <t>-</t>
        </is>
      </c>
      <c r="N91" t="inlineStr">
        <is>
          <t>-</t>
        </is>
      </c>
      <c r="O91" t="inlineStr">
        <is>
          <t>-</t>
        </is>
      </c>
    </row>
    <row r="92">
      <c r="A92" s="5" t="inlineStr">
        <is>
          <t>EBIT-Wachstum 10J in %</t>
        </is>
      </c>
      <c r="B92" s="5" t="inlineStr">
        <is>
          <t>EBIT Growth 10Y in %</t>
        </is>
      </c>
      <c r="C92" t="n">
        <v>7.7</v>
      </c>
      <c r="D92" t="n">
        <v>6.75</v>
      </c>
      <c r="E92" t="n">
        <v>7.72</v>
      </c>
      <c r="F92" t="n">
        <v>6.58</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-37.41</v>
      </c>
      <c r="D93" t="n">
        <v>13.39</v>
      </c>
      <c r="E93" t="n">
        <v>-15.91</v>
      </c>
      <c r="F93" t="n">
        <v>-9.130000000000001</v>
      </c>
      <c r="G93" t="n">
        <v>6.39</v>
      </c>
      <c r="H93" t="n">
        <v>26.65</v>
      </c>
      <c r="I93" t="n">
        <v>5.18</v>
      </c>
      <c r="J93" t="n">
        <v>35.88</v>
      </c>
      <c r="K93" t="n">
        <v>-12.72</v>
      </c>
      <c r="L93" t="n">
        <v>19.12</v>
      </c>
      <c r="M93" t="n">
        <v>-4.68</v>
      </c>
      <c r="N93" t="n">
        <v>-21.99</v>
      </c>
      <c r="O93" t="inlineStr">
        <is>
          <t>-</t>
        </is>
      </c>
    </row>
    <row r="94">
      <c r="A94" s="5" t="inlineStr">
        <is>
          <t>Op.Cashflow Wachstum 3J in %</t>
        </is>
      </c>
      <c r="B94" s="5" t="inlineStr">
        <is>
          <t>Op.Cashflow Wachstum 3Y in %</t>
        </is>
      </c>
      <c r="C94" t="n">
        <v>-13.31</v>
      </c>
      <c r="D94" t="n">
        <v>-3.88</v>
      </c>
      <c r="E94" t="n">
        <v>-6.22</v>
      </c>
      <c r="F94" t="n">
        <v>7.97</v>
      </c>
      <c r="G94" t="n">
        <v>12.74</v>
      </c>
      <c r="H94" t="n">
        <v>22.57</v>
      </c>
      <c r="I94" t="n">
        <v>9.449999999999999</v>
      </c>
      <c r="J94" t="n">
        <v>14.09</v>
      </c>
      <c r="K94" t="n">
        <v>0.57</v>
      </c>
      <c r="L94" t="n">
        <v>-2.52</v>
      </c>
      <c r="M94" t="n">
        <v>-8.890000000000001</v>
      </c>
      <c r="N94" t="inlineStr">
        <is>
          <t>-</t>
        </is>
      </c>
      <c r="O94" t="inlineStr">
        <is>
          <t>-</t>
        </is>
      </c>
    </row>
    <row r="95">
      <c r="A95" s="5" t="inlineStr">
        <is>
          <t>Op.Cashflow Wachstum 5J in %</t>
        </is>
      </c>
      <c r="B95" s="5" t="inlineStr">
        <is>
          <t>Op.Cashflow Wachstum 5Y in %</t>
        </is>
      </c>
      <c r="C95" t="n">
        <v>-8.529999999999999</v>
      </c>
      <c r="D95" t="n">
        <v>4.28</v>
      </c>
      <c r="E95" t="n">
        <v>2.64</v>
      </c>
      <c r="F95" t="n">
        <v>12.99</v>
      </c>
      <c r="G95" t="n">
        <v>12.28</v>
      </c>
      <c r="H95" t="n">
        <v>14.82</v>
      </c>
      <c r="I95" t="n">
        <v>8.56</v>
      </c>
      <c r="J95" t="n">
        <v>3.12</v>
      </c>
      <c r="K95" t="n">
        <v>-4.05</v>
      </c>
      <c r="L95" t="inlineStr">
        <is>
          <t>-</t>
        </is>
      </c>
      <c r="M95" t="inlineStr">
        <is>
          <t>-</t>
        </is>
      </c>
      <c r="N95" t="inlineStr">
        <is>
          <t>-</t>
        </is>
      </c>
      <c r="O95" t="inlineStr">
        <is>
          <t>-</t>
        </is>
      </c>
    </row>
    <row r="96">
      <c r="A96" s="5" t="inlineStr">
        <is>
          <t>Op.Cashflow Wachstum 10J in %</t>
        </is>
      </c>
      <c r="B96" s="5" t="inlineStr">
        <is>
          <t>Op.Cashflow Wachstum 10Y in %</t>
        </is>
      </c>
      <c r="C96" t="n">
        <v>3.14</v>
      </c>
      <c r="D96" t="n">
        <v>6.42</v>
      </c>
      <c r="E96" t="n">
        <v>2.88</v>
      </c>
      <c r="F96" t="n">
        <v>4.47</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778.7</v>
      </c>
      <c r="D97" t="n">
        <v>906.9</v>
      </c>
      <c r="E97" t="n">
        <v>740.1</v>
      </c>
      <c r="F97" t="n">
        <v>780.2</v>
      </c>
      <c r="G97" t="n">
        <v>498.8</v>
      </c>
      <c r="H97" t="n">
        <v>504.7</v>
      </c>
      <c r="I97" t="n">
        <v>429.9</v>
      </c>
      <c r="J97" t="n">
        <v>281.1</v>
      </c>
      <c r="K97" t="n">
        <v>348</v>
      </c>
      <c r="L97" t="n">
        <v>307</v>
      </c>
      <c r="M97" t="n">
        <v>333.9</v>
      </c>
      <c r="N97" t="n">
        <v>313.9</v>
      </c>
      <c r="O97" t="n">
        <v>206.2</v>
      </c>
      <c r="P97" t="n">
        <v>206.2</v>
      </c>
    </row>
  </sheetData>
  <pageMargins bottom="1" footer="0.5" header="0.5" left="0.75" right="0.75" top="1"/>
</worksheet>
</file>

<file path=xl/worksheets/sheet22.xml><?xml version="1.0" encoding="utf-8"?>
<worksheet xmlns="http://schemas.openxmlformats.org/spreadsheetml/2006/main">
  <sheetPr>
    <outlinePr summaryBelow="1" summaryRight="1"/>
    <pageSetUpPr/>
  </sheetPr>
  <dimension ref="A1:N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10"/>
  </cols>
  <sheetData>
    <row r="1">
      <c r="A1" s="1" t="inlineStr">
        <is>
          <t xml:space="preserve">BURBERRY GROUP </t>
        </is>
      </c>
      <c r="B1" s="2" t="inlineStr">
        <is>
          <t>WKN: 691197  ISIN: GB0031743007  US-Symbol:BBRYF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+44-20-3367-3000</t>
        </is>
      </c>
      <c r="G4" t="inlineStr">
        <is>
          <t>31.01.2020</t>
        </is>
      </c>
      <c r="H4" t="inlineStr">
        <is>
          <t>Dividend Payout</t>
        </is>
      </c>
      <c r="J4" t="inlineStr">
        <is>
          <t>BlackRock, Inc.</t>
        </is>
      </c>
      <c r="L4" t="inlineStr">
        <is>
          <t>6,62%</t>
        </is>
      </c>
    </row>
    <row r="5">
      <c r="A5" s="5" t="inlineStr">
        <is>
          <t>Ticker</t>
        </is>
      </c>
      <c r="B5" t="inlineStr">
        <is>
          <t>BB2</t>
        </is>
      </c>
      <c r="C5" s="5" t="inlineStr">
        <is>
          <t>Fax</t>
        </is>
      </c>
      <c r="D5" s="5" t="inlineStr"/>
      <c r="E5" t="inlineStr">
        <is>
          <t>-</t>
        </is>
      </c>
      <c r="G5" t="inlineStr">
        <is>
          <t>08.06.2020</t>
        </is>
      </c>
      <c r="H5" t="inlineStr">
        <is>
          <t>Publication Of Annual Report (Estimated)</t>
        </is>
      </c>
      <c r="J5" t="inlineStr">
        <is>
          <t>Lindsell Train Limited</t>
        </is>
      </c>
      <c r="L5" t="inlineStr">
        <is>
          <t>5,00%</t>
        </is>
      </c>
    </row>
    <row r="6">
      <c r="A6" s="5" t="inlineStr">
        <is>
          <t>Gelistet Seit / Listed Since</t>
        </is>
      </c>
      <c r="B6" t="inlineStr">
        <is>
          <t>-</t>
        </is>
      </c>
      <c r="C6" s="5" t="inlineStr">
        <is>
          <t>Internet</t>
        </is>
      </c>
      <c r="D6" s="5" t="inlineStr"/>
      <c r="E6" t="inlineStr">
        <is>
          <t>http://www.burberryplc.com/</t>
        </is>
      </c>
      <c r="J6" t="inlineStr">
        <is>
          <t>Freefloat</t>
        </is>
      </c>
      <c r="L6" t="inlineStr">
        <is>
          <t>88,38%</t>
        </is>
      </c>
    </row>
    <row r="7">
      <c r="A7" s="5" t="inlineStr">
        <is>
          <t>Nominalwert / Nominal Value</t>
        </is>
      </c>
      <c r="B7" t="inlineStr">
        <is>
          <t>0,25</t>
        </is>
      </c>
      <c r="C7" s="5" t="inlineStr">
        <is>
          <t>Inv. Relations Telefon / Phone</t>
        </is>
      </c>
      <c r="D7" s="5" t="inlineStr"/>
      <c r="E7" t="inlineStr">
        <is>
          <t>+44-20-3367-3524</t>
        </is>
      </c>
    </row>
    <row r="8">
      <c r="A8" s="5" t="inlineStr">
        <is>
          <t>Land / Country</t>
        </is>
      </c>
      <c r="B8" t="inlineStr">
        <is>
          <t>Großbritannien</t>
        </is>
      </c>
      <c r="C8" s="5" t="inlineStr">
        <is>
          <t>Inv. Relations E-Mail</t>
        </is>
      </c>
      <c r="D8" s="5" t="inlineStr"/>
      <c r="E8" t="inlineStr">
        <is>
          <t>investor.relations@burberry.com</t>
        </is>
      </c>
    </row>
    <row r="9">
      <c r="A9" s="5" t="inlineStr">
        <is>
          <t>Währung / Currency</t>
        </is>
      </c>
      <c r="B9" t="inlineStr">
        <is>
          <t>GBP</t>
        </is>
      </c>
      <c r="C9" s="5" t="inlineStr">
        <is>
          <t>Kontaktperson / Contact Person</t>
        </is>
      </c>
      <c r="D9" s="5" t="inlineStr"/>
      <c r="E9" t="inlineStr">
        <is>
          <t>Charlotte Cowley</t>
        </is>
      </c>
    </row>
    <row r="10">
      <c r="A10" s="5" t="inlineStr">
        <is>
          <t>Branche / Industry</t>
        </is>
      </c>
      <c r="B10" t="inlineStr">
        <is>
          <t>Clothing</t>
        </is>
      </c>
      <c r="C10" s="5" t="inlineStr"/>
      <c r="D10" s="5" t="inlineStr"/>
    </row>
    <row r="11">
      <c r="A11" s="5" t="inlineStr">
        <is>
          <t>Sektor / Sector</t>
        </is>
      </c>
      <c r="B11" t="inlineStr">
        <is>
          <t>Consumer Goods</t>
        </is>
      </c>
    </row>
    <row r="12">
      <c r="A12" s="5" t="inlineStr">
        <is>
          <t>Typ / Genre</t>
        </is>
      </c>
      <c r="B12" t="inlineStr">
        <is>
          <t>Stammaktie</t>
        </is>
      </c>
    </row>
    <row r="13">
      <c r="A13" s="5" t="inlineStr">
        <is>
          <t>Adresse / Address</t>
        </is>
      </c>
      <c r="B13" t="inlineStr">
        <is>
          <t>Burberry Group plcHorseferry House, Horseferry Road  UK-London SW1P 2AW</t>
        </is>
      </c>
    </row>
    <row r="14">
      <c r="A14" s="5" t="inlineStr">
        <is>
          <t>Management</t>
        </is>
      </c>
      <c r="B14" t="inlineStr">
        <is>
          <t>Marco Gobbetti, Julie Brown</t>
        </is>
      </c>
    </row>
    <row r="15">
      <c r="A15" s="5" t="inlineStr">
        <is>
          <t>Aufsichtsrat / Board</t>
        </is>
      </c>
      <c r="B15" t="inlineStr">
        <is>
          <t>Dr Gerry Murphy, Marco Gobbetti, Julie Brown, Fabiola Arredondo, Jeremy Darroch, Ron Frasch, Matthew Key, Carolyn McCall, Orna Nichionna, Debra L. Lee, Sam Fischer</t>
        </is>
      </c>
    </row>
    <row r="16">
      <c r="A16" s="5" t="inlineStr">
        <is>
          <t>Beschreibung</t>
        </is>
      </c>
      <c r="B16" t="inlineStr">
        <is>
          <t>Burberry Group plc ist ein international tätiges Bekleidungsunternehmen im oberen Preissegment. Die Marke Burberry steht für Qualität, Funktion und modernen klassischen Stil mit Fokus auf Oberbekleidung und Lederwaren. Das bekannteste Bekleidungsstück ist der Burberry-Trenchcoat mit seinem markanten karierten Innenfutter. Der Konzern produziert und verkauft Accessoires, Lederwaren, Damen-, Herren- und Kinderbekleidung unter den Marken BURBERRY, Equestrian Knight Device und Burberry Check. Der Absatz erfolgt weltweit über eigene Burberry-Geschäfte und online-Shops, den Facheinzelhandel, Outletshops, Franchiseunternehmer und den Grosshandel. Im Weiteren vergibt die Gesellschaft weltweite Produktlizenzen für Brillen, Parfüms und Uhren. Die Gesellschaft wurde 1856 von Thomas Burberry gegründet und ist heute ein global tätiges Unternehmen mit Hauptsitz in London, UK. Copyright 2014 FINANCE BASE AG</t>
        </is>
      </c>
    </row>
    <row r="17">
      <c r="A17" s="5" t="inlineStr">
        <is>
          <t>Profile</t>
        </is>
      </c>
      <c r="B17" t="inlineStr">
        <is>
          <t>Burberry Group plc is an international apparel company in the upper price segment. The Burberry brand stands for quality, function and modern classic style with a focus on outerwear and leather goods. The best-known garment is the Burberry trench coat with its distinctive checkered lining. The Group manufactures and sells accessories, leather goods, women's, men's and children's clothing under the brands BURBERRY, Equestrian Knight Device and Burberry check. Sales worldwide via own Burberry shops and online stores, specialty retail, outlet stores, franchise entrepreneurs and wholesalers. In addition, the Company allocates global product licenses for eyewear, perfumes and watches. The company was founded in 1856 by Thomas Burberry and is now a global company with headquarters in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row>
    <row r="19">
      <c r="A19" s="5" t="inlineStr">
        <is>
          <t>Bilanz in Mio.  GBP per  31.03</t>
        </is>
      </c>
      <c r="B19" s="5" t="inlineStr">
        <is>
          <t>Balance Sheet in M  GBP per  31.03</t>
        </is>
      </c>
      <c r="C19" s="5" t="n">
        <v>2019</v>
      </c>
      <c r="D19" s="5" t="n">
        <v>2018</v>
      </c>
      <c r="E19" s="5" t="n">
        <v>2017</v>
      </c>
      <c r="F19" s="5" t="n">
        <v>2016</v>
      </c>
      <c r="G19" s="5" t="n">
        <v>2015</v>
      </c>
      <c r="H19" s="5" t="n">
        <v>2014</v>
      </c>
      <c r="I19" s="5" t="n">
        <v>2013</v>
      </c>
      <c r="J19" s="5" t="n">
        <v>2012</v>
      </c>
      <c r="K19" s="5" t="n">
        <v>2011</v>
      </c>
      <c r="L19" s="5" t="n">
        <v>2010</v>
      </c>
      <c r="M19" s="5" t="n">
        <v>2009</v>
      </c>
      <c r="N19" s="5" t="n">
        <v>2008</v>
      </c>
    </row>
    <row r="20">
      <c r="A20" s="5" t="inlineStr">
        <is>
          <t>Umsatz</t>
        </is>
      </c>
      <c r="B20" s="5" t="inlineStr">
        <is>
          <t>Revenue</t>
        </is>
      </c>
      <c r="C20" t="n">
        <v>2720</v>
      </c>
      <c r="D20" t="n">
        <v>2733</v>
      </c>
      <c r="E20" t="n">
        <v>2766</v>
      </c>
      <c r="F20" t="n">
        <v>2515</v>
      </c>
      <c r="G20" t="n">
        <v>2523</v>
      </c>
      <c r="H20" t="n">
        <v>2330</v>
      </c>
      <c r="I20" t="n">
        <v>1999</v>
      </c>
      <c r="J20" t="n">
        <v>1857</v>
      </c>
      <c r="K20" t="n">
        <v>1501</v>
      </c>
      <c r="L20" t="n">
        <v>1280</v>
      </c>
      <c r="M20" t="n">
        <v>1202</v>
      </c>
      <c r="N20" t="n">
        <v>995.4</v>
      </c>
    </row>
    <row r="21">
      <c r="A21" s="5" t="inlineStr">
        <is>
          <t>Bruttoergebnis vom Umsatz</t>
        </is>
      </c>
      <c r="B21" s="5" t="inlineStr">
        <is>
          <t>Gross Profit</t>
        </is>
      </c>
      <c r="C21" t="n">
        <v>1861</v>
      </c>
      <c r="D21" t="n">
        <v>1897</v>
      </c>
      <c r="E21" t="n">
        <v>1933</v>
      </c>
      <c r="F21" t="n">
        <v>1763</v>
      </c>
      <c r="G21" t="n">
        <v>1766</v>
      </c>
      <c r="H21" t="n">
        <v>1659</v>
      </c>
      <c r="I21" t="n">
        <v>1442</v>
      </c>
      <c r="J21" t="n">
        <v>1299</v>
      </c>
      <c r="K21" t="n">
        <v>1010</v>
      </c>
      <c r="L21" t="n">
        <v>804</v>
      </c>
      <c r="M21" t="n">
        <v>665.8</v>
      </c>
      <c r="N21" t="n">
        <v>617.7</v>
      </c>
    </row>
    <row r="22">
      <c r="A22" s="5" t="inlineStr">
        <is>
          <t>Operatives Ergebnis (EBIT)</t>
        </is>
      </c>
      <c r="B22" s="5" t="inlineStr">
        <is>
          <t>EBIT Earning Before Interest &amp; Tax</t>
        </is>
      </c>
      <c r="C22" t="n">
        <v>437.2</v>
      </c>
      <c r="D22" t="n">
        <v>410.3</v>
      </c>
      <c r="E22" t="n">
        <v>394.3</v>
      </c>
      <c r="F22" t="n">
        <v>402.9</v>
      </c>
      <c r="G22" t="n">
        <v>440.3</v>
      </c>
      <c r="H22" t="n">
        <v>445.4</v>
      </c>
      <c r="I22" t="n">
        <v>345.8</v>
      </c>
      <c r="J22" t="n">
        <v>376.9</v>
      </c>
      <c r="K22" t="n">
        <v>302.1</v>
      </c>
      <c r="L22" t="n">
        <v>171.1</v>
      </c>
      <c r="M22" t="n">
        <v>-9.9</v>
      </c>
      <c r="N22" t="n">
        <v>201.7</v>
      </c>
    </row>
    <row r="23">
      <c r="A23" s="5" t="inlineStr">
        <is>
          <t>Finanzergebnis</t>
        </is>
      </c>
      <c r="B23" s="5" t="inlineStr">
        <is>
          <t>Financial Result</t>
        </is>
      </c>
      <c r="C23" t="n">
        <v>3.4</v>
      </c>
      <c r="D23" t="n">
        <v>2.3</v>
      </c>
      <c r="E23" t="n">
        <v>0.5</v>
      </c>
      <c r="F23" t="n">
        <v>12.7</v>
      </c>
      <c r="G23" t="n">
        <v>4.3</v>
      </c>
      <c r="H23" t="n">
        <v>-1</v>
      </c>
      <c r="I23" t="n">
        <v>4.9</v>
      </c>
      <c r="J23" t="n">
        <v>-10.9</v>
      </c>
      <c r="K23" t="n">
        <v>-6.4</v>
      </c>
      <c r="L23" t="n">
        <v>-5.1</v>
      </c>
      <c r="M23" t="n">
        <v>-6.2</v>
      </c>
      <c r="N23" t="n">
        <v>-6</v>
      </c>
    </row>
    <row r="24">
      <c r="A24" s="5" t="inlineStr">
        <is>
          <t>Ergebnis vor Steuer (EBT)</t>
        </is>
      </c>
      <c r="B24" s="5" t="inlineStr">
        <is>
          <t>EBT Earning Before Tax</t>
        </is>
      </c>
      <c r="C24" t="n">
        <v>440.6</v>
      </c>
      <c r="D24" t="n">
        <v>412.6</v>
      </c>
      <c r="E24" t="n">
        <v>394.8</v>
      </c>
      <c r="F24" t="n">
        <v>415.6</v>
      </c>
      <c r="G24" t="n">
        <v>444.6</v>
      </c>
      <c r="H24" t="n">
        <v>444.4</v>
      </c>
      <c r="I24" t="n">
        <v>350.7</v>
      </c>
      <c r="J24" t="n">
        <v>366</v>
      </c>
      <c r="K24" t="n">
        <v>295.7</v>
      </c>
      <c r="L24" t="n">
        <v>166</v>
      </c>
      <c r="M24" t="n">
        <v>-16.1</v>
      </c>
      <c r="N24" t="n">
        <v>195.7</v>
      </c>
    </row>
    <row r="25">
      <c r="A25" s="5" t="inlineStr">
        <is>
          <t>Ergebnis nach Steuer</t>
        </is>
      </c>
      <c r="B25" s="5" t="inlineStr">
        <is>
          <t>Earnings after tax</t>
        </is>
      </c>
      <c r="C25" t="n">
        <v>339.1</v>
      </c>
      <c r="D25" t="n">
        <v>293.6</v>
      </c>
      <c r="E25" t="n">
        <v>287.7</v>
      </c>
      <c r="F25" t="n">
        <v>314.6</v>
      </c>
      <c r="G25" t="n">
        <v>341.1</v>
      </c>
      <c r="H25" t="n">
        <v>332.3</v>
      </c>
      <c r="I25" t="n">
        <v>259.2</v>
      </c>
      <c r="J25" t="n">
        <v>265.4</v>
      </c>
      <c r="K25" t="n">
        <v>212.5</v>
      </c>
      <c r="L25" t="n">
        <v>82.2</v>
      </c>
      <c r="M25" t="n">
        <v>-5.1</v>
      </c>
      <c r="N25" t="n">
        <v>135.2</v>
      </c>
    </row>
    <row r="26">
      <c r="A26" s="5" t="inlineStr">
        <is>
          <t>Minderheitenanteil</t>
        </is>
      </c>
      <c r="B26" s="5" t="inlineStr">
        <is>
          <t>Minority Share</t>
        </is>
      </c>
      <c r="C26" t="n">
        <v>0.2</v>
      </c>
      <c r="D26" t="n">
        <v>-0.1</v>
      </c>
      <c r="E26" t="n">
        <v>-0.9</v>
      </c>
      <c r="F26" t="n">
        <v>-5.1</v>
      </c>
      <c r="G26" t="n">
        <v>-4.8</v>
      </c>
      <c r="H26" t="n">
        <v>-9.800000000000001</v>
      </c>
      <c r="I26" t="n">
        <v>-4.9</v>
      </c>
      <c r="J26" t="n">
        <v>-1.8</v>
      </c>
      <c r="K26" t="n">
        <v>2.1</v>
      </c>
      <c r="L26" t="n">
        <v>-0.8</v>
      </c>
      <c r="M26" t="n">
        <v>-0.9</v>
      </c>
      <c r="N26" t="inlineStr">
        <is>
          <t>-</t>
        </is>
      </c>
    </row>
    <row r="27">
      <c r="A27" s="5" t="inlineStr">
        <is>
          <t>Jahresüberschuss/-fehlbetrag</t>
        </is>
      </c>
      <c r="B27" s="5" t="inlineStr">
        <is>
          <t>Net Profit</t>
        </is>
      </c>
      <c r="C27" t="n">
        <v>339.3</v>
      </c>
      <c r="D27" t="n">
        <v>293.5</v>
      </c>
      <c r="E27" t="n">
        <v>286.8</v>
      </c>
      <c r="F27" t="n">
        <v>309.5</v>
      </c>
      <c r="G27" t="n">
        <v>336.3</v>
      </c>
      <c r="H27" t="n">
        <v>322.5</v>
      </c>
      <c r="I27" t="n">
        <v>254.3</v>
      </c>
      <c r="J27" t="n">
        <v>263.3</v>
      </c>
      <c r="K27" t="n">
        <v>208.4</v>
      </c>
      <c r="L27" t="n">
        <v>81.40000000000001</v>
      </c>
      <c r="M27" t="n">
        <v>-6</v>
      </c>
      <c r="N27" t="n">
        <v>135.2</v>
      </c>
    </row>
    <row r="28">
      <c r="A28" s="5" t="inlineStr">
        <is>
          <t>Summe Umlaufvermögen</t>
        </is>
      </c>
      <c r="B28" s="5" t="inlineStr">
        <is>
          <t>Current Assets</t>
        </is>
      </c>
      <c r="C28" t="n">
        <v>1609</v>
      </c>
      <c r="D28" t="n">
        <v>1542</v>
      </c>
      <c r="E28" t="n">
        <v>1639</v>
      </c>
      <c r="F28" t="n">
        <v>1495</v>
      </c>
      <c r="G28" t="n">
        <v>1334</v>
      </c>
      <c r="H28" t="n">
        <v>1210</v>
      </c>
      <c r="I28" t="n">
        <v>966.5</v>
      </c>
      <c r="J28" t="n">
        <v>1025</v>
      </c>
      <c r="K28" t="n">
        <v>870.1</v>
      </c>
      <c r="L28" t="n">
        <v>767</v>
      </c>
      <c r="M28" t="n">
        <v>742.4</v>
      </c>
      <c r="N28" t="n">
        <v>588.4</v>
      </c>
    </row>
    <row r="29">
      <c r="A29" s="5" t="inlineStr">
        <is>
          <t>Summe Anlagevermögen</t>
        </is>
      </c>
      <c r="B29" s="5" t="inlineStr">
        <is>
          <t>Fixed Assets</t>
        </is>
      </c>
      <c r="C29" t="n">
        <v>723.6</v>
      </c>
      <c r="D29" t="n">
        <v>681.3</v>
      </c>
      <c r="E29" t="n">
        <v>774.8</v>
      </c>
      <c r="F29" t="n">
        <v>819.4</v>
      </c>
      <c r="G29" t="n">
        <v>839.2</v>
      </c>
      <c r="H29" t="n">
        <v>755.2</v>
      </c>
      <c r="I29" t="n">
        <v>779.7</v>
      </c>
      <c r="J29" t="n">
        <v>585.8</v>
      </c>
      <c r="K29" t="n">
        <v>494.3</v>
      </c>
      <c r="L29" t="n">
        <v>372.6</v>
      </c>
      <c r="M29" t="n">
        <v>383.3</v>
      </c>
      <c r="N29" t="n">
        <v>364.8</v>
      </c>
    </row>
    <row r="30">
      <c r="A30" s="5" t="inlineStr">
        <is>
          <t>Summe Aktiva</t>
        </is>
      </c>
      <c r="B30" s="5" t="inlineStr">
        <is>
          <t>Total Assets</t>
        </is>
      </c>
      <c r="C30" t="n">
        <v>2332</v>
      </c>
      <c r="D30" t="n">
        <v>2223</v>
      </c>
      <c r="E30" t="n">
        <v>2413</v>
      </c>
      <c r="F30" t="n">
        <v>2314</v>
      </c>
      <c r="G30" t="n">
        <v>2173</v>
      </c>
      <c r="H30" t="n">
        <v>1966</v>
      </c>
      <c r="I30" t="n">
        <v>1746</v>
      </c>
      <c r="J30" t="n">
        <v>1611</v>
      </c>
      <c r="K30" t="n">
        <v>1364</v>
      </c>
      <c r="L30" t="n">
        <v>1140</v>
      </c>
      <c r="M30" t="n">
        <v>1126</v>
      </c>
      <c r="N30" t="n">
        <v>953.2</v>
      </c>
    </row>
    <row r="31">
      <c r="A31" s="5" t="inlineStr">
        <is>
          <t>Summe kurzfristiges Fremdkapital</t>
        </is>
      </c>
      <c r="B31" s="5" t="inlineStr">
        <is>
          <t>Short-Term Debt</t>
        </is>
      </c>
      <c r="C31" t="n">
        <v>640.1</v>
      </c>
      <c r="D31" t="n">
        <v>552.9</v>
      </c>
      <c r="E31" t="n">
        <v>565.1</v>
      </c>
      <c r="F31" t="n">
        <v>539</v>
      </c>
      <c r="G31" t="n">
        <v>580.8</v>
      </c>
      <c r="H31" t="n">
        <v>631.7</v>
      </c>
      <c r="I31" t="n">
        <v>563.5</v>
      </c>
      <c r="J31" t="n">
        <v>596.8</v>
      </c>
      <c r="K31" t="n">
        <v>534.3</v>
      </c>
      <c r="L31" t="n">
        <v>501.8</v>
      </c>
      <c r="M31" t="n">
        <v>546.8</v>
      </c>
      <c r="N31" t="n">
        <v>436.2</v>
      </c>
    </row>
    <row r="32">
      <c r="A32" s="5" t="inlineStr">
        <is>
          <t>Summe langfristiges Fremdkapital</t>
        </is>
      </c>
      <c r="B32" s="5" t="inlineStr">
        <is>
          <t>Long-Term Debt</t>
        </is>
      </c>
      <c r="C32" t="n">
        <v>232.1</v>
      </c>
      <c r="D32" t="n">
        <v>244.7</v>
      </c>
      <c r="E32" t="n">
        <v>150.5</v>
      </c>
      <c r="F32" t="n">
        <v>154.4</v>
      </c>
      <c r="G32" t="n">
        <v>140.9</v>
      </c>
      <c r="H32" t="n">
        <v>125.8</v>
      </c>
      <c r="I32" t="n">
        <v>129.9</v>
      </c>
      <c r="J32" t="n">
        <v>122.4</v>
      </c>
      <c r="K32" t="n">
        <v>96.40000000000001</v>
      </c>
      <c r="L32" t="n">
        <v>34.3</v>
      </c>
      <c r="M32" t="n">
        <v>35</v>
      </c>
      <c r="N32" t="n">
        <v>21.7</v>
      </c>
    </row>
    <row r="33">
      <c r="A33" s="5" t="inlineStr">
        <is>
          <t>Summe Fremdkapital</t>
        </is>
      </c>
      <c r="B33" s="5" t="inlineStr">
        <is>
          <t>Total Liabilities</t>
        </is>
      </c>
      <c r="C33" t="n">
        <v>872.2</v>
      </c>
      <c r="D33" t="n">
        <v>797.6</v>
      </c>
      <c r="E33" t="n">
        <v>715.6</v>
      </c>
      <c r="F33" t="n">
        <v>693.4</v>
      </c>
      <c r="G33" t="n">
        <v>721.7</v>
      </c>
      <c r="H33" t="n">
        <v>757.5</v>
      </c>
      <c r="I33" t="n">
        <v>693.4</v>
      </c>
      <c r="J33" t="n">
        <v>719.2</v>
      </c>
      <c r="K33" t="n">
        <v>630.7</v>
      </c>
      <c r="L33" t="n">
        <v>536.1</v>
      </c>
      <c r="M33" t="n">
        <v>581.8</v>
      </c>
      <c r="N33" t="n">
        <v>457.9</v>
      </c>
    </row>
    <row r="34">
      <c r="A34" s="5" t="inlineStr">
        <is>
          <t>Minderheitenanteil</t>
        </is>
      </c>
      <c r="B34" s="5" t="inlineStr">
        <is>
          <t>Minority Share</t>
        </is>
      </c>
      <c r="C34" t="n">
        <v>5</v>
      </c>
      <c r="D34" t="n">
        <v>4.9</v>
      </c>
      <c r="E34" t="n">
        <v>5.3</v>
      </c>
      <c r="F34" t="n">
        <v>55.9</v>
      </c>
      <c r="G34" t="n">
        <v>50.6</v>
      </c>
      <c r="H34" t="n">
        <v>42.6</v>
      </c>
      <c r="I34" t="n">
        <v>35.8</v>
      </c>
      <c r="J34" t="n">
        <v>24.1</v>
      </c>
      <c r="K34" t="n">
        <v>20.1</v>
      </c>
      <c r="L34" t="n">
        <v>13.4</v>
      </c>
      <c r="M34" t="n">
        <v>4.6</v>
      </c>
      <c r="N34" t="inlineStr">
        <is>
          <t>-</t>
        </is>
      </c>
    </row>
    <row r="35">
      <c r="A35" s="5" t="inlineStr">
        <is>
          <t>Summe Eigenkapital</t>
        </is>
      </c>
      <c r="B35" s="5" t="inlineStr">
        <is>
          <t>Equity</t>
        </is>
      </c>
      <c r="C35" t="n">
        <v>1455</v>
      </c>
      <c r="D35" t="n">
        <v>1421</v>
      </c>
      <c r="E35" t="n">
        <v>1693</v>
      </c>
      <c r="F35" t="n">
        <v>1565</v>
      </c>
      <c r="G35" t="n">
        <v>1401</v>
      </c>
      <c r="H35" t="n">
        <v>1165</v>
      </c>
      <c r="I35" t="n">
        <v>1017</v>
      </c>
      <c r="J35" t="n">
        <v>867.3</v>
      </c>
      <c r="K35" t="n">
        <v>713.6</v>
      </c>
      <c r="L35" t="n">
        <v>590.1</v>
      </c>
      <c r="M35" t="n">
        <v>539.3</v>
      </c>
      <c r="N35" t="n">
        <v>495.3</v>
      </c>
    </row>
    <row r="36">
      <c r="A36" s="5" t="inlineStr">
        <is>
          <t>Summe Passiva</t>
        </is>
      </c>
      <c r="B36" s="5" t="inlineStr">
        <is>
          <t>Liabilities &amp; Shareholder Equity</t>
        </is>
      </c>
      <c r="C36" t="n">
        <v>2332</v>
      </c>
      <c r="D36" t="n">
        <v>2223</v>
      </c>
      <c r="E36" t="n">
        <v>2413</v>
      </c>
      <c r="F36" t="n">
        <v>2314</v>
      </c>
      <c r="G36" t="n">
        <v>2173</v>
      </c>
      <c r="H36" t="n">
        <v>1966</v>
      </c>
      <c r="I36" t="n">
        <v>1746</v>
      </c>
      <c r="J36" t="n">
        <v>1611</v>
      </c>
      <c r="K36" t="n">
        <v>1364</v>
      </c>
      <c r="L36" t="n">
        <v>1140</v>
      </c>
      <c r="M36" t="n">
        <v>1126</v>
      </c>
      <c r="N36" t="n">
        <v>953.2</v>
      </c>
    </row>
    <row r="37">
      <c r="A37" s="5" t="inlineStr">
        <is>
          <t>Mio.Aktien im Umlauf</t>
        </is>
      </c>
      <c r="B37" s="5" t="inlineStr">
        <is>
          <t>Million shares outstanding</t>
        </is>
      </c>
      <c r="C37" t="n">
        <v>411.46</v>
      </c>
      <c r="D37" t="n">
        <v>418.28</v>
      </c>
      <c r="E37" t="n">
        <v>445.17</v>
      </c>
      <c r="F37" t="n">
        <v>445.04</v>
      </c>
      <c r="G37" t="n">
        <v>444.74</v>
      </c>
      <c r="H37" t="n">
        <v>443.64</v>
      </c>
      <c r="I37" t="n">
        <v>442.2</v>
      </c>
      <c r="J37" t="n">
        <v>438.8</v>
      </c>
      <c r="K37" t="n">
        <v>435.8</v>
      </c>
      <c r="L37" t="n">
        <v>435</v>
      </c>
      <c r="M37" t="n">
        <v>433.1</v>
      </c>
      <c r="N37" t="n">
        <v>432.7</v>
      </c>
    </row>
    <row r="38">
      <c r="A38" s="5" t="inlineStr">
        <is>
          <t>Gezeichnetes Kapital (in Mio.)</t>
        </is>
      </c>
      <c r="B38" s="5" t="inlineStr">
        <is>
          <t>Subscribed Capital in M</t>
        </is>
      </c>
      <c r="C38" t="n">
        <v>0.2</v>
      </c>
      <c r="D38" t="n">
        <v>0.2</v>
      </c>
      <c r="E38" t="n">
        <v>0.2</v>
      </c>
      <c r="F38" t="n">
        <v>0.2</v>
      </c>
      <c r="G38" t="n">
        <v>0.2</v>
      </c>
      <c r="H38" t="n">
        <v>0.2</v>
      </c>
      <c r="I38" t="n">
        <v>0.2</v>
      </c>
      <c r="J38" t="n">
        <v>0.2</v>
      </c>
      <c r="K38" t="n">
        <v>0.2</v>
      </c>
      <c r="L38" t="n">
        <v>0.2</v>
      </c>
      <c r="M38" t="n">
        <v>0.2</v>
      </c>
      <c r="N38" t="n">
        <v>0.2</v>
      </c>
    </row>
    <row r="39">
      <c r="A39" s="5" t="inlineStr">
        <is>
          <t>Ergebnis je Aktie (brutto)</t>
        </is>
      </c>
      <c r="B39" s="5" t="inlineStr">
        <is>
          <t>Earnings per share</t>
        </is>
      </c>
      <c r="C39" t="n">
        <v>1.07</v>
      </c>
      <c r="D39" t="n">
        <v>0.99</v>
      </c>
      <c r="E39" t="n">
        <v>0.89</v>
      </c>
      <c r="F39" t="n">
        <v>0.93</v>
      </c>
      <c r="G39" t="n">
        <v>1</v>
      </c>
      <c r="H39" t="n">
        <v>1</v>
      </c>
      <c r="I39" t="n">
        <v>0.79</v>
      </c>
      <c r="J39" t="n">
        <v>0.83</v>
      </c>
      <c r="K39" t="n">
        <v>0.68</v>
      </c>
      <c r="L39" t="n">
        <v>0.38</v>
      </c>
      <c r="M39" t="n">
        <v>-0.04</v>
      </c>
      <c r="N39" t="n">
        <v>0.45</v>
      </c>
    </row>
    <row r="40">
      <c r="A40" s="5" t="inlineStr">
        <is>
          <t>Ergebnis je Aktie (unverwässert)</t>
        </is>
      </c>
      <c r="B40" s="5" t="inlineStr">
        <is>
          <t>Basic Earnings per share</t>
        </is>
      </c>
      <c r="C40" t="n">
        <v>0.82</v>
      </c>
      <c r="D40" t="n">
        <v>0.6899999999999999</v>
      </c>
      <c r="E40" t="n">
        <v>0.65</v>
      </c>
      <c r="F40" t="n">
        <v>0.7</v>
      </c>
      <c r="G40" t="n">
        <v>0.76</v>
      </c>
      <c r="H40" t="n">
        <v>0.74</v>
      </c>
      <c r="I40" t="n">
        <v>0.58</v>
      </c>
      <c r="J40" t="n">
        <v>0.6</v>
      </c>
      <c r="K40" t="n">
        <v>0.48</v>
      </c>
      <c r="L40" t="n">
        <v>0.19</v>
      </c>
      <c r="M40" t="n">
        <v>-0.01</v>
      </c>
      <c r="N40" t="n">
        <v>0.31</v>
      </c>
    </row>
    <row r="41">
      <c r="A41" s="5" t="inlineStr">
        <is>
          <t>Ergebnis je Aktie (verwässert)</t>
        </is>
      </c>
      <c r="B41" s="5" t="inlineStr">
        <is>
          <t>Diluted Earnings per share</t>
        </is>
      </c>
      <c r="C41" t="n">
        <v>0.82</v>
      </c>
      <c r="D41" t="n">
        <v>0.68</v>
      </c>
      <c r="E41" t="n">
        <v>0.65</v>
      </c>
      <c r="F41" t="n">
        <v>0.6899999999999999</v>
      </c>
      <c r="G41" t="n">
        <v>0.75</v>
      </c>
      <c r="H41" t="n">
        <v>0.72</v>
      </c>
      <c r="I41" t="n">
        <v>0.57</v>
      </c>
      <c r="J41" t="n">
        <v>0.59</v>
      </c>
      <c r="K41" t="n">
        <v>0.47</v>
      </c>
      <c r="L41" t="n">
        <v>0.18</v>
      </c>
      <c r="M41" t="n">
        <v>-0.01</v>
      </c>
      <c r="N41" t="n">
        <v>0.31</v>
      </c>
    </row>
    <row r="42">
      <c r="A42" s="5" t="inlineStr">
        <is>
          <t>Dividende je Aktie</t>
        </is>
      </c>
      <c r="B42" s="5" t="inlineStr">
        <is>
          <t>Dividend per share</t>
        </is>
      </c>
      <c r="C42" t="n">
        <v>0.43</v>
      </c>
      <c r="D42" t="n">
        <v>0.41</v>
      </c>
      <c r="E42" t="n">
        <v>0.39</v>
      </c>
      <c r="F42" t="n">
        <v>0.37</v>
      </c>
      <c r="G42" t="n">
        <v>0.35</v>
      </c>
      <c r="H42" t="n">
        <v>0.32</v>
      </c>
      <c r="I42" t="n">
        <v>0.29</v>
      </c>
      <c r="J42" t="n">
        <v>0.25</v>
      </c>
      <c r="K42" t="n">
        <v>0.2</v>
      </c>
      <c r="L42" t="n">
        <v>0.14</v>
      </c>
      <c r="M42" t="n">
        <v>0.12</v>
      </c>
      <c r="N42" t="n">
        <v>0.11</v>
      </c>
    </row>
    <row r="43">
      <c r="A43" s="5" t="inlineStr">
        <is>
          <t>Dividendenausschüttung in Mio</t>
        </is>
      </c>
      <c r="B43" s="5" t="inlineStr">
        <is>
          <t>Dividend Payment in M</t>
        </is>
      </c>
      <c r="C43" t="n">
        <v>171.1</v>
      </c>
      <c r="D43" t="n">
        <v>169.4</v>
      </c>
      <c r="E43" t="n">
        <v>164.4</v>
      </c>
      <c r="F43" t="inlineStr">
        <is>
          <t>-</t>
        </is>
      </c>
      <c r="G43" t="inlineStr">
        <is>
          <t>-</t>
        </is>
      </c>
      <c r="H43" t="inlineStr">
        <is>
          <t>-</t>
        </is>
      </c>
      <c r="I43" t="inlineStr">
        <is>
          <t>-</t>
        </is>
      </c>
      <c r="J43" t="inlineStr">
        <is>
          <t>-</t>
        </is>
      </c>
      <c r="K43" t="inlineStr">
        <is>
          <t>-</t>
        </is>
      </c>
      <c r="L43" t="inlineStr">
        <is>
          <t>-</t>
        </is>
      </c>
      <c r="M43" t="inlineStr">
        <is>
          <t>-</t>
        </is>
      </c>
      <c r="N43" t="inlineStr">
        <is>
          <t>-</t>
        </is>
      </c>
    </row>
    <row r="44">
      <c r="A44" s="5" t="inlineStr">
        <is>
          <t>Umsatz je Aktie</t>
        </is>
      </c>
      <c r="B44" s="5" t="inlineStr">
        <is>
          <t>Revenue per share</t>
        </is>
      </c>
      <c r="C44" t="n">
        <v>6.61</v>
      </c>
      <c r="D44" t="n">
        <v>6.53</v>
      </c>
      <c r="E44" t="n">
        <v>6.21</v>
      </c>
      <c r="F44" t="n">
        <v>5.65</v>
      </c>
      <c r="G44" t="n">
        <v>5.67</v>
      </c>
      <c r="H44" t="n">
        <v>5.25</v>
      </c>
      <c r="I44" t="n">
        <v>4.52</v>
      </c>
      <c r="J44" t="n">
        <v>4.23</v>
      </c>
      <c r="K44" t="n">
        <v>3.44</v>
      </c>
      <c r="L44" t="n">
        <v>2.94</v>
      </c>
      <c r="M44" t="n">
        <v>2.77</v>
      </c>
      <c r="N44" t="n">
        <v>2.3</v>
      </c>
    </row>
    <row r="45">
      <c r="A45" s="5" t="inlineStr">
        <is>
          <t>Buchwert je Aktie</t>
        </is>
      </c>
      <c r="B45" s="5" t="inlineStr">
        <is>
          <t>Book value per share</t>
        </is>
      </c>
      <c r="C45" t="n">
        <v>3.54</v>
      </c>
      <c r="D45" t="n">
        <v>3.4</v>
      </c>
      <c r="E45" t="n">
        <v>3.8</v>
      </c>
      <c r="F45" t="n">
        <v>3.52</v>
      </c>
      <c r="G45" t="n">
        <v>3.15</v>
      </c>
      <c r="H45" t="n">
        <v>2.63</v>
      </c>
      <c r="I45" t="n">
        <v>2.3</v>
      </c>
      <c r="J45" t="n">
        <v>1.98</v>
      </c>
      <c r="K45" t="n">
        <v>1.64</v>
      </c>
      <c r="L45" t="n">
        <v>1.36</v>
      </c>
      <c r="M45" t="n">
        <v>1.25</v>
      </c>
      <c r="N45" t="n">
        <v>1.14</v>
      </c>
    </row>
    <row r="46">
      <c r="A46" s="5" t="inlineStr">
        <is>
          <t>Cashflow je Aktie</t>
        </is>
      </c>
      <c r="B46" s="5" t="inlineStr">
        <is>
          <t>Cashflow per share</t>
        </is>
      </c>
      <c r="C46" t="n">
        <v>1</v>
      </c>
      <c r="D46" t="n">
        <v>1.62</v>
      </c>
      <c r="E46" t="n">
        <v>1.26</v>
      </c>
      <c r="F46" t="n">
        <v>0.92</v>
      </c>
      <c r="G46" t="n">
        <v>1.02</v>
      </c>
      <c r="H46" t="n">
        <v>0.96</v>
      </c>
      <c r="I46" t="n">
        <v>0.96</v>
      </c>
      <c r="J46" t="n">
        <v>0.85</v>
      </c>
      <c r="K46" t="n">
        <v>0.61</v>
      </c>
      <c r="L46" t="n">
        <v>0.85</v>
      </c>
      <c r="M46" t="n">
        <v>0.48</v>
      </c>
      <c r="N46" t="n">
        <v>0.1</v>
      </c>
    </row>
    <row r="47">
      <c r="A47" s="5" t="inlineStr">
        <is>
          <t>Bilanzsumme je Aktie</t>
        </is>
      </c>
      <c r="B47" s="5" t="inlineStr">
        <is>
          <t>Total assets per share</t>
        </is>
      </c>
      <c r="C47" t="n">
        <v>5.67</v>
      </c>
      <c r="D47" t="n">
        <v>5.31</v>
      </c>
      <c r="E47" t="n">
        <v>5.42</v>
      </c>
      <c r="F47" t="n">
        <v>5.2</v>
      </c>
      <c r="G47" t="n">
        <v>4.89</v>
      </c>
      <c r="H47" t="n">
        <v>4.43</v>
      </c>
      <c r="I47" t="n">
        <v>3.95</v>
      </c>
      <c r="J47" t="n">
        <v>3.67</v>
      </c>
      <c r="K47" t="n">
        <v>3.13</v>
      </c>
      <c r="L47" t="n">
        <v>2.62</v>
      </c>
      <c r="M47" t="n">
        <v>2.6</v>
      </c>
      <c r="N47" t="n">
        <v>2.2</v>
      </c>
    </row>
    <row r="48">
      <c r="A48" s="5" t="inlineStr">
        <is>
          <t>Personal am Ende des Jahres</t>
        </is>
      </c>
      <c r="B48" s="5" t="inlineStr">
        <is>
          <t>Staff at the end of year</t>
        </is>
      </c>
      <c r="C48" t="n">
        <v>9862</v>
      </c>
      <c r="D48" t="n">
        <v>9752</v>
      </c>
      <c r="E48" t="n">
        <v>9828</v>
      </c>
      <c r="F48" t="n">
        <v>10181</v>
      </c>
      <c r="G48" t="n">
        <v>10309</v>
      </c>
      <c r="H48" t="n">
        <v>9698</v>
      </c>
      <c r="I48" t="n">
        <v>8867</v>
      </c>
      <c r="J48" t="n">
        <v>7991</v>
      </c>
      <c r="K48" t="n">
        <v>6681</v>
      </c>
      <c r="L48" t="n">
        <v>5608</v>
      </c>
      <c r="M48" t="n">
        <v>6208</v>
      </c>
      <c r="N48" t="n">
        <v>5660</v>
      </c>
    </row>
    <row r="49">
      <c r="A49" s="5" t="inlineStr">
        <is>
          <t>Personalaufwand in Mio. GBP</t>
        </is>
      </c>
      <c r="B49" s="5" t="inlineStr"/>
      <c r="C49" t="n">
        <v>519.8</v>
      </c>
      <c r="D49" t="n">
        <v>515.2</v>
      </c>
      <c r="E49" t="n">
        <v>494.4</v>
      </c>
      <c r="F49" t="n">
        <v>396.4</v>
      </c>
      <c r="G49" t="n">
        <v>468.1</v>
      </c>
      <c r="H49" t="n">
        <v>441.3</v>
      </c>
      <c r="I49" t="n">
        <v>385.6</v>
      </c>
      <c r="J49" t="n">
        <v>358.7</v>
      </c>
      <c r="K49" t="n">
        <v>298.9</v>
      </c>
      <c r="L49" t="n">
        <v>240.5</v>
      </c>
      <c r="M49" t="n">
        <v>202.7</v>
      </c>
      <c r="N49" t="n">
        <v>189.7</v>
      </c>
    </row>
    <row r="50">
      <c r="A50" s="5" t="inlineStr">
        <is>
          <t>Aufwand je Mitarbeiter in GBP</t>
        </is>
      </c>
      <c r="B50" s="5" t="inlineStr"/>
      <c r="C50" t="n">
        <v>52707</v>
      </c>
      <c r="D50" t="n">
        <v>52830</v>
      </c>
      <c r="E50" t="n">
        <v>50305</v>
      </c>
      <c r="F50" t="n">
        <v>38935</v>
      </c>
      <c r="G50" t="n">
        <v>45407</v>
      </c>
      <c r="H50" t="n">
        <v>45504</v>
      </c>
      <c r="I50" t="n">
        <v>43487</v>
      </c>
      <c r="J50" t="n">
        <v>44888</v>
      </c>
      <c r="K50" t="n">
        <v>44739</v>
      </c>
      <c r="L50" t="n">
        <v>42885</v>
      </c>
      <c r="M50" t="n">
        <v>32651</v>
      </c>
      <c r="N50" t="n">
        <v>33516</v>
      </c>
    </row>
    <row r="51">
      <c r="A51" s="5" t="inlineStr">
        <is>
          <t>Umsatz je Mitarbeiter in GBP</t>
        </is>
      </c>
      <c r="B51" s="5" t="inlineStr"/>
      <c r="C51" t="n">
        <v>275826</v>
      </c>
      <c r="D51" t="n">
        <v>280230</v>
      </c>
      <c r="E51" t="n">
        <v>281441</v>
      </c>
      <c r="F51" t="n">
        <v>246999</v>
      </c>
      <c r="G51" t="n">
        <v>244757</v>
      </c>
      <c r="H51" t="n">
        <v>240235</v>
      </c>
      <c r="I51" t="n">
        <v>225409</v>
      </c>
      <c r="J51" t="n">
        <v>232411</v>
      </c>
      <c r="K51" t="n">
        <v>224712</v>
      </c>
      <c r="L51" t="n">
        <v>228228</v>
      </c>
      <c r="M51" t="n">
        <v>193541</v>
      </c>
      <c r="N51" t="n">
        <v>175866</v>
      </c>
    </row>
    <row r="52">
      <c r="A52" s="5" t="inlineStr">
        <is>
          <t>Bruttoergebnis je Mitarbeiter in GBP</t>
        </is>
      </c>
      <c r="B52" s="5" t="inlineStr"/>
      <c r="C52" t="n">
        <v>188684</v>
      </c>
      <c r="D52" t="n">
        <v>194565</v>
      </c>
      <c r="E52" t="n">
        <v>196693</v>
      </c>
      <c r="F52" t="n">
        <v>173136</v>
      </c>
      <c r="G52" t="n">
        <v>171258</v>
      </c>
      <c r="H52" t="n">
        <v>171015</v>
      </c>
      <c r="I52" t="n">
        <v>162625</v>
      </c>
      <c r="J52" t="n">
        <v>162545</v>
      </c>
      <c r="K52" t="n">
        <v>151130</v>
      </c>
      <c r="L52" t="n">
        <v>143367</v>
      </c>
      <c r="M52" t="n">
        <v>107249</v>
      </c>
      <c r="N52" t="n">
        <v>109134</v>
      </c>
    </row>
    <row r="53">
      <c r="A53" s="5" t="inlineStr">
        <is>
          <t>Gewinn je Mitarbeiter in GBP</t>
        </is>
      </c>
      <c r="B53" s="5" t="inlineStr"/>
      <c r="C53" t="n">
        <v>34405</v>
      </c>
      <c r="D53" t="n">
        <v>30096</v>
      </c>
      <c r="E53" t="n">
        <v>29182</v>
      </c>
      <c r="F53" t="n">
        <v>30400</v>
      </c>
      <c r="G53" t="n">
        <v>32622</v>
      </c>
      <c r="H53" t="n">
        <v>33254</v>
      </c>
      <c r="I53" t="n">
        <v>28679</v>
      </c>
      <c r="J53" t="n">
        <v>32950</v>
      </c>
      <c r="K53" t="n">
        <v>31193</v>
      </c>
      <c r="L53" t="n">
        <v>14515</v>
      </c>
      <c r="M53" t="n">
        <v>-966.49</v>
      </c>
      <c r="N53" t="n">
        <v>23887</v>
      </c>
    </row>
    <row r="54">
      <c r="A54" s="5" t="inlineStr">
        <is>
          <t>KGV (Kurs/Gewinn)</t>
        </is>
      </c>
      <c r="B54" s="5" t="inlineStr">
        <is>
          <t>PE (price/earnings)</t>
        </is>
      </c>
      <c r="C54" t="n">
        <v>22.6</v>
      </c>
      <c r="D54" t="n">
        <v>24.6</v>
      </c>
      <c r="E54" t="n">
        <v>26.5</v>
      </c>
      <c r="F54" t="n">
        <v>19</v>
      </c>
      <c r="G54" t="n">
        <v>22.8</v>
      </c>
      <c r="H54" t="n">
        <v>18.8</v>
      </c>
      <c r="I54" t="n">
        <v>22.9</v>
      </c>
      <c r="J54" t="n">
        <v>25</v>
      </c>
      <c r="K54" t="n">
        <v>24.5</v>
      </c>
      <c r="L54" t="n">
        <v>37.6</v>
      </c>
      <c r="M54" t="inlineStr">
        <is>
          <t>-</t>
        </is>
      </c>
      <c r="N54" t="n">
        <v>14.5</v>
      </c>
    </row>
    <row r="55">
      <c r="A55" s="5" t="inlineStr">
        <is>
          <t>KUV (Kurs/Umsatz)</t>
        </is>
      </c>
      <c r="B55" s="5" t="inlineStr">
        <is>
          <t>PS (price/sales)</t>
        </is>
      </c>
      <c r="C55" t="n">
        <v>2.81</v>
      </c>
      <c r="D55" t="n">
        <v>2.6</v>
      </c>
      <c r="E55" t="n">
        <v>2.77</v>
      </c>
      <c r="F55" t="n">
        <v>2.35</v>
      </c>
      <c r="G55" t="n">
        <v>3.05</v>
      </c>
      <c r="H55" t="n">
        <v>2.64</v>
      </c>
      <c r="I55" t="n">
        <v>2.94</v>
      </c>
      <c r="J55" t="n">
        <v>3.54</v>
      </c>
      <c r="K55" t="n">
        <v>3.41</v>
      </c>
      <c r="L55" t="n">
        <v>2.43</v>
      </c>
      <c r="M55" t="n">
        <v>1.02</v>
      </c>
      <c r="N55" t="n">
        <v>1.96</v>
      </c>
    </row>
    <row r="56">
      <c r="A56" s="5" t="inlineStr">
        <is>
          <t>KBV (Kurs/Buchwert)</t>
        </is>
      </c>
      <c r="B56" s="5" t="inlineStr">
        <is>
          <t>PB (price/book value)</t>
        </is>
      </c>
      <c r="C56" t="n">
        <v>5.26</v>
      </c>
      <c r="D56" t="n">
        <v>4.99</v>
      </c>
      <c r="E56" t="n">
        <v>4.53</v>
      </c>
      <c r="F56" t="n">
        <v>3.77</v>
      </c>
      <c r="G56" t="n">
        <v>5.5</v>
      </c>
      <c r="H56" t="n">
        <v>5.28</v>
      </c>
      <c r="I56" t="n">
        <v>5.78</v>
      </c>
      <c r="J56" t="n">
        <v>7.57</v>
      </c>
      <c r="K56" t="n">
        <v>7.17</v>
      </c>
      <c r="L56" t="n">
        <v>5.27</v>
      </c>
      <c r="M56" t="n">
        <v>2.26</v>
      </c>
      <c r="N56" t="n">
        <v>3.94</v>
      </c>
    </row>
    <row r="57">
      <c r="A57" s="5" t="inlineStr">
        <is>
          <t>KCV (Kurs/Cashflow)</t>
        </is>
      </c>
      <c r="B57" s="5" t="inlineStr">
        <is>
          <t>PC (price/cashflow)</t>
        </is>
      </c>
      <c r="C57" t="n">
        <v>18.61</v>
      </c>
      <c r="D57" t="n">
        <v>10.46</v>
      </c>
      <c r="E57" t="n">
        <v>13.69</v>
      </c>
      <c r="F57" t="n">
        <v>14.36</v>
      </c>
      <c r="G57" t="n">
        <v>16.92</v>
      </c>
      <c r="H57" t="n">
        <v>14.48</v>
      </c>
      <c r="I57" t="n">
        <v>13.83</v>
      </c>
      <c r="J57" t="n">
        <v>17.58</v>
      </c>
      <c r="K57" t="n">
        <v>19.3</v>
      </c>
      <c r="L57" t="n">
        <v>8.42</v>
      </c>
      <c r="M57" t="n">
        <v>5.82</v>
      </c>
      <c r="N57" t="n">
        <v>42.98</v>
      </c>
    </row>
    <row r="58">
      <c r="A58" s="5" t="inlineStr">
        <is>
          <t>Dividendenrendite in %</t>
        </is>
      </c>
      <c r="B58" s="5" t="inlineStr">
        <is>
          <t>Dividend Yield in %</t>
        </is>
      </c>
      <c r="C58" t="n">
        <v>2.28</v>
      </c>
      <c r="D58" t="n">
        <v>2.44</v>
      </c>
      <c r="E58" t="n">
        <v>2.26</v>
      </c>
      <c r="F58" t="n">
        <v>2.79</v>
      </c>
      <c r="G58" t="n">
        <v>2.02</v>
      </c>
      <c r="H58" t="n">
        <v>2.31</v>
      </c>
      <c r="I58" t="n">
        <v>2.18</v>
      </c>
      <c r="J58" t="n">
        <v>1.67</v>
      </c>
      <c r="K58" t="n">
        <v>1.7</v>
      </c>
      <c r="L58" t="n">
        <v>1.96</v>
      </c>
      <c r="M58" t="n">
        <v>4.26</v>
      </c>
      <c r="N58" t="n">
        <v>2.44</v>
      </c>
    </row>
    <row r="59">
      <c r="A59" s="5" t="inlineStr">
        <is>
          <t>Gewinnrendite in %</t>
        </is>
      </c>
      <c r="B59" s="5" t="inlineStr">
        <is>
          <t>Return on profit in %</t>
        </is>
      </c>
      <c r="C59" t="n">
        <v>4.4</v>
      </c>
      <c r="D59" t="n">
        <v>4.1</v>
      </c>
      <c r="E59" t="n">
        <v>3.8</v>
      </c>
      <c r="F59" t="n">
        <v>5.3</v>
      </c>
      <c r="G59" t="n">
        <v>4.4</v>
      </c>
      <c r="H59" t="n">
        <v>5.3</v>
      </c>
      <c r="I59" t="n">
        <v>4.4</v>
      </c>
      <c r="J59" t="n">
        <v>4</v>
      </c>
      <c r="K59" t="n">
        <v>4.1</v>
      </c>
      <c r="L59" t="n">
        <v>2.7</v>
      </c>
      <c r="M59" t="n">
        <v>-0.4</v>
      </c>
      <c r="N59" t="n">
        <v>6.9</v>
      </c>
    </row>
    <row r="60">
      <c r="A60" s="5" t="inlineStr">
        <is>
          <t>Eigenkapitalrendite in %</t>
        </is>
      </c>
      <c r="B60" s="5" t="inlineStr">
        <is>
          <t>Return on Equity in %</t>
        </is>
      </c>
      <c r="C60" t="n">
        <v>23.32</v>
      </c>
      <c r="D60" t="n">
        <v>20.66</v>
      </c>
      <c r="E60" t="n">
        <v>16.95</v>
      </c>
      <c r="F60" t="n">
        <v>19.78</v>
      </c>
      <c r="G60" t="n">
        <v>24.01</v>
      </c>
      <c r="H60" t="n">
        <v>27.67</v>
      </c>
      <c r="I60" t="n">
        <v>25</v>
      </c>
      <c r="J60" t="n">
        <v>30.36</v>
      </c>
      <c r="K60" t="n">
        <v>29.2</v>
      </c>
      <c r="L60" t="n">
        <v>13.79</v>
      </c>
      <c r="M60" t="n">
        <v>-1.11</v>
      </c>
      <c r="N60" t="n">
        <v>27.3</v>
      </c>
    </row>
    <row r="61">
      <c r="A61" s="5" t="inlineStr">
        <is>
          <t>Umsatzrendite in %</t>
        </is>
      </c>
      <c r="B61" s="5" t="inlineStr">
        <is>
          <t>Return on sales in %</t>
        </is>
      </c>
      <c r="C61" t="n">
        <v>12.47</v>
      </c>
      <c r="D61" t="n">
        <v>10.74</v>
      </c>
      <c r="E61" t="n">
        <v>10.37</v>
      </c>
      <c r="F61" t="n">
        <v>12.31</v>
      </c>
      <c r="G61" t="n">
        <v>13.33</v>
      </c>
      <c r="H61" t="n">
        <v>13.84</v>
      </c>
      <c r="I61" t="n">
        <v>12.72</v>
      </c>
      <c r="J61" t="n">
        <v>14.18</v>
      </c>
      <c r="K61" t="n">
        <v>13.88</v>
      </c>
      <c r="L61" t="n">
        <v>6.36</v>
      </c>
      <c r="M61" t="n">
        <v>-0.5</v>
      </c>
      <c r="N61" t="n">
        <v>13.58</v>
      </c>
    </row>
    <row r="62">
      <c r="A62" s="5" t="inlineStr">
        <is>
          <t>Gesamtkapitalrendite in %</t>
        </is>
      </c>
      <c r="B62" s="5" t="inlineStr">
        <is>
          <t>Total Return on Investment in %</t>
        </is>
      </c>
      <c r="C62" t="n">
        <v>14.55</v>
      </c>
      <c r="D62" t="n">
        <v>13.2</v>
      </c>
      <c r="E62" t="n">
        <v>11.88</v>
      </c>
      <c r="F62" t="n">
        <v>13.37</v>
      </c>
      <c r="G62" t="n">
        <v>15.47</v>
      </c>
      <c r="H62" t="n">
        <v>16.41</v>
      </c>
      <c r="I62" t="n">
        <v>14.56</v>
      </c>
      <c r="J62" t="n">
        <v>16.35</v>
      </c>
      <c r="K62" t="n">
        <v>15.27</v>
      </c>
      <c r="L62" t="n">
        <v>7.14</v>
      </c>
      <c r="M62" t="n">
        <v>-0.53</v>
      </c>
      <c r="N62" t="n">
        <v>14.18</v>
      </c>
    </row>
    <row r="63">
      <c r="A63" s="5" t="inlineStr">
        <is>
          <t>Return on Investment in %</t>
        </is>
      </c>
      <c r="B63" s="5" t="inlineStr">
        <is>
          <t>Return on Investment in %</t>
        </is>
      </c>
      <c r="C63" t="n">
        <v>14.55</v>
      </c>
      <c r="D63" t="n">
        <v>13.2</v>
      </c>
      <c r="E63" t="n">
        <v>11.88</v>
      </c>
      <c r="F63" t="n">
        <v>13.37</v>
      </c>
      <c r="G63" t="n">
        <v>15.47</v>
      </c>
      <c r="H63" t="n">
        <v>16.41</v>
      </c>
      <c r="I63" t="n">
        <v>14.56</v>
      </c>
      <c r="J63" t="n">
        <v>16.35</v>
      </c>
      <c r="K63" t="n">
        <v>15.27</v>
      </c>
      <c r="L63" t="n">
        <v>7.14</v>
      </c>
      <c r="M63" t="n">
        <v>-0.53</v>
      </c>
      <c r="N63" t="n">
        <v>14.18</v>
      </c>
    </row>
    <row r="64">
      <c r="A64" s="5" t="inlineStr">
        <is>
          <t>Arbeitsintensität in %</t>
        </is>
      </c>
      <c r="B64" s="5" t="inlineStr">
        <is>
          <t>Work Intensity in %</t>
        </is>
      </c>
      <c r="C64" t="n">
        <v>68.97</v>
      </c>
      <c r="D64" t="n">
        <v>69.34999999999999</v>
      </c>
      <c r="E64" t="n">
        <v>67.90000000000001</v>
      </c>
      <c r="F64" t="n">
        <v>64.59</v>
      </c>
      <c r="G64" t="n">
        <v>61.38</v>
      </c>
      <c r="H64" t="n">
        <v>61.58</v>
      </c>
      <c r="I64" t="n">
        <v>55.35</v>
      </c>
      <c r="J64" t="n">
        <v>63.63</v>
      </c>
      <c r="K64" t="n">
        <v>63.77</v>
      </c>
      <c r="L64" t="n">
        <v>67.3</v>
      </c>
      <c r="M64" t="n">
        <v>65.95</v>
      </c>
      <c r="N64" t="n">
        <v>61.73</v>
      </c>
    </row>
    <row r="65">
      <c r="A65" s="5" t="inlineStr">
        <is>
          <t>Eigenkapitalquote in %</t>
        </is>
      </c>
      <c r="B65" s="5" t="inlineStr">
        <is>
          <t>Equity Ratio in %</t>
        </is>
      </c>
      <c r="C65" t="n">
        <v>62.39</v>
      </c>
      <c r="D65" t="n">
        <v>63.9</v>
      </c>
      <c r="E65" t="n">
        <v>70.13</v>
      </c>
      <c r="F65" t="n">
        <v>67.62</v>
      </c>
      <c r="G65" t="n">
        <v>64.45999999999999</v>
      </c>
      <c r="H65" t="n">
        <v>59.29</v>
      </c>
      <c r="I65" t="n">
        <v>58.24</v>
      </c>
      <c r="J65" t="n">
        <v>53.85</v>
      </c>
      <c r="K65" t="n">
        <v>52.3</v>
      </c>
      <c r="L65" t="n">
        <v>51.78</v>
      </c>
      <c r="M65" t="n">
        <v>47.91</v>
      </c>
      <c r="N65" t="n">
        <v>51.96</v>
      </c>
    </row>
    <row r="66">
      <c r="A66" s="5" t="inlineStr">
        <is>
          <t>Fremdkapitalquote in %</t>
        </is>
      </c>
      <c r="B66" s="5" t="inlineStr">
        <is>
          <t>Debt Ratio in %</t>
        </is>
      </c>
      <c r="C66" t="n">
        <v>37.61</v>
      </c>
      <c r="D66" t="n">
        <v>36.1</v>
      </c>
      <c r="E66" t="n">
        <v>29.87</v>
      </c>
      <c r="F66" t="n">
        <v>32.38</v>
      </c>
      <c r="G66" t="n">
        <v>35.54</v>
      </c>
      <c r="H66" t="n">
        <v>40.71</v>
      </c>
      <c r="I66" t="n">
        <v>41.76</v>
      </c>
      <c r="J66" t="n">
        <v>46.15</v>
      </c>
      <c r="K66" t="n">
        <v>47.7</v>
      </c>
      <c r="L66" t="n">
        <v>48.22</v>
      </c>
      <c r="M66" t="n">
        <v>52.09</v>
      </c>
      <c r="N66" t="n">
        <v>48.04</v>
      </c>
    </row>
    <row r="67">
      <c r="A67" s="5" t="inlineStr">
        <is>
          <t>Verschuldungsgrad in %</t>
        </is>
      </c>
      <c r="B67" s="5" t="inlineStr">
        <is>
          <t>Finance Gearing in %</t>
        </is>
      </c>
      <c r="C67" t="n">
        <v>60.29</v>
      </c>
      <c r="D67" t="n">
        <v>56.49</v>
      </c>
      <c r="E67" t="n">
        <v>42.59</v>
      </c>
      <c r="F67" t="n">
        <v>47.88</v>
      </c>
      <c r="G67" t="n">
        <v>55.13</v>
      </c>
      <c r="H67" t="n">
        <v>68.65000000000001</v>
      </c>
      <c r="I67" t="n">
        <v>71.7</v>
      </c>
      <c r="J67" t="n">
        <v>85.7</v>
      </c>
      <c r="K67" t="n">
        <v>91.2</v>
      </c>
      <c r="L67" t="n">
        <v>93.12</v>
      </c>
      <c r="M67" t="n">
        <v>108.73</v>
      </c>
      <c r="N67" t="n">
        <v>92.45</v>
      </c>
    </row>
    <row r="68">
      <c r="A68" s="5" t="inlineStr">
        <is>
          <t>Bruttoergebnis Marge in %</t>
        </is>
      </c>
      <c r="B68" s="5" t="inlineStr">
        <is>
          <t>Gross Profit Marge in %</t>
        </is>
      </c>
      <c r="C68" t="n">
        <v>68.42</v>
      </c>
      <c r="D68" t="n">
        <v>69.41</v>
      </c>
      <c r="E68" t="n">
        <v>69.88</v>
      </c>
      <c r="F68" t="n">
        <v>70.09999999999999</v>
      </c>
      <c r="G68" t="n">
        <v>70</v>
      </c>
      <c r="H68" t="n">
        <v>71.2</v>
      </c>
      <c r="I68" t="n">
        <v>72.14</v>
      </c>
      <c r="J68" t="n">
        <v>69.95</v>
      </c>
      <c r="K68" t="n">
        <v>67.29000000000001</v>
      </c>
      <c r="L68" t="n">
        <v>62.81</v>
      </c>
      <c r="M68" t="n">
        <v>55.39</v>
      </c>
    </row>
    <row r="69">
      <c r="A69" s="5" t="inlineStr">
        <is>
          <t>Kurzfristige Vermögensquote in %</t>
        </is>
      </c>
      <c r="B69" s="5" t="inlineStr">
        <is>
          <t>Current Assets Ratio in %</t>
        </is>
      </c>
      <c r="C69" t="n">
        <v>69</v>
      </c>
      <c r="D69" t="n">
        <v>69.37</v>
      </c>
      <c r="E69" t="n">
        <v>67.92</v>
      </c>
      <c r="F69" t="n">
        <v>64.61</v>
      </c>
      <c r="G69" t="n">
        <v>61.39</v>
      </c>
      <c r="H69" t="n">
        <v>61.55</v>
      </c>
      <c r="I69" t="n">
        <v>55.36</v>
      </c>
      <c r="J69" t="n">
        <v>63.63</v>
      </c>
      <c r="K69" t="n">
        <v>63.79</v>
      </c>
      <c r="L69" t="n">
        <v>67.28</v>
      </c>
      <c r="M69" t="n">
        <v>65.93000000000001</v>
      </c>
    </row>
    <row r="70">
      <c r="A70" s="5" t="inlineStr">
        <is>
          <t>Nettogewinn Marge in %</t>
        </is>
      </c>
      <c r="B70" s="5" t="inlineStr">
        <is>
          <t>Net Profit Marge in %</t>
        </is>
      </c>
      <c r="C70" t="n">
        <v>12.47</v>
      </c>
      <c r="D70" t="n">
        <v>10.74</v>
      </c>
      <c r="E70" t="n">
        <v>10.37</v>
      </c>
      <c r="F70" t="n">
        <v>12.31</v>
      </c>
      <c r="G70" t="n">
        <v>13.33</v>
      </c>
      <c r="H70" t="n">
        <v>13.84</v>
      </c>
      <c r="I70" t="n">
        <v>12.72</v>
      </c>
      <c r="J70" t="n">
        <v>14.18</v>
      </c>
      <c r="K70" t="n">
        <v>13.88</v>
      </c>
      <c r="L70" t="n">
        <v>6.36</v>
      </c>
      <c r="M70" t="n">
        <v>-0.5</v>
      </c>
    </row>
    <row r="71">
      <c r="A71" s="5" t="inlineStr">
        <is>
          <t>Operative Ergebnis Marge in %</t>
        </is>
      </c>
      <c r="B71" s="5" t="inlineStr">
        <is>
          <t>EBIT Marge in %</t>
        </is>
      </c>
      <c r="C71" t="n">
        <v>16.07</v>
      </c>
      <c r="D71" t="n">
        <v>15.01</v>
      </c>
      <c r="E71" t="n">
        <v>14.26</v>
      </c>
      <c r="F71" t="n">
        <v>16.02</v>
      </c>
      <c r="G71" t="n">
        <v>17.45</v>
      </c>
      <c r="H71" t="n">
        <v>19.12</v>
      </c>
      <c r="I71" t="n">
        <v>17.3</v>
      </c>
      <c r="J71" t="n">
        <v>20.3</v>
      </c>
      <c r="K71" t="n">
        <v>20.13</v>
      </c>
      <c r="L71" t="n">
        <v>13.37</v>
      </c>
      <c r="M71" t="n">
        <v>-0.82</v>
      </c>
    </row>
    <row r="72">
      <c r="A72" s="5" t="inlineStr">
        <is>
          <t>Vermögensumsschlag in %</t>
        </is>
      </c>
      <c r="B72" s="5" t="inlineStr">
        <is>
          <t>Asset Turnover in %</t>
        </is>
      </c>
      <c r="C72" t="n">
        <v>116.64</v>
      </c>
      <c r="D72" t="n">
        <v>122.94</v>
      </c>
      <c r="E72" t="n">
        <v>114.63</v>
      </c>
      <c r="F72" t="n">
        <v>108.69</v>
      </c>
      <c r="G72" t="n">
        <v>116.11</v>
      </c>
      <c r="H72" t="n">
        <v>118.51</v>
      </c>
      <c r="I72" t="n">
        <v>114.49</v>
      </c>
      <c r="J72" t="n">
        <v>115.27</v>
      </c>
      <c r="K72" t="n">
        <v>110.04</v>
      </c>
      <c r="L72" t="n">
        <v>112.28</v>
      </c>
      <c r="M72" t="n">
        <v>106.75</v>
      </c>
    </row>
    <row r="73">
      <c r="A73" s="5" t="inlineStr">
        <is>
          <t>Langfristige Vermögensquote in %</t>
        </is>
      </c>
      <c r="B73" s="5" t="inlineStr">
        <is>
          <t>Non-Current Assets Ratio in %</t>
        </is>
      </c>
      <c r="C73" t="n">
        <v>31.03</v>
      </c>
      <c r="D73" t="n">
        <v>30.65</v>
      </c>
      <c r="E73" t="n">
        <v>32.11</v>
      </c>
      <c r="F73" t="n">
        <v>35.41</v>
      </c>
      <c r="G73" t="n">
        <v>38.62</v>
      </c>
      <c r="H73" t="n">
        <v>38.41</v>
      </c>
      <c r="I73" t="n">
        <v>44.66</v>
      </c>
      <c r="J73" t="n">
        <v>36.36</v>
      </c>
      <c r="K73" t="n">
        <v>36.24</v>
      </c>
      <c r="L73" t="n">
        <v>32.68</v>
      </c>
      <c r="M73" t="n">
        <v>34.04</v>
      </c>
    </row>
    <row r="74">
      <c r="A74" s="5" t="inlineStr">
        <is>
          <t>Gesamtkapitalrentabilität</t>
        </is>
      </c>
      <c r="B74" s="5" t="inlineStr">
        <is>
          <t>ROA Return on Assets in %</t>
        </is>
      </c>
      <c r="C74" t="n">
        <v>14.55</v>
      </c>
      <c r="D74" t="n">
        <v>13.2</v>
      </c>
      <c r="E74" t="n">
        <v>11.89</v>
      </c>
      <c r="F74" t="n">
        <v>13.38</v>
      </c>
      <c r="G74" t="n">
        <v>15.48</v>
      </c>
      <c r="H74" t="n">
        <v>16.4</v>
      </c>
      <c r="I74" t="n">
        <v>14.56</v>
      </c>
      <c r="J74" t="n">
        <v>16.34</v>
      </c>
      <c r="K74" t="n">
        <v>15.28</v>
      </c>
      <c r="L74" t="n">
        <v>7.14</v>
      </c>
      <c r="M74" t="n">
        <v>-0.53</v>
      </c>
    </row>
    <row r="75">
      <c r="A75" s="5" t="inlineStr">
        <is>
          <t>Ertrag des eingesetzten Kapitals</t>
        </is>
      </c>
      <c r="B75" s="5" t="inlineStr">
        <is>
          <t>ROCE Return on Cap. Empl. in %</t>
        </is>
      </c>
      <c r="C75" t="n">
        <v>25.84</v>
      </c>
      <c r="D75" t="n">
        <v>24.57</v>
      </c>
      <c r="E75" t="n">
        <v>21.34</v>
      </c>
      <c r="F75" t="n">
        <v>22.7</v>
      </c>
      <c r="G75" t="n">
        <v>27.65</v>
      </c>
      <c r="H75" t="n">
        <v>33.38</v>
      </c>
      <c r="I75" t="n">
        <v>29.24</v>
      </c>
      <c r="J75" t="n">
        <v>37.16</v>
      </c>
      <c r="K75" t="n">
        <v>36.41</v>
      </c>
      <c r="L75" t="n">
        <v>26.81</v>
      </c>
      <c r="M75" t="n">
        <v>-1.71</v>
      </c>
    </row>
    <row r="76">
      <c r="A76" s="5" t="inlineStr">
        <is>
          <t>Eigenkapital zu Anlagevermögen</t>
        </is>
      </c>
      <c r="B76" s="5" t="inlineStr">
        <is>
          <t>Equity to Fixed Assets in %</t>
        </is>
      </c>
      <c r="C76" t="n">
        <v>201.08</v>
      </c>
      <c r="D76" t="n">
        <v>208.57</v>
      </c>
      <c r="E76" t="n">
        <v>218.51</v>
      </c>
      <c r="F76" t="n">
        <v>190.99</v>
      </c>
      <c r="G76" t="n">
        <v>166.94</v>
      </c>
      <c r="H76" t="n">
        <v>154.26</v>
      </c>
      <c r="I76" t="n">
        <v>130.43</v>
      </c>
      <c r="J76" t="n">
        <v>148.05</v>
      </c>
      <c r="K76" t="n">
        <v>144.37</v>
      </c>
      <c r="L76" t="n">
        <v>158.37</v>
      </c>
      <c r="M76" t="n">
        <v>140.7</v>
      </c>
    </row>
    <row r="77">
      <c r="A77" s="5" t="inlineStr">
        <is>
          <t>Liquidität Dritten Grades</t>
        </is>
      </c>
      <c r="B77" s="5" t="inlineStr">
        <is>
          <t>Current Ratio in %</t>
        </is>
      </c>
      <c r="C77" t="n">
        <v>251.37</v>
      </c>
      <c r="D77" t="n">
        <v>278.89</v>
      </c>
      <c r="E77" t="n">
        <v>290.04</v>
      </c>
      <c r="F77" t="n">
        <v>277.37</v>
      </c>
      <c r="G77" t="n">
        <v>229.68</v>
      </c>
      <c r="H77" t="n">
        <v>191.55</v>
      </c>
      <c r="I77" t="n">
        <v>171.52</v>
      </c>
      <c r="J77" t="n">
        <v>171.75</v>
      </c>
      <c r="K77" t="n">
        <v>162.85</v>
      </c>
      <c r="L77" t="n">
        <v>152.85</v>
      </c>
      <c r="M77" t="n">
        <v>135.77</v>
      </c>
    </row>
    <row r="78">
      <c r="A78" s="5" t="inlineStr">
        <is>
          <t>Operativer Cashflow</t>
        </is>
      </c>
      <c r="B78" s="5" t="inlineStr">
        <is>
          <t>Operating Cashflow in M</t>
        </is>
      </c>
      <c r="C78" t="n">
        <v>7657.2706</v>
      </c>
      <c r="D78" t="n">
        <v>4375.2088</v>
      </c>
      <c r="E78" t="n">
        <v>6094.3773</v>
      </c>
      <c r="F78" t="n">
        <v>6390.7744</v>
      </c>
      <c r="G78" t="n">
        <v>7525.000800000001</v>
      </c>
      <c r="H78" t="n">
        <v>6423.9072</v>
      </c>
      <c r="I78" t="n">
        <v>6115.626</v>
      </c>
      <c r="J78" t="n">
        <v>7714.103999999999</v>
      </c>
      <c r="K78" t="n">
        <v>8410.940000000001</v>
      </c>
      <c r="L78" t="n">
        <v>3662.7</v>
      </c>
      <c r="M78" t="n">
        <v>2520.642</v>
      </c>
    </row>
    <row r="79">
      <c r="A79" s="5" t="inlineStr">
        <is>
          <t>Aktienrückkauf</t>
        </is>
      </c>
      <c r="B79" s="5" t="inlineStr">
        <is>
          <t>Share Buyback in M</t>
        </is>
      </c>
      <c r="C79" t="n">
        <v>6.819999999999993</v>
      </c>
      <c r="D79" t="n">
        <v>26.89000000000004</v>
      </c>
      <c r="E79" t="n">
        <v>-0.1299999999999955</v>
      </c>
      <c r="F79" t="n">
        <v>-0.3000000000000114</v>
      </c>
      <c r="G79" t="n">
        <v>-1.100000000000023</v>
      </c>
      <c r="H79" t="n">
        <v>-1.439999999999998</v>
      </c>
      <c r="I79" t="n">
        <v>-3.399999999999977</v>
      </c>
      <c r="J79" t="n">
        <v>-3</v>
      </c>
      <c r="K79" t="n">
        <v>-0.8000000000000114</v>
      </c>
      <c r="L79" t="n">
        <v>-1.899999999999977</v>
      </c>
      <c r="M79" t="n">
        <v>-0.4000000000000341</v>
      </c>
    </row>
    <row r="80">
      <c r="A80" s="5" t="inlineStr">
        <is>
          <t>Umsatzwachstum 1J in %</t>
        </is>
      </c>
      <c r="B80" s="5" t="inlineStr">
        <is>
          <t>Revenue Growth 1Y in %</t>
        </is>
      </c>
      <c r="C80" t="n">
        <v>-0.48</v>
      </c>
      <c r="D80" t="n">
        <v>-1.19</v>
      </c>
      <c r="E80" t="n">
        <v>9.98</v>
      </c>
      <c r="F80" t="n">
        <v>-0.32</v>
      </c>
      <c r="G80" t="n">
        <v>8.279999999999999</v>
      </c>
      <c r="H80" t="n">
        <v>16.56</v>
      </c>
      <c r="I80" t="n">
        <v>7.65</v>
      </c>
      <c r="J80" t="n">
        <v>23.72</v>
      </c>
      <c r="K80" t="n">
        <v>17.27</v>
      </c>
      <c r="L80" t="n">
        <v>6.49</v>
      </c>
      <c r="M80" t="n">
        <v>20.76</v>
      </c>
    </row>
    <row r="81">
      <c r="A81" s="5" t="inlineStr">
        <is>
          <t>Umsatzwachstum 3J in %</t>
        </is>
      </c>
      <c r="B81" s="5" t="inlineStr">
        <is>
          <t>Revenue Growth 3Y in %</t>
        </is>
      </c>
      <c r="C81" t="n">
        <v>2.77</v>
      </c>
      <c r="D81" t="n">
        <v>2.82</v>
      </c>
      <c r="E81" t="n">
        <v>5.98</v>
      </c>
      <c r="F81" t="n">
        <v>8.17</v>
      </c>
      <c r="G81" t="n">
        <v>10.83</v>
      </c>
      <c r="H81" t="n">
        <v>15.98</v>
      </c>
      <c r="I81" t="n">
        <v>16.21</v>
      </c>
      <c r="J81" t="n">
        <v>15.83</v>
      </c>
      <c r="K81" t="n">
        <v>14.84</v>
      </c>
      <c r="L81" t="inlineStr">
        <is>
          <t>-</t>
        </is>
      </c>
      <c r="M81" t="inlineStr">
        <is>
          <t>-</t>
        </is>
      </c>
    </row>
    <row r="82">
      <c r="A82" s="5" t="inlineStr">
        <is>
          <t>Umsatzwachstum 5J in %</t>
        </is>
      </c>
      <c r="B82" s="5" t="inlineStr">
        <is>
          <t>Revenue Growth 5Y in %</t>
        </is>
      </c>
      <c r="C82" t="n">
        <v>3.25</v>
      </c>
      <c r="D82" t="n">
        <v>6.66</v>
      </c>
      <c r="E82" t="n">
        <v>8.43</v>
      </c>
      <c r="F82" t="n">
        <v>11.18</v>
      </c>
      <c r="G82" t="n">
        <v>14.7</v>
      </c>
      <c r="H82" t="n">
        <v>14.34</v>
      </c>
      <c r="I82" t="n">
        <v>15.18</v>
      </c>
      <c r="J82" t="inlineStr">
        <is>
          <t>-</t>
        </is>
      </c>
      <c r="K82" t="inlineStr">
        <is>
          <t>-</t>
        </is>
      </c>
      <c r="L82" t="inlineStr">
        <is>
          <t>-</t>
        </is>
      </c>
      <c r="M82" t="inlineStr">
        <is>
          <t>-</t>
        </is>
      </c>
    </row>
    <row r="83">
      <c r="A83" s="5" t="inlineStr">
        <is>
          <t>Umsatzwachstum 10J in %</t>
        </is>
      </c>
      <c r="B83" s="5" t="inlineStr">
        <is>
          <t>Revenue Growth 10Y in %</t>
        </is>
      </c>
      <c r="C83" t="n">
        <v>8.800000000000001</v>
      </c>
      <c r="D83" t="n">
        <v>10.92</v>
      </c>
      <c r="E83" t="inlineStr">
        <is>
          <t>-</t>
        </is>
      </c>
      <c r="F83" t="inlineStr">
        <is>
          <t>-</t>
        </is>
      </c>
      <c r="G83" t="inlineStr">
        <is>
          <t>-</t>
        </is>
      </c>
      <c r="H83" t="inlineStr">
        <is>
          <t>-</t>
        </is>
      </c>
      <c r="I83" t="inlineStr">
        <is>
          <t>-</t>
        </is>
      </c>
      <c r="J83" t="inlineStr">
        <is>
          <t>-</t>
        </is>
      </c>
      <c r="K83" t="inlineStr">
        <is>
          <t>-</t>
        </is>
      </c>
      <c r="L83" t="inlineStr">
        <is>
          <t>-</t>
        </is>
      </c>
      <c r="M83" t="inlineStr">
        <is>
          <t>-</t>
        </is>
      </c>
    </row>
    <row r="84">
      <c r="A84" s="5" t="inlineStr">
        <is>
          <t>Gewinnwachstum 1J in %</t>
        </is>
      </c>
      <c r="B84" s="5" t="inlineStr">
        <is>
          <t>Earnings Growth 1Y in %</t>
        </is>
      </c>
      <c r="C84" t="n">
        <v>15.6</v>
      </c>
      <c r="D84" t="n">
        <v>2.34</v>
      </c>
      <c r="E84" t="n">
        <v>-7.33</v>
      </c>
      <c r="F84" t="n">
        <v>-7.97</v>
      </c>
      <c r="G84" t="n">
        <v>4.28</v>
      </c>
      <c r="H84" t="n">
        <v>26.82</v>
      </c>
      <c r="I84" t="n">
        <v>-3.42</v>
      </c>
      <c r="J84" t="n">
        <v>26.34</v>
      </c>
      <c r="K84" t="n">
        <v>156.02</v>
      </c>
      <c r="L84" t="n">
        <v>-1456.67</v>
      </c>
      <c r="M84" t="n">
        <v>-104.44</v>
      </c>
    </row>
    <row r="85">
      <c r="A85" s="5" t="inlineStr">
        <is>
          <t>Gewinnwachstum 3J in %</t>
        </is>
      </c>
      <c r="B85" s="5" t="inlineStr">
        <is>
          <t>Earnings Growth 3Y in %</t>
        </is>
      </c>
      <c r="C85" t="n">
        <v>3.54</v>
      </c>
      <c r="D85" t="n">
        <v>-4.32</v>
      </c>
      <c r="E85" t="n">
        <v>-3.67</v>
      </c>
      <c r="F85" t="n">
        <v>7.71</v>
      </c>
      <c r="G85" t="n">
        <v>9.23</v>
      </c>
      <c r="H85" t="n">
        <v>16.58</v>
      </c>
      <c r="I85" t="n">
        <v>59.65</v>
      </c>
      <c r="J85" t="n">
        <v>-424.77</v>
      </c>
      <c r="K85" t="n">
        <v>-468.36</v>
      </c>
      <c r="L85" t="inlineStr">
        <is>
          <t>-</t>
        </is>
      </c>
      <c r="M85" t="inlineStr">
        <is>
          <t>-</t>
        </is>
      </c>
    </row>
    <row r="86">
      <c r="A86" s="5" t="inlineStr">
        <is>
          <t>Gewinnwachstum 5J in %</t>
        </is>
      </c>
      <c r="B86" s="5" t="inlineStr">
        <is>
          <t>Earnings Growth 5Y in %</t>
        </is>
      </c>
      <c r="C86" t="n">
        <v>1.38</v>
      </c>
      <c r="D86" t="n">
        <v>3.63</v>
      </c>
      <c r="E86" t="n">
        <v>2.48</v>
      </c>
      <c r="F86" t="n">
        <v>9.210000000000001</v>
      </c>
      <c r="G86" t="n">
        <v>42.01</v>
      </c>
      <c r="H86" t="n">
        <v>-250.18</v>
      </c>
      <c r="I86" t="n">
        <v>-276.43</v>
      </c>
      <c r="J86" t="inlineStr">
        <is>
          <t>-</t>
        </is>
      </c>
      <c r="K86" t="inlineStr">
        <is>
          <t>-</t>
        </is>
      </c>
      <c r="L86" t="inlineStr">
        <is>
          <t>-</t>
        </is>
      </c>
      <c r="M86" t="inlineStr">
        <is>
          <t>-</t>
        </is>
      </c>
    </row>
    <row r="87">
      <c r="A87" s="5" t="inlineStr">
        <is>
          <t>Gewinnwachstum 10J in %</t>
        </is>
      </c>
      <c r="B87" s="5" t="inlineStr">
        <is>
          <t>Earnings Growth 10Y in %</t>
        </is>
      </c>
      <c r="C87" t="n">
        <v>-124.4</v>
      </c>
      <c r="D87" t="n">
        <v>-136.4</v>
      </c>
      <c r="E87" t="inlineStr">
        <is>
          <t>-</t>
        </is>
      </c>
      <c r="F87" t="inlineStr">
        <is>
          <t>-</t>
        </is>
      </c>
      <c r="G87" t="inlineStr">
        <is>
          <t>-</t>
        </is>
      </c>
      <c r="H87" t="inlineStr">
        <is>
          <t>-</t>
        </is>
      </c>
      <c r="I87" t="inlineStr">
        <is>
          <t>-</t>
        </is>
      </c>
      <c r="J87" t="inlineStr">
        <is>
          <t>-</t>
        </is>
      </c>
      <c r="K87" t="inlineStr">
        <is>
          <t>-</t>
        </is>
      </c>
      <c r="L87" t="inlineStr">
        <is>
          <t>-</t>
        </is>
      </c>
      <c r="M87" t="inlineStr">
        <is>
          <t>-</t>
        </is>
      </c>
    </row>
    <row r="88">
      <c r="A88" s="5" t="inlineStr">
        <is>
          <t>PEG Ratio</t>
        </is>
      </c>
      <c r="B88" s="5" t="inlineStr">
        <is>
          <t>KGW Kurs/Gewinn/Wachstum</t>
        </is>
      </c>
      <c r="C88" t="n">
        <v>16.38</v>
      </c>
      <c r="D88" t="n">
        <v>6.78</v>
      </c>
      <c r="E88" t="n">
        <v>10.69</v>
      </c>
      <c r="F88" t="n">
        <v>2.06</v>
      </c>
      <c r="G88" t="n">
        <v>0.54</v>
      </c>
      <c r="H88" t="n">
        <v>-0.08</v>
      </c>
      <c r="I88" t="n">
        <v>-0.08</v>
      </c>
      <c r="J88" t="inlineStr">
        <is>
          <t>-</t>
        </is>
      </c>
      <c r="K88" t="inlineStr">
        <is>
          <t>-</t>
        </is>
      </c>
      <c r="L88" t="inlineStr">
        <is>
          <t>-</t>
        </is>
      </c>
      <c r="M88" t="inlineStr">
        <is>
          <t>-</t>
        </is>
      </c>
    </row>
    <row r="89">
      <c r="A89" s="5" t="inlineStr">
        <is>
          <t>EBIT-Wachstum 1J in %</t>
        </is>
      </c>
      <c r="B89" s="5" t="inlineStr">
        <is>
          <t>EBIT Growth 1Y in %</t>
        </is>
      </c>
      <c r="C89" t="n">
        <v>6.56</v>
      </c>
      <c r="D89" t="n">
        <v>4.06</v>
      </c>
      <c r="E89" t="n">
        <v>-2.13</v>
      </c>
      <c r="F89" t="n">
        <v>-8.49</v>
      </c>
      <c r="G89" t="n">
        <v>-1.15</v>
      </c>
      <c r="H89" t="n">
        <v>28.8</v>
      </c>
      <c r="I89" t="n">
        <v>-8.25</v>
      </c>
      <c r="J89" t="n">
        <v>24.76</v>
      </c>
      <c r="K89" t="n">
        <v>76.56</v>
      </c>
      <c r="L89" t="n">
        <v>-1828.28</v>
      </c>
      <c r="M89" t="n">
        <v>-104.91</v>
      </c>
    </row>
    <row r="90">
      <c r="A90" s="5" t="inlineStr">
        <is>
          <t>EBIT-Wachstum 3J in %</t>
        </is>
      </c>
      <c r="B90" s="5" t="inlineStr">
        <is>
          <t>EBIT Growth 3Y in %</t>
        </is>
      </c>
      <c r="C90" t="n">
        <v>2.83</v>
      </c>
      <c r="D90" t="n">
        <v>-2.19</v>
      </c>
      <c r="E90" t="n">
        <v>-3.92</v>
      </c>
      <c r="F90" t="n">
        <v>6.39</v>
      </c>
      <c r="G90" t="n">
        <v>6.47</v>
      </c>
      <c r="H90" t="n">
        <v>15.1</v>
      </c>
      <c r="I90" t="n">
        <v>31.02</v>
      </c>
      <c r="J90" t="n">
        <v>-575.65</v>
      </c>
      <c r="K90" t="n">
        <v>-618.88</v>
      </c>
      <c r="L90" t="inlineStr">
        <is>
          <t>-</t>
        </is>
      </c>
      <c r="M90" t="inlineStr">
        <is>
          <t>-</t>
        </is>
      </c>
    </row>
    <row r="91">
      <c r="A91" s="5" t="inlineStr">
        <is>
          <t>EBIT-Wachstum 5J in %</t>
        </is>
      </c>
      <c r="B91" s="5" t="inlineStr">
        <is>
          <t>EBIT Growth 5Y in %</t>
        </is>
      </c>
      <c r="C91" t="n">
        <v>-0.23</v>
      </c>
      <c r="D91" t="n">
        <v>4.22</v>
      </c>
      <c r="E91" t="n">
        <v>1.76</v>
      </c>
      <c r="F91" t="n">
        <v>7.13</v>
      </c>
      <c r="G91" t="n">
        <v>24.14</v>
      </c>
      <c r="H91" t="n">
        <v>-341.28</v>
      </c>
      <c r="I91" t="n">
        <v>-368.02</v>
      </c>
      <c r="J91" t="inlineStr">
        <is>
          <t>-</t>
        </is>
      </c>
      <c r="K91" t="inlineStr">
        <is>
          <t>-</t>
        </is>
      </c>
      <c r="L91" t="inlineStr">
        <is>
          <t>-</t>
        </is>
      </c>
      <c r="M91" t="inlineStr">
        <is>
          <t>-</t>
        </is>
      </c>
    </row>
    <row r="92">
      <c r="A92" s="5" t="inlineStr">
        <is>
          <t>EBIT-Wachstum 10J in %</t>
        </is>
      </c>
      <c r="B92" s="5" t="inlineStr">
        <is>
          <t>EBIT Growth 10Y in %</t>
        </is>
      </c>
      <c r="C92" t="n">
        <v>-170.76</v>
      </c>
      <c r="D92" t="n">
        <v>-181.9</v>
      </c>
      <c r="E92" t="inlineStr">
        <is>
          <t>-</t>
        </is>
      </c>
      <c r="F92" t="inlineStr">
        <is>
          <t>-</t>
        </is>
      </c>
      <c r="G92" t="inlineStr">
        <is>
          <t>-</t>
        </is>
      </c>
      <c r="H92" t="inlineStr">
        <is>
          <t>-</t>
        </is>
      </c>
      <c r="I92" t="inlineStr">
        <is>
          <t>-</t>
        </is>
      </c>
      <c r="J92" t="inlineStr">
        <is>
          <t>-</t>
        </is>
      </c>
      <c r="K92" t="inlineStr">
        <is>
          <t>-</t>
        </is>
      </c>
      <c r="L92" t="inlineStr">
        <is>
          <t>-</t>
        </is>
      </c>
      <c r="M92" t="inlineStr">
        <is>
          <t>-</t>
        </is>
      </c>
    </row>
    <row r="93">
      <c r="A93" s="5" t="inlineStr">
        <is>
          <t>Op.Cashflow Wachstum 1J in %</t>
        </is>
      </c>
      <c r="B93" s="5" t="inlineStr">
        <is>
          <t>Op.Cashflow Wachstum 1Y in %</t>
        </is>
      </c>
      <c r="C93" t="n">
        <v>77.92</v>
      </c>
      <c r="D93" t="n">
        <v>-23.59</v>
      </c>
      <c r="E93" t="n">
        <v>-4.67</v>
      </c>
      <c r="F93" t="n">
        <v>-15.13</v>
      </c>
      <c r="G93" t="n">
        <v>16.85</v>
      </c>
      <c r="H93" t="n">
        <v>4.7</v>
      </c>
      <c r="I93" t="n">
        <v>-21.33</v>
      </c>
      <c r="J93" t="n">
        <v>-8.91</v>
      </c>
      <c r="K93" t="n">
        <v>129.22</v>
      </c>
      <c r="L93" t="n">
        <v>44.67</v>
      </c>
      <c r="M93" t="n">
        <v>-86.45999999999999</v>
      </c>
    </row>
    <row r="94">
      <c r="A94" s="5" t="inlineStr">
        <is>
          <t>Op.Cashflow Wachstum 3J in %</t>
        </is>
      </c>
      <c r="B94" s="5" t="inlineStr">
        <is>
          <t>Op.Cashflow Wachstum 3Y in %</t>
        </is>
      </c>
      <c r="C94" t="n">
        <v>16.55</v>
      </c>
      <c r="D94" t="n">
        <v>-14.46</v>
      </c>
      <c r="E94" t="n">
        <v>-0.98</v>
      </c>
      <c r="F94" t="n">
        <v>2.14</v>
      </c>
      <c r="G94" t="n">
        <v>0.07000000000000001</v>
      </c>
      <c r="H94" t="n">
        <v>-8.51</v>
      </c>
      <c r="I94" t="n">
        <v>32.99</v>
      </c>
      <c r="J94" t="n">
        <v>54.99</v>
      </c>
      <c r="K94" t="n">
        <v>29.14</v>
      </c>
      <c r="L94" t="inlineStr">
        <is>
          <t>-</t>
        </is>
      </c>
      <c r="M94" t="inlineStr">
        <is>
          <t>-</t>
        </is>
      </c>
    </row>
    <row r="95">
      <c r="A95" s="5" t="inlineStr">
        <is>
          <t>Op.Cashflow Wachstum 5J in %</t>
        </is>
      </c>
      <c r="B95" s="5" t="inlineStr">
        <is>
          <t>Op.Cashflow Wachstum 5Y in %</t>
        </is>
      </c>
      <c r="C95" t="n">
        <v>10.28</v>
      </c>
      <c r="D95" t="n">
        <v>-4.37</v>
      </c>
      <c r="E95" t="n">
        <v>-3.92</v>
      </c>
      <c r="F95" t="n">
        <v>-4.76</v>
      </c>
      <c r="G95" t="n">
        <v>24.11</v>
      </c>
      <c r="H95" t="n">
        <v>29.67</v>
      </c>
      <c r="I95" t="n">
        <v>11.44</v>
      </c>
      <c r="J95" t="inlineStr">
        <is>
          <t>-</t>
        </is>
      </c>
      <c r="K95" t="inlineStr">
        <is>
          <t>-</t>
        </is>
      </c>
      <c r="L95" t="inlineStr">
        <is>
          <t>-</t>
        </is>
      </c>
      <c r="M95" t="inlineStr">
        <is>
          <t>-</t>
        </is>
      </c>
    </row>
    <row r="96">
      <c r="A96" s="5" t="inlineStr">
        <is>
          <t>Op.Cashflow Wachstum 10J in %</t>
        </is>
      </c>
      <c r="B96" s="5" t="inlineStr">
        <is>
          <t>Op.Cashflow Wachstum 10Y in %</t>
        </is>
      </c>
      <c r="C96" t="n">
        <v>19.97</v>
      </c>
      <c r="D96" t="n">
        <v>3.54</v>
      </c>
      <c r="E96" t="inlineStr">
        <is>
          <t>-</t>
        </is>
      </c>
      <c r="F96" t="inlineStr">
        <is>
          <t>-</t>
        </is>
      </c>
      <c r="G96" t="inlineStr">
        <is>
          <t>-</t>
        </is>
      </c>
      <c r="H96" t="inlineStr">
        <is>
          <t>-</t>
        </is>
      </c>
      <c r="I96" t="inlineStr">
        <is>
          <t>-</t>
        </is>
      </c>
      <c r="J96" t="inlineStr">
        <is>
          <t>-</t>
        </is>
      </c>
      <c r="K96" t="inlineStr">
        <is>
          <t>-</t>
        </is>
      </c>
      <c r="L96" t="inlineStr">
        <is>
          <t>-</t>
        </is>
      </c>
      <c r="M96" t="inlineStr">
        <is>
          <t>-</t>
        </is>
      </c>
    </row>
    <row r="97">
      <c r="A97" s="5" t="inlineStr">
        <is>
          <t>Working Capital in Mio</t>
        </is>
      </c>
      <c r="B97" s="5" t="inlineStr">
        <is>
          <t>Working Capital in M</t>
        </is>
      </c>
      <c r="C97" t="n">
        <v>968.5</v>
      </c>
      <c r="D97" t="n">
        <v>988.8</v>
      </c>
      <c r="E97" t="n">
        <v>1074</v>
      </c>
      <c r="F97" t="n">
        <v>955.9</v>
      </c>
      <c r="G97" t="n">
        <v>753.2</v>
      </c>
      <c r="H97" t="n">
        <v>578.6</v>
      </c>
      <c r="I97" t="n">
        <v>403</v>
      </c>
      <c r="J97" t="n">
        <v>428</v>
      </c>
      <c r="K97" t="n">
        <v>335.8</v>
      </c>
      <c r="L97" t="n">
        <v>265.2</v>
      </c>
      <c r="M97" t="n">
        <v>195.6</v>
      </c>
      <c r="N97" t="n">
        <v>152.2</v>
      </c>
    </row>
  </sheetData>
  <pageMargins bottom="1" footer="0.5" header="0.5" left="0.75" right="0.75" top="1"/>
</worksheet>
</file>

<file path=xl/worksheets/sheet23.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10"/>
    <col customWidth="1" max="18" min="18" width="10"/>
    <col customWidth="1" max="19" min="19" width="10"/>
    <col customWidth="1" max="20" min="20" width="10"/>
    <col customWidth="1" max="21" min="21" width="10"/>
    <col customWidth="1" max="22" min="22" width="10"/>
    <col customWidth="1" max="23" min="23" width="10"/>
  </cols>
  <sheetData>
    <row r="1">
      <c r="A1" s="1" t="inlineStr">
        <is>
          <t xml:space="preserve">CARNIVAL </t>
        </is>
      </c>
      <c r="B1" s="2" t="inlineStr">
        <is>
          <t>WKN: 120071  ISIN: GB0031215220  US-Symbol:CUKPF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+44-23-8065-6653</t>
        </is>
      </c>
      <c r="G4" t="inlineStr">
        <is>
          <t>28.01.2020</t>
        </is>
      </c>
      <c r="H4" t="inlineStr">
        <is>
          <t>Publication Of Annual Report</t>
        </is>
      </c>
      <c r="J4" t="inlineStr">
        <is>
          <t>JMD Delaware, LLC</t>
        </is>
      </c>
      <c r="L4" t="inlineStr">
        <is>
          <t>12,60%</t>
        </is>
      </c>
    </row>
    <row r="5">
      <c r="A5" s="5" t="inlineStr">
        <is>
          <t>Ticker</t>
        </is>
      </c>
      <c r="B5" t="inlineStr">
        <is>
          <t>POH1</t>
        </is>
      </c>
      <c r="C5" s="5" t="inlineStr">
        <is>
          <t>Fax</t>
        </is>
      </c>
      <c r="D5" s="5" t="inlineStr"/>
      <c r="E5" t="inlineStr">
        <is>
          <t>-</t>
        </is>
      </c>
      <c r="G5" t="inlineStr">
        <is>
          <t>15.03.2020</t>
        </is>
      </c>
      <c r="H5" t="inlineStr">
        <is>
          <t>Dividend Payout</t>
        </is>
      </c>
      <c r="J5" t="inlineStr">
        <is>
          <t>Nickel 2015-94 B Trust</t>
        </is>
      </c>
      <c r="L5" t="inlineStr">
        <is>
          <t>12,40%</t>
        </is>
      </c>
    </row>
    <row r="6">
      <c r="A6" s="5" t="inlineStr">
        <is>
          <t>Gelistet Seit / Listed Since</t>
        </is>
      </c>
      <c r="B6" t="inlineStr">
        <is>
          <t>-</t>
        </is>
      </c>
      <c r="C6" s="5" t="inlineStr">
        <is>
          <t>Internet</t>
        </is>
      </c>
      <c r="D6" s="5" t="inlineStr"/>
      <c r="E6" t="inlineStr">
        <is>
          <t>http://www.carnivalcorp.com</t>
        </is>
      </c>
      <c r="J6" t="inlineStr">
        <is>
          <t>SunTrust Delaware Trust Company</t>
        </is>
      </c>
      <c r="L6" t="inlineStr">
        <is>
          <t>5,20%</t>
        </is>
      </c>
    </row>
    <row r="7">
      <c r="A7" s="5" t="inlineStr">
        <is>
          <t>Nominalwert / Nominal Value</t>
        </is>
      </c>
      <c r="B7" t="inlineStr">
        <is>
          <t>1,66</t>
        </is>
      </c>
      <c r="C7" s="5" t="inlineStr">
        <is>
          <t>Inv. Relations Telefon / Phone</t>
        </is>
      </c>
      <c r="D7" s="5" t="inlineStr"/>
      <c r="E7" t="inlineStr">
        <is>
          <t>+1-305-406-5539</t>
        </is>
      </c>
      <c r="J7" t="inlineStr">
        <is>
          <t>KLR, LLC</t>
        </is>
      </c>
      <c r="L7" t="inlineStr">
        <is>
          <t>12,60%</t>
        </is>
      </c>
    </row>
    <row r="8">
      <c r="A8" s="5" t="inlineStr">
        <is>
          <t>Land / Country</t>
        </is>
      </c>
      <c r="B8" t="inlineStr">
        <is>
          <t>Großbritannien</t>
        </is>
      </c>
      <c r="C8" s="5" t="inlineStr">
        <is>
          <t>Kontaktperson / Contact Person</t>
        </is>
      </c>
      <c r="D8" s="5" t="inlineStr"/>
      <c r="E8" t="inlineStr">
        <is>
          <t>Beth Roberts</t>
        </is>
      </c>
      <c r="J8" t="inlineStr">
        <is>
          <t>BlackRock, Inc.</t>
        </is>
      </c>
      <c r="L8" t="inlineStr">
        <is>
          <t>6,50%</t>
        </is>
      </c>
    </row>
    <row r="9">
      <c r="A9" s="5" t="inlineStr">
        <is>
          <t>Währung / Currency</t>
        </is>
      </c>
      <c r="B9" t="inlineStr">
        <is>
          <t>USD</t>
        </is>
      </c>
      <c r="C9" s="5" t="inlineStr"/>
      <c r="D9" s="5" t="inlineStr"/>
      <c r="J9" t="inlineStr">
        <is>
          <t>Freefloat</t>
        </is>
      </c>
      <c r="L9" t="inlineStr">
        <is>
          <t>50,70%</t>
        </is>
      </c>
    </row>
    <row r="10">
      <c r="A10" s="5" t="inlineStr">
        <is>
          <t>Branche / Industry</t>
        </is>
      </c>
      <c r="B10" t="inlineStr">
        <is>
          <t>Tourism And Leisure</t>
        </is>
      </c>
      <c r="C10" s="5" t="inlineStr"/>
      <c r="D10" s="5" t="inlineStr"/>
    </row>
    <row r="11">
      <c r="A11" s="5" t="inlineStr">
        <is>
          <t>Sektor / Sector</t>
        </is>
      </c>
      <c r="B11" t="inlineStr">
        <is>
          <t>Media / Entertainment / Leisure</t>
        </is>
      </c>
    </row>
    <row r="12">
      <c r="A12" s="5" t="inlineStr">
        <is>
          <t>Typ / Genre</t>
        </is>
      </c>
      <c r="B12" t="inlineStr">
        <is>
          <t>Stammaktie</t>
        </is>
      </c>
    </row>
    <row r="13">
      <c r="A13" s="5" t="inlineStr">
        <is>
          <t>Adresse / Address</t>
        </is>
      </c>
      <c r="B13" t="inlineStr">
        <is>
          <t>Carnival Plc100 Harbour Parade  UK-Southampton SO15 1ST</t>
        </is>
      </c>
    </row>
    <row r="14">
      <c r="A14" s="5" t="inlineStr">
        <is>
          <t>Management</t>
        </is>
      </c>
      <c r="B14" t="inlineStr">
        <is>
          <t>Arnold W. Donald, Micky Arison, Pater C. Anderson, David Bernstein, Julia M. Brown, William Burke, Roger Frizzell, Josh Leibowitz, Jerry Montgomery, Arnaldo Perez, Gregory A. Sullivan</t>
        </is>
      </c>
    </row>
    <row r="15">
      <c r="A15" s="5" t="inlineStr">
        <is>
          <t>Aufsichtsrat / Board</t>
        </is>
      </c>
      <c r="B15" t="inlineStr">
        <is>
          <t>Micky Arison, Sir Jonathon Band, Jason Glen Cahilly, Helen Deeble, Arnold W. Donald, Richard J. Glasier, Debra Kelly-Ennis, Katie Lahey, Sir John Parker, Stuart Subotnick, Laura Weil, Randall J. Weisenburger</t>
        </is>
      </c>
    </row>
    <row r="16">
      <c r="A16" s="5" t="inlineStr">
        <is>
          <t>Beschreibung</t>
        </is>
      </c>
      <c r="B16" t="inlineStr">
        <is>
          <t>Carnival Corp. &amp; plc ist ein führender internationaler Reiseveranstalter. Das Unternehmen bietet eine Reihe von Kreuzfahrten durch die Carnival Cruise Lines (Carnival) und Costa Cruises (Costa) sowie andere Veranstalter an. Der Premiumsektor wird von Holland America Line, der obere Premiumsektor durch Cunard Line und die Luxusklasse durch Seabourn Cruise Line und Windstar Cruises bedient. Die Flotte besteht aus insgesamt 101 Kreuzfahrtschiffen. Das Portfolio des Unternehmens setzt sich aus verschiedenen Marken, die zu den führenden Veranstaltern von Kreuzfahrten in Nordamerika und Europa zählen, zusammen. Dazu gehören: Carnival Cruise Lines, Holland America Line, Princess Cruises, Seabourn, AIDA Cruises, Costa Cruises, Cunard, P&amp;O Cruises (Australia) and P&amp;O Cruises (UK). Copyright 2014 FINANCE BASE AG</t>
        </is>
      </c>
    </row>
    <row r="17">
      <c r="A17" s="5" t="inlineStr">
        <is>
          <t>Profile</t>
        </is>
      </c>
      <c r="B17" t="inlineStr">
        <is>
          <t>Carnival Corp. &amp; Plc is a leading international tour operators. The company offers a range of cruises by Carnival Cruise Lines (Carnival) and Costa Cruises (Costa) and other operators. The premium sector is served by Holland America Line, the upper-premium sector through Cunard Line and luxury by Seabourn Cruise Line and Windstar Cruises. The fleet consists of a total of 101 cruise ships. The company's portfolio consists of various brands, which are among the leading organizers of cruises in North America and Europe together. These include: Carnival Cruise Lines, Holland America Line, Princess Cruises, Seabourn, AIDA Cruises, Costa Cruises, Cunard, P &amp; O Cruises (Australia) and P &amp; O Cruises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USD per  30.11</t>
        </is>
      </c>
      <c r="B19" s="5" t="inlineStr">
        <is>
          <t>Balance Sheet in M  USD per  30.11</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20825</v>
      </c>
      <c r="D20" t="n">
        <v>18881</v>
      </c>
      <c r="E20" t="n">
        <v>17510</v>
      </c>
      <c r="F20" t="n">
        <v>16389</v>
      </c>
      <c r="G20" t="n">
        <v>15714</v>
      </c>
      <c r="H20" t="n">
        <v>15884</v>
      </c>
      <c r="I20" t="n">
        <v>15456</v>
      </c>
      <c r="J20" t="n">
        <v>15382</v>
      </c>
      <c r="K20" t="n">
        <v>15793</v>
      </c>
      <c r="L20" t="n">
        <v>14469</v>
      </c>
      <c r="M20" t="n">
        <v>13157</v>
      </c>
      <c r="N20" t="n">
        <v>14646</v>
      </c>
      <c r="O20" t="n">
        <v>13033</v>
      </c>
      <c r="P20" t="n">
        <v>11839</v>
      </c>
      <c r="Q20" t="n">
        <v>11087</v>
      </c>
      <c r="R20" t="n">
        <v>9727</v>
      </c>
      <c r="S20" t="n">
        <v>6718</v>
      </c>
      <c r="T20" t="n">
        <v>4368</v>
      </c>
      <c r="U20" t="n">
        <v>4536</v>
      </c>
      <c r="V20" t="n">
        <v>3779</v>
      </c>
      <c r="W20" t="n">
        <v>3498</v>
      </c>
    </row>
    <row r="21">
      <c r="A21" s="5" t="inlineStr">
        <is>
          <t>Operatives Ergebnis (EBIT)</t>
        </is>
      </c>
      <c r="B21" s="5" t="inlineStr">
        <is>
          <t>EBIT Earning Before Interest &amp; Tax</t>
        </is>
      </c>
      <c r="C21" t="n">
        <v>3276</v>
      </c>
      <c r="D21" t="n">
        <v>3325</v>
      </c>
      <c r="E21" t="n">
        <v>2809</v>
      </c>
      <c r="F21" t="n">
        <v>3071</v>
      </c>
      <c r="G21" t="n">
        <v>2574</v>
      </c>
      <c r="H21" t="n">
        <v>1792</v>
      </c>
      <c r="I21" t="n">
        <v>1352</v>
      </c>
      <c r="J21" t="n">
        <v>1642</v>
      </c>
      <c r="K21" t="n">
        <v>2255</v>
      </c>
      <c r="L21" t="n">
        <v>2347</v>
      </c>
      <c r="M21" t="n">
        <v>2154</v>
      </c>
      <c r="N21" t="n">
        <v>2729</v>
      </c>
      <c r="O21" t="n">
        <v>2725</v>
      </c>
      <c r="P21" t="n">
        <v>2613</v>
      </c>
      <c r="Q21" t="n">
        <v>2639</v>
      </c>
      <c r="R21" t="n">
        <v>2173</v>
      </c>
      <c r="S21" t="n">
        <v>1383</v>
      </c>
      <c r="T21" t="n">
        <v>1042</v>
      </c>
      <c r="U21" t="n">
        <v>891.7</v>
      </c>
      <c r="V21" t="n">
        <v>983</v>
      </c>
      <c r="W21" t="n">
        <v>1020</v>
      </c>
    </row>
    <row r="22">
      <c r="A22" s="5" t="inlineStr">
        <is>
          <t>Finanzergebnis</t>
        </is>
      </c>
      <c r="B22" s="5" t="inlineStr">
        <is>
          <t>Financial Result</t>
        </is>
      </c>
      <c r="C22" t="n">
        <v>-216</v>
      </c>
      <c r="D22" t="n">
        <v>-118</v>
      </c>
      <c r="E22" t="n">
        <v>-143</v>
      </c>
      <c r="F22" t="n">
        <v>-243</v>
      </c>
      <c r="G22" t="n">
        <v>-775</v>
      </c>
      <c r="H22" t="n">
        <v>-547</v>
      </c>
      <c r="I22" t="n">
        <v>-280</v>
      </c>
      <c r="J22" t="n">
        <v>-340</v>
      </c>
      <c r="K22" t="n">
        <v>-343</v>
      </c>
      <c r="L22" t="n">
        <v>-368</v>
      </c>
      <c r="M22" t="n">
        <v>-348</v>
      </c>
      <c r="N22" t="n">
        <v>-352</v>
      </c>
      <c r="O22" t="n">
        <v>-301</v>
      </c>
      <c r="P22" t="n">
        <v>-295</v>
      </c>
      <c r="Q22" t="n">
        <v>-309</v>
      </c>
      <c r="R22" t="n">
        <v>-272</v>
      </c>
      <c r="S22" t="n">
        <v>-160</v>
      </c>
      <c r="T22" t="n">
        <v>-82.7</v>
      </c>
      <c r="U22" t="n">
        <v>22.2</v>
      </c>
      <c r="V22" t="n">
        <v>-16.5</v>
      </c>
      <c r="W22" t="n">
        <v>24.3</v>
      </c>
    </row>
    <row r="23">
      <c r="A23" s="5" t="inlineStr">
        <is>
          <t>Ergebnis vor Steuer (EBT)</t>
        </is>
      </c>
      <c r="B23" s="5" t="inlineStr">
        <is>
          <t>EBT Earning Before Tax</t>
        </is>
      </c>
      <c r="C23" t="n">
        <v>3060</v>
      </c>
      <c r="D23" t="n">
        <v>3207</v>
      </c>
      <c r="E23" t="n">
        <v>2666</v>
      </c>
      <c r="F23" t="n">
        <v>2828</v>
      </c>
      <c r="G23" t="n">
        <v>1799</v>
      </c>
      <c r="H23" t="n">
        <v>1245</v>
      </c>
      <c r="I23" t="n">
        <v>1072</v>
      </c>
      <c r="J23" t="n">
        <v>1302</v>
      </c>
      <c r="K23" t="n">
        <v>1912</v>
      </c>
      <c r="L23" t="n">
        <v>1979</v>
      </c>
      <c r="M23" t="n">
        <v>1806</v>
      </c>
      <c r="N23" t="n">
        <v>2377</v>
      </c>
      <c r="O23" t="n">
        <v>2424</v>
      </c>
      <c r="P23" t="n">
        <v>2318</v>
      </c>
      <c r="Q23" t="n">
        <v>2330</v>
      </c>
      <c r="R23" t="n">
        <v>1901</v>
      </c>
      <c r="S23" t="n">
        <v>1223</v>
      </c>
      <c r="T23" t="n">
        <v>959.4</v>
      </c>
      <c r="U23" t="n">
        <v>913.9</v>
      </c>
      <c r="V23" t="n">
        <v>966.5</v>
      </c>
      <c r="W23" t="n">
        <v>1044</v>
      </c>
    </row>
    <row r="24">
      <c r="A24" s="5" t="inlineStr">
        <is>
          <t>Steuern auf Einkommen und Ertrag</t>
        </is>
      </c>
      <c r="B24" s="5" t="inlineStr">
        <is>
          <t>Taxes on income and earnings</t>
        </is>
      </c>
      <c r="C24" t="n">
        <v>71</v>
      </c>
      <c r="D24" t="n">
        <v>54</v>
      </c>
      <c r="E24" t="n">
        <v>60</v>
      </c>
      <c r="F24" t="n">
        <v>49</v>
      </c>
      <c r="G24" t="n">
        <v>42</v>
      </c>
      <c r="H24" t="n">
        <v>9</v>
      </c>
      <c r="I24" t="n">
        <v>-6</v>
      </c>
      <c r="J24" t="n">
        <v>4</v>
      </c>
      <c r="K24" t="inlineStr">
        <is>
          <t>-</t>
        </is>
      </c>
      <c r="L24" t="n">
        <v>1</v>
      </c>
      <c r="M24" t="n">
        <v>16</v>
      </c>
      <c r="N24" t="n">
        <v>47</v>
      </c>
      <c r="O24" t="n">
        <v>16</v>
      </c>
      <c r="P24" t="n">
        <v>39</v>
      </c>
      <c r="Q24" t="n">
        <v>73</v>
      </c>
      <c r="R24" t="n">
        <v>47</v>
      </c>
      <c r="S24" t="n">
        <v>29</v>
      </c>
      <c r="T24" t="n">
        <v>-56.6</v>
      </c>
      <c r="U24" t="n">
        <v>-12.3</v>
      </c>
      <c r="V24" t="n">
        <v>1.1</v>
      </c>
      <c r="W24" t="n">
        <v>2.8</v>
      </c>
    </row>
    <row r="25">
      <c r="A25" s="5" t="inlineStr">
        <is>
          <t>Ergebnis nach Steuer</t>
        </is>
      </c>
      <c r="B25" s="5" t="inlineStr">
        <is>
          <t>Earnings after tax</t>
        </is>
      </c>
      <c r="C25" t="n">
        <v>2990</v>
      </c>
      <c r="D25" t="n">
        <v>3152</v>
      </c>
      <c r="E25" t="n">
        <v>2606</v>
      </c>
      <c r="F25" t="n">
        <v>2779</v>
      </c>
      <c r="G25" t="n">
        <v>1757</v>
      </c>
      <c r="H25" t="n">
        <v>1236</v>
      </c>
      <c r="I25" t="n">
        <v>1078</v>
      </c>
      <c r="J25" t="n">
        <v>1298</v>
      </c>
      <c r="K25" t="n">
        <v>1912</v>
      </c>
      <c r="L25" t="n">
        <v>1978</v>
      </c>
      <c r="M25" t="n">
        <v>1790</v>
      </c>
      <c r="N25" t="n">
        <v>2330</v>
      </c>
      <c r="O25" t="n">
        <v>2408</v>
      </c>
      <c r="P25" t="n">
        <v>2279</v>
      </c>
      <c r="Q25" t="n">
        <v>2257</v>
      </c>
      <c r="R25" t="n">
        <v>1854</v>
      </c>
      <c r="S25" t="n">
        <v>1194</v>
      </c>
      <c r="T25" t="n">
        <v>1016</v>
      </c>
      <c r="U25" t="n">
        <v>926.2</v>
      </c>
      <c r="V25" t="n">
        <v>965.5</v>
      </c>
      <c r="W25" t="n">
        <v>1041</v>
      </c>
    </row>
    <row r="26">
      <c r="A26" s="5" t="inlineStr">
        <is>
          <t>Minderheitenanteil</t>
        </is>
      </c>
      <c r="B26" s="5" t="inlineStr">
        <is>
          <t>Minority Share</t>
        </is>
      </c>
      <c r="C26" t="inlineStr">
        <is>
          <t>-</t>
        </is>
      </c>
      <c r="D26" t="inlineStr">
        <is>
          <t>-</t>
        </is>
      </c>
      <c r="E26" t="inlineStr">
        <is>
          <t>-</t>
        </is>
      </c>
      <c r="F26" t="inlineStr">
        <is>
          <t>-</t>
        </is>
      </c>
      <c r="G26" t="inlineStr">
        <is>
          <t>-</t>
        </is>
      </c>
      <c r="H26" t="inlineStr">
        <is>
          <t>-</t>
        </is>
      </c>
      <c r="I26" t="inlineStr">
        <is>
          <t>-</t>
        </is>
      </c>
      <c r="J26" t="inlineStr">
        <is>
          <t>-</t>
        </is>
      </c>
      <c r="K26" t="inlineStr">
        <is>
          <t>-</t>
        </is>
      </c>
      <c r="L26" t="inlineStr">
        <is>
          <t>-</t>
        </is>
      </c>
      <c r="M26" t="inlineStr">
        <is>
          <t>-</t>
        </is>
      </c>
      <c r="N26" t="inlineStr">
        <is>
          <t>-</t>
        </is>
      </c>
      <c r="O26" t="inlineStr">
        <is>
          <t>-</t>
        </is>
      </c>
      <c r="P26" t="inlineStr">
        <is>
          <t>-</t>
        </is>
      </c>
      <c r="Q26" t="inlineStr">
        <is>
          <t>-</t>
        </is>
      </c>
      <c r="R26" t="inlineStr">
        <is>
          <t>-</t>
        </is>
      </c>
      <c r="S26" t="inlineStr">
        <is>
          <t>-</t>
        </is>
      </c>
      <c r="T26" t="inlineStr">
        <is>
          <t>-</t>
        </is>
      </c>
      <c r="U26" t="inlineStr">
        <is>
          <t>-</t>
        </is>
      </c>
      <c r="V26" t="inlineStr">
        <is>
          <t>-</t>
        </is>
      </c>
      <c r="W26" t="n">
        <v>-14</v>
      </c>
    </row>
    <row r="27">
      <c r="A27" s="5" t="inlineStr">
        <is>
          <t>Jahresüberschuss/-fehlbetrag</t>
        </is>
      </c>
      <c r="B27" s="5" t="inlineStr">
        <is>
          <t>Net Profit</t>
        </is>
      </c>
      <c r="C27" t="n">
        <v>2990</v>
      </c>
      <c r="D27" t="n">
        <v>3152</v>
      </c>
      <c r="E27" t="n">
        <v>2606</v>
      </c>
      <c r="F27" t="n">
        <v>2779</v>
      </c>
      <c r="G27" t="n">
        <v>1757</v>
      </c>
      <c r="H27" t="n">
        <v>1236</v>
      </c>
      <c r="I27" t="n">
        <v>1078</v>
      </c>
      <c r="J27" t="n">
        <v>1298</v>
      </c>
      <c r="K27" t="n">
        <v>1912</v>
      </c>
      <c r="L27" t="n">
        <v>1978</v>
      </c>
      <c r="M27" t="n">
        <v>1790</v>
      </c>
      <c r="N27" t="n">
        <v>2330</v>
      </c>
      <c r="O27" t="n">
        <v>2408</v>
      </c>
      <c r="P27" t="n">
        <v>2279</v>
      </c>
      <c r="Q27" t="n">
        <v>2257</v>
      </c>
      <c r="R27" t="n">
        <v>1854</v>
      </c>
      <c r="S27" t="n">
        <v>1194</v>
      </c>
      <c r="T27" t="n">
        <v>1016</v>
      </c>
      <c r="U27" t="n">
        <v>926.2</v>
      </c>
      <c r="V27" t="n">
        <v>965.5</v>
      </c>
      <c r="W27" t="n">
        <v>1027</v>
      </c>
    </row>
    <row r="28">
      <c r="A28" s="5" t="inlineStr">
        <is>
          <t>Summe Umlaufvermögen</t>
        </is>
      </c>
      <c r="B28" s="5" t="inlineStr">
        <is>
          <t>Current Assets</t>
        </is>
      </c>
      <c r="C28" t="n">
        <v>2059</v>
      </c>
      <c r="D28" t="n">
        <v>2225</v>
      </c>
      <c r="E28" t="n">
        <v>1596</v>
      </c>
      <c r="F28" t="n">
        <v>1689</v>
      </c>
      <c r="G28" t="n">
        <v>2451</v>
      </c>
      <c r="H28" t="n">
        <v>1503</v>
      </c>
      <c r="I28" t="n">
        <v>1937</v>
      </c>
      <c r="J28" t="n">
        <v>1821</v>
      </c>
      <c r="K28" t="n">
        <v>1312</v>
      </c>
      <c r="L28" t="n">
        <v>1244</v>
      </c>
      <c r="M28" t="n">
        <v>1518</v>
      </c>
      <c r="N28" t="n">
        <v>1650</v>
      </c>
      <c r="O28" t="n">
        <v>1976</v>
      </c>
      <c r="P28" t="n">
        <v>1995</v>
      </c>
      <c r="Q28" t="n">
        <v>2215</v>
      </c>
      <c r="R28" t="n">
        <v>1728</v>
      </c>
      <c r="S28" t="n">
        <v>2132</v>
      </c>
      <c r="T28" t="n">
        <v>1132</v>
      </c>
      <c r="U28" t="n">
        <v>1959</v>
      </c>
      <c r="V28" t="n">
        <v>549.5</v>
      </c>
      <c r="W28" t="n">
        <v>791.6</v>
      </c>
    </row>
    <row r="29">
      <c r="A29" s="5" t="inlineStr">
        <is>
          <t>Summe Anlagevermögen</t>
        </is>
      </c>
      <c r="B29" s="5" t="inlineStr">
        <is>
          <t>Fixed Assets</t>
        </is>
      </c>
      <c r="C29" t="n">
        <v>42999</v>
      </c>
      <c r="D29" t="n">
        <v>40176</v>
      </c>
      <c r="E29" t="n">
        <v>39182</v>
      </c>
      <c r="F29" t="n">
        <v>37247</v>
      </c>
      <c r="G29" t="n">
        <v>36786</v>
      </c>
      <c r="H29" t="n">
        <v>38029</v>
      </c>
      <c r="I29" t="n">
        <v>38167</v>
      </c>
      <c r="J29" t="n">
        <v>37340</v>
      </c>
      <c r="K29" t="n">
        <v>37325</v>
      </c>
      <c r="L29" t="n">
        <v>36246</v>
      </c>
      <c r="M29" t="n">
        <v>35317</v>
      </c>
      <c r="N29" t="n">
        <v>31750</v>
      </c>
      <c r="O29" t="n">
        <v>32205</v>
      </c>
      <c r="P29" t="n">
        <v>28557</v>
      </c>
      <c r="Q29" t="n">
        <v>26217</v>
      </c>
      <c r="R29" t="n">
        <v>25908</v>
      </c>
      <c r="S29" t="n">
        <v>22359</v>
      </c>
      <c r="T29" t="n">
        <v>11203</v>
      </c>
      <c r="U29" t="n">
        <v>9605</v>
      </c>
      <c r="V29" t="n">
        <v>9282</v>
      </c>
      <c r="W29" t="n">
        <v>7495</v>
      </c>
    </row>
    <row r="30">
      <c r="A30" s="5" t="inlineStr">
        <is>
          <t>Summe Aktiva</t>
        </is>
      </c>
      <c r="B30" s="5" t="inlineStr">
        <is>
          <t>Total Assets</t>
        </is>
      </c>
      <c r="C30" t="n">
        <v>45058</v>
      </c>
      <c r="D30" t="n">
        <v>42401</v>
      </c>
      <c r="E30" t="n">
        <v>40778</v>
      </c>
      <c r="F30" t="n">
        <v>38936</v>
      </c>
      <c r="G30" t="n">
        <v>39237</v>
      </c>
      <c r="H30" t="n">
        <v>39532</v>
      </c>
      <c r="I30" t="n">
        <v>40104</v>
      </c>
      <c r="J30" t="n">
        <v>39161</v>
      </c>
      <c r="K30" t="n">
        <v>38637</v>
      </c>
      <c r="L30" t="n">
        <v>37490</v>
      </c>
      <c r="M30" t="n">
        <v>36835</v>
      </c>
      <c r="N30" t="n">
        <v>33400</v>
      </c>
      <c r="O30" t="n">
        <v>34181</v>
      </c>
      <c r="P30" t="n">
        <v>30552</v>
      </c>
      <c r="Q30" t="n">
        <v>28432</v>
      </c>
      <c r="R30" t="n">
        <v>27636</v>
      </c>
      <c r="S30" t="n">
        <v>24491</v>
      </c>
      <c r="T30" t="n">
        <v>12335</v>
      </c>
      <c r="U30" t="n">
        <v>11564</v>
      </c>
      <c r="V30" t="n">
        <v>9831</v>
      </c>
      <c r="W30" t="n">
        <v>8286</v>
      </c>
    </row>
    <row r="31">
      <c r="A31" s="5" t="inlineStr">
        <is>
          <t>Summe kurzfristiges Fremdkapital</t>
        </is>
      </c>
      <c r="B31" s="5" t="inlineStr">
        <is>
          <t>Short-Term Debt</t>
        </is>
      </c>
      <c r="C31" t="n">
        <v>9127</v>
      </c>
      <c r="D31" t="n">
        <v>9204</v>
      </c>
      <c r="E31" t="n">
        <v>8800</v>
      </c>
      <c r="F31" t="n">
        <v>7072</v>
      </c>
      <c r="G31" t="n">
        <v>6956</v>
      </c>
      <c r="H31" t="n">
        <v>6921</v>
      </c>
      <c r="I31" t="n">
        <v>6720</v>
      </c>
      <c r="J31" t="n">
        <v>7340</v>
      </c>
      <c r="K31" t="n">
        <v>6105</v>
      </c>
      <c r="L31" t="n">
        <v>5755</v>
      </c>
      <c r="M31" t="n">
        <v>4967</v>
      </c>
      <c r="N31" t="n">
        <v>5781</v>
      </c>
      <c r="O31" t="n">
        <v>7260</v>
      </c>
      <c r="P31" t="n">
        <v>5415</v>
      </c>
      <c r="Q31" t="n">
        <v>5192</v>
      </c>
      <c r="R31" t="n">
        <v>5034</v>
      </c>
      <c r="S31" t="n">
        <v>3315</v>
      </c>
      <c r="T31" t="n">
        <v>1620</v>
      </c>
      <c r="U31" t="n">
        <v>1480</v>
      </c>
      <c r="V31" t="n">
        <v>1715</v>
      </c>
      <c r="W31" t="n">
        <v>1405</v>
      </c>
    </row>
    <row r="32">
      <c r="A32" s="5" t="inlineStr">
        <is>
          <t>Summe langfristiges Fremdkapital</t>
        </is>
      </c>
      <c r="B32" s="5" t="inlineStr">
        <is>
          <t>Long-Term Debt</t>
        </is>
      </c>
      <c r="C32" t="n">
        <v>10566</v>
      </c>
      <c r="D32" t="n">
        <v>8753</v>
      </c>
      <c r="E32" t="n">
        <v>7762</v>
      </c>
      <c r="F32" t="n">
        <v>9267</v>
      </c>
      <c r="G32" t="n">
        <v>8510</v>
      </c>
      <c r="H32" t="n">
        <v>8323</v>
      </c>
      <c r="I32" t="n">
        <v>8828</v>
      </c>
      <c r="J32" t="n">
        <v>7892</v>
      </c>
      <c r="K32" t="n">
        <v>8700</v>
      </c>
      <c r="L32" t="n">
        <v>8704</v>
      </c>
      <c r="M32" t="n">
        <v>9833</v>
      </c>
      <c r="N32" t="n">
        <v>8521</v>
      </c>
      <c r="O32" t="n">
        <v>6958</v>
      </c>
      <c r="P32" t="n">
        <v>6927</v>
      </c>
      <c r="Q32" t="n">
        <v>6268</v>
      </c>
      <c r="R32" t="n">
        <v>6842</v>
      </c>
      <c r="S32" t="n">
        <v>7383</v>
      </c>
      <c r="T32" t="n">
        <v>3297</v>
      </c>
      <c r="U32" t="n">
        <v>3493</v>
      </c>
      <c r="V32" t="n">
        <v>2245</v>
      </c>
      <c r="W32" t="n">
        <v>950.3</v>
      </c>
    </row>
    <row r="33">
      <c r="A33" s="5" t="inlineStr">
        <is>
          <t>Summe Fremdkapital</t>
        </is>
      </c>
      <c r="B33" s="5" t="inlineStr">
        <is>
          <t>Total Liabilities</t>
        </is>
      </c>
      <c r="C33" t="n">
        <v>19693</v>
      </c>
      <c r="D33" t="n">
        <v>17957</v>
      </c>
      <c r="E33" t="n">
        <v>16562</v>
      </c>
      <c r="F33" t="n">
        <v>16339</v>
      </c>
      <c r="G33" t="n">
        <v>15466</v>
      </c>
      <c r="H33" t="n">
        <v>15244</v>
      </c>
      <c r="I33" t="n">
        <v>15548</v>
      </c>
      <c r="J33" t="n">
        <v>15232</v>
      </c>
      <c r="K33" t="n">
        <v>14805</v>
      </c>
      <c r="L33" t="n">
        <v>14459</v>
      </c>
      <c r="M33" t="n">
        <v>14800</v>
      </c>
      <c r="N33" t="n">
        <v>14302</v>
      </c>
      <c r="O33" t="n">
        <v>14218</v>
      </c>
      <c r="P33" t="n">
        <v>12342</v>
      </c>
      <c r="Q33" t="n">
        <v>11460</v>
      </c>
      <c r="R33" t="n">
        <v>11876</v>
      </c>
      <c r="S33" t="n">
        <v>10698</v>
      </c>
      <c r="T33" t="n">
        <v>4917</v>
      </c>
      <c r="U33" t="n">
        <v>4973</v>
      </c>
      <c r="V33" t="n">
        <v>3961</v>
      </c>
      <c r="W33" t="n">
        <v>2355</v>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inlineStr">
        <is>
          <t>-</t>
        </is>
      </c>
      <c r="K34" t="inlineStr">
        <is>
          <t>-</t>
        </is>
      </c>
      <c r="L34" t="inlineStr">
        <is>
          <t>-</t>
        </is>
      </c>
      <c r="M34" t="inlineStr">
        <is>
          <t>-</t>
        </is>
      </c>
      <c r="N34" t="inlineStr">
        <is>
          <t>-</t>
        </is>
      </c>
      <c r="O34" t="inlineStr">
        <is>
          <t>-</t>
        </is>
      </c>
      <c r="P34" t="inlineStr">
        <is>
          <t>-</t>
        </is>
      </c>
      <c r="Q34" t="inlineStr">
        <is>
          <t>-</t>
        </is>
      </c>
      <c r="R34" t="inlineStr">
        <is>
          <t>-</t>
        </is>
      </c>
      <c r="S34" t="inlineStr">
        <is>
          <t>-</t>
        </is>
      </c>
      <c r="T34" t="inlineStr">
        <is>
          <t>-</t>
        </is>
      </c>
      <c r="U34" t="inlineStr">
        <is>
          <t>-</t>
        </is>
      </c>
      <c r="V34" t="inlineStr">
        <is>
          <t>-</t>
        </is>
      </c>
      <c r="W34" t="inlineStr">
        <is>
          <t>-</t>
        </is>
      </c>
    </row>
    <row r="35">
      <c r="A35" s="5" t="inlineStr">
        <is>
          <t>Summe Eigenkapital</t>
        </is>
      </c>
      <c r="B35" s="5" t="inlineStr">
        <is>
          <t>Equity</t>
        </is>
      </c>
      <c r="C35" t="n">
        <v>25365</v>
      </c>
      <c r="D35" t="n">
        <v>24443</v>
      </c>
      <c r="E35" t="n">
        <v>24216</v>
      </c>
      <c r="F35" t="n">
        <v>22597</v>
      </c>
      <c r="G35" t="n">
        <v>23771</v>
      </c>
      <c r="H35" t="n">
        <v>24288</v>
      </c>
      <c r="I35" t="n">
        <v>24556</v>
      </c>
      <c r="J35" t="n">
        <v>23929</v>
      </c>
      <c r="K35" t="n">
        <v>23832</v>
      </c>
      <c r="L35" t="n">
        <v>23031</v>
      </c>
      <c r="M35" t="n">
        <v>22035</v>
      </c>
      <c r="N35" t="n">
        <v>19098</v>
      </c>
      <c r="O35" t="n">
        <v>19963</v>
      </c>
      <c r="P35" t="n">
        <v>18210</v>
      </c>
      <c r="Q35" t="n">
        <v>16972</v>
      </c>
      <c r="R35" t="n">
        <v>15760</v>
      </c>
      <c r="S35" t="n">
        <v>13793</v>
      </c>
      <c r="T35" t="n">
        <v>7418</v>
      </c>
      <c r="U35" t="n">
        <v>6591</v>
      </c>
      <c r="V35" t="n">
        <v>5871</v>
      </c>
      <c r="W35" t="n">
        <v>5931</v>
      </c>
    </row>
    <row r="36">
      <c r="A36" s="5" t="inlineStr">
        <is>
          <t>Summe Passiva</t>
        </is>
      </c>
      <c r="B36" s="5" t="inlineStr">
        <is>
          <t>Liabilities &amp; Shareholder Equity</t>
        </is>
      </c>
      <c r="C36" t="n">
        <v>45058</v>
      </c>
      <c r="D36" t="n">
        <v>42401</v>
      </c>
      <c r="E36" t="n">
        <v>40778</v>
      </c>
      <c r="F36" t="n">
        <v>38936</v>
      </c>
      <c r="G36" t="n">
        <v>39237</v>
      </c>
      <c r="H36" t="n">
        <v>39532</v>
      </c>
      <c r="I36" t="n">
        <v>40104</v>
      </c>
      <c r="J36" t="n">
        <v>39161</v>
      </c>
      <c r="K36" t="n">
        <v>38637</v>
      </c>
      <c r="L36" t="n">
        <v>37490</v>
      </c>
      <c r="M36" t="n">
        <v>36835</v>
      </c>
      <c r="N36" t="n">
        <v>33400</v>
      </c>
      <c r="O36" t="n">
        <v>34181</v>
      </c>
      <c r="P36" t="n">
        <v>30552</v>
      </c>
      <c r="Q36" t="n">
        <v>28432</v>
      </c>
      <c r="R36" t="n">
        <v>27636</v>
      </c>
      <c r="S36" t="n">
        <v>24491</v>
      </c>
      <c r="T36" t="n">
        <v>12335</v>
      </c>
      <c r="U36" t="n">
        <v>11564</v>
      </c>
      <c r="V36" t="n">
        <v>9831</v>
      </c>
      <c r="W36" t="n">
        <v>8286</v>
      </c>
    </row>
    <row r="37">
      <c r="A37" s="5" t="inlineStr">
        <is>
          <t>Mio.Aktien im Umlauf</t>
        </is>
      </c>
      <c r="B37" s="5" t="inlineStr">
        <is>
          <t>Million shares outstanding</t>
        </is>
      </c>
      <c r="C37" t="n">
        <v>684</v>
      </c>
      <c r="D37" t="n">
        <v>696</v>
      </c>
      <c r="E37" t="n">
        <v>718</v>
      </c>
      <c r="F37" t="n">
        <v>751.88</v>
      </c>
      <c r="G37" t="n">
        <v>772</v>
      </c>
      <c r="H37" t="n">
        <v>777</v>
      </c>
      <c r="I37" t="n">
        <v>776</v>
      </c>
      <c r="J37" t="n">
        <v>776</v>
      </c>
      <c r="K37" t="n">
        <v>777</v>
      </c>
      <c r="L37" t="n">
        <v>790</v>
      </c>
      <c r="M37" t="n">
        <v>800</v>
      </c>
      <c r="N37" t="n">
        <v>785</v>
      </c>
      <c r="O37" t="n">
        <v>800</v>
      </c>
      <c r="P37" t="n">
        <v>867</v>
      </c>
      <c r="Q37" t="n">
        <v>823</v>
      </c>
      <c r="R37" t="n">
        <v>818</v>
      </c>
      <c r="S37" t="n">
        <v>814</v>
      </c>
      <c r="T37" t="n">
        <v>586.8</v>
      </c>
      <c r="U37" t="n">
        <v>586.1</v>
      </c>
      <c r="V37" t="n">
        <v>584.5</v>
      </c>
      <c r="W37" t="n">
        <v>617</v>
      </c>
    </row>
    <row r="38">
      <c r="A38" s="5" t="inlineStr">
        <is>
          <t>Mio.Aktien im Umlauf</t>
        </is>
      </c>
      <c r="B38" s="5" t="inlineStr">
        <is>
          <t>Million shares outstanding</t>
        </is>
      </c>
      <c r="C38" t="n">
        <v>157</v>
      </c>
      <c r="D38" t="n">
        <v>169</v>
      </c>
      <c r="E38" t="n">
        <v>185</v>
      </c>
      <c r="F38" t="n">
        <v>216</v>
      </c>
      <c r="G38" t="n">
        <v>189</v>
      </c>
      <c r="H38" t="n">
        <v>184</v>
      </c>
      <c r="I38" t="n">
        <v>184</v>
      </c>
      <c r="J38" t="n">
        <v>182</v>
      </c>
      <c r="K38" t="n">
        <v>182</v>
      </c>
      <c r="L38" t="n">
        <v>183</v>
      </c>
      <c r="M38" t="n">
        <v>167</v>
      </c>
      <c r="N38" t="n">
        <v>174</v>
      </c>
      <c r="O38" t="n">
        <v>163</v>
      </c>
      <c r="P38" t="n">
        <v>171</v>
      </c>
      <c r="Q38" t="n">
        <v>170</v>
      </c>
      <c r="R38" t="n">
        <v>170</v>
      </c>
      <c r="S38" t="n">
        <v>168</v>
      </c>
      <c r="T38" t="inlineStr">
        <is>
          <t>-</t>
        </is>
      </c>
      <c r="U38" t="inlineStr">
        <is>
          <t>-</t>
        </is>
      </c>
      <c r="V38" t="inlineStr">
        <is>
          <t>-</t>
        </is>
      </c>
      <c r="W38" t="inlineStr">
        <is>
          <t>-</t>
        </is>
      </c>
    </row>
    <row r="39">
      <c r="A39" s="5" t="inlineStr">
        <is>
          <t>Ergebnis je Aktie (brutto)</t>
        </is>
      </c>
      <c r="B39" s="5" t="inlineStr">
        <is>
          <t>Earnings per share</t>
        </is>
      </c>
      <c r="C39" t="n">
        <v>4.47</v>
      </c>
      <c r="D39" t="n">
        <v>4.61</v>
      </c>
      <c r="E39" t="n">
        <v>3.71</v>
      </c>
      <c r="F39" t="n">
        <v>3.76</v>
      </c>
      <c r="G39" t="n">
        <v>2.33</v>
      </c>
      <c r="H39" t="n">
        <v>1.6</v>
      </c>
      <c r="I39" t="n">
        <v>1.38</v>
      </c>
      <c r="J39" t="n">
        <v>1.68</v>
      </c>
      <c r="K39" t="n">
        <v>2.46</v>
      </c>
      <c r="L39" t="n">
        <v>2.51</v>
      </c>
      <c r="M39" t="n">
        <v>2.26</v>
      </c>
      <c r="N39" t="n">
        <v>3.03</v>
      </c>
      <c r="O39" t="n">
        <v>3.03</v>
      </c>
      <c r="P39" t="n">
        <v>2.67</v>
      </c>
      <c r="Q39" t="n">
        <v>2.83</v>
      </c>
      <c r="R39" t="n">
        <v>2.32</v>
      </c>
      <c r="S39" t="n">
        <v>1.5</v>
      </c>
      <c r="T39" t="n">
        <v>1.63</v>
      </c>
      <c r="U39" t="n">
        <v>1.56</v>
      </c>
      <c r="V39" t="n">
        <v>1.65</v>
      </c>
      <c r="W39" t="n">
        <v>1.69</v>
      </c>
    </row>
    <row r="40">
      <c r="A40" s="5" t="inlineStr">
        <is>
          <t>Ergebnis je Aktie (unverwässert)</t>
        </is>
      </c>
      <c r="B40" s="5" t="inlineStr">
        <is>
          <t>Basic Earnings per share</t>
        </is>
      </c>
      <c r="C40" t="n">
        <v>4.34</v>
      </c>
      <c r="D40" t="n">
        <v>4.45</v>
      </c>
      <c r="E40" t="n">
        <v>3.61</v>
      </c>
      <c r="F40" t="n">
        <v>3.73</v>
      </c>
      <c r="G40" t="n">
        <v>2.26</v>
      </c>
      <c r="H40" t="n">
        <v>1.59</v>
      </c>
      <c r="I40" t="n">
        <v>1.39</v>
      </c>
      <c r="J40" t="n">
        <v>1.67</v>
      </c>
      <c r="K40" t="n">
        <v>2.43</v>
      </c>
      <c r="L40" t="n">
        <v>2.51</v>
      </c>
      <c r="M40" t="n">
        <v>2.27</v>
      </c>
      <c r="N40" t="n">
        <v>2.96</v>
      </c>
      <c r="O40" t="n">
        <v>3.04</v>
      </c>
      <c r="P40" t="n">
        <v>2.85</v>
      </c>
      <c r="Q40" t="n">
        <v>2.8</v>
      </c>
      <c r="R40" t="n">
        <v>2.31</v>
      </c>
      <c r="S40" t="n">
        <v>1.66</v>
      </c>
      <c r="T40" t="n">
        <v>1.73</v>
      </c>
      <c r="U40" t="n">
        <v>1.58</v>
      </c>
      <c r="V40" t="n">
        <v>1.61</v>
      </c>
      <c r="W40" t="n">
        <v>1.68</v>
      </c>
    </row>
    <row r="41">
      <c r="A41" s="5" t="inlineStr">
        <is>
          <t>Ergebnis je Aktie (verwässert)</t>
        </is>
      </c>
      <c r="B41" s="5" t="inlineStr">
        <is>
          <t>Diluted Earnings per share</t>
        </is>
      </c>
      <c r="C41" t="n">
        <v>4.32</v>
      </c>
      <c r="D41" t="n">
        <v>4.44</v>
      </c>
      <c r="E41" t="n">
        <v>3.59</v>
      </c>
      <c r="F41" t="n">
        <v>3.72</v>
      </c>
      <c r="G41" t="n">
        <v>2.26</v>
      </c>
      <c r="H41" t="n">
        <v>1.59</v>
      </c>
      <c r="I41" t="n">
        <v>1.39</v>
      </c>
      <c r="J41" t="n">
        <v>1.67</v>
      </c>
      <c r="K41" t="n">
        <v>2.42</v>
      </c>
      <c r="L41" t="n">
        <v>2.47</v>
      </c>
      <c r="M41" t="n">
        <v>2.24</v>
      </c>
      <c r="N41" t="n">
        <v>2.9</v>
      </c>
      <c r="O41" t="n">
        <v>2.95</v>
      </c>
      <c r="P41" t="n">
        <v>2.77</v>
      </c>
      <c r="Q41" t="n">
        <v>2.7</v>
      </c>
      <c r="R41" t="n">
        <v>2.24</v>
      </c>
      <c r="S41" t="n">
        <v>1.63</v>
      </c>
      <c r="T41" t="n">
        <v>1.69</v>
      </c>
      <c r="U41" t="n">
        <v>1.58</v>
      </c>
      <c r="V41" t="n">
        <v>1.6</v>
      </c>
      <c r="W41" t="n">
        <v>1.66</v>
      </c>
    </row>
    <row r="42">
      <c r="A42" s="5" t="inlineStr">
        <is>
          <t>Dividende je Aktie</t>
        </is>
      </c>
      <c r="B42" s="5" t="inlineStr">
        <is>
          <t>Dividend per share</t>
        </is>
      </c>
      <c r="C42" t="n">
        <v>2</v>
      </c>
      <c r="D42" t="n">
        <v>1.95</v>
      </c>
      <c r="E42" t="n">
        <v>1.6</v>
      </c>
      <c r="F42" t="n">
        <v>1.35</v>
      </c>
      <c r="G42" t="n">
        <v>1.1</v>
      </c>
      <c r="H42" t="n">
        <v>1</v>
      </c>
      <c r="I42" t="n">
        <v>1</v>
      </c>
      <c r="J42" t="n">
        <v>1.5</v>
      </c>
      <c r="K42" t="n">
        <v>1</v>
      </c>
      <c r="L42" t="n">
        <v>0.4</v>
      </c>
      <c r="M42" t="inlineStr">
        <is>
          <t>-</t>
        </is>
      </c>
      <c r="N42" t="n">
        <v>1.6</v>
      </c>
      <c r="O42" t="n">
        <v>1.38</v>
      </c>
      <c r="P42" t="n">
        <v>1.03</v>
      </c>
      <c r="Q42" t="n">
        <v>0.8</v>
      </c>
      <c r="R42" t="n">
        <v>0.53</v>
      </c>
      <c r="S42" t="n">
        <v>0.44</v>
      </c>
      <c r="T42" t="n">
        <v>0.42</v>
      </c>
      <c r="U42" t="n">
        <v>0.42</v>
      </c>
      <c r="V42" t="n">
        <v>0.42</v>
      </c>
      <c r="W42" t="n">
        <v>0.38</v>
      </c>
    </row>
    <row r="43">
      <c r="A43" s="5" t="inlineStr">
        <is>
          <t>Dividendenausschüttung in Mio</t>
        </is>
      </c>
      <c r="B43" s="5" t="inlineStr">
        <is>
          <t>Dividend Payment in M</t>
        </is>
      </c>
      <c r="C43" t="n">
        <v>1387</v>
      </c>
      <c r="D43" t="n">
        <v>1355</v>
      </c>
      <c r="E43" t="n">
        <v>1087</v>
      </c>
      <c r="F43" t="n">
        <v>977</v>
      </c>
      <c r="G43" t="n">
        <v>816</v>
      </c>
      <c r="H43" t="n">
        <v>776</v>
      </c>
      <c r="I43" t="n">
        <v>1164</v>
      </c>
      <c r="J43" t="n">
        <v>779</v>
      </c>
      <c r="K43" t="n">
        <v>671</v>
      </c>
      <c r="L43" t="n">
        <v>237</v>
      </c>
      <c r="M43" t="n">
        <v>314</v>
      </c>
      <c r="N43" t="n">
        <v>1261</v>
      </c>
      <c r="O43" t="n">
        <v>990</v>
      </c>
      <c r="P43" t="n">
        <v>803</v>
      </c>
      <c r="Q43" t="n">
        <v>566</v>
      </c>
      <c r="R43" t="n">
        <v>400</v>
      </c>
      <c r="S43" t="n">
        <v>292</v>
      </c>
      <c r="T43" t="n">
        <v>246.4</v>
      </c>
      <c r="U43" t="n">
        <v>245.8</v>
      </c>
      <c r="V43" t="n">
        <v>254.3</v>
      </c>
      <c r="W43" t="n">
        <v>230.4</v>
      </c>
    </row>
    <row r="44">
      <c r="A44" s="5" t="inlineStr">
        <is>
          <t>Umsatz</t>
        </is>
      </c>
      <c r="B44" s="5" t="inlineStr">
        <is>
          <t>Revenue</t>
        </is>
      </c>
      <c r="C44" t="n">
        <v>30.45</v>
      </c>
      <c r="D44" t="n">
        <v>27.13</v>
      </c>
      <c r="E44" t="n">
        <v>24.39</v>
      </c>
      <c r="F44" t="n">
        <v>21.8</v>
      </c>
      <c r="G44" t="n">
        <v>20.35</v>
      </c>
      <c r="H44" t="n">
        <v>20.44</v>
      </c>
      <c r="I44" t="n">
        <v>19.92</v>
      </c>
      <c r="J44" t="n">
        <v>19.82</v>
      </c>
      <c r="K44" t="n">
        <v>20.33</v>
      </c>
      <c r="L44" t="n">
        <v>18.32</v>
      </c>
      <c r="M44" t="n">
        <v>16.45</v>
      </c>
      <c r="N44" t="n">
        <v>18.66</v>
      </c>
      <c r="O44" t="n">
        <v>16.29</v>
      </c>
      <c r="P44" t="n">
        <v>13.66</v>
      </c>
      <c r="Q44" t="n">
        <v>13.47</v>
      </c>
      <c r="R44" t="n">
        <v>11.89</v>
      </c>
      <c r="S44" t="n">
        <v>8.25</v>
      </c>
      <c r="T44" t="n">
        <v>7.44</v>
      </c>
      <c r="U44" t="n">
        <v>7.74</v>
      </c>
      <c r="V44" t="n">
        <v>6.46</v>
      </c>
      <c r="W44" t="n">
        <v>5.67</v>
      </c>
    </row>
    <row r="45">
      <c r="A45" s="5" t="inlineStr">
        <is>
          <t>Buchwert je Aktie</t>
        </is>
      </c>
      <c r="B45" s="5" t="inlineStr">
        <is>
          <t>Book value per share</t>
        </is>
      </c>
      <c r="C45" t="n">
        <v>37.08</v>
      </c>
      <c r="D45" t="n">
        <v>35.12</v>
      </c>
      <c r="E45" t="n">
        <v>33.73</v>
      </c>
      <c r="F45" t="n">
        <v>30.05</v>
      </c>
      <c r="G45" t="n">
        <v>30.79</v>
      </c>
      <c r="H45" t="n">
        <v>31.26</v>
      </c>
      <c r="I45" t="n">
        <v>31.64</v>
      </c>
      <c r="J45" t="n">
        <v>30.84</v>
      </c>
      <c r="K45" t="n">
        <v>30.67</v>
      </c>
      <c r="L45" t="n">
        <v>29.15</v>
      </c>
      <c r="M45" t="n">
        <v>27.54</v>
      </c>
      <c r="N45" t="n">
        <v>24.33</v>
      </c>
      <c r="O45" t="n">
        <v>24.95</v>
      </c>
      <c r="P45" t="n">
        <v>21</v>
      </c>
      <c r="Q45" t="n">
        <v>20.62</v>
      </c>
      <c r="R45" t="n">
        <v>19.27</v>
      </c>
      <c r="S45" t="n">
        <v>16.94</v>
      </c>
      <c r="T45" t="n">
        <v>12.64</v>
      </c>
      <c r="U45" t="n">
        <v>11.25</v>
      </c>
      <c r="V45" t="n">
        <v>10.04</v>
      </c>
      <c r="W45" t="n">
        <v>9.609999999999999</v>
      </c>
    </row>
    <row r="46">
      <c r="A46" s="5" t="inlineStr">
        <is>
          <t>Cashflow je Aktie</t>
        </is>
      </c>
      <c r="B46" s="5" t="inlineStr">
        <is>
          <t>Cashflow per share</t>
        </is>
      </c>
      <c r="C46" t="n">
        <v>8</v>
      </c>
      <c r="D46" t="n">
        <v>7.97</v>
      </c>
      <c r="E46" t="n">
        <v>7.41</v>
      </c>
      <c r="F46" t="n">
        <v>6.83</v>
      </c>
      <c r="G46" t="n">
        <v>5.89</v>
      </c>
      <c r="H46" t="n">
        <v>4.41</v>
      </c>
      <c r="I46" t="n">
        <v>3.65</v>
      </c>
      <c r="J46" t="n">
        <v>3.86</v>
      </c>
      <c r="K46" t="n">
        <v>4.85</v>
      </c>
      <c r="L46" t="n">
        <v>4.83</v>
      </c>
      <c r="M46" t="n">
        <v>4.18</v>
      </c>
      <c r="N46" t="n">
        <v>4.32</v>
      </c>
      <c r="O46" t="n">
        <v>5.09</v>
      </c>
      <c r="P46" t="n">
        <v>4.19</v>
      </c>
      <c r="Q46" t="n">
        <v>4.14</v>
      </c>
      <c r="R46" t="n">
        <v>3.93</v>
      </c>
      <c r="S46" t="n">
        <v>2.37</v>
      </c>
      <c r="T46" t="n">
        <v>2.5</v>
      </c>
      <c r="U46" t="n">
        <v>2.11</v>
      </c>
      <c r="V46" t="n">
        <v>2.19</v>
      </c>
      <c r="W46" t="n">
        <v>2.16</v>
      </c>
    </row>
    <row r="47">
      <c r="A47" s="5" t="inlineStr">
        <is>
          <t>Bilanzsumme je Aktie</t>
        </is>
      </c>
      <c r="B47" s="5" t="inlineStr">
        <is>
          <t>Total assets per share</t>
        </is>
      </c>
      <c r="C47" t="n">
        <v>65.87</v>
      </c>
      <c r="D47" t="n">
        <v>60.92</v>
      </c>
      <c r="E47" t="n">
        <v>56.79</v>
      </c>
      <c r="F47" t="n">
        <v>51.79</v>
      </c>
      <c r="G47" t="n">
        <v>50.83</v>
      </c>
      <c r="H47" t="n">
        <v>50.88</v>
      </c>
      <c r="I47" t="n">
        <v>51.68</v>
      </c>
      <c r="J47" t="n">
        <v>50.47</v>
      </c>
      <c r="K47" t="n">
        <v>49.73</v>
      </c>
      <c r="L47" t="n">
        <v>47.46</v>
      </c>
      <c r="M47" t="n">
        <v>46.04</v>
      </c>
      <c r="N47" t="n">
        <v>42.55</v>
      </c>
      <c r="O47" t="n">
        <v>42.73</v>
      </c>
      <c r="P47" t="n">
        <v>35.24</v>
      </c>
      <c r="Q47" t="n">
        <v>34.55</v>
      </c>
      <c r="R47" t="n">
        <v>33.78</v>
      </c>
      <c r="S47" t="n">
        <v>30.09</v>
      </c>
      <c r="T47" t="n">
        <v>21.02</v>
      </c>
      <c r="U47" t="n">
        <v>19.73</v>
      </c>
      <c r="V47" t="n">
        <v>16.82</v>
      </c>
      <c r="W47" t="inlineStr">
        <is>
          <t>-</t>
        </is>
      </c>
    </row>
    <row r="48">
      <c r="A48" s="5" t="inlineStr">
        <is>
          <t>Personal am Ende des Jahres</t>
        </is>
      </c>
      <c r="B48" s="5" t="inlineStr">
        <is>
          <t>Staff at the end of year</t>
        </is>
      </c>
      <c r="C48" t="n">
        <v>106000</v>
      </c>
      <c r="D48" t="n">
        <v>102000</v>
      </c>
      <c r="E48" t="n">
        <v>86000</v>
      </c>
      <c r="F48" t="n">
        <v>97200</v>
      </c>
      <c r="G48" t="n">
        <v>116200</v>
      </c>
      <c r="H48" t="n">
        <v>94100</v>
      </c>
      <c r="I48" t="n">
        <v>92700</v>
      </c>
      <c r="J48" t="n">
        <v>89700</v>
      </c>
      <c r="K48" t="n">
        <v>91300</v>
      </c>
      <c r="L48" t="n">
        <v>89200</v>
      </c>
      <c r="M48" t="n">
        <v>84800</v>
      </c>
      <c r="N48" t="n">
        <v>85900</v>
      </c>
      <c r="O48" t="n">
        <v>76500</v>
      </c>
      <c r="P48" t="n">
        <v>74700</v>
      </c>
      <c r="Q48" t="n">
        <v>67000</v>
      </c>
      <c r="R48" t="n">
        <v>65500</v>
      </c>
      <c r="S48" t="n">
        <v>63500</v>
      </c>
      <c r="T48" t="n">
        <v>35100</v>
      </c>
      <c r="U48" t="n">
        <v>30700</v>
      </c>
      <c r="V48" t="n">
        <v>31100</v>
      </c>
      <c r="W48" t="n">
        <v>23500</v>
      </c>
    </row>
    <row r="49">
      <c r="A49" s="5" t="inlineStr">
        <is>
          <t>Personalaufwand in Mio. USD</t>
        </is>
      </c>
      <c r="B49" s="5" t="inlineStr">
        <is>
          <t>Personnel expenses in M</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c r="W49" t="inlineStr">
        <is>
          <t>-</t>
        </is>
      </c>
    </row>
    <row r="50">
      <c r="A50" s="5" t="inlineStr">
        <is>
          <t>Aufwand je Mitarbeiter in USD</t>
        </is>
      </c>
      <c r="B50" s="5" t="inlineStr">
        <is>
          <t>Effort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Umsatz je Aktie</t>
        </is>
      </c>
      <c r="B51" s="5" t="inlineStr">
        <is>
          <t>Revenue per share</t>
        </is>
      </c>
      <c r="C51" t="n">
        <v>196462</v>
      </c>
      <c r="D51" t="n">
        <v>185108</v>
      </c>
      <c r="E51" t="n">
        <v>203605</v>
      </c>
      <c r="F51" t="n">
        <v>168611</v>
      </c>
      <c r="G51" t="n">
        <v>135232</v>
      </c>
      <c r="H51" t="n">
        <v>168799</v>
      </c>
      <c r="I51" t="n">
        <v>166710</v>
      </c>
      <c r="J51" t="n">
        <v>171483</v>
      </c>
      <c r="K51" t="n">
        <v>172979</v>
      </c>
      <c r="L51" t="n">
        <v>162209</v>
      </c>
      <c r="M51" t="n">
        <v>155153</v>
      </c>
      <c r="N51" t="n">
        <v>170501</v>
      </c>
      <c r="O51" t="n">
        <v>170366</v>
      </c>
      <c r="P51" t="n">
        <v>158487</v>
      </c>
      <c r="Q51" t="n">
        <v>165477</v>
      </c>
      <c r="R51" t="n">
        <v>148503</v>
      </c>
      <c r="S51" t="n">
        <v>105795</v>
      </c>
      <c r="T51" t="n">
        <v>124452</v>
      </c>
      <c r="U51" t="n">
        <v>147745</v>
      </c>
      <c r="V51" t="n">
        <v>121495</v>
      </c>
      <c r="W51" t="n">
        <v>148829</v>
      </c>
    </row>
    <row r="52">
      <c r="A52" s="5" t="inlineStr">
        <is>
          <t>Bruttoergebnis je Mitarbeiter in USD</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USD</t>
        </is>
      </c>
      <c r="B53" s="5" t="inlineStr">
        <is>
          <t>Earnings per employee</t>
        </is>
      </c>
      <c r="C53" t="n">
        <v>28208</v>
      </c>
      <c r="D53" t="n">
        <v>30902</v>
      </c>
      <c r="E53" t="n">
        <v>30302</v>
      </c>
      <c r="F53" t="n">
        <v>28591</v>
      </c>
      <c r="G53" t="n">
        <v>15120</v>
      </c>
      <c r="H53" t="n">
        <v>13135</v>
      </c>
      <c r="I53" t="n">
        <v>11629</v>
      </c>
      <c r="J53" t="n">
        <v>14470</v>
      </c>
      <c r="K53" t="n">
        <v>20942</v>
      </c>
      <c r="L53" t="n">
        <v>22175</v>
      </c>
      <c r="M53" t="n">
        <v>21108</v>
      </c>
      <c r="N53" t="n">
        <v>27125</v>
      </c>
      <c r="O53" t="n">
        <v>31477</v>
      </c>
      <c r="P53" t="n">
        <v>30509</v>
      </c>
      <c r="Q53" t="n">
        <v>33687</v>
      </c>
      <c r="R53" t="n">
        <v>28305</v>
      </c>
      <c r="S53" t="n">
        <v>18803</v>
      </c>
      <c r="T53" t="n">
        <v>28943</v>
      </c>
      <c r="U53" t="n">
        <v>30169</v>
      </c>
      <c r="V53" t="n">
        <v>31045</v>
      </c>
      <c r="W53" t="n">
        <v>43711</v>
      </c>
    </row>
    <row r="54">
      <c r="A54" s="5" t="inlineStr">
        <is>
          <t>KGV (Kurs/Gewinn)</t>
        </is>
      </c>
      <c r="B54" s="5" t="inlineStr">
        <is>
          <t>PE (price/earnings)</t>
        </is>
      </c>
      <c r="C54" t="n">
        <v>5.8</v>
      </c>
      <c r="D54" t="n">
        <v>13</v>
      </c>
      <c r="E54" t="n">
        <v>17.8</v>
      </c>
      <c r="F54" t="n">
        <v>13.5</v>
      </c>
      <c r="G54" t="n">
        <v>23.1</v>
      </c>
      <c r="H54" t="n">
        <v>27.6</v>
      </c>
      <c r="I54" t="n">
        <v>29.8</v>
      </c>
      <c r="J54" t="n">
        <v>21</v>
      </c>
      <c r="K54" t="n">
        <v>17.1</v>
      </c>
      <c r="L54" t="n">
        <v>12.6</v>
      </c>
      <c r="M54" t="n">
        <v>9.9</v>
      </c>
      <c r="N54" t="n">
        <v>10.9</v>
      </c>
      <c r="O54" t="n">
        <v>16.8</v>
      </c>
      <c r="P54" t="n">
        <v>22.4</v>
      </c>
      <c r="Q54" t="n">
        <v>18.1</v>
      </c>
      <c r="R54" t="n">
        <v>9.800000000000001</v>
      </c>
      <c r="S54" t="n">
        <v>17.1</v>
      </c>
      <c r="T54" t="n">
        <v>10.9</v>
      </c>
      <c r="U54" t="n">
        <v>8.5</v>
      </c>
      <c r="V54" t="n">
        <v>11.7</v>
      </c>
      <c r="W54" t="inlineStr">
        <is>
          <t>-</t>
        </is>
      </c>
    </row>
    <row r="55">
      <c r="A55" s="5" t="inlineStr">
        <is>
          <t>KUV (Kurs/Umsatz)</t>
        </is>
      </c>
      <c r="B55" s="5" t="inlineStr">
        <is>
          <t>PS (price/sales)</t>
        </is>
      </c>
      <c r="C55" t="n">
        <v>0.83</v>
      </c>
      <c r="D55" t="n">
        <v>2.14</v>
      </c>
      <c r="E55" t="n">
        <v>2.64</v>
      </c>
      <c r="F55" t="n">
        <v>2.31</v>
      </c>
      <c r="G55" t="n">
        <v>2.56</v>
      </c>
      <c r="H55" t="n">
        <v>2.15</v>
      </c>
      <c r="I55" t="n">
        <v>2.08</v>
      </c>
      <c r="J55" t="n">
        <v>1.77</v>
      </c>
      <c r="K55" t="n">
        <v>2.04</v>
      </c>
      <c r="L55" t="n">
        <v>1.73</v>
      </c>
      <c r="M55" t="n">
        <v>1.36</v>
      </c>
      <c r="N55" t="n">
        <v>1.74</v>
      </c>
      <c r="O55" t="n">
        <v>3.14</v>
      </c>
      <c r="P55" t="n">
        <v>4.67</v>
      </c>
      <c r="Q55" t="n">
        <v>3.76</v>
      </c>
      <c r="R55" t="n">
        <v>1.9</v>
      </c>
      <c r="S55" t="n">
        <v>3.45</v>
      </c>
      <c r="T55" t="n">
        <v>2.53</v>
      </c>
      <c r="U55" t="n">
        <v>1.74</v>
      </c>
      <c r="V55" t="n">
        <v>2.91</v>
      </c>
      <c r="W55" t="inlineStr">
        <is>
          <t>-</t>
        </is>
      </c>
    </row>
    <row r="56">
      <c r="A56" s="5" t="inlineStr">
        <is>
          <t>KBV (Kurs/Buchwert)</t>
        </is>
      </c>
      <c r="B56" s="5" t="inlineStr">
        <is>
          <t>PB (price/book value)</t>
        </is>
      </c>
      <c r="C56" t="n">
        <v>0.68</v>
      </c>
      <c r="D56" t="n">
        <v>1.65</v>
      </c>
      <c r="E56" t="n">
        <v>1.91</v>
      </c>
      <c r="F56" t="n">
        <v>1.68</v>
      </c>
      <c r="G56" t="n">
        <v>1.69</v>
      </c>
      <c r="H56" t="n">
        <v>1.4</v>
      </c>
      <c r="I56" t="n">
        <v>1.31</v>
      </c>
      <c r="J56" t="n">
        <v>1.14</v>
      </c>
      <c r="K56" t="n">
        <v>1.35</v>
      </c>
      <c r="L56" t="n">
        <v>1.09</v>
      </c>
      <c r="M56" t="n">
        <v>0.8100000000000001</v>
      </c>
      <c r="N56" t="n">
        <v>1.33</v>
      </c>
      <c r="O56" t="n">
        <v>2.05</v>
      </c>
      <c r="P56" t="n">
        <v>3.04</v>
      </c>
      <c r="Q56" t="n">
        <v>2.46</v>
      </c>
      <c r="R56" t="n">
        <v>1.17</v>
      </c>
      <c r="S56" t="n">
        <v>1.68</v>
      </c>
      <c r="T56" t="n">
        <v>1.49</v>
      </c>
      <c r="U56" t="n">
        <v>1.2</v>
      </c>
      <c r="V56" t="n">
        <v>1.87</v>
      </c>
      <c r="W56" t="inlineStr">
        <is>
          <t>-</t>
        </is>
      </c>
    </row>
    <row r="57">
      <c r="A57" s="5" t="inlineStr">
        <is>
          <t>KCV (Kurs/Cashflow)</t>
        </is>
      </c>
      <c r="B57" s="5" t="inlineStr">
        <is>
          <t>PC (price/cashflow)</t>
        </is>
      </c>
      <c r="C57" t="n">
        <v>3.14</v>
      </c>
      <c r="D57" t="n">
        <v>7.28</v>
      </c>
      <c r="E57" t="n">
        <v>8.69</v>
      </c>
      <c r="F57" t="n">
        <v>7.39</v>
      </c>
      <c r="G57" t="n">
        <v>8.85</v>
      </c>
      <c r="H57" t="n">
        <v>9.949999999999999</v>
      </c>
      <c r="I57" t="n">
        <v>11.33</v>
      </c>
      <c r="J57" t="n">
        <v>9.08</v>
      </c>
      <c r="K57" t="n">
        <v>8.56</v>
      </c>
      <c r="L57" t="n">
        <v>6.56</v>
      </c>
      <c r="M57" t="n">
        <v>5.37</v>
      </c>
      <c r="N57" t="n">
        <v>7.5</v>
      </c>
      <c r="O57" t="n">
        <v>10.05</v>
      </c>
      <c r="P57" t="n">
        <v>15.23</v>
      </c>
      <c r="Q57" t="n">
        <v>12.23</v>
      </c>
      <c r="R57" t="n">
        <v>5.75</v>
      </c>
      <c r="S57" t="n">
        <v>11.98</v>
      </c>
      <c r="T57" t="n">
        <v>7.54</v>
      </c>
      <c r="U57" t="n">
        <v>6.37</v>
      </c>
      <c r="V57" t="n">
        <v>8.6</v>
      </c>
      <c r="W57" t="inlineStr">
        <is>
          <t>-</t>
        </is>
      </c>
    </row>
    <row r="58">
      <c r="A58" s="5" t="inlineStr">
        <is>
          <t>Dividendenrendite in %</t>
        </is>
      </c>
      <c r="B58" s="5" t="inlineStr">
        <is>
          <t>Dividend Yield in %</t>
        </is>
      </c>
      <c r="C58" t="n">
        <v>7.95</v>
      </c>
      <c r="D58" t="n">
        <v>3.36</v>
      </c>
      <c r="E58" t="n">
        <v>2.48</v>
      </c>
      <c r="F58" t="n">
        <v>2.68</v>
      </c>
      <c r="G58" t="n">
        <v>2.11</v>
      </c>
      <c r="H58" t="n">
        <v>2.28</v>
      </c>
      <c r="I58" t="n">
        <v>2.42</v>
      </c>
      <c r="J58" t="n">
        <v>4.28</v>
      </c>
      <c r="K58" t="n">
        <v>2.41</v>
      </c>
      <c r="L58" t="n">
        <v>1.26</v>
      </c>
      <c r="M58" t="inlineStr">
        <is>
          <t>-</t>
        </is>
      </c>
      <c r="N58" t="n">
        <v>4.94</v>
      </c>
      <c r="O58" t="n">
        <v>2.7</v>
      </c>
      <c r="P58" t="n">
        <v>1.61</v>
      </c>
      <c r="Q58" t="n">
        <v>1.58</v>
      </c>
      <c r="R58" t="n">
        <v>2.35</v>
      </c>
      <c r="S58" t="n">
        <v>1.55</v>
      </c>
      <c r="T58" t="n">
        <v>2.23</v>
      </c>
      <c r="U58" t="n">
        <v>3.12</v>
      </c>
      <c r="V58" t="n">
        <v>2.23</v>
      </c>
      <c r="W58" t="inlineStr">
        <is>
          <t>-</t>
        </is>
      </c>
    </row>
    <row r="59">
      <c r="A59" s="5" t="inlineStr">
        <is>
          <t>Gewinnrendite in %</t>
        </is>
      </c>
      <c r="B59" s="5" t="inlineStr">
        <is>
          <t>Return on profit in %</t>
        </is>
      </c>
      <c r="C59" t="n">
        <v>17.2</v>
      </c>
      <c r="D59" t="n">
        <v>7.7</v>
      </c>
      <c r="E59" t="n">
        <v>5.6</v>
      </c>
      <c r="F59" t="n">
        <v>7.4</v>
      </c>
      <c r="G59" t="n">
        <v>4.3</v>
      </c>
      <c r="H59" t="n">
        <v>3.6</v>
      </c>
      <c r="I59" t="n">
        <v>3.4</v>
      </c>
      <c r="J59" t="n">
        <v>4.8</v>
      </c>
      <c r="K59" t="n">
        <v>5.9</v>
      </c>
      <c r="L59" t="n">
        <v>7.9</v>
      </c>
      <c r="M59" t="n">
        <v>10.1</v>
      </c>
      <c r="N59" t="n">
        <v>9.1</v>
      </c>
      <c r="O59" t="n">
        <v>5.9</v>
      </c>
      <c r="P59" t="n">
        <v>4.5</v>
      </c>
      <c r="Q59" t="n">
        <v>5.5</v>
      </c>
      <c r="R59" t="n">
        <v>10.2</v>
      </c>
      <c r="S59" t="n">
        <v>5.8</v>
      </c>
      <c r="T59" t="n">
        <v>9.199999999999999</v>
      </c>
      <c r="U59" t="n">
        <v>11.7</v>
      </c>
      <c r="V59" t="n">
        <v>8.6</v>
      </c>
      <c r="W59" t="inlineStr">
        <is>
          <t>-</t>
        </is>
      </c>
    </row>
    <row r="60">
      <c r="A60" s="5" t="inlineStr">
        <is>
          <t>Eigenkapitalrendite in %</t>
        </is>
      </c>
      <c r="B60" s="5" t="inlineStr">
        <is>
          <t>Return on Equity in %</t>
        </is>
      </c>
      <c r="C60" t="n">
        <v>11.79</v>
      </c>
      <c r="D60" t="n">
        <v>12.9</v>
      </c>
      <c r="E60" t="n">
        <v>10.76</v>
      </c>
      <c r="F60" t="n">
        <v>12.3</v>
      </c>
      <c r="G60" t="n">
        <v>7.39</v>
      </c>
      <c r="H60" t="n">
        <v>5.09</v>
      </c>
      <c r="I60" t="n">
        <v>4.39</v>
      </c>
      <c r="J60" t="n">
        <v>5.42</v>
      </c>
      <c r="K60" t="n">
        <v>8.02</v>
      </c>
      <c r="L60" t="n">
        <v>8.59</v>
      </c>
      <c r="M60" t="n">
        <v>8.119999999999999</v>
      </c>
      <c r="N60" t="n">
        <v>12.2</v>
      </c>
      <c r="O60" t="n">
        <v>12.06</v>
      </c>
      <c r="P60" t="n">
        <v>12.52</v>
      </c>
      <c r="Q60" t="n">
        <v>13.3</v>
      </c>
      <c r="R60" t="n">
        <v>11.76</v>
      </c>
      <c r="S60" t="n">
        <v>8.66</v>
      </c>
      <c r="T60" t="n">
        <v>13.7</v>
      </c>
      <c r="U60" t="n">
        <v>14.05</v>
      </c>
      <c r="V60" t="n">
        <v>16.45</v>
      </c>
      <c r="W60" t="n">
        <v>17.32</v>
      </c>
    </row>
    <row r="61">
      <c r="A61" s="5" t="inlineStr">
        <is>
          <t>Umsatzrendite in %</t>
        </is>
      </c>
      <c r="B61" s="5" t="inlineStr">
        <is>
          <t>Return on sales in %</t>
        </is>
      </c>
      <c r="C61" t="n">
        <v>14.36</v>
      </c>
      <c r="D61" t="n">
        <v>16.69</v>
      </c>
      <c r="E61" t="n">
        <v>14.88</v>
      </c>
      <c r="F61" t="n">
        <v>16.96</v>
      </c>
      <c r="G61" t="n">
        <v>11.18</v>
      </c>
      <c r="H61" t="n">
        <v>7.78</v>
      </c>
      <c r="I61" t="n">
        <v>6.97</v>
      </c>
      <c r="J61" t="n">
        <v>8.44</v>
      </c>
      <c r="K61" t="n">
        <v>12.11</v>
      </c>
      <c r="L61" t="n">
        <v>13.67</v>
      </c>
      <c r="M61" t="n">
        <v>13.6</v>
      </c>
      <c r="N61" t="n">
        <v>15.91</v>
      </c>
      <c r="O61" t="n">
        <v>18.48</v>
      </c>
      <c r="P61" t="n">
        <v>19.25</v>
      </c>
      <c r="Q61" t="n">
        <v>20.36</v>
      </c>
      <c r="R61" t="n">
        <v>19.06</v>
      </c>
      <c r="S61" t="n">
        <v>17.77</v>
      </c>
      <c r="T61" t="n">
        <v>23.26</v>
      </c>
      <c r="U61" t="n">
        <v>20.42</v>
      </c>
      <c r="V61" t="n">
        <v>25.55</v>
      </c>
      <c r="W61" t="n">
        <v>29.37</v>
      </c>
    </row>
    <row r="62">
      <c r="A62" s="5" t="inlineStr">
        <is>
          <t>Gesamtkapitalrendite in %</t>
        </is>
      </c>
      <c r="B62" s="5" t="inlineStr">
        <is>
          <t>Total Return on Investment in %</t>
        </is>
      </c>
      <c r="C62" t="n">
        <v>7.09</v>
      </c>
      <c r="D62" t="n">
        <v>7.89</v>
      </c>
      <c r="E62" t="n">
        <v>6.88</v>
      </c>
      <c r="F62" t="n">
        <v>7.71</v>
      </c>
      <c r="G62" t="n">
        <v>5.03</v>
      </c>
      <c r="H62" t="n">
        <v>3.86</v>
      </c>
      <c r="I62" t="n">
        <v>3.48</v>
      </c>
      <c r="J62" t="n">
        <v>4.17</v>
      </c>
      <c r="K62" t="n">
        <v>5.89</v>
      </c>
      <c r="L62" t="n">
        <v>6.28</v>
      </c>
      <c r="M62" t="n">
        <v>5.89</v>
      </c>
      <c r="N62" t="n">
        <v>8.220000000000001</v>
      </c>
      <c r="O62" t="n">
        <v>8.119999999999999</v>
      </c>
      <c r="P62" t="n">
        <v>8.48</v>
      </c>
      <c r="Q62" t="n">
        <v>9.1</v>
      </c>
      <c r="R62" t="n">
        <v>7.74</v>
      </c>
      <c r="S62" t="n">
        <v>5.67</v>
      </c>
      <c r="T62" t="n">
        <v>9.130000000000001</v>
      </c>
      <c r="U62" t="n">
        <v>9.050000000000001</v>
      </c>
      <c r="V62" t="n">
        <v>10.24</v>
      </c>
      <c r="W62" t="n">
        <v>12.96</v>
      </c>
    </row>
    <row r="63">
      <c r="A63" s="5" t="inlineStr">
        <is>
          <t>Return on Investment in %</t>
        </is>
      </c>
      <c r="B63" s="5" t="inlineStr">
        <is>
          <t>Return on Investment in %</t>
        </is>
      </c>
      <c r="C63" t="n">
        <v>6.64</v>
      </c>
      <c r="D63" t="n">
        <v>7.43</v>
      </c>
      <c r="E63" t="n">
        <v>6.39</v>
      </c>
      <c r="F63" t="n">
        <v>7.14</v>
      </c>
      <c r="G63" t="n">
        <v>4.48</v>
      </c>
      <c r="H63" t="n">
        <v>3.13</v>
      </c>
      <c r="I63" t="n">
        <v>2.69</v>
      </c>
      <c r="J63" t="n">
        <v>3.31</v>
      </c>
      <c r="K63" t="n">
        <v>4.95</v>
      </c>
      <c r="L63" t="n">
        <v>5.28</v>
      </c>
      <c r="M63" t="n">
        <v>4.86</v>
      </c>
      <c r="N63" t="n">
        <v>6.98</v>
      </c>
      <c r="O63" t="n">
        <v>7.04</v>
      </c>
      <c r="P63" t="n">
        <v>7.46</v>
      </c>
      <c r="Q63" t="n">
        <v>7.94</v>
      </c>
      <c r="R63" t="n">
        <v>6.71</v>
      </c>
      <c r="S63" t="n">
        <v>4.88</v>
      </c>
      <c r="T63" t="n">
        <v>8.24</v>
      </c>
      <c r="U63" t="n">
        <v>8.01</v>
      </c>
      <c r="V63" t="n">
        <v>9.82</v>
      </c>
      <c r="W63" t="n">
        <v>12.4</v>
      </c>
    </row>
    <row r="64">
      <c r="A64" s="5" t="inlineStr">
        <is>
          <t>Arbeitsintensität in %</t>
        </is>
      </c>
      <c r="B64" s="5" t="inlineStr">
        <is>
          <t>Work Intensity in %</t>
        </is>
      </c>
      <c r="C64" t="n">
        <v>4.57</v>
      </c>
      <c r="D64" t="n">
        <v>5.25</v>
      </c>
      <c r="E64" t="n">
        <v>3.91</v>
      </c>
      <c r="F64" t="n">
        <v>4.34</v>
      </c>
      <c r="G64" t="n">
        <v>6.25</v>
      </c>
      <c r="H64" t="n">
        <v>3.8</v>
      </c>
      <c r="I64" t="n">
        <v>4.83</v>
      </c>
      <c r="J64" t="n">
        <v>4.65</v>
      </c>
      <c r="K64" t="n">
        <v>3.4</v>
      </c>
      <c r="L64" t="n">
        <v>3.32</v>
      </c>
      <c r="M64" t="n">
        <v>4.12</v>
      </c>
      <c r="N64" t="n">
        <v>4.94</v>
      </c>
      <c r="O64" t="n">
        <v>5.78</v>
      </c>
      <c r="P64" t="n">
        <v>6.53</v>
      </c>
      <c r="Q64" t="n">
        <v>7.79</v>
      </c>
      <c r="R64" t="n">
        <v>6.25</v>
      </c>
      <c r="S64" t="n">
        <v>8.710000000000001</v>
      </c>
      <c r="T64" t="n">
        <v>9.18</v>
      </c>
      <c r="U64" t="n">
        <v>16.94</v>
      </c>
      <c r="V64" t="n">
        <v>5.59</v>
      </c>
      <c r="W64" t="n">
        <v>9.550000000000001</v>
      </c>
    </row>
    <row r="65">
      <c r="A65" s="5" t="inlineStr">
        <is>
          <t>Eigenkapitalquote in %</t>
        </is>
      </c>
      <c r="B65" s="5" t="inlineStr">
        <is>
          <t>Equity Ratio in %</t>
        </is>
      </c>
      <c r="C65" t="n">
        <v>56.29</v>
      </c>
      <c r="D65" t="n">
        <v>57.65</v>
      </c>
      <c r="E65" t="n">
        <v>59.38</v>
      </c>
      <c r="F65" t="n">
        <v>58.04</v>
      </c>
      <c r="G65" t="n">
        <v>60.58</v>
      </c>
      <c r="H65" t="n">
        <v>61.44</v>
      </c>
      <c r="I65" t="n">
        <v>61.23</v>
      </c>
      <c r="J65" t="n">
        <v>61.1</v>
      </c>
      <c r="K65" t="n">
        <v>61.68</v>
      </c>
      <c r="L65" t="n">
        <v>61.43</v>
      </c>
      <c r="M65" t="n">
        <v>59.82</v>
      </c>
      <c r="N65" t="n">
        <v>57.18</v>
      </c>
      <c r="O65" t="n">
        <v>58.4</v>
      </c>
      <c r="P65" t="n">
        <v>59.6</v>
      </c>
      <c r="Q65" t="n">
        <v>59.69</v>
      </c>
      <c r="R65" t="n">
        <v>57.03</v>
      </c>
      <c r="S65" t="n">
        <v>56.32</v>
      </c>
      <c r="T65" t="n">
        <v>60.14</v>
      </c>
      <c r="U65" t="n">
        <v>57</v>
      </c>
      <c r="V65" t="n">
        <v>59.71</v>
      </c>
      <c r="W65" t="n">
        <v>71.58</v>
      </c>
    </row>
    <row r="66">
      <c r="A66" s="5" t="inlineStr">
        <is>
          <t>Fremdkapitalquote in %</t>
        </is>
      </c>
      <c r="B66" s="5" t="inlineStr">
        <is>
          <t>Debt Ratio in %</t>
        </is>
      </c>
      <c r="C66" t="n">
        <v>43.71</v>
      </c>
      <c r="D66" t="n">
        <v>42.35</v>
      </c>
      <c r="E66" t="n">
        <v>40.62</v>
      </c>
      <c r="F66" t="n">
        <v>41.96</v>
      </c>
      <c r="G66" t="n">
        <v>39.42</v>
      </c>
      <c r="H66" t="n">
        <v>38.56</v>
      </c>
      <c r="I66" t="n">
        <v>38.77</v>
      </c>
      <c r="J66" t="n">
        <v>38.9</v>
      </c>
      <c r="K66" t="n">
        <v>38.32</v>
      </c>
      <c r="L66" t="n">
        <v>38.57</v>
      </c>
      <c r="M66" t="n">
        <v>40.18</v>
      </c>
      <c r="N66" t="n">
        <v>42.82</v>
      </c>
      <c r="O66" t="n">
        <v>41.6</v>
      </c>
      <c r="P66" t="n">
        <v>40.4</v>
      </c>
      <c r="Q66" t="n">
        <v>40.31</v>
      </c>
      <c r="R66" t="n">
        <v>42.97</v>
      </c>
      <c r="S66" t="n">
        <v>43.68</v>
      </c>
      <c r="T66" t="n">
        <v>39.86</v>
      </c>
      <c r="U66" t="n">
        <v>43</v>
      </c>
      <c r="V66" t="n">
        <v>40.29</v>
      </c>
      <c r="W66" t="n">
        <v>28.42</v>
      </c>
    </row>
    <row r="67">
      <c r="A67" s="5" t="inlineStr">
        <is>
          <t>Verschuldungsgrad in %</t>
        </is>
      </c>
      <c r="B67" s="5" t="inlineStr">
        <is>
          <t>Finance Gearing in %</t>
        </is>
      </c>
      <c r="C67" t="n">
        <v>77.64</v>
      </c>
      <c r="D67" t="n">
        <v>73.47</v>
      </c>
      <c r="E67" t="n">
        <v>68.39</v>
      </c>
      <c r="F67" t="n">
        <v>72.31</v>
      </c>
      <c r="G67" t="n">
        <v>65.06</v>
      </c>
      <c r="H67" t="n">
        <v>62.76</v>
      </c>
      <c r="I67" t="n">
        <v>63.32</v>
      </c>
      <c r="J67" t="n">
        <v>63.65</v>
      </c>
      <c r="K67" t="n">
        <v>62.12</v>
      </c>
      <c r="L67" t="n">
        <v>62.78</v>
      </c>
      <c r="M67" t="n">
        <v>67.17</v>
      </c>
      <c r="N67" t="n">
        <v>74.89</v>
      </c>
      <c r="O67" t="n">
        <v>71.22</v>
      </c>
      <c r="P67" t="n">
        <v>67.78</v>
      </c>
      <c r="Q67" t="n">
        <v>67.52</v>
      </c>
      <c r="R67" t="n">
        <v>75.36</v>
      </c>
      <c r="S67" t="n">
        <v>77.56</v>
      </c>
      <c r="T67" t="n">
        <v>66.28</v>
      </c>
      <c r="U67" t="n">
        <v>75.45</v>
      </c>
      <c r="V67" t="n">
        <v>67.47</v>
      </c>
      <c r="W67" t="n">
        <v>39.71</v>
      </c>
    </row>
    <row r="68">
      <c r="A68" s="5" t="inlineStr"/>
      <c r="B68" s="5" t="inlineStr"/>
    </row>
    <row r="69">
      <c r="A69" s="5" t="inlineStr">
        <is>
          <t>Kurzfristige Vermögensquote in %</t>
        </is>
      </c>
      <c r="B69" s="5" t="inlineStr">
        <is>
          <t>Current Assets Ratio in %</t>
        </is>
      </c>
      <c r="C69" t="n">
        <v>4.57</v>
      </c>
      <c r="D69" t="n">
        <v>5.25</v>
      </c>
      <c r="E69" t="n">
        <v>3.91</v>
      </c>
      <c r="F69" t="n">
        <v>4.34</v>
      </c>
      <c r="G69" t="n">
        <v>6.25</v>
      </c>
      <c r="H69" t="n">
        <v>3.8</v>
      </c>
      <c r="I69" t="n">
        <v>4.83</v>
      </c>
      <c r="J69" t="n">
        <v>4.65</v>
      </c>
      <c r="K69" t="n">
        <v>3.4</v>
      </c>
      <c r="L69" t="n">
        <v>3.32</v>
      </c>
      <c r="M69" t="n">
        <v>4.12</v>
      </c>
      <c r="N69" t="n">
        <v>4.94</v>
      </c>
      <c r="O69" t="n">
        <v>5.78</v>
      </c>
      <c r="P69" t="n">
        <v>6.53</v>
      </c>
      <c r="Q69" t="n">
        <v>7.79</v>
      </c>
      <c r="R69" t="n">
        <v>6.25</v>
      </c>
      <c r="S69" t="n">
        <v>8.710000000000001</v>
      </c>
      <c r="T69" t="n">
        <v>9.18</v>
      </c>
      <c r="U69" t="n">
        <v>16.94</v>
      </c>
      <c r="V69" t="n">
        <v>5.59</v>
      </c>
    </row>
    <row r="70">
      <c r="A70" s="5" t="inlineStr">
        <is>
          <t>Nettogewinn Marge in %</t>
        </is>
      </c>
      <c r="B70" s="5" t="inlineStr">
        <is>
          <t>Net Profit Marge in %</t>
        </is>
      </c>
      <c r="C70" t="n">
        <v>9819.379999999999</v>
      </c>
      <c r="D70" t="n">
        <v>11618.13</v>
      </c>
      <c r="E70" t="n">
        <v>10684.71</v>
      </c>
      <c r="F70" t="n">
        <v>12747.71</v>
      </c>
      <c r="G70" t="n">
        <v>8633.91</v>
      </c>
      <c r="H70" t="n">
        <v>6046.97</v>
      </c>
      <c r="I70" t="n">
        <v>5411.65</v>
      </c>
      <c r="J70" t="n">
        <v>6548.94</v>
      </c>
      <c r="K70" t="n">
        <v>9404.82</v>
      </c>
      <c r="L70" t="n">
        <v>10796.94</v>
      </c>
      <c r="M70" t="n">
        <v>10881.46</v>
      </c>
      <c r="N70" t="n">
        <v>12486.6</v>
      </c>
      <c r="O70" t="n">
        <v>14782.07</v>
      </c>
      <c r="P70" t="n">
        <v>16683.75</v>
      </c>
      <c r="Q70" t="n">
        <v>16755.75</v>
      </c>
      <c r="R70" t="n">
        <v>15592.94</v>
      </c>
      <c r="S70" t="n">
        <v>14472.73</v>
      </c>
      <c r="T70" t="n">
        <v>13655.91</v>
      </c>
      <c r="U70" t="n">
        <v>11966.41</v>
      </c>
      <c r="V70" t="n">
        <v>14945.82</v>
      </c>
    </row>
    <row r="71">
      <c r="A71" s="5" t="inlineStr">
        <is>
          <t>Operative Ergebnis Marge in %</t>
        </is>
      </c>
      <c r="B71" s="5" t="inlineStr">
        <is>
          <t>EBIT Marge in %</t>
        </is>
      </c>
      <c r="C71" t="n">
        <v>10758.62</v>
      </c>
      <c r="D71" t="n">
        <v>12255.81</v>
      </c>
      <c r="E71" t="n">
        <v>11517.02</v>
      </c>
      <c r="F71" t="n">
        <v>14087.16</v>
      </c>
      <c r="G71" t="n">
        <v>12648.65</v>
      </c>
      <c r="H71" t="n">
        <v>8767.120000000001</v>
      </c>
      <c r="I71" t="n">
        <v>6787.15</v>
      </c>
      <c r="J71" t="n">
        <v>8284.559999999999</v>
      </c>
      <c r="K71" t="n">
        <v>11091.98</v>
      </c>
      <c r="L71" t="n">
        <v>12811.14</v>
      </c>
      <c r="M71" t="n">
        <v>13094.22</v>
      </c>
      <c r="N71" t="n">
        <v>14624.87</v>
      </c>
      <c r="O71" t="n">
        <v>16728.05</v>
      </c>
      <c r="P71" t="n">
        <v>19128.84</v>
      </c>
      <c r="Q71" t="n">
        <v>19591.69</v>
      </c>
      <c r="R71" t="n">
        <v>18275.86</v>
      </c>
      <c r="S71" t="n">
        <v>16763.64</v>
      </c>
      <c r="T71" t="n">
        <v>14005.38</v>
      </c>
      <c r="U71" t="n">
        <v>11520.67</v>
      </c>
      <c r="V71" t="n">
        <v>15216.72</v>
      </c>
    </row>
    <row r="72">
      <c r="A72" s="5" t="inlineStr">
        <is>
          <t>Vermögensumsschlag in %</t>
        </is>
      </c>
      <c r="B72" s="5" t="inlineStr">
        <is>
          <t>Asset Turnover in %</t>
        </is>
      </c>
      <c r="C72" t="n">
        <v>0.07000000000000001</v>
      </c>
      <c r="D72" t="n">
        <v>0.06</v>
      </c>
      <c r="E72" t="n">
        <v>0.06</v>
      </c>
      <c r="F72" t="n">
        <v>0.06</v>
      </c>
      <c r="G72" t="n">
        <v>0.05</v>
      </c>
      <c r="H72" t="n">
        <v>0.05</v>
      </c>
      <c r="I72" t="n">
        <v>0.05</v>
      </c>
      <c r="J72" t="n">
        <v>0.05</v>
      </c>
      <c r="K72" t="n">
        <v>0.05</v>
      </c>
      <c r="L72" t="n">
        <v>0.05</v>
      </c>
      <c r="M72" t="n">
        <v>0.04</v>
      </c>
      <c r="N72" t="n">
        <v>0.06</v>
      </c>
      <c r="O72" t="n">
        <v>0.05</v>
      </c>
      <c r="P72" t="n">
        <v>0.04</v>
      </c>
      <c r="Q72" t="n">
        <v>0.05</v>
      </c>
      <c r="R72" t="n">
        <v>0.04</v>
      </c>
      <c r="S72" t="n">
        <v>0.03</v>
      </c>
      <c r="T72" t="n">
        <v>0.06</v>
      </c>
      <c r="U72" t="n">
        <v>0.07000000000000001</v>
      </c>
      <c r="V72" t="n">
        <v>0.07000000000000001</v>
      </c>
    </row>
    <row r="73">
      <c r="A73" s="5" t="inlineStr">
        <is>
          <t>Langfristige Vermögensquote in %</t>
        </is>
      </c>
      <c r="B73" s="5" t="inlineStr">
        <is>
          <t>Non-Current Assets Ratio in %</t>
        </is>
      </c>
      <c r="C73" t="n">
        <v>95.43000000000001</v>
      </c>
      <c r="D73" t="n">
        <v>94.75</v>
      </c>
      <c r="E73" t="n">
        <v>96.09</v>
      </c>
      <c r="F73" t="n">
        <v>95.66</v>
      </c>
      <c r="G73" t="n">
        <v>93.75</v>
      </c>
      <c r="H73" t="n">
        <v>96.2</v>
      </c>
      <c r="I73" t="n">
        <v>95.17</v>
      </c>
      <c r="J73" t="n">
        <v>95.34999999999999</v>
      </c>
      <c r="K73" t="n">
        <v>96.59999999999999</v>
      </c>
      <c r="L73" t="n">
        <v>96.68000000000001</v>
      </c>
      <c r="M73" t="n">
        <v>95.88</v>
      </c>
      <c r="N73" t="n">
        <v>95.06</v>
      </c>
      <c r="O73" t="n">
        <v>94.22</v>
      </c>
      <c r="P73" t="n">
        <v>93.47</v>
      </c>
      <c r="Q73" t="n">
        <v>92.20999999999999</v>
      </c>
      <c r="R73" t="n">
        <v>93.75</v>
      </c>
      <c r="S73" t="n">
        <v>91.29000000000001</v>
      </c>
      <c r="T73" t="n">
        <v>90.81999999999999</v>
      </c>
      <c r="U73" t="n">
        <v>83.06</v>
      </c>
      <c r="V73" t="n">
        <v>94.42</v>
      </c>
    </row>
    <row r="74">
      <c r="A74" s="5" t="inlineStr">
        <is>
          <t>Gesamtkapitalrentabilität</t>
        </is>
      </c>
      <c r="B74" s="5" t="inlineStr">
        <is>
          <t>ROA Return on Assets in %</t>
        </is>
      </c>
      <c r="C74" t="n">
        <v>6.64</v>
      </c>
      <c r="D74" t="n">
        <v>7.43</v>
      </c>
      <c r="E74" t="n">
        <v>6.39</v>
      </c>
      <c r="F74" t="n">
        <v>7.14</v>
      </c>
      <c r="G74" t="n">
        <v>4.48</v>
      </c>
      <c r="H74" t="n">
        <v>3.13</v>
      </c>
      <c r="I74" t="n">
        <v>2.69</v>
      </c>
      <c r="J74" t="n">
        <v>3.31</v>
      </c>
      <c r="K74" t="n">
        <v>4.95</v>
      </c>
      <c r="L74" t="n">
        <v>5.28</v>
      </c>
      <c r="M74" t="n">
        <v>4.86</v>
      </c>
      <c r="N74" t="n">
        <v>6.98</v>
      </c>
      <c r="O74" t="n">
        <v>7.04</v>
      </c>
      <c r="P74" t="n">
        <v>7.46</v>
      </c>
      <c r="Q74" t="n">
        <v>7.94</v>
      </c>
      <c r="R74" t="n">
        <v>6.71</v>
      </c>
      <c r="S74" t="n">
        <v>4.88</v>
      </c>
      <c r="T74" t="n">
        <v>8.24</v>
      </c>
      <c r="U74" t="n">
        <v>8.01</v>
      </c>
      <c r="V74" t="n">
        <v>9.82</v>
      </c>
    </row>
    <row r="75">
      <c r="A75" s="5" t="inlineStr">
        <is>
          <t>Ertrag des eingesetzten Kapitals</t>
        </is>
      </c>
      <c r="B75" s="5" t="inlineStr">
        <is>
          <t>ROCE Return on Cap. Empl. in %</t>
        </is>
      </c>
      <c r="C75" t="n">
        <v>9.119999999999999</v>
      </c>
      <c r="D75" t="n">
        <v>10.02</v>
      </c>
      <c r="E75" t="n">
        <v>8.779999999999999</v>
      </c>
      <c r="F75" t="n">
        <v>9.640000000000001</v>
      </c>
      <c r="G75" t="n">
        <v>7.97</v>
      </c>
      <c r="H75" t="n">
        <v>5.5</v>
      </c>
      <c r="I75" t="n">
        <v>4.05</v>
      </c>
      <c r="J75" t="n">
        <v>5.16</v>
      </c>
      <c r="K75" t="n">
        <v>6.93</v>
      </c>
      <c r="L75" t="n">
        <v>7.4</v>
      </c>
      <c r="M75" t="n">
        <v>6.76</v>
      </c>
      <c r="N75" t="n">
        <v>9.880000000000001</v>
      </c>
      <c r="O75" t="n">
        <v>10.12</v>
      </c>
      <c r="P75" t="n">
        <v>10.4</v>
      </c>
      <c r="Q75" t="n">
        <v>11.36</v>
      </c>
      <c r="R75" t="n">
        <v>9.609999999999999</v>
      </c>
      <c r="S75" t="n">
        <v>6.53</v>
      </c>
      <c r="T75" t="n">
        <v>9.720000000000001</v>
      </c>
      <c r="U75" t="n">
        <v>8.84</v>
      </c>
      <c r="V75" t="n">
        <v>12.11</v>
      </c>
    </row>
    <row r="76">
      <c r="A76" s="5" t="inlineStr">
        <is>
          <t>Eigenkapital zu Anlagevermögen</t>
        </is>
      </c>
      <c r="B76" s="5" t="inlineStr">
        <is>
          <t>Equity to Fixed Assets in %</t>
        </is>
      </c>
      <c r="C76" t="n">
        <v>58.99</v>
      </c>
      <c r="D76" t="n">
        <v>60.84</v>
      </c>
      <c r="E76" t="n">
        <v>61.8</v>
      </c>
      <c r="F76" t="n">
        <v>60.67</v>
      </c>
      <c r="G76" t="n">
        <v>64.62</v>
      </c>
      <c r="H76" t="n">
        <v>63.87</v>
      </c>
      <c r="I76" t="n">
        <v>64.34</v>
      </c>
      <c r="J76" t="n">
        <v>64.08</v>
      </c>
      <c r="K76" t="n">
        <v>63.85</v>
      </c>
      <c r="L76" t="n">
        <v>63.54</v>
      </c>
      <c r="M76" t="n">
        <v>62.39</v>
      </c>
      <c r="N76" t="n">
        <v>60.15</v>
      </c>
      <c r="O76" t="n">
        <v>61.99</v>
      </c>
      <c r="P76" t="n">
        <v>63.77</v>
      </c>
      <c r="Q76" t="n">
        <v>64.73999999999999</v>
      </c>
      <c r="R76" t="n">
        <v>60.83</v>
      </c>
      <c r="S76" t="n">
        <v>61.69</v>
      </c>
      <c r="T76" t="n">
        <v>66.20999999999999</v>
      </c>
      <c r="U76" t="n">
        <v>68.62</v>
      </c>
      <c r="V76" t="n">
        <v>63.25</v>
      </c>
    </row>
    <row r="77">
      <c r="A77" s="5" t="inlineStr">
        <is>
          <t>Liquidität Dritten Grades</t>
        </is>
      </c>
      <c r="B77" s="5" t="inlineStr">
        <is>
          <t>Current Ratio in %</t>
        </is>
      </c>
      <c r="C77" t="n">
        <v>22.56</v>
      </c>
      <c r="D77" t="n">
        <v>24.17</v>
      </c>
      <c r="E77" t="n">
        <v>18.14</v>
      </c>
      <c r="F77" t="n">
        <v>23.88</v>
      </c>
      <c r="G77" t="n">
        <v>35.24</v>
      </c>
      <c r="H77" t="n">
        <v>21.72</v>
      </c>
      <c r="I77" t="n">
        <v>28.82</v>
      </c>
      <c r="J77" t="n">
        <v>24.81</v>
      </c>
      <c r="K77" t="n">
        <v>21.49</v>
      </c>
      <c r="L77" t="n">
        <v>21.62</v>
      </c>
      <c r="M77" t="n">
        <v>30.56</v>
      </c>
      <c r="N77" t="n">
        <v>28.54</v>
      </c>
      <c r="O77" t="n">
        <v>27.22</v>
      </c>
      <c r="P77" t="n">
        <v>36.84</v>
      </c>
      <c r="Q77" t="n">
        <v>42.66</v>
      </c>
      <c r="R77" t="n">
        <v>34.33</v>
      </c>
      <c r="S77" t="n">
        <v>64.31</v>
      </c>
      <c r="T77" t="n">
        <v>69.88</v>
      </c>
      <c r="U77" t="n">
        <v>132.36</v>
      </c>
      <c r="V77" t="n">
        <v>32.04</v>
      </c>
    </row>
    <row r="78">
      <c r="A78" s="5" t="inlineStr">
        <is>
          <t>Operativer Cashflow</t>
        </is>
      </c>
      <c r="B78" s="5" t="inlineStr">
        <is>
          <t>Operating Cashflow in M</t>
        </is>
      </c>
      <c r="C78" t="n">
        <v>492.98</v>
      </c>
      <c r="D78" t="n">
        <v>1230.32</v>
      </c>
      <c r="E78" t="n">
        <v>1607.65</v>
      </c>
      <c r="F78" t="n">
        <v>1596.24</v>
      </c>
      <c r="G78" t="n">
        <v>1672.65</v>
      </c>
      <c r="H78" t="n">
        <v>1830.8</v>
      </c>
      <c r="I78" t="n">
        <v>2084.72</v>
      </c>
      <c r="J78" t="n">
        <v>1652.56</v>
      </c>
      <c r="K78" t="n">
        <v>1557.92</v>
      </c>
      <c r="L78" t="n">
        <v>1200.48</v>
      </c>
      <c r="M78" t="n">
        <v>896.79</v>
      </c>
      <c r="N78" t="n">
        <v>1305</v>
      </c>
      <c r="O78" t="n">
        <v>1638.15</v>
      </c>
      <c r="P78" t="n">
        <v>2604.33</v>
      </c>
      <c r="Q78" t="n">
        <v>2079.1</v>
      </c>
      <c r="R78" t="n">
        <v>977.5</v>
      </c>
      <c r="S78" t="n">
        <v>2012.64</v>
      </c>
      <c r="T78" t="inlineStr">
        <is>
          <t>-</t>
        </is>
      </c>
      <c r="U78" t="inlineStr">
        <is>
          <t>-</t>
        </is>
      </c>
      <c r="V78" t="inlineStr">
        <is>
          <t>-</t>
        </is>
      </c>
    </row>
    <row r="79">
      <c r="A79" s="5" t="inlineStr">
        <is>
          <t>Aktienrückkauf</t>
        </is>
      </c>
      <c r="B79" s="5" t="inlineStr">
        <is>
          <t>Share Buyback in M</t>
        </is>
      </c>
      <c r="C79" t="n">
        <v>12</v>
      </c>
      <c r="D79" t="n">
        <v>16</v>
      </c>
      <c r="E79" t="n">
        <v>31</v>
      </c>
      <c r="F79" t="n">
        <v>-27</v>
      </c>
      <c r="G79" t="n">
        <v>-5</v>
      </c>
      <c r="H79" t="n">
        <v>0</v>
      </c>
      <c r="I79" t="n">
        <v>-2</v>
      </c>
      <c r="J79" t="n">
        <v>0</v>
      </c>
      <c r="K79" t="n">
        <v>1</v>
      </c>
      <c r="L79" t="n">
        <v>-16</v>
      </c>
      <c r="M79" t="n">
        <v>7</v>
      </c>
      <c r="N79" t="n">
        <v>-11</v>
      </c>
      <c r="O79" t="n">
        <v>8</v>
      </c>
      <c r="P79" t="n">
        <v>-1</v>
      </c>
      <c r="Q79" t="n">
        <v>0</v>
      </c>
      <c r="R79" t="n">
        <v>-2</v>
      </c>
      <c r="S79" t="inlineStr">
        <is>
          <t>-</t>
        </is>
      </c>
      <c r="T79" t="inlineStr">
        <is>
          <t>-</t>
        </is>
      </c>
      <c r="U79" t="inlineStr">
        <is>
          <t>-</t>
        </is>
      </c>
      <c r="V79" t="inlineStr">
        <is>
          <t>-</t>
        </is>
      </c>
    </row>
    <row r="80">
      <c r="A80" s="5" t="inlineStr">
        <is>
          <t>Umsatzwachstum 1J in %</t>
        </is>
      </c>
      <c r="B80" s="5" t="inlineStr">
        <is>
          <t>Revenue Growth 1Y in %</t>
        </is>
      </c>
      <c r="C80" t="n">
        <v>12.24</v>
      </c>
      <c r="D80" t="n">
        <v>11.23</v>
      </c>
      <c r="E80" t="n">
        <v>11.88</v>
      </c>
      <c r="F80" t="n">
        <v>7.13</v>
      </c>
      <c r="G80" t="n">
        <v>-0.44</v>
      </c>
      <c r="H80" t="n">
        <v>2.61</v>
      </c>
      <c r="I80" t="n">
        <v>0.5</v>
      </c>
      <c r="J80" t="n">
        <v>-2.51</v>
      </c>
      <c r="K80" t="n">
        <v>10.97</v>
      </c>
      <c r="L80" t="n">
        <v>11.37</v>
      </c>
      <c r="M80" t="n">
        <v>-11.84</v>
      </c>
      <c r="N80" t="n">
        <v>14.55</v>
      </c>
      <c r="O80" t="n">
        <v>19.25</v>
      </c>
      <c r="P80" t="n">
        <v>1.41</v>
      </c>
      <c r="Q80" t="n">
        <v>13.29</v>
      </c>
      <c r="R80" t="n">
        <v>44.12</v>
      </c>
      <c r="S80" t="n">
        <v>10.89</v>
      </c>
      <c r="T80" t="n">
        <v>-3.88</v>
      </c>
      <c r="U80" t="n">
        <v>19.81</v>
      </c>
      <c r="V80" t="n">
        <v>13.93</v>
      </c>
    </row>
    <row r="81">
      <c r="A81" s="5" t="inlineStr">
        <is>
          <t>Umsatzwachstum 3J in %</t>
        </is>
      </c>
      <c r="B81" s="5" t="inlineStr">
        <is>
          <t>Revenue Growth 3Y in %</t>
        </is>
      </c>
      <c r="C81" t="n">
        <v>11.78</v>
      </c>
      <c r="D81" t="n">
        <v>10.08</v>
      </c>
      <c r="E81" t="n">
        <v>6.19</v>
      </c>
      <c r="F81" t="n">
        <v>3.1</v>
      </c>
      <c r="G81" t="n">
        <v>0.89</v>
      </c>
      <c r="H81" t="n">
        <v>0.2</v>
      </c>
      <c r="I81" t="n">
        <v>2.99</v>
      </c>
      <c r="J81" t="n">
        <v>6.61</v>
      </c>
      <c r="K81" t="n">
        <v>3.5</v>
      </c>
      <c r="L81" t="n">
        <v>4.69</v>
      </c>
      <c r="M81" t="n">
        <v>7.32</v>
      </c>
      <c r="N81" t="n">
        <v>11.74</v>
      </c>
      <c r="O81" t="n">
        <v>11.32</v>
      </c>
      <c r="P81" t="n">
        <v>19.61</v>
      </c>
      <c r="Q81" t="n">
        <v>22.77</v>
      </c>
      <c r="R81" t="n">
        <v>17.04</v>
      </c>
      <c r="S81" t="n">
        <v>8.94</v>
      </c>
      <c r="T81" t="n">
        <v>9.949999999999999</v>
      </c>
      <c r="U81" t="inlineStr">
        <is>
          <t>-</t>
        </is>
      </c>
      <c r="V81" t="inlineStr">
        <is>
          <t>-</t>
        </is>
      </c>
    </row>
    <row r="82">
      <c r="A82" s="5" t="inlineStr">
        <is>
          <t>Umsatzwachstum 5J in %</t>
        </is>
      </c>
      <c r="B82" s="5" t="inlineStr">
        <is>
          <t>Revenue Growth 5Y in %</t>
        </is>
      </c>
      <c r="C82" t="n">
        <v>8.41</v>
      </c>
      <c r="D82" t="n">
        <v>6.48</v>
      </c>
      <c r="E82" t="n">
        <v>4.34</v>
      </c>
      <c r="F82" t="n">
        <v>1.46</v>
      </c>
      <c r="G82" t="n">
        <v>2.23</v>
      </c>
      <c r="H82" t="n">
        <v>4.59</v>
      </c>
      <c r="I82" t="n">
        <v>1.7</v>
      </c>
      <c r="J82" t="n">
        <v>4.51</v>
      </c>
      <c r="K82" t="n">
        <v>8.859999999999999</v>
      </c>
      <c r="L82" t="n">
        <v>6.95</v>
      </c>
      <c r="M82" t="n">
        <v>7.33</v>
      </c>
      <c r="N82" t="n">
        <v>18.52</v>
      </c>
      <c r="O82" t="n">
        <v>17.79</v>
      </c>
      <c r="P82" t="n">
        <v>13.17</v>
      </c>
      <c r="Q82" t="n">
        <v>16.85</v>
      </c>
      <c r="R82" t="n">
        <v>16.97</v>
      </c>
      <c r="S82" t="inlineStr">
        <is>
          <t>-</t>
        </is>
      </c>
      <c r="T82" t="inlineStr">
        <is>
          <t>-</t>
        </is>
      </c>
      <c r="U82" t="inlineStr">
        <is>
          <t>-</t>
        </is>
      </c>
      <c r="V82" t="inlineStr">
        <is>
          <t>-</t>
        </is>
      </c>
    </row>
    <row r="83">
      <c r="A83" s="5" t="inlineStr">
        <is>
          <t>Umsatzwachstum 10J in %</t>
        </is>
      </c>
      <c r="B83" s="5" t="inlineStr">
        <is>
          <t>Revenue Growth 10Y in %</t>
        </is>
      </c>
      <c r="C83" t="n">
        <v>6.5</v>
      </c>
      <c r="D83" t="n">
        <v>4.09</v>
      </c>
      <c r="E83" t="n">
        <v>4.42</v>
      </c>
      <c r="F83" t="n">
        <v>5.16</v>
      </c>
      <c r="G83" t="n">
        <v>4.59</v>
      </c>
      <c r="H83" t="n">
        <v>5.96</v>
      </c>
      <c r="I83" t="n">
        <v>10.11</v>
      </c>
      <c r="J83" t="n">
        <v>11.15</v>
      </c>
      <c r="K83" t="n">
        <v>11.01</v>
      </c>
      <c r="L83" t="n">
        <v>11.9</v>
      </c>
      <c r="M83" t="n">
        <v>12.15</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-5.14</v>
      </c>
      <c r="D84" t="n">
        <v>20.95</v>
      </c>
      <c r="E84" t="n">
        <v>-6.23</v>
      </c>
      <c r="F84" t="n">
        <v>58.17</v>
      </c>
      <c r="G84" t="n">
        <v>42.15</v>
      </c>
      <c r="H84" t="n">
        <v>14.66</v>
      </c>
      <c r="I84" t="n">
        <v>-16.95</v>
      </c>
      <c r="J84" t="n">
        <v>-32.11</v>
      </c>
      <c r="K84" t="n">
        <v>-3.34</v>
      </c>
      <c r="L84" t="n">
        <v>10.5</v>
      </c>
      <c r="M84" t="n">
        <v>-23.18</v>
      </c>
      <c r="N84" t="n">
        <v>-3.24</v>
      </c>
      <c r="O84" t="n">
        <v>5.66</v>
      </c>
      <c r="P84" t="n">
        <v>0.97</v>
      </c>
      <c r="Q84" t="n">
        <v>21.74</v>
      </c>
      <c r="R84" t="n">
        <v>55.28</v>
      </c>
      <c r="S84" t="n">
        <v>17.52</v>
      </c>
      <c r="T84" t="n">
        <v>9.699999999999999</v>
      </c>
      <c r="U84" t="n">
        <v>-4.07</v>
      </c>
      <c r="V84" t="n">
        <v>-5.99</v>
      </c>
    </row>
    <row r="85">
      <c r="A85" s="5" t="inlineStr">
        <is>
          <t>Gewinnwachstum 3J in %</t>
        </is>
      </c>
      <c r="B85" s="5" t="inlineStr">
        <is>
          <t>Earnings Growth 3Y in %</t>
        </is>
      </c>
      <c r="C85" t="n">
        <v>3.19</v>
      </c>
      <c r="D85" t="n">
        <v>24.3</v>
      </c>
      <c r="E85" t="n">
        <v>31.36</v>
      </c>
      <c r="F85" t="n">
        <v>38.33</v>
      </c>
      <c r="G85" t="n">
        <v>13.29</v>
      </c>
      <c r="H85" t="n">
        <v>-11.47</v>
      </c>
      <c r="I85" t="n">
        <v>-17.47</v>
      </c>
      <c r="J85" t="n">
        <v>-8.32</v>
      </c>
      <c r="K85" t="n">
        <v>-5.34</v>
      </c>
      <c r="L85" t="n">
        <v>-5.31</v>
      </c>
      <c r="M85" t="n">
        <v>-6.92</v>
      </c>
      <c r="N85" t="n">
        <v>1.13</v>
      </c>
      <c r="O85" t="n">
        <v>9.460000000000001</v>
      </c>
      <c r="P85" t="n">
        <v>26</v>
      </c>
      <c r="Q85" t="n">
        <v>31.51</v>
      </c>
      <c r="R85" t="n">
        <v>27.5</v>
      </c>
      <c r="S85" t="n">
        <v>7.72</v>
      </c>
      <c r="T85" t="n">
        <v>-0.12</v>
      </c>
      <c r="U85" t="inlineStr">
        <is>
          <t>-</t>
        </is>
      </c>
      <c r="V85" t="inlineStr">
        <is>
          <t>-</t>
        </is>
      </c>
    </row>
    <row r="86">
      <c r="A86" s="5" t="inlineStr">
        <is>
          <t>Gewinnwachstum 5J in %</t>
        </is>
      </c>
      <c r="B86" s="5" t="inlineStr">
        <is>
          <t>Earnings Growth 5Y in %</t>
        </is>
      </c>
      <c r="C86" t="n">
        <v>21.98</v>
      </c>
      <c r="D86" t="n">
        <v>25.94</v>
      </c>
      <c r="E86" t="n">
        <v>18.36</v>
      </c>
      <c r="F86" t="n">
        <v>13.18</v>
      </c>
      <c r="G86" t="n">
        <v>0.88</v>
      </c>
      <c r="H86" t="n">
        <v>-5.45</v>
      </c>
      <c r="I86" t="n">
        <v>-13.02</v>
      </c>
      <c r="J86" t="n">
        <v>-10.27</v>
      </c>
      <c r="K86" t="n">
        <v>-2.72</v>
      </c>
      <c r="L86" t="n">
        <v>-1.86</v>
      </c>
      <c r="M86" t="n">
        <v>0.39</v>
      </c>
      <c r="N86" t="n">
        <v>16.08</v>
      </c>
      <c r="O86" t="n">
        <v>20.23</v>
      </c>
      <c r="P86" t="n">
        <v>21.04</v>
      </c>
      <c r="Q86" t="n">
        <v>20.03</v>
      </c>
      <c r="R86" t="n">
        <v>14.49</v>
      </c>
      <c r="S86" t="inlineStr">
        <is>
          <t>-</t>
        </is>
      </c>
      <c r="T86" t="inlineStr">
        <is>
          <t>-</t>
        </is>
      </c>
      <c r="U86" t="inlineStr">
        <is>
          <t>-</t>
        </is>
      </c>
      <c r="V86" t="inlineStr">
        <is>
          <t>-</t>
        </is>
      </c>
    </row>
    <row r="87">
      <c r="A87" s="5" t="inlineStr">
        <is>
          <t>Gewinnwachstum 10J in %</t>
        </is>
      </c>
      <c r="B87" s="5" t="inlineStr">
        <is>
          <t>Earnings Growth 10Y in %</t>
        </is>
      </c>
      <c r="C87" t="n">
        <v>8.27</v>
      </c>
      <c r="D87" t="n">
        <v>6.46</v>
      </c>
      <c r="E87" t="n">
        <v>4.04</v>
      </c>
      <c r="F87" t="n">
        <v>5.23</v>
      </c>
      <c r="G87" t="n">
        <v>-0.49</v>
      </c>
      <c r="H87" t="n">
        <v>-2.53</v>
      </c>
      <c r="I87" t="n">
        <v>1.53</v>
      </c>
      <c r="J87" t="n">
        <v>4.98</v>
      </c>
      <c r="K87" t="n">
        <v>9.16</v>
      </c>
      <c r="L87" t="n">
        <v>9.09</v>
      </c>
      <c r="M87" t="n">
        <v>7.44</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0.26</v>
      </c>
      <c r="D88" t="n">
        <v>0.5</v>
      </c>
      <c r="E88" t="n">
        <v>0.97</v>
      </c>
      <c r="F88" t="n">
        <v>1.02</v>
      </c>
      <c r="G88" t="n">
        <v>26.25</v>
      </c>
      <c r="H88" t="n">
        <v>-5.06</v>
      </c>
      <c r="I88" t="n">
        <v>-2.29</v>
      </c>
      <c r="J88" t="n">
        <v>-2.04</v>
      </c>
      <c r="K88" t="n">
        <v>-6.29</v>
      </c>
      <c r="L88" t="n">
        <v>-6.77</v>
      </c>
      <c r="M88" t="n">
        <v>25.38</v>
      </c>
      <c r="N88" t="n">
        <v>0.68</v>
      </c>
      <c r="O88" t="n">
        <v>0.83</v>
      </c>
      <c r="P88" t="n">
        <v>1.06</v>
      </c>
      <c r="Q88" t="n">
        <v>0.9</v>
      </c>
      <c r="R88" t="n">
        <v>0.68</v>
      </c>
      <c r="S88" t="inlineStr">
        <is>
          <t>-</t>
        </is>
      </c>
      <c r="T88" t="inlineStr">
        <is>
          <t>-</t>
        </is>
      </c>
      <c r="U88" t="inlineStr">
        <is>
          <t>-</t>
        </is>
      </c>
      <c r="V88" t="inlineStr">
        <is>
          <t>-</t>
        </is>
      </c>
    </row>
    <row r="89">
      <c r="A89" s="5" t="inlineStr">
        <is>
          <t>EBIT-Wachstum 1J in %</t>
        </is>
      </c>
      <c r="B89" s="5" t="inlineStr">
        <is>
          <t>EBIT Growth 1Y in %</t>
        </is>
      </c>
      <c r="C89" t="n">
        <v>-1.47</v>
      </c>
      <c r="D89" t="n">
        <v>18.37</v>
      </c>
      <c r="E89" t="n">
        <v>-8.529999999999999</v>
      </c>
      <c r="F89" t="n">
        <v>19.31</v>
      </c>
      <c r="G89" t="n">
        <v>43.64</v>
      </c>
      <c r="H89" t="n">
        <v>32.54</v>
      </c>
      <c r="I89" t="n">
        <v>-17.66</v>
      </c>
      <c r="J89" t="n">
        <v>-27.18</v>
      </c>
      <c r="K89" t="n">
        <v>-3.92</v>
      </c>
      <c r="L89" t="n">
        <v>8.960000000000001</v>
      </c>
      <c r="M89" t="n">
        <v>-21.07</v>
      </c>
      <c r="N89" t="n">
        <v>0.15</v>
      </c>
      <c r="O89" t="n">
        <v>4.29</v>
      </c>
      <c r="P89" t="n">
        <v>-0.99</v>
      </c>
      <c r="Q89" t="n">
        <v>21.45</v>
      </c>
      <c r="R89" t="n">
        <v>57.12</v>
      </c>
      <c r="S89" t="n">
        <v>32.73</v>
      </c>
      <c r="T89" t="n">
        <v>16.86</v>
      </c>
      <c r="U89" t="n">
        <v>-9.289999999999999</v>
      </c>
      <c r="V89" t="n">
        <v>-3.63</v>
      </c>
    </row>
    <row r="90">
      <c r="A90" s="5" t="inlineStr">
        <is>
          <t>EBIT-Wachstum 3J in %</t>
        </is>
      </c>
      <c r="B90" s="5" t="inlineStr">
        <is>
          <t>EBIT Growth 3Y in %</t>
        </is>
      </c>
      <c r="C90" t="n">
        <v>2.79</v>
      </c>
      <c r="D90" t="n">
        <v>9.720000000000001</v>
      </c>
      <c r="E90" t="n">
        <v>18.14</v>
      </c>
      <c r="F90" t="n">
        <v>31.83</v>
      </c>
      <c r="G90" t="n">
        <v>19.51</v>
      </c>
      <c r="H90" t="n">
        <v>-4.1</v>
      </c>
      <c r="I90" t="n">
        <v>-16.25</v>
      </c>
      <c r="J90" t="n">
        <v>-7.38</v>
      </c>
      <c r="K90" t="n">
        <v>-5.34</v>
      </c>
      <c r="L90" t="n">
        <v>-3.99</v>
      </c>
      <c r="M90" t="n">
        <v>-5.54</v>
      </c>
      <c r="N90" t="n">
        <v>1.15</v>
      </c>
      <c r="O90" t="n">
        <v>8.25</v>
      </c>
      <c r="P90" t="n">
        <v>25.86</v>
      </c>
      <c r="Q90" t="n">
        <v>37.1</v>
      </c>
      <c r="R90" t="n">
        <v>35.57</v>
      </c>
      <c r="S90" t="n">
        <v>13.43</v>
      </c>
      <c r="T90" t="n">
        <v>1.31</v>
      </c>
      <c r="U90" t="inlineStr">
        <is>
          <t>-</t>
        </is>
      </c>
      <c r="V90" t="inlineStr">
        <is>
          <t>-</t>
        </is>
      </c>
    </row>
    <row r="91">
      <c r="A91" s="5" t="inlineStr">
        <is>
          <t>EBIT-Wachstum 5J in %</t>
        </is>
      </c>
      <c r="B91" s="5" t="inlineStr">
        <is>
          <t>EBIT Growth 5Y in %</t>
        </is>
      </c>
      <c r="C91" t="n">
        <v>14.26</v>
      </c>
      <c r="D91" t="n">
        <v>21.07</v>
      </c>
      <c r="E91" t="n">
        <v>13.86</v>
      </c>
      <c r="F91" t="n">
        <v>10.13</v>
      </c>
      <c r="G91" t="n">
        <v>5.48</v>
      </c>
      <c r="H91" t="n">
        <v>-1.45</v>
      </c>
      <c r="I91" t="n">
        <v>-12.17</v>
      </c>
      <c r="J91" t="n">
        <v>-8.609999999999999</v>
      </c>
      <c r="K91" t="n">
        <v>-2.32</v>
      </c>
      <c r="L91" t="n">
        <v>-1.73</v>
      </c>
      <c r="M91" t="n">
        <v>0.77</v>
      </c>
      <c r="N91" t="n">
        <v>16.4</v>
      </c>
      <c r="O91" t="n">
        <v>22.92</v>
      </c>
      <c r="P91" t="n">
        <v>25.43</v>
      </c>
      <c r="Q91" t="n">
        <v>23.77</v>
      </c>
      <c r="R91" t="n">
        <v>18.76</v>
      </c>
      <c r="S91" t="inlineStr">
        <is>
          <t>-</t>
        </is>
      </c>
      <c r="T91" t="inlineStr">
        <is>
          <t>-</t>
        </is>
      </c>
      <c r="U91" t="inlineStr">
        <is>
          <t>-</t>
        </is>
      </c>
      <c r="V91" t="inlineStr">
        <is>
          <t>-</t>
        </is>
      </c>
    </row>
    <row r="92">
      <c r="A92" s="5" t="inlineStr">
        <is>
          <t>EBIT-Wachstum 10J in %</t>
        </is>
      </c>
      <c r="B92" s="5" t="inlineStr">
        <is>
          <t>EBIT Growth 10Y in %</t>
        </is>
      </c>
      <c r="C92" t="n">
        <v>6.41</v>
      </c>
      <c r="D92" t="n">
        <v>4.45</v>
      </c>
      <c r="E92" t="n">
        <v>2.62</v>
      </c>
      <c r="F92" t="n">
        <v>3.91</v>
      </c>
      <c r="G92" t="n">
        <v>1.88</v>
      </c>
      <c r="H92" t="n">
        <v>-0.34</v>
      </c>
      <c r="I92" t="n">
        <v>2.11</v>
      </c>
      <c r="J92" t="n">
        <v>7.15</v>
      </c>
      <c r="K92" t="n">
        <v>11.56</v>
      </c>
      <c r="L92" t="n">
        <v>11.02</v>
      </c>
      <c r="M92" t="n">
        <v>9.76</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-56.87</v>
      </c>
      <c r="D93" t="n">
        <v>-16.23</v>
      </c>
      <c r="E93" t="n">
        <v>17.59</v>
      </c>
      <c r="F93" t="n">
        <v>-16.5</v>
      </c>
      <c r="G93" t="n">
        <v>-11.06</v>
      </c>
      <c r="H93" t="n">
        <v>-12.18</v>
      </c>
      <c r="I93" t="n">
        <v>24.78</v>
      </c>
      <c r="J93" t="n">
        <v>6.07</v>
      </c>
      <c r="K93" t="n">
        <v>30.49</v>
      </c>
      <c r="L93" t="n">
        <v>22.16</v>
      </c>
      <c r="M93" t="n">
        <v>-28.4</v>
      </c>
      <c r="N93" t="n">
        <v>-25.37</v>
      </c>
      <c r="O93" t="n">
        <v>-34.01</v>
      </c>
      <c r="P93" t="n">
        <v>24.53</v>
      </c>
      <c r="Q93" t="n">
        <v>112.7</v>
      </c>
      <c r="R93" t="n">
        <v>-52</v>
      </c>
      <c r="S93" t="n">
        <v>58.89</v>
      </c>
      <c r="T93" t="n">
        <v>18.37</v>
      </c>
      <c r="U93" t="n">
        <v>-25.93</v>
      </c>
      <c r="V93" t="inlineStr">
        <is>
          <t>-</t>
        </is>
      </c>
    </row>
    <row r="94">
      <c r="A94" s="5" t="inlineStr">
        <is>
          <t>Op.Cashflow Wachstum 3J in %</t>
        </is>
      </c>
      <c r="B94" s="5" t="inlineStr">
        <is>
          <t>Op.Cashflow Wachstum 3Y in %</t>
        </is>
      </c>
      <c r="C94" t="n">
        <v>-18.5</v>
      </c>
      <c r="D94" t="n">
        <v>-5.05</v>
      </c>
      <c r="E94" t="n">
        <v>-3.32</v>
      </c>
      <c r="F94" t="n">
        <v>-13.25</v>
      </c>
      <c r="G94" t="n">
        <v>0.51</v>
      </c>
      <c r="H94" t="n">
        <v>6.22</v>
      </c>
      <c r="I94" t="n">
        <v>20.45</v>
      </c>
      <c r="J94" t="n">
        <v>19.57</v>
      </c>
      <c r="K94" t="n">
        <v>8.08</v>
      </c>
      <c r="L94" t="n">
        <v>-10.54</v>
      </c>
      <c r="M94" t="n">
        <v>-29.26</v>
      </c>
      <c r="N94" t="n">
        <v>-11.62</v>
      </c>
      <c r="O94" t="n">
        <v>34.41</v>
      </c>
      <c r="P94" t="n">
        <v>28.41</v>
      </c>
      <c r="Q94" t="n">
        <v>39.86</v>
      </c>
      <c r="R94" t="n">
        <v>8.42</v>
      </c>
      <c r="S94" t="n">
        <v>17.11</v>
      </c>
      <c r="T94" t="inlineStr">
        <is>
          <t>-</t>
        </is>
      </c>
      <c r="U94" t="inlineStr">
        <is>
          <t>-</t>
        </is>
      </c>
      <c r="V94" t="inlineStr">
        <is>
          <t>-</t>
        </is>
      </c>
    </row>
    <row r="95">
      <c r="A95" s="5" t="inlineStr">
        <is>
          <t>Op.Cashflow Wachstum 5J in %</t>
        </is>
      </c>
      <c r="B95" s="5" t="inlineStr">
        <is>
          <t>Op.Cashflow Wachstum 5Y in %</t>
        </is>
      </c>
      <c r="C95" t="n">
        <v>-16.61</v>
      </c>
      <c r="D95" t="n">
        <v>-7.68</v>
      </c>
      <c r="E95" t="n">
        <v>0.53</v>
      </c>
      <c r="F95" t="n">
        <v>-1.78</v>
      </c>
      <c r="G95" t="n">
        <v>7.62</v>
      </c>
      <c r="H95" t="n">
        <v>14.26</v>
      </c>
      <c r="I95" t="n">
        <v>11.02</v>
      </c>
      <c r="J95" t="n">
        <v>0.99</v>
      </c>
      <c r="K95" t="n">
        <v>-7.03</v>
      </c>
      <c r="L95" t="n">
        <v>-8.220000000000001</v>
      </c>
      <c r="M95" t="n">
        <v>9.890000000000001</v>
      </c>
      <c r="N95" t="n">
        <v>5.17</v>
      </c>
      <c r="O95" t="n">
        <v>22.02</v>
      </c>
      <c r="P95" t="n">
        <v>32.5</v>
      </c>
      <c r="Q95" t="n">
        <v>22.41</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-1.18</v>
      </c>
      <c r="D96" t="n">
        <v>1.67</v>
      </c>
      <c r="E96" t="n">
        <v>0.76</v>
      </c>
      <c r="F96" t="n">
        <v>-4.4</v>
      </c>
      <c r="G96" t="n">
        <v>-0.3</v>
      </c>
      <c r="H96" t="n">
        <v>12.08</v>
      </c>
      <c r="I96" t="n">
        <v>8.1</v>
      </c>
      <c r="J96" t="n">
        <v>11.51</v>
      </c>
      <c r="K96" t="n">
        <v>12.74</v>
      </c>
      <c r="L96" t="n">
        <v>7.09</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-7068</v>
      </c>
      <c r="D97" t="n">
        <v>-6979</v>
      </c>
      <c r="E97" t="n">
        <v>-7204</v>
      </c>
      <c r="F97" t="n">
        <v>-5383</v>
      </c>
      <c r="G97" t="n">
        <v>-4505</v>
      </c>
      <c r="H97" t="n">
        <v>-5418</v>
      </c>
      <c r="I97" t="n">
        <v>-4783</v>
      </c>
      <c r="J97" t="n">
        <v>-5519</v>
      </c>
      <c r="K97" t="n">
        <v>-4793</v>
      </c>
      <c r="L97" t="n">
        <v>-4511</v>
      </c>
      <c r="M97" t="n">
        <v>-3449</v>
      </c>
      <c r="N97" t="n">
        <v>-4131</v>
      </c>
      <c r="O97" t="n">
        <v>-5284</v>
      </c>
      <c r="P97" t="n">
        <v>-3420</v>
      </c>
      <c r="Q97" t="n">
        <v>-2977</v>
      </c>
      <c r="R97" t="n">
        <v>-3306</v>
      </c>
      <c r="S97" t="n">
        <v>-1183</v>
      </c>
      <c r="T97" t="n">
        <v>-487.6</v>
      </c>
      <c r="U97" t="n">
        <v>478.8</v>
      </c>
      <c r="V97" t="n">
        <v>-1166</v>
      </c>
      <c r="W97" t="n">
        <v>-613.3</v>
      </c>
    </row>
  </sheetData>
  <pageMargins bottom="1" footer="0.5" header="0.5" left="0.75" right="0.75" top="1"/>
</worksheet>
</file>

<file path=xl/worksheets/sheet24.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20"/>
    <col customWidth="1" max="16" min="16" width="10"/>
  </cols>
  <sheetData>
    <row r="1">
      <c r="A1" s="1" t="inlineStr">
        <is>
          <t xml:space="preserve">CENTRICA </t>
        </is>
      </c>
      <c r="B1" s="2" t="inlineStr">
        <is>
          <t>WKN: A0DK6K  ISIN: GB00B033F229  US-Symbol:CPYYF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+44-1753-494000</t>
        </is>
      </c>
      <c r="G4" t="inlineStr">
        <is>
          <t>13.02.2020</t>
        </is>
      </c>
      <c r="H4" t="inlineStr">
        <is>
          <t>Preliminary Results</t>
        </is>
      </c>
      <c r="J4" t="inlineStr">
        <is>
          <t>Schroders Investment Management Limited</t>
        </is>
      </c>
      <c r="L4" t="inlineStr">
        <is>
          <t>10,53%</t>
        </is>
      </c>
    </row>
    <row r="5">
      <c r="A5" s="5" t="inlineStr">
        <is>
          <t>Ticker</t>
        </is>
      </c>
      <c r="B5" t="inlineStr">
        <is>
          <t>CENB</t>
        </is>
      </c>
      <c r="C5" s="5" t="inlineStr">
        <is>
          <t>Fax</t>
        </is>
      </c>
      <c r="D5" s="5" t="inlineStr"/>
      <c r="E5" t="inlineStr">
        <is>
          <t>+44-1753-494001</t>
        </is>
      </c>
      <c r="G5" t="inlineStr">
        <is>
          <t>17.03.2020</t>
        </is>
      </c>
      <c r="H5" t="inlineStr">
        <is>
          <t>Publication Of Annual Report</t>
        </is>
      </c>
      <c r="J5" t="inlineStr">
        <is>
          <t>BlackRock, Inc.</t>
        </is>
      </c>
      <c r="L5" t="inlineStr">
        <is>
          <t>6,59%</t>
        </is>
      </c>
    </row>
    <row r="6">
      <c r="A6" s="5" t="inlineStr">
        <is>
          <t>Gelistet Seit / Listed Since</t>
        </is>
      </c>
      <c r="B6" t="inlineStr">
        <is>
          <t>-</t>
        </is>
      </c>
      <c r="C6" s="5" t="inlineStr">
        <is>
          <t>Internet</t>
        </is>
      </c>
      <c r="D6" s="5" t="inlineStr"/>
      <c r="E6" t="inlineStr">
        <is>
          <t>http://www.centrica.com</t>
        </is>
      </c>
      <c r="G6" t="inlineStr">
        <is>
          <t>11.05.2020</t>
        </is>
      </c>
      <c r="H6" t="inlineStr">
        <is>
          <t>Annual General Meeting</t>
        </is>
      </c>
      <c r="J6" t="inlineStr">
        <is>
          <t>Majedie Asset Management Limited</t>
        </is>
      </c>
      <c r="L6" t="inlineStr">
        <is>
          <t>4,99%</t>
        </is>
      </c>
    </row>
    <row r="7">
      <c r="A7" s="5" t="inlineStr">
        <is>
          <t>Nominalwert / Nominal Value</t>
        </is>
      </c>
      <c r="B7" t="inlineStr">
        <is>
          <t>-</t>
        </is>
      </c>
      <c r="C7" s="5" t="inlineStr">
        <is>
          <t>E-Mail</t>
        </is>
      </c>
      <c r="D7" s="5" t="inlineStr"/>
      <c r="E7" t="inlineStr">
        <is>
          <t>views@centrica.com</t>
        </is>
      </c>
      <c r="G7" t="inlineStr">
        <is>
          <t>22.06.2020</t>
        </is>
      </c>
      <c r="H7" t="inlineStr">
        <is>
          <t>Dividend Payout</t>
        </is>
      </c>
      <c r="J7" t="inlineStr">
        <is>
          <t>Newton Investment Management Limited</t>
        </is>
      </c>
      <c r="L7" t="inlineStr">
        <is>
          <t>4,99%</t>
        </is>
      </c>
    </row>
    <row r="8">
      <c r="A8" s="5" t="inlineStr">
        <is>
          <t>Land / Country</t>
        </is>
      </c>
      <c r="B8" t="inlineStr">
        <is>
          <t>Großbritannien</t>
        </is>
      </c>
      <c r="C8" s="5" t="inlineStr">
        <is>
          <t>Inv. Relations Telefon / Phone</t>
        </is>
      </c>
      <c r="D8" s="5" t="inlineStr"/>
      <c r="E8" t="inlineStr">
        <is>
          <t>+44-1753-494900</t>
        </is>
      </c>
      <c r="G8" t="inlineStr">
        <is>
          <t>24.07.2020</t>
        </is>
      </c>
      <c r="H8" t="inlineStr">
        <is>
          <t>Score Half Year</t>
        </is>
      </c>
      <c r="J8" t="inlineStr">
        <is>
          <t>Freefloat</t>
        </is>
      </c>
      <c r="L8" t="inlineStr">
        <is>
          <t>72,90%</t>
        </is>
      </c>
    </row>
    <row r="9">
      <c r="A9" s="5" t="inlineStr">
        <is>
          <t>Währung / Currency</t>
        </is>
      </c>
      <c r="B9" t="inlineStr">
        <is>
          <t>GBP</t>
        </is>
      </c>
      <c r="C9" s="5" t="inlineStr">
        <is>
          <t>Inv. Relations E-Mail</t>
        </is>
      </c>
      <c r="D9" s="5" t="inlineStr"/>
      <c r="E9" t="inlineStr">
        <is>
          <t>ir@centrica.com</t>
        </is>
      </c>
    </row>
    <row r="10">
      <c r="A10" s="5" t="inlineStr">
        <is>
          <t>Branche / Industry</t>
        </is>
      </c>
      <c r="B10" t="inlineStr">
        <is>
          <t>Oil And Gas</t>
        </is>
      </c>
      <c r="C10" s="5" t="inlineStr">
        <is>
          <t>Kontaktperson / Contact Person</t>
        </is>
      </c>
      <c r="D10" s="5" t="inlineStr"/>
      <c r="E10" t="inlineStr">
        <is>
          <t>-</t>
        </is>
      </c>
    </row>
    <row r="11">
      <c r="A11" s="5" t="inlineStr">
        <is>
          <t>Sektor / Sector</t>
        </is>
      </c>
      <c r="B11" t="inlineStr">
        <is>
          <t>Energy / Resources</t>
        </is>
      </c>
    </row>
    <row r="12">
      <c r="A12" s="5" t="inlineStr">
        <is>
          <t>Typ / Genre</t>
        </is>
      </c>
      <c r="B12" t="inlineStr">
        <is>
          <t>Namensaktie</t>
        </is>
      </c>
    </row>
    <row r="13">
      <c r="A13" s="5" t="inlineStr">
        <is>
          <t>Adresse / Address</t>
        </is>
      </c>
      <c r="B13" t="inlineStr">
        <is>
          <t>Centrica plcMillstream Maidenhead Road  UK-Windsor Berkshire SL4 5GD</t>
        </is>
      </c>
    </row>
    <row r="14">
      <c r="A14" s="5" t="inlineStr">
        <is>
          <t>Management</t>
        </is>
      </c>
      <c r="B14" t="inlineStr">
        <is>
          <t>Chris O’Shea, Charles Cameron, Justine Campbell, Jill Shedden, Mike Young</t>
        </is>
      </c>
    </row>
    <row r="15">
      <c r="A15" s="5" t="inlineStr">
        <is>
          <t>Aufsichtsrat / Board</t>
        </is>
      </c>
      <c r="B15" t="inlineStr">
        <is>
          <t>Scott Wheway, Chris O’Shea, Joan Gillman, Stephen Hester, Richard Hookway, Pam Kaur, Heidi Mottram, Kevin O’Byrne, Carlos Pascual, Steve Pusey, Sarwjit Sambhi</t>
        </is>
      </c>
    </row>
    <row r="16">
      <c r="A16" s="5" t="inlineStr">
        <is>
          <t>Beschreibung</t>
        </is>
      </c>
      <c r="B16" t="inlineStr">
        <is>
          <t>Centrica plc ist eine Unternehmensgruppe, die in der Energieversorgung tätig ist. Sie ist von der Gewinnung und Produktion von Energie über deren Speicherung bis hin zum Handel aktiv. Mit den Handelsmarken British Gas, Centrica, Bord Gáis Energy, Centrica Storage und Direct Energy ist der Konzern einer der führenden Stromlieferanten und Gasanbieter in Grossbritannien und Nordamerika. Im Weiteren ist der Konzern durch die Tochtergesellschaft Dyno in der Installation und Wartung von Zentralheizungen und Gasgeräten sowie mit Dienstleistungen in den Bereichen Sanitär, Abfluss-Reinigungsservice und Energietechnologie tätig. Die Tochtergesellschaft Hive bietet elektronische Thermostate für Heizungen an, die über Handy, Laptop und Tablet gesteuert und kontrolliert werden können. Der Hauptsitz von Centrica plc ist in Windsor Berkshire, UK. Copyright 2014 FINANCE BASE AG</t>
        </is>
      </c>
    </row>
    <row r="17">
      <c r="A17" s="5" t="inlineStr">
        <is>
          <t>Profile</t>
        </is>
      </c>
      <c r="B17" t="inlineStr">
        <is>
          <t>Centrica plc is a group of companies that operates in the energy supply. It is active from extraction and production of energy through their storage up to trade. With the trademarks British Gas, Centrica, Bord Gáis Energy, Centrica Storage and Direct Energy, the Group is one of the leading electricity suppliers and gas suppliers in the UK and North America. In addition, the Group operates through its subsidiary Dyno in the installation and maintenance of central heating and gas appliances as well as services in the areas of plumbing, drain cleaning service and energy technology. The subsidiary Hive offers electronic thermostats for heating systems that can be controlled via mobile phone, laptop and tablet and controlled. The headquarters of Centrica plc is in Windsor Berkshire,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22674</v>
      </c>
      <c r="D20" t="n">
        <v>29686</v>
      </c>
      <c r="E20" t="n">
        <v>28023</v>
      </c>
      <c r="F20" t="n">
        <v>27102</v>
      </c>
      <c r="G20" t="n">
        <v>27971</v>
      </c>
      <c r="H20" t="n">
        <v>29408</v>
      </c>
      <c r="I20" t="n">
        <v>26571</v>
      </c>
      <c r="J20" t="n">
        <v>23942</v>
      </c>
      <c r="K20" t="n">
        <v>22824</v>
      </c>
      <c r="L20" t="n">
        <v>22423</v>
      </c>
      <c r="M20" t="n">
        <v>21963</v>
      </c>
      <c r="N20" t="n">
        <v>21345</v>
      </c>
      <c r="O20" t="n">
        <v>16272</v>
      </c>
      <c r="P20" t="n">
        <v>16272</v>
      </c>
    </row>
    <row r="21">
      <c r="A21" s="5" t="inlineStr">
        <is>
          <t>Bruttoergebnis vom Umsatz</t>
        </is>
      </c>
      <c r="B21" s="5" t="inlineStr">
        <is>
          <t>Gross Profit</t>
        </is>
      </c>
      <c r="C21" t="n">
        <v>3206</v>
      </c>
      <c r="D21" t="n">
        <v>4053</v>
      </c>
      <c r="E21" t="n">
        <v>4195</v>
      </c>
      <c r="F21" t="n">
        <v>5449</v>
      </c>
      <c r="G21" t="n">
        <v>4353</v>
      </c>
      <c r="H21" t="n">
        <v>3231</v>
      </c>
      <c r="I21" t="n">
        <v>5395</v>
      </c>
      <c r="J21" t="n">
        <v>5780</v>
      </c>
      <c r="K21" t="n">
        <v>4207</v>
      </c>
      <c r="L21" t="n">
        <v>5903</v>
      </c>
      <c r="M21" t="n">
        <v>3845</v>
      </c>
      <c r="N21" t="n">
        <v>2795</v>
      </c>
      <c r="O21" t="n">
        <v>4369</v>
      </c>
      <c r="P21" t="n">
        <v>4369</v>
      </c>
    </row>
    <row r="22">
      <c r="A22" s="5" t="inlineStr">
        <is>
          <t>Operatives Ergebnis (EBIT)</t>
        </is>
      </c>
      <c r="B22" s="5" t="inlineStr">
        <is>
          <t>EBIT Earning Before Interest &amp; Tax</t>
        </is>
      </c>
      <c r="C22" t="n">
        <v>-849</v>
      </c>
      <c r="D22" t="n">
        <v>987</v>
      </c>
      <c r="E22" t="n">
        <v>486</v>
      </c>
      <c r="F22" t="n">
        <v>2486</v>
      </c>
      <c r="G22" t="n">
        <v>-857</v>
      </c>
      <c r="H22" t="n">
        <v>-1137</v>
      </c>
      <c r="I22" t="n">
        <v>1892</v>
      </c>
      <c r="J22" t="n">
        <v>2625</v>
      </c>
      <c r="K22" t="n">
        <v>1414</v>
      </c>
      <c r="L22" t="n">
        <v>3074</v>
      </c>
      <c r="M22" t="n">
        <v>1175</v>
      </c>
      <c r="N22" t="n">
        <v>460</v>
      </c>
      <c r="O22" t="n">
        <v>2184</v>
      </c>
      <c r="P22" t="n">
        <v>2184</v>
      </c>
    </row>
    <row r="23">
      <c r="A23" s="5" t="inlineStr">
        <is>
          <t>Finanzergebnis</t>
        </is>
      </c>
      <c r="B23" s="5" t="inlineStr">
        <is>
          <t>Financial Result</t>
        </is>
      </c>
      <c r="C23" t="n">
        <v>-255</v>
      </c>
      <c r="D23" t="n">
        <v>-412</v>
      </c>
      <c r="E23" t="n">
        <v>-344</v>
      </c>
      <c r="F23" t="n">
        <v>-300</v>
      </c>
      <c r="G23" t="n">
        <v>-279</v>
      </c>
      <c r="H23" t="n">
        <v>-266</v>
      </c>
      <c r="I23" t="n">
        <v>-243</v>
      </c>
      <c r="J23" t="n">
        <v>-183</v>
      </c>
      <c r="K23" t="n">
        <v>-146</v>
      </c>
      <c r="L23" t="n">
        <v>-265</v>
      </c>
      <c r="M23" t="n">
        <v>-179</v>
      </c>
      <c r="N23" t="n">
        <v>-11</v>
      </c>
      <c r="O23" t="n">
        <v>-73</v>
      </c>
      <c r="P23" t="n">
        <v>-73</v>
      </c>
    </row>
    <row r="24">
      <c r="A24" s="5" t="inlineStr">
        <is>
          <t>Ergebnis vor Steuer (EBT)</t>
        </is>
      </c>
      <c r="B24" s="5" t="inlineStr">
        <is>
          <t>EBT Earning Before Tax</t>
        </is>
      </c>
      <c r="C24" t="n">
        <v>-1104</v>
      </c>
      <c r="D24" t="n">
        <v>575</v>
      </c>
      <c r="E24" t="n">
        <v>142</v>
      </c>
      <c r="F24" t="n">
        <v>2186</v>
      </c>
      <c r="G24" t="n">
        <v>-1136</v>
      </c>
      <c r="H24" t="n">
        <v>-1403</v>
      </c>
      <c r="I24" t="n">
        <v>1649</v>
      </c>
      <c r="J24" t="n">
        <v>2442</v>
      </c>
      <c r="K24" t="n">
        <v>1268</v>
      </c>
      <c r="L24" t="n">
        <v>2809</v>
      </c>
      <c r="M24" t="n">
        <v>996</v>
      </c>
      <c r="N24" t="n">
        <v>449</v>
      </c>
      <c r="O24" t="n">
        <v>2111</v>
      </c>
      <c r="P24" t="n">
        <v>2111</v>
      </c>
    </row>
    <row r="25">
      <c r="A25" s="5" t="inlineStr">
        <is>
          <t>Ergebnis nach Steuer</t>
        </is>
      </c>
      <c r="B25" s="5" t="inlineStr">
        <is>
          <t>Earnings after tax</t>
        </is>
      </c>
      <c r="C25" t="n">
        <v>-1103</v>
      </c>
      <c r="D25" t="n">
        <v>242</v>
      </c>
      <c r="E25" t="n">
        <v>303</v>
      </c>
      <c r="F25" t="n">
        <v>1662</v>
      </c>
      <c r="G25" t="n">
        <v>-884</v>
      </c>
      <c r="H25" t="n">
        <v>-1005</v>
      </c>
      <c r="I25" t="n">
        <v>950</v>
      </c>
      <c r="J25" t="n">
        <v>1273</v>
      </c>
      <c r="K25" t="n">
        <v>442</v>
      </c>
      <c r="L25" t="n">
        <v>1880</v>
      </c>
      <c r="M25" t="n">
        <v>650</v>
      </c>
      <c r="N25" t="n">
        <v>-144</v>
      </c>
      <c r="O25" t="n">
        <v>1298</v>
      </c>
      <c r="P25" t="n">
        <v>1298</v>
      </c>
    </row>
    <row r="26">
      <c r="A26" s="5" t="inlineStr">
        <is>
          <t>Minderheitenanteil</t>
        </is>
      </c>
      <c r="B26" s="5" t="inlineStr">
        <is>
          <t>Minority Share</t>
        </is>
      </c>
      <c r="C26" t="n">
        <v>-80</v>
      </c>
      <c r="D26" t="n">
        <v>-59</v>
      </c>
      <c r="E26" t="n">
        <v>30</v>
      </c>
      <c r="F26" t="n">
        <v>10</v>
      </c>
      <c r="G26" t="n">
        <v>137</v>
      </c>
      <c r="H26" t="n">
        <v>-7</v>
      </c>
      <c r="I26" t="inlineStr">
        <is>
          <t>-</t>
        </is>
      </c>
      <c r="J26" t="inlineStr">
        <is>
          <t>-</t>
        </is>
      </c>
      <c r="K26" t="inlineStr">
        <is>
          <t>-</t>
        </is>
      </c>
      <c r="L26" t="n">
        <v>-7</v>
      </c>
      <c r="M26" t="n">
        <v>-12</v>
      </c>
      <c r="N26" t="n">
        <v>-0.1</v>
      </c>
      <c r="O26" t="n">
        <v>-0.2</v>
      </c>
      <c r="P26" t="n">
        <v>-0.2</v>
      </c>
    </row>
    <row r="27">
      <c r="A27" s="5" t="inlineStr">
        <is>
          <t>Jahresüberschuss/-fehlbetrag</t>
        </is>
      </c>
      <c r="B27" s="5" t="inlineStr">
        <is>
          <t>Net Profit</t>
        </is>
      </c>
      <c r="C27" t="n">
        <v>-1023</v>
      </c>
      <c r="D27" t="n">
        <v>183</v>
      </c>
      <c r="E27" t="n">
        <v>333</v>
      </c>
      <c r="F27" t="n">
        <v>1672</v>
      </c>
      <c r="G27" t="n">
        <v>-747</v>
      </c>
      <c r="H27" t="n">
        <v>-1012</v>
      </c>
      <c r="I27" t="n">
        <v>950</v>
      </c>
      <c r="J27" t="n">
        <v>1273</v>
      </c>
      <c r="K27" t="n">
        <v>421</v>
      </c>
      <c r="L27" t="n">
        <v>1935</v>
      </c>
      <c r="M27" t="n">
        <v>844</v>
      </c>
      <c r="N27" t="n">
        <v>-145</v>
      </c>
      <c r="O27" t="n">
        <v>1505</v>
      </c>
      <c r="P27" t="n">
        <v>1505</v>
      </c>
    </row>
    <row r="28">
      <c r="A28" s="5" t="inlineStr">
        <is>
          <t>Summe Umlaufvermögen</t>
        </is>
      </c>
      <c r="B28" s="5" t="inlineStr">
        <is>
          <t>Current Assets</t>
        </is>
      </c>
      <c r="C28" t="n">
        <v>8171</v>
      </c>
      <c r="D28" t="n">
        <v>8666</v>
      </c>
      <c r="E28" t="n">
        <v>9162</v>
      </c>
      <c r="F28" t="n">
        <v>9055</v>
      </c>
      <c r="G28" t="n">
        <v>7233</v>
      </c>
      <c r="H28" t="n">
        <v>8118</v>
      </c>
      <c r="I28" t="n">
        <v>7428</v>
      </c>
      <c r="J28" t="n">
        <v>6140</v>
      </c>
      <c r="K28" t="n">
        <v>5596</v>
      </c>
      <c r="L28" t="n">
        <v>5551</v>
      </c>
      <c r="M28" t="n">
        <v>6492</v>
      </c>
      <c r="N28" t="n">
        <v>10508</v>
      </c>
      <c r="O28" t="n">
        <v>5798</v>
      </c>
      <c r="P28" t="n">
        <v>5798</v>
      </c>
    </row>
    <row r="29">
      <c r="A29" s="5" t="inlineStr">
        <is>
          <t>Summe Anlagevermögen</t>
        </is>
      </c>
      <c r="B29" s="5" t="inlineStr">
        <is>
          <t>Fixed Assets</t>
        </is>
      </c>
      <c r="C29" t="n">
        <v>9983</v>
      </c>
      <c r="D29" t="n">
        <v>11891</v>
      </c>
      <c r="E29" t="n">
        <v>11506</v>
      </c>
      <c r="F29" t="n">
        <v>12839</v>
      </c>
      <c r="G29" t="n">
        <v>11627</v>
      </c>
      <c r="H29" t="n">
        <v>14574</v>
      </c>
      <c r="I29" t="n">
        <v>16018</v>
      </c>
      <c r="J29" t="n">
        <v>15812</v>
      </c>
      <c r="K29" t="n">
        <v>13973</v>
      </c>
      <c r="L29" t="n">
        <v>13724</v>
      </c>
      <c r="M29" t="n">
        <v>12950</v>
      </c>
      <c r="N29" t="n">
        <v>7839</v>
      </c>
      <c r="O29" t="n">
        <v>6057</v>
      </c>
      <c r="P29" t="n">
        <v>6057</v>
      </c>
    </row>
    <row r="30">
      <c r="A30" s="5" t="inlineStr">
        <is>
          <t>Summe Aktiva</t>
        </is>
      </c>
      <c r="B30" s="5" t="inlineStr">
        <is>
          <t>Total Assets</t>
        </is>
      </c>
      <c r="C30" t="n">
        <v>18154</v>
      </c>
      <c r="D30" t="n">
        <v>20557</v>
      </c>
      <c r="E30" t="n">
        <v>20668</v>
      </c>
      <c r="F30" t="n">
        <v>21894</v>
      </c>
      <c r="G30" t="n">
        <v>18860</v>
      </c>
      <c r="H30" t="n">
        <v>22692</v>
      </c>
      <c r="I30" t="n">
        <v>23446</v>
      </c>
      <c r="J30" t="n">
        <v>21952</v>
      </c>
      <c r="K30" t="n">
        <v>19569</v>
      </c>
      <c r="L30" t="n">
        <v>19275</v>
      </c>
      <c r="M30" t="n">
        <v>19442</v>
      </c>
      <c r="N30" t="n">
        <v>18347</v>
      </c>
      <c r="O30" t="n">
        <v>11855</v>
      </c>
      <c r="P30" t="n">
        <v>11855</v>
      </c>
    </row>
    <row r="31">
      <c r="A31" s="5" t="inlineStr">
        <is>
          <t>Summe kurzfristiges Fremdkapital</t>
        </is>
      </c>
      <c r="B31" s="5" t="inlineStr">
        <is>
          <t>Short-Term Debt</t>
        </is>
      </c>
      <c r="C31" t="n">
        <v>8867</v>
      </c>
      <c r="D31" t="n">
        <v>8382</v>
      </c>
      <c r="E31" t="n">
        <v>7452</v>
      </c>
      <c r="F31" t="n">
        <v>7835</v>
      </c>
      <c r="G31" t="n">
        <v>7754</v>
      </c>
      <c r="H31" t="n">
        <v>9610</v>
      </c>
      <c r="I31" t="n">
        <v>7898</v>
      </c>
      <c r="J31" t="n">
        <v>6492</v>
      </c>
      <c r="K31" t="n">
        <v>6270</v>
      </c>
      <c r="L31" t="n">
        <v>5268</v>
      </c>
      <c r="M31" t="n">
        <v>6162</v>
      </c>
      <c r="N31" t="n">
        <v>9020</v>
      </c>
      <c r="O31" t="n">
        <v>5417</v>
      </c>
      <c r="P31" t="n">
        <v>5417</v>
      </c>
    </row>
    <row r="32">
      <c r="A32" s="5" t="inlineStr">
        <is>
          <t>Summe langfristiges Fremdkapital</t>
        </is>
      </c>
      <c r="B32" s="5" t="inlineStr">
        <is>
          <t>Long-Term Debt</t>
        </is>
      </c>
      <c r="C32" t="n">
        <v>7474</v>
      </c>
      <c r="D32" t="n">
        <v>8227</v>
      </c>
      <c r="E32" t="n">
        <v>9788</v>
      </c>
      <c r="F32" t="n">
        <v>11173</v>
      </c>
      <c r="G32" t="n">
        <v>9718</v>
      </c>
      <c r="H32" t="n">
        <v>10011</v>
      </c>
      <c r="I32" t="n">
        <v>10192</v>
      </c>
      <c r="J32" t="n">
        <v>9533</v>
      </c>
      <c r="K32" t="n">
        <v>7699</v>
      </c>
      <c r="L32" t="n">
        <v>7820</v>
      </c>
      <c r="M32" t="n">
        <v>8675</v>
      </c>
      <c r="N32" t="n">
        <v>4941</v>
      </c>
      <c r="O32" t="n">
        <v>3056</v>
      </c>
      <c r="P32" t="n">
        <v>3056</v>
      </c>
    </row>
    <row r="33">
      <c r="A33" s="5" t="inlineStr">
        <is>
          <t>Summe Fremdkapital</t>
        </is>
      </c>
      <c r="B33" s="5" t="inlineStr">
        <is>
          <t>Total Liabilities</t>
        </is>
      </c>
      <c r="C33" t="n">
        <v>16359</v>
      </c>
      <c r="D33" t="n">
        <v>16609</v>
      </c>
      <c r="E33" t="n">
        <v>17240</v>
      </c>
      <c r="F33" t="n">
        <v>19050</v>
      </c>
      <c r="G33" t="n">
        <v>17518</v>
      </c>
      <c r="H33" t="n">
        <v>19621</v>
      </c>
      <c r="I33" t="n">
        <v>18189</v>
      </c>
      <c r="J33" t="n">
        <v>16025</v>
      </c>
      <c r="K33" t="n">
        <v>13969</v>
      </c>
      <c r="L33" t="n">
        <v>13456</v>
      </c>
      <c r="M33" t="n">
        <v>15187</v>
      </c>
      <c r="N33" t="n">
        <v>13961</v>
      </c>
      <c r="O33" t="n">
        <v>8473</v>
      </c>
      <c r="P33" t="n">
        <v>8473</v>
      </c>
    </row>
    <row r="34">
      <c r="A34" s="5" t="inlineStr">
        <is>
          <t>Minderheitenanteil</t>
        </is>
      </c>
      <c r="B34" s="5" t="inlineStr">
        <is>
          <t>Minority Share</t>
        </is>
      </c>
      <c r="C34" t="n">
        <v>583</v>
      </c>
      <c r="D34" t="n">
        <v>803</v>
      </c>
      <c r="E34" t="n">
        <v>729</v>
      </c>
      <c r="F34" t="n">
        <v>178</v>
      </c>
      <c r="G34" t="n">
        <v>164</v>
      </c>
      <c r="H34" t="n">
        <v>336</v>
      </c>
      <c r="I34" t="n">
        <v>65</v>
      </c>
      <c r="J34" t="inlineStr">
        <is>
          <t>-</t>
        </is>
      </c>
      <c r="K34" t="inlineStr">
        <is>
          <t>-</t>
        </is>
      </c>
      <c r="L34" t="inlineStr">
        <is>
          <t>-</t>
        </is>
      </c>
      <c r="M34" t="n">
        <v>63</v>
      </c>
      <c r="N34" t="n">
        <v>60</v>
      </c>
      <c r="O34" t="n">
        <v>59</v>
      </c>
      <c r="P34" t="n">
        <v>59</v>
      </c>
    </row>
    <row r="35">
      <c r="A35" s="5" t="inlineStr">
        <is>
          <t>Summe Eigenkapital</t>
        </is>
      </c>
      <c r="B35" s="5" t="inlineStr">
        <is>
          <t>Equity</t>
        </is>
      </c>
      <c r="C35" t="n">
        <v>1212</v>
      </c>
      <c r="D35" t="n">
        <v>3145</v>
      </c>
      <c r="E35" t="n">
        <v>2699</v>
      </c>
      <c r="F35" t="n">
        <v>2666</v>
      </c>
      <c r="G35" t="n">
        <v>1178</v>
      </c>
      <c r="H35" t="n">
        <v>2735</v>
      </c>
      <c r="I35" t="n">
        <v>5192</v>
      </c>
      <c r="J35" t="n">
        <v>5927</v>
      </c>
      <c r="K35" t="n">
        <v>5600</v>
      </c>
      <c r="L35" t="n">
        <v>5819</v>
      </c>
      <c r="M35" t="n">
        <v>4192</v>
      </c>
      <c r="N35" t="n">
        <v>4326</v>
      </c>
      <c r="O35" t="n">
        <v>3323</v>
      </c>
      <c r="P35" t="n">
        <v>3323</v>
      </c>
    </row>
    <row r="36">
      <c r="A36" s="5" t="inlineStr">
        <is>
          <t>Summe Passiva</t>
        </is>
      </c>
      <c r="B36" s="5" t="inlineStr">
        <is>
          <t>Liabilities &amp; Shareholder Equity</t>
        </is>
      </c>
      <c r="C36" t="n">
        <v>18154</v>
      </c>
      <c r="D36" t="n">
        <v>20557</v>
      </c>
      <c r="E36" t="n">
        <v>20668</v>
      </c>
      <c r="F36" t="n">
        <v>21894</v>
      </c>
      <c r="G36" t="n">
        <v>18860</v>
      </c>
      <c r="H36" t="n">
        <v>22692</v>
      </c>
      <c r="I36" t="n">
        <v>23446</v>
      </c>
      <c r="J36" t="n">
        <v>21952</v>
      </c>
      <c r="K36" t="n">
        <v>19569</v>
      </c>
      <c r="L36" t="n">
        <v>19275</v>
      </c>
      <c r="M36" t="n">
        <v>19442</v>
      </c>
      <c r="N36" t="n">
        <v>18347</v>
      </c>
      <c r="O36" t="n">
        <v>11855</v>
      </c>
      <c r="P36" t="n">
        <v>11855</v>
      </c>
    </row>
    <row r="37">
      <c r="A37" s="5" t="inlineStr">
        <is>
          <t>Mio.Aktien im Umlauf</t>
        </is>
      </c>
      <c r="B37" s="5" t="inlineStr">
        <is>
          <t>Million shares outstanding</t>
        </is>
      </c>
      <c r="C37" t="n">
        <v>5830</v>
      </c>
      <c r="D37" t="n">
        <v>5728</v>
      </c>
      <c r="E37" t="n">
        <v>5642</v>
      </c>
      <c r="F37" t="n">
        <v>5489</v>
      </c>
      <c r="G37" t="n">
        <v>5129</v>
      </c>
      <c r="H37" t="n">
        <v>5046</v>
      </c>
      <c r="I37" t="n">
        <v>5200</v>
      </c>
      <c r="J37" t="n">
        <v>5199</v>
      </c>
      <c r="K37" t="n">
        <v>5173</v>
      </c>
      <c r="L37" t="n">
        <v>5154</v>
      </c>
      <c r="M37" t="n">
        <v>5132</v>
      </c>
      <c r="N37" t="n">
        <v>5108</v>
      </c>
      <c r="O37" t="n">
        <v>3680</v>
      </c>
      <c r="P37" t="n">
        <v>3680</v>
      </c>
    </row>
    <row r="38">
      <c r="A38" s="5" t="inlineStr">
        <is>
          <t>Gezeichnetes Kapital (in Mio.)</t>
        </is>
      </c>
      <c r="B38" s="5" t="inlineStr">
        <is>
          <t>Subscribed Capital in M</t>
        </is>
      </c>
      <c r="C38" t="n">
        <v>360</v>
      </c>
      <c r="D38" t="n">
        <v>354</v>
      </c>
      <c r="E38" t="n">
        <v>348</v>
      </c>
      <c r="F38" t="n">
        <v>342</v>
      </c>
      <c r="G38" t="n">
        <v>317</v>
      </c>
      <c r="H38" t="n">
        <v>311</v>
      </c>
      <c r="I38" t="n">
        <v>321</v>
      </c>
      <c r="J38" t="n">
        <v>321</v>
      </c>
      <c r="K38" t="n">
        <v>319</v>
      </c>
      <c r="L38" t="n">
        <v>318</v>
      </c>
      <c r="M38" t="n">
        <v>317</v>
      </c>
      <c r="N38" t="n">
        <v>315</v>
      </c>
      <c r="O38" t="n">
        <v>227</v>
      </c>
      <c r="P38" t="n">
        <v>227</v>
      </c>
    </row>
    <row r="39">
      <c r="A39" s="5" t="inlineStr">
        <is>
          <t>Ergebnis je Aktie (brutto)</t>
        </is>
      </c>
      <c r="B39" s="5" t="inlineStr">
        <is>
          <t>Earnings per share</t>
        </is>
      </c>
      <c r="C39" t="n">
        <v>-0.19</v>
      </c>
      <c r="D39" t="n">
        <v>0.1</v>
      </c>
      <c r="E39" t="n">
        <v>0.03</v>
      </c>
      <c r="F39" t="n">
        <v>0.4</v>
      </c>
      <c r="G39" t="n">
        <v>-0.22</v>
      </c>
      <c r="H39" t="n">
        <v>-0.28</v>
      </c>
      <c r="I39" t="n">
        <v>0.32</v>
      </c>
      <c r="J39" t="n">
        <v>0.47</v>
      </c>
      <c r="K39" t="n">
        <v>0.25</v>
      </c>
      <c r="L39" t="n">
        <v>0.55</v>
      </c>
      <c r="M39" t="n">
        <v>0.19</v>
      </c>
      <c r="N39" t="n">
        <v>0.09</v>
      </c>
      <c r="O39" t="n">
        <v>0.57</v>
      </c>
      <c r="P39" t="n">
        <v>0.57</v>
      </c>
    </row>
    <row r="40">
      <c r="A40" s="5" t="inlineStr">
        <is>
          <t>Ergebnis je Aktie (unverwässert)</t>
        </is>
      </c>
      <c r="B40" s="5" t="inlineStr">
        <is>
          <t>Basic Earnings per share</t>
        </is>
      </c>
      <c r="C40" t="n">
        <v>-0.18</v>
      </c>
      <c r="D40" t="n">
        <v>0.033</v>
      </c>
      <c r="E40" t="n">
        <v>0.06</v>
      </c>
      <c r="F40" t="n">
        <v>0.31</v>
      </c>
      <c r="G40" t="n">
        <v>-0.15</v>
      </c>
      <c r="H40" t="n">
        <v>-0.2</v>
      </c>
      <c r="I40" t="n">
        <v>0.18</v>
      </c>
      <c r="J40" t="n">
        <v>0.25</v>
      </c>
      <c r="K40" t="n">
        <v>0.08</v>
      </c>
      <c r="L40" t="n">
        <v>0.38</v>
      </c>
      <c r="M40" t="n">
        <v>0.17</v>
      </c>
      <c r="N40" t="n">
        <v>-0.04</v>
      </c>
      <c r="O40" t="n">
        <v>0.37</v>
      </c>
      <c r="P40" t="n">
        <v>0.37</v>
      </c>
    </row>
    <row r="41">
      <c r="A41" s="5" t="inlineStr">
        <is>
          <t>Ergebnis je Aktie (verwässert)</t>
        </is>
      </c>
      <c r="B41" s="5" t="inlineStr">
        <is>
          <t>Diluted Earnings per share</t>
        </is>
      </c>
      <c r="C41" t="n">
        <v>-0.18</v>
      </c>
      <c r="D41" t="n">
        <v>0.032</v>
      </c>
      <c r="E41" t="n">
        <v>0.06</v>
      </c>
      <c r="F41" t="n">
        <v>0.31</v>
      </c>
      <c r="G41" t="n">
        <v>-0.15</v>
      </c>
      <c r="H41" t="n">
        <v>-0.2</v>
      </c>
      <c r="I41" t="n">
        <v>0.18</v>
      </c>
      <c r="J41" t="n">
        <v>0.24</v>
      </c>
      <c r="K41" t="n">
        <v>0.08</v>
      </c>
      <c r="L41" t="n">
        <v>0.37</v>
      </c>
      <c r="M41" t="n">
        <v>0.16</v>
      </c>
      <c r="N41" t="n">
        <v>-0.04</v>
      </c>
      <c r="O41" t="n">
        <v>0.36</v>
      </c>
      <c r="P41" t="n">
        <v>0.36</v>
      </c>
    </row>
    <row r="42">
      <c r="A42" s="5" t="inlineStr">
        <is>
          <t>Dividende je Aktie</t>
        </is>
      </c>
      <c r="B42" s="5" t="inlineStr">
        <is>
          <t>Dividend per share</t>
        </is>
      </c>
      <c r="C42" t="n">
        <v>0.05</v>
      </c>
      <c r="D42" t="n">
        <v>0.12</v>
      </c>
      <c r="E42" t="n">
        <v>0.12</v>
      </c>
      <c r="F42" t="n">
        <v>0.12</v>
      </c>
      <c r="G42" t="n">
        <v>0.12</v>
      </c>
      <c r="H42" t="n">
        <v>0.14</v>
      </c>
      <c r="I42" t="n">
        <v>0.17</v>
      </c>
      <c r="J42" t="n">
        <v>0.16</v>
      </c>
      <c r="K42" t="n">
        <v>0.15</v>
      </c>
      <c r="L42" t="n">
        <v>0.15</v>
      </c>
      <c r="M42" t="n">
        <v>0.13</v>
      </c>
      <c r="N42" t="n">
        <v>0.12</v>
      </c>
      <c r="O42" t="n">
        <v>0.12</v>
      </c>
      <c r="P42" t="n">
        <v>0.12</v>
      </c>
    </row>
    <row r="43">
      <c r="A43" s="5" t="inlineStr">
        <is>
          <t>Dividendenausschüttung in Mio</t>
        </is>
      </c>
      <c r="B43" s="5" t="inlineStr">
        <is>
          <t>Dividend Payment in M</t>
        </is>
      </c>
      <c r="C43" t="n">
        <v>471</v>
      </c>
      <c r="D43" t="n">
        <v>551</v>
      </c>
      <c r="E43" t="n">
        <v>463</v>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Umsatz je Aktie</t>
        </is>
      </c>
      <c r="B44" s="5" t="inlineStr">
        <is>
          <t>Revenue per share</t>
        </is>
      </c>
      <c r="C44" t="n">
        <v>3.89</v>
      </c>
      <c r="D44" t="n">
        <v>5.18</v>
      </c>
      <c r="E44" t="n">
        <v>4.97</v>
      </c>
      <c r="F44" t="n">
        <v>4.94</v>
      </c>
      <c r="G44" t="n">
        <v>5.45</v>
      </c>
      <c r="H44" t="n">
        <v>5.83</v>
      </c>
      <c r="I44" t="n">
        <v>5.11</v>
      </c>
      <c r="J44" t="n">
        <v>4.61</v>
      </c>
      <c r="K44" t="n">
        <v>4.41</v>
      </c>
      <c r="L44" t="n">
        <v>4.35</v>
      </c>
      <c r="M44" t="n">
        <v>4.28</v>
      </c>
      <c r="N44" t="n">
        <v>4.18</v>
      </c>
      <c r="O44" t="n">
        <v>4.42</v>
      </c>
      <c r="P44" t="n">
        <v>4.42</v>
      </c>
    </row>
    <row r="45">
      <c r="A45" s="5" t="inlineStr">
        <is>
          <t>Buchwert je Aktie</t>
        </is>
      </c>
      <c r="B45" s="5" t="inlineStr">
        <is>
          <t>Book value per share</t>
        </is>
      </c>
      <c r="C45" t="n">
        <v>0.21</v>
      </c>
      <c r="D45" t="n">
        <v>0.55</v>
      </c>
      <c r="E45" t="n">
        <v>0.48</v>
      </c>
      <c r="F45" t="n">
        <v>0.49</v>
      </c>
      <c r="G45" t="n">
        <v>0.23</v>
      </c>
      <c r="H45" t="n">
        <v>0.54</v>
      </c>
      <c r="I45" t="n">
        <v>1</v>
      </c>
      <c r="J45" t="n">
        <v>1.14</v>
      </c>
      <c r="K45" t="n">
        <v>1.08</v>
      </c>
      <c r="L45" t="n">
        <v>1.13</v>
      </c>
      <c r="M45" t="n">
        <v>0.82</v>
      </c>
      <c r="N45" t="n">
        <v>0.85</v>
      </c>
      <c r="O45" t="n">
        <v>0.9</v>
      </c>
      <c r="P45" t="n">
        <v>0.9</v>
      </c>
    </row>
    <row r="46">
      <c r="A46" s="5" t="inlineStr">
        <is>
          <t>Cashflow je Aktie</t>
        </is>
      </c>
      <c r="B46" s="5" t="inlineStr">
        <is>
          <t>Cashflow per share</t>
        </is>
      </c>
      <c r="C46" t="n">
        <v>0.21</v>
      </c>
      <c r="D46" t="n">
        <v>0.34</v>
      </c>
      <c r="E46" t="n">
        <v>0.33</v>
      </c>
      <c r="F46" t="n">
        <v>0.44</v>
      </c>
      <c r="G46" t="n">
        <v>0.43</v>
      </c>
      <c r="H46" t="n">
        <v>0.24</v>
      </c>
      <c r="I46" t="n">
        <v>0.57</v>
      </c>
      <c r="J46" t="n">
        <v>0.54</v>
      </c>
      <c r="K46" t="n">
        <v>0.45</v>
      </c>
      <c r="L46" t="n">
        <v>0.52</v>
      </c>
      <c r="M46" t="n">
        <v>0.52</v>
      </c>
      <c r="N46" t="n">
        <v>0.06</v>
      </c>
      <c r="O46" t="n">
        <v>0.64</v>
      </c>
      <c r="P46" t="n">
        <v>0.64</v>
      </c>
    </row>
    <row r="47">
      <c r="A47" s="5" t="inlineStr">
        <is>
          <t>Bilanzsumme je Aktie</t>
        </is>
      </c>
      <c r="B47" s="5" t="inlineStr">
        <is>
          <t>Total assets per share</t>
        </is>
      </c>
      <c r="C47" t="n">
        <v>3.11</v>
      </c>
      <c r="D47" t="n">
        <v>3.59</v>
      </c>
      <c r="E47" t="n">
        <v>3.66</v>
      </c>
      <c r="F47" t="n">
        <v>3.99</v>
      </c>
      <c r="G47" t="n">
        <v>3.68</v>
      </c>
      <c r="H47" t="n">
        <v>4.5</v>
      </c>
      <c r="I47" t="n">
        <v>4.51</v>
      </c>
      <c r="J47" t="n">
        <v>4.22</v>
      </c>
      <c r="K47" t="n">
        <v>3.78</v>
      </c>
      <c r="L47" t="n">
        <v>3.74</v>
      </c>
      <c r="M47" t="n">
        <v>3.79</v>
      </c>
      <c r="N47" t="n">
        <v>3.59</v>
      </c>
      <c r="O47" t="n">
        <v>3.22</v>
      </c>
      <c r="P47" t="n">
        <v>3.22</v>
      </c>
    </row>
    <row r="48">
      <c r="A48" s="5" t="inlineStr">
        <is>
          <t>Personal am Ende des Jahres</t>
        </is>
      </c>
      <c r="B48" s="5" t="inlineStr">
        <is>
          <t>Staff at the end of year</t>
        </is>
      </c>
      <c r="C48" t="n">
        <v>29147</v>
      </c>
      <c r="D48" t="n">
        <v>31780</v>
      </c>
      <c r="E48" t="n">
        <v>34901</v>
      </c>
      <c r="F48" t="n">
        <v>38278</v>
      </c>
      <c r="G48" t="n">
        <v>38848</v>
      </c>
      <c r="H48" t="n">
        <v>37530</v>
      </c>
      <c r="I48" t="n">
        <v>36966</v>
      </c>
      <c r="J48" t="n">
        <v>38642</v>
      </c>
      <c r="K48" t="n">
        <v>39432</v>
      </c>
      <c r="L48" t="n">
        <v>34970</v>
      </c>
      <c r="M48" t="n">
        <v>34125</v>
      </c>
      <c r="N48" t="n">
        <v>32817</v>
      </c>
      <c r="O48" t="n">
        <v>33908</v>
      </c>
      <c r="P48" t="n">
        <v>33908</v>
      </c>
    </row>
    <row r="49">
      <c r="A49" s="5" t="inlineStr">
        <is>
          <t>Personalaufwand in Mio. GBP</t>
        </is>
      </c>
      <c r="B49" s="5" t="inlineStr"/>
      <c r="C49" t="n">
        <v>1888</v>
      </c>
      <c r="D49" t="n">
        <v>1954</v>
      </c>
      <c r="E49" t="n">
        <v>1979</v>
      </c>
      <c r="F49" t="n">
        <v>2150</v>
      </c>
      <c r="G49" t="n">
        <v>2071</v>
      </c>
      <c r="H49" t="n">
        <v>1927</v>
      </c>
      <c r="I49" t="n">
        <v>1894</v>
      </c>
      <c r="J49" t="n">
        <v>1862</v>
      </c>
      <c r="K49" t="n">
        <v>1860</v>
      </c>
      <c r="L49" t="n">
        <v>1633</v>
      </c>
      <c r="M49" t="n">
        <v>1434</v>
      </c>
      <c r="N49" t="n">
        <v>1373</v>
      </c>
      <c r="O49" t="n">
        <v>1316</v>
      </c>
      <c r="P49" t="n">
        <v>1316</v>
      </c>
    </row>
    <row r="50">
      <c r="A50" s="5" t="inlineStr">
        <is>
          <t>Aufwand je Mitarbeiter in GBP</t>
        </is>
      </c>
      <c r="B50" s="5" t="inlineStr"/>
      <c r="C50" t="n">
        <v>64775</v>
      </c>
      <c r="D50" t="n">
        <v>61485</v>
      </c>
      <c r="E50" t="n">
        <v>56703</v>
      </c>
      <c r="F50" t="n">
        <v>56168</v>
      </c>
      <c r="G50" t="n">
        <v>53310</v>
      </c>
      <c r="H50" t="n">
        <v>51346</v>
      </c>
      <c r="I50" t="n">
        <v>51236</v>
      </c>
      <c r="J50" t="n">
        <v>48186</v>
      </c>
      <c r="K50" t="n">
        <v>47170</v>
      </c>
      <c r="L50" t="n">
        <v>46697</v>
      </c>
      <c r="M50" t="n">
        <v>42022</v>
      </c>
      <c r="N50" t="n">
        <v>41838</v>
      </c>
      <c r="O50" t="n">
        <v>38811</v>
      </c>
      <c r="P50" t="n">
        <v>38811</v>
      </c>
    </row>
    <row r="51">
      <c r="A51" s="5" t="inlineStr">
        <is>
          <t>Umsatz je Mitarbeiter in GBP</t>
        </is>
      </c>
      <c r="B51" s="5" t="inlineStr"/>
      <c r="C51" t="n">
        <v>777919</v>
      </c>
      <c r="D51" t="n">
        <v>934110</v>
      </c>
      <c r="E51" t="n">
        <v>802928</v>
      </c>
      <c r="F51" t="n">
        <v>708031</v>
      </c>
      <c r="G51" t="n">
        <v>720011</v>
      </c>
      <c r="H51" t="n">
        <v>783586</v>
      </c>
      <c r="I51" t="n">
        <v>718796</v>
      </c>
      <c r="J51" t="n">
        <v>619585</v>
      </c>
      <c r="K51" t="n">
        <v>578819</v>
      </c>
      <c r="L51" t="n">
        <v>641207</v>
      </c>
      <c r="M51" t="n">
        <v>643604</v>
      </c>
      <c r="N51" t="n">
        <v>650425</v>
      </c>
      <c r="O51" t="n">
        <v>479887</v>
      </c>
      <c r="P51" t="n">
        <v>479887</v>
      </c>
    </row>
    <row r="52">
      <c r="A52" s="5" t="inlineStr">
        <is>
          <t>Bruttoergebnis je Mitarbeiter in GBP</t>
        </is>
      </c>
      <c r="B52" s="5" t="inlineStr"/>
      <c r="C52" t="n">
        <v>109994</v>
      </c>
      <c r="D52" t="n">
        <v>127533</v>
      </c>
      <c r="E52" t="n">
        <v>120197</v>
      </c>
      <c r="F52" t="n">
        <v>142353</v>
      </c>
      <c r="G52" t="n">
        <v>112052</v>
      </c>
      <c r="H52" t="n">
        <v>86091</v>
      </c>
      <c r="I52" t="n">
        <v>145945</v>
      </c>
      <c r="J52" t="n">
        <v>149578</v>
      </c>
      <c r="K52" t="n">
        <v>106690</v>
      </c>
      <c r="L52" t="n">
        <v>168802</v>
      </c>
      <c r="M52" t="n">
        <v>112674</v>
      </c>
      <c r="N52" t="n">
        <v>85169</v>
      </c>
      <c r="O52" t="n">
        <v>128849</v>
      </c>
      <c r="P52" t="n">
        <v>128849</v>
      </c>
    </row>
    <row r="53">
      <c r="A53" s="5" t="inlineStr">
        <is>
          <t>Gewinn je Mitarbeiter in GBP</t>
        </is>
      </c>
      <c r="B53" s="5" t="inlineStr"/>
      <c r="C53" t="n">
        <v>-35098</v>
      </c>
      <c r="D53" t="n">
        <v>5758</v>
      </c>
      <c r="E53" t="n">
        <v>9541</v>
      </c>
      <c r="F53" t="n">
        <v>43680</v>
      </c>
      <c r="G53" t="n">
        <v>-19229</v>
      </c>
      <c r="H53" t="n">
        <v>-26965</v>
      </c>
      <c r="I53" t="n">
        <v>25699</v>
      </c>
      <c r="J53" t="n">
        <v>32943</v>
      </c>
      <c r="K53" t="n">
        <v>10677</v>
      </c>
      <c r="L53" t="n">
        <v>55333</v>
      </c>
      <c r="M53" t="n">
        <v>24733</v>
      </c>
      <c r="N53" t="n">
        <v>-4418</v>
      </c>
      <c r="O53" t="n">
        <v>44385</v>
      </c>
      <c r="P53" t="n">
        <v>44385</v>
      </c>
    </row>
    <row r="54">
      <c r="A54" s="5" t="inlineStr">
        <is>
          <t>KGV (Kurs/Gewinn)</t>
        </is>
      </c>
      <c r="B54" s="5" t="inlineStr">
        <is>
          <t>PE (price/earnings)</t>
        </is>
      </c>
      <c r="C54" t="inlineStr">
        <is>
          <t>-</t>
        </is>
      </c>
      <c r="D54" t="n">
        <v>40.9</v>
      </c>
      <c r="E54" t="n">
        <v>22.8</v>
      </c>
      <c r="F54" t="n">
        <v>7.5</v>
      </c>
      <c r="G54" t="inlineStr">
        <is>
          <t>-</t>
        </is>
      </c>
      <c r="H54" t="inlineStr">
        <is>
          <t>-</t>
        </is>
      </c>
      <c r="I54" t="n">
        <v>19.3</v>
      </c>
      <c r="J54" t="n">
        <v>13.4</v>
      </c>
      <c r="K54" t="n">
        <v>36.1</v>
      </c>
      <c r="L54" t="n">
        <v>8.699999999999999</v>
      </c>
      <c r="M54" t="n">
        <v>16.5</v>
      </c>
      <c r="N54" t="inlineStr">
        <is>
          <t>-</t>
        </is>
      </c>
      <c r="O54" t="n">
        <v>9.699999999999999</v>
      </c>
      <c r="P54" t="n">
        <v>9.699999999999999</v>
      </c>
    </row>
    <row r="55">
      <c r="A55" s="5" t="inlineStr">
        <is>
          <t>KUV (Kurs/Umsatz)</t>
        </is>
      </c>
      <c r="B55" s="5" t="inlineStr">
        <is>
          <t>PS (price/sales)</t>
        </is>
      </c>
      <c r="C55" t="n">
        <v>0.23</v>
      </c>
      <c r="D55" t="n">
        <v>0.26</v>
      </c>
      <c r="E55" t="n">
        <v>0.28</v>
      </c>
      <c r="F55" t="n">
        <v>0.47</v>
      </c>
      <c r="G55" t="n">
        <v>0.4</v>
      </c>
      <c r="H55" t="n">
        <v>0.48</v>
      </c>
      <c r="I55" t="n">
        <v>0.68</v>
      </c>
      <c r="J55" t="n">
        <v>0.73</v>
      </c>
      <c r="K55" t="n">
        <v>0.66</v>
      </c>
      <c r="L55" t="n">
        <v>0.76</v>
      </c>
      <c r="M55" t="n">
        <v>0.66</v>
      </c>
      <c r="N55" t="n">
        <v>0.64</v>
      </c>
      <c r="O55" t="n">
        <v>0.8100000000000001</v>
      </c>
      <c r="P55" t="n">
        <v>0.8100000000000001</v>
      </c>
    </row>
    <row r="56">
      <c r="A56" s="5" t="inlineStr">
        <is>
          <t>KBV (Kurs/Buchwert)</t>
        </is>
      </c>
      <c r="B56" s="5" t="inlineStr">
        <is>
          <t>PB (price/book value)</t>
        </is>
      </c>
      <c r="C56" t="n">
        <v>4.28</v>
      </c>
      <c r="D56" t="n">
        <v>2.46</v>
      </c>
      <c r="E56" t="n">
        <v>2.86</v>
      </c>
      <c r="F56" t="n">
        <v>4.82</v>
      </c>
      <c r="G56" t="n">
        <v>9.49</v>
      </c>
      <c r="H56" t="n">
        <v>5.15</v>
      </c>
      <c r="I56" t="n">
        <v>3.49</v>
      </c>
      <c r="J56" t="n">
        <v>2.93</v>
      </c>
      <c r="K56" t="n">
        <v>2.67</v>
      </c>
      <c r="L56" t="n">
        <v>2.94</v>
      </c>
      <c r="M56" t="n">
        <v>3.44</v>
      </c>
      <c r="N56" t="n">
        <v>3.14</v>
      </c>
      <c r="O56" t="n">
        <v>3.98</v>
      </c>
      <c r="P56" t="n">
        <v>3.98</v>
      </c>
    </row>
    <row r="57">
      <c r="A57" s="5" t="inlineStr">
        <is>
          <t>KCV (Kurs/Cashflow)</t>
        </is>
      </c>
      <c r="B57" s="5" t="inlineStr">
        <is>
          <t>PC (price/cashflow)</t>
        </is>
      </c>
      <c r="C57" t="n">
        <v>4.15</v>
      </c>
      <c r="D57" t="n">
        <v>4</v>
      </c>
      <c r="E57" t="n">
        <v>4.2</v>
      </c>
      <c r="F57" t="n">
        <v>5.36</v>
      </c>
      <c r="G57" t="n">
        <v>5.09</v>
      </c>
      <c r="H57" t="n">
        <v>11.57</v>
      </c>
      <c r="I57" t="n">
        <v>6.16</v>
      </c>
      <c r="J57" t="n">
        <v>6.16</v>
      </c>
      <c r="K57" t="n">
        <v>6.4</v>
      </c>
      <c r="L57" t="n">
        <v>6.38</v>
      </c>
      <c r="M57" t="n">
        <v>5.45</v>
      </c>
      <c r="N57" t="n">
        <v>45.75</v>
      </c>
      <c r="O57" t="n">
        <v>5.61</v>
      </c>
      <c r="P57" t="n">
        <v>5.61</v>
      </c>
    </row>
    <row r="58">
      <c r="A58" s="5" t="inlineStr">
        <is>
          <t>Dividendenrendite in %</t>
        </is>
      </c>
      <c r="B58" s="5" t="inlineStr">
        <is>
          <t>Dividend Yield in %</t>
        </is>
      </c>
      <c r="C58" t="n">
        <v>5.62</v>
      </c>
      <c r="D58" t="n">
        <v>8.890000000000001</v>
      </c>
      <c r="E58" t="n">
        <v>8.76</v>
      </c>
      <c r="F58" t="n">
        <v>5.13</v>
      </c>
      <c r="G58" t="n">
        <v>5.5</v>
      </c>
      <c r="H58" t="n">
        <v>5.02</v>
      </c>
      <c r="I58" t="n">
        <v>4.89</v>
      </c>
      <c r="J58" t="n">
        <v>4.79</v>
      </c>
      <c r="K58" t="n">
        <v>5.19</v>
      </c>
      <c r="L58" t="n">
        <v>4.52</v>
      </c>
      <c r="M58" t="n">
        <v>4.63</v>
      </c>
      <c r="N58" t="n">
        <v>4.51</v>
      </c>
      <c r="O58" t="n">
        <v>3.34</v>
      </c>
      <c r="P58" t="n">
        <v>3.34</v>
      </c>
    </row>
    <row r="59">
      <c r="A59" s="5" t="inlineStr">
        <is>
          <t>Gewinnrendite in %</t>
        </is>
      </c>
      <c r="B59" s="5" t="inlineStr">
        <is>
          <t>Return on profit in %</t>
        </is>
      </c>
      <c r="C59" t="n">
        <v>-20</v>
      </c>
      <c r="D59" t="n">
        <v>2.4</v>
      </c>
      <c r="E59" t="n">
        <v>4.4</v>
      </c>
      <c r="F59" t="n">
        <v>13.4</v>
      </c>
      <c r="G59" t="n">
        <v>-6.9</v>
      </c>
      <c r="H59" t="n">
        <v>-7.2</v>
      </c>
      <c r="I59" t="n">
        <v>5.2</v>
      </c>
      <c r="J59" t="n">
        <v>7.5</v>
      </c>
      <c r="K59" t="n">
        <v>2.8</v>
      </c>
      <c r="L59" t="n">
        <v>11.4</v>
      </c>
      <c r="M59" t="n">
        <v>6</v>
      </c>
      <c r="N59" t="n">
        <v>-1.5</v>
      </c>
      <c r="O59" t="n">
        <v>10.3</v>
      </c>
      <c r="P59" t="n">
        <v>10.3</v>
      </c>
    </row>
    <row r="60">
      <c r="A60" s="5" t="inlineStr">
        <is>
          <t>Eigenkapitalrendite in %</t>
        </is>
      </c>
      <c r="B60" s="5" t="inlineStr">
        <is>
          <t>Return on Equity in %</t>
        </is>
      </c>
      <c r="C60" t="n">
        <v>-84.41</v>
      </c>
      <c r="D60" t="n">
        <v>5.82</v>
      </c>
      <c r="E60" t="n">
        <v>12.34</v>
      </c>
      <c r="F60" t="n">
        <v>62.72</v>
      </c>
      <c r="G60" t="n">
        <v>-63.41</v>
      </c>
      <c r="H60" t="n">
        <v>-37</v>
      </c>
      <c r="I60" t="n">
        <v>18.3</v>
      </c>
      <c r="J60" t="n">
        <v>21.48</v>
      </c>
      <c r="K60" t="n">
        <v>7.52</v>
      </c>
      <c r="L60" t="n">
        <v>33.25</v>
      </c>
      <c r="M60" t="n">
        <v>20.13</v>
      </c>
      <c r="N60" t="n">
        <v>-3.35</v>
      </c>
      <c r="O60" t="n">
        <v>45.29</v>
      </c>
      <c r="P60" t="n">
        <v>45.29</v>
      </c>
    </row>
    <row r="61">
      <c r="A61" s="5" t="inlineStr">
        <is>
          <t>Umsatzrendite in %</t>
        </is>
      </c>
      <c r="B61" s="5" t="inlineStr">
        <is>
          <t>Return on sales in %</t>
        </is>
      </c>
      <c r="C61" t="n">
        <v>-4.51</v>
      </c>
      <c r="D61" t="n">
        <v>0.62</v>
      </c>
      <c r="E61" t="n">
        <v>1.19</v>
      </c>
      <c r="F61" t="n">
        <v>6.17</v>
      </c>
      <c r="G61" t="n">
        <v>-2.67</v>
      </c>
      <c r="H61" t="n">
        <v>-3.44</v>
      </c>
      <c r="I61" t="n">
        <v>3.58</v>
      </c>
      <c r="J61" t="n">
        <v>5.32</v>
      </c>
      <c r="K61" t="n">
        <v>1.84</v>
      </c>
      <c r="L61" t="n">
        <v>8.630000000000001</v>
      </c>
      <c r="M61" t="n">
        <v>3.84</v>
      </c>
      <c r="N61" t="n">
        <v>-0.68</v>
      </c>
      <c r="O61" t="n">
        <v>9.25</v>
      </c>
      <c r="P61" t="n">
        <v>9.25</v>
      </c>
    </row>
    <row r="62">
      <c r="A62" s="5" t="inlineStr">
        <is>
          <t>Gesamtkapitalrendite in %</t>
        </is>
      </c>
      <c r="B62" s="5" t="inlineStr">
        <is>
          <t>Total Return on Investment in %</t>
        </is>
      </c>
      <c r="C62" t="n">
        <v>-5.64</v>
      </c>
      <c r="D62" t="n">
        <v>0.89</v>
      </c>
      <c r="E62" t="n">
        <v>1.61</v>
      </c>
      <c r="F62" t="n">
        <v>7.64</v>
      </c>
      <c r="G62" t="n">
        <v>-3.96</v>
      </c>
      <c r="H62" t="n">
        <v>-4.46</v>
      </c>
      <c r="I62" t="n">
        <v>4.05</v>
      </c>
      <c r="J62" t="n">
        <v>5.8</v>
      </c>
      <c r="K62" t="n">
        <v>2.15</v>
      </c>
      <c r="L62" t="n">
        <v>10.04</v>
      </c>
      <c r="M62" t="n">
        <v>4.34</v>
      </c>
      <c r="N62" t="n">
        <v>-0.79</v>
      </c>
      <c r="O62" t="n">
        <v>12.7</v>
      </c>
      <c r="P62" t="n">
        <v>12.7</v>
      </c>
    </row>
    <row r="63">
      <c r="A63" s="5" t="inlineStr">
        <is>
          <t>Return on Investment in %</t>
        </is>
      </c>
      <c r="B63" s="5" t="inlineStr">
        <is>
          <t>Return on Investment in %</t>
        </is>
      </c>
      <c r="C63" t="n">
        <v>-5.64</v>
      </c>
      <c r="D63" t="n">
        <v>0.89</v>
      </c>
      <c r="E63" t="n">
        <v>1.61</v>
      </c>
      <c r="F63" t="n">
        <v>7.64</v>
      </c>
      <c r="G63" t="n">
        <v>-3.96</v>
      </c>
      <c r="H63" t="n">
        <v>-4.46</v>
      </c>
      <c r="I63" t="n">
        <v>4.05</v>
      </c>
      <c r="J63" t="n">
        <v>5.8</v>
      </c>
      <c r="K63" t="n">
        <v>2.15</v>
      </c>
      <c r="L63" t="n">
        <v>10.04</v>
      </c>
      <c r="M63" t="n">
        <v>4.34</v>
      </c>
      <c r="N63" t="n">
        <v>-0.79</v>
      </c>
      <c r="O63" t="n">
        <v>12.7</v>
      </c>
      <c r="P63" t="n">
        <v>12.7</v>
      </c>
    </row>
    <row r="64">
      <c r="A64" s="5" t="inlineStr">
        <is>
          <t>Arbeitsintensität in %</t>
        </is>
      </c>
      <c r="B64" s="5" t="inlineStr">
        <is>
          <t>Work Intensity in %</t>
        </is>
      </c>
      <c r="C64" t="n">
        <v>45.01</v>
      </c>
      <c r="D64" t="n">
        <v>42.16</v>
      </c>
      <c r="E64" t="n">
        <v>44.33</v>
      </c>
      <c r="F64" t="n">
        <v>41.36</v>
      </c>
      <c r="G64" t="n">
        <v>38.35</v>
      </c>
      <c r="H64" t="n">
        <v>35.77</v>
      </c>
      <c r="I64" t="n">
        <v>31.68</v>
      </c>
      <c r="J64" t="n">
        <v>27.97</v>
      </c>
      <c r="K64" t="n">
        <v>28.6</v>
      </c>
      <c r="L64" t="n">
        <v>28.8</v>
      </c>
      <c r="M64" t="n">
        <v>33.39</v>
      </c>
      <c r="N64" t="n">
        <v>57.27</v>
      </c>
      <c r="O64" t="n">
        <v>48.91</v>
      </c>
      <c r="P64" t="n">
        <v>48.91</v>
      </c>
    </row>
    <row r="65">
      <c r="A65" s="5" t="inlineStr">
        <is>
          <t>Eigenkapitalquote in %</t>
        </is>
      </c>
      <c r="B65" s="5" t="inlineStr">
        <is>
          <t>Equity Ratio in %</t>
        </is>
      </c>
      <c r="C65" t="n">
        <v>6.68</v>
      </c>
      <c r="D65" t="n">
        <v>15.3</v>
      </c>
      <c r="E65" t="n">
        <v>13.06</v>
      </c>
      <c r="F65" t="n">
        <v>12.18</v>
      </c>
      <c r="G65" t="n">
        <v>6.25</v>
      </c>
      <c r="H65" t="n">
        <v>12.05</v>
      </c>
      <c r="I65" t="n">
        <v>22.14</v>
      </c>
      <c r="J65" t="n">
        <v>27</v>
      </c>
      <c r="K65" t="n">
        <v>28.62</v>
      </c>
      <c r="L65" t="n">
        <v>30.19</v>
      </c>
      <c r="M65" t="n">
        <v>21.56</v>
      </c>
      <c r="N65" t="n">
        <v>23.58</v>
      </c>
      <c r="O65" t="n">
        <v>28.03</v>
      </c>
      <c r="P65" t="n">
        <v>28.03</v>
      </c>
    </row>
    <row r="66">
      <c r="A66" s="5" t="inlineStr">
        <is>
          <t>Fremdkapitalquote in %</t>
        </is>
      </c>
      <c r="B66" s="5" t="inlineStr">
        <is>
          <t>Debt Ratio in %</t>
        </is>
      </c>
      <c r="C66" t="n">
        <v>93.31999999999999</v>
      </c>
      <c r="D66" t="n">
        <v>84.7</v>
      </c>
      <c r="E66" t="n">
        <v>86.94</v>
      </c>
      <c r="F66" t="n">
        <v>87.81999999999999</v>
      </c>
      <c r="G66" t="n">
        <v>93.75</v>
      </c>
      <c r="H66" t="n">
        <v>87.95</v>
      </c>
      <c r="I66" t="n">
        <v>77.86</v>
      </c>
      <c r="J66" t="n">
        <v>73</v>
      </c>
      <c r="K66" t="n">
        <v>71.38</v>
      </c>
      <c r="L66" t="n">
        <v>69.81</v>
      </c>
      <c r="M66" t="n">
        <v>78.44</v>
      </c>
      <c r="N66" t="n">
        <v>76.42</v>
      </c>
      <c r="O66" t="n">
        <v>71.97</v>
      </c>
      <c r="P66" t="n">
        <v>71.97</v>
      </c>
    </row>
    <row r="67">
      <c r="A67" s="5" t="inlineStr">
        <is>
          <t>Verschuldungsgrad in %</t>
        </is>
      </c>
      <c r="B67" s="5" t="inlineStr">
        <is>
          <t>Finance Gearing in %</t>
        </is>
      </c>
      <c r="C67" t="n">
        <v>1398</v>
      </c>
      <c r="D67" t="n">
        <v>553.64</v>
      </c>
      <c r="E67" t="n">
        <v>665.77</v>
      </c>
      <c r="F67" t="n">
        <v>721.23</v>
      </c>
      <c r="G67" t="n">
        <v>1501</v>
      </c>
      <c r="H67" t="n">
        <v>729.6900000000001</v>
      </c>
      <c r="I67" t="n">
        <v>351.58</v>
      </c>
      <c r="J67" t="n">
        <v>270.37</v>
      </c>
      <c r="K67" t="n">
        <v>249.45</v>
      </c>
      <c r="L67" t="n">
        <v>231.24</v>
      </c>
      <c r="M67" t="n">
        <v>363.79</v>
      </c>
      <c r="N67" t="n">
        <v>324.11</v>
      </c>
      <c r="O67" t="n">
        <v>256.76</v>
      </c>
      <c r="P67" t="n">
        <v>256.76</v>
      </c>
    </row>
    <row r="68">
      <c r="A68" s="5" t="inlineStr">
        <is>
          <t>Bruttoergebnis Marge in %</t>
        </is>
      </c>
      <c r="B68" s="5" t="inlineStr">
        <is>
          <t>Gross Profit Marge in %</t>
        </is>
      </c>
      <c r="C68" t="n">
        <v>14.14</v>
      </c>
      <c r="D68" t="n">
        <v>13.65</v>
      </c>
      <c r="E68" t="n">
        <v>14.97</v>
      </c>
      <c r="F68" t="n">
        <v>20.11</v>
      </c>
      <c r="G68" t="n">
        <v>15.56</v>
      </c>
      <c r="H68" t="n">
        <v>10.99</v>
      </c>
      <c r="I68" t="n">
        <v>20.3</v>
      </c>
      <c r="J68" t="n">
        <v>24.14</v>
      </c>
      <c r="K68" t="n">
        <v>18.43</v>
      </c>
      <c r="L68" t="n">
        <v>26.33</v>
      </c>
      <c r="M68" t="n">
        <v>17.51</v>
      </c>
      <c r="N68" t="n">
        <v>13.09</v>
      </c>
      <c r="O68" t="n">
        <v>26.85</v>
      </c>
    </row>
    <row r="69">
      <c r="A69" s="5" t="inlineStr">
        <is>
          <t>Kurzfristige Vermögensquote in %</t>
        </is>
      </c>
      <c r="B69" s="5" t="inlineStr">
        <is>
          <t>Current Assets Ratio in %</t>
        </is>
      </c>
      <c r="C69" t="n">
        <v>45.01</v>
      </c>
      <c r="D69" t="n">
        <v>42.16</v>
      </c>
      <c r="E69" t="n">
        <v>44.33</v>
      </c>
      <c r="F69" t="n">
        <v>41.36</v>
      </c>
      <c r="G69" t="n">
        <v>38.35</v>
      </c>
      <c r="H69" t="n">
        <v>35.77</v>
      </c>
      <c r="I69" t="n">
        <v>31.68</v>
      </c>
      <c r="J69" t="n">
        <v>27.97</v>
      </c>
      <c r="K69" t="n">
        <v>28.6</v>
      </c>
      <c r="L69" t="n">
        <v>28.8</v>
      </c>
      <c r="M69" t="n">
        <v>33.39</v>
      </c>
      <c r="N69" t="n">
        <v>57.27</v>
      </c>
      <c r="O69" t="n">
        <v>48.91</v>
      </c>
    </row>
    <row r="70">
      <c r="A70" s="5" t="inlineStr">
        <is>
          <t>Nettogewinn Marge in %</t>
        </is>
      </c>
      <c r="B70" s="5" t="inlineStr">
        <is>
          <t>Net Profit Marge in %</t>
        </is>
      </c>
      <c r="C70" t="n">
        <v>-4.51</v>
      </c>
      <c r="D70" t="n">
        <v>0.62</v>
      </c>
      <c r="E70" t="n">
        <v>1.19</v>
      </c>
      <c r="F70" t="n">
        <v>6.17</v>
      </c>
      <c r="G70" t="n">
        <v>-2.67</v>
      </c>
      <c r="H70" t="n">
        <v>-3.44</v>
      </c>
      <c r="I70" t="n">
        <v>3.58</v>
      </c>
      <c r="J70" t="n">
        <v>5.32</v>
      </c>
      <c r="K70" t="n">
        <v>1.84</v>
      </c>
      <c r="L70" t="n">
        <v>8.630000000000001</v>
      </c>
      <c r="M70" t="n">
        <v>3.84</v>
      </c>
      <c r="N70" t="n">
        <v>-0.68</v>
      </c>
      <c r="O70" t="n">
        <v>9.25</v>
      </c>
    </row>
    <row r="71">
      <c r="A71" s="5" t="inlineStr">
        <is>
          <t>Operative Ergebnis Marge in %</t>
        </is>
      </c>
      <c r="B71" s="5" t="inlineStr">
        <is>
          <t>EBIT Marge in %</t>
        </is>
      </c>
      <c r="C71" t="n">
        <v>-3.74</v>
      </c>
      <c r="D71" t="n">
        <v>3.32</v>
      </c>
      <c r="E71" t="n">
        <v>1.73</v>
      </c>
      <c r="F71" t="n">
        <v>9.17</v>
      </c>
      <c r="G71" t="n">
        <v>-3.06</v>
      </c>
      <c r="H71" t="n">
        <v>-3.87</v>
      </c>
      <c r="I71" t="n">
        <v>7.12</v>
      </c>
      <c r="J71" t="n">
        <v>10.96</v>
      </c>
      <c r="K71" t="n">
        <v>6.2</v>
      </c>
      <c r="L71" t="n">
        <v>13.71</v>
      </c>
      <c r="M71" t="n">
        <v>5.35</v>
      </c>
      <c r="N71" t="n">
        <v>2.16</v>
      </c>
      <c r="O71" t="n">
        <v>13.42</v>
      </c>
    </row>
    <row r="72">
      <c r="A72" s="5" t="inlineStr">
        <is>
          <t>Vermögensumsschlag in %</t>
        </is>
      </c>
      <c r="B72" s="5" t="inlineStr">
        <is>
          <t>Asset Turnover in %</t>
        </is>
      </c>
      <c r="C72" t="n">
        <v>124.9</v>
      </c>
      <c r="D72" t="n">
        <v>144.41</v>
      </c>
      <c r="E72" t="n">
        <v>135.59</v>
      </c>
      <c r="F72" t="n">
        <v>123.79</v>
      </c>
      <c r="G72" t="n">
        <v>148.31</v>
      </c>
      <c r="H72" t="n">
        <v>129.6</v>
      </c>
      <c r="I72" t="n">
        <v>113.33</v>
      </c>
      <c r="J72" t="n">
        <v>109.07</v>
      </c>
      <c r="K72" t="n">
        <v>116.63</v>
      </c>
      <c r="L72" t="n">
        <v>116.33</v>
      </c>
      <c r="M72" t="n">
        <v>112.97</v>
      </c>
      <c r="N72" t="n">
        <v>116.34</v>
      </c>
      <c r="O72" t="n">
        <v>137.26</v>
      </c>
    </row>
    <row r="73">
      <c r="A73" s="5" t="inlineStr">
        <is>
          <t>Langfristige Vermögensquote in %</t>
        </is>
      </c>
      <c r="B73" s="5" t="inlineStr">
        <is>
          <t>Non-Current Assets Ratio in %</t>
        </is>
      </c>
      <c r="C73" t="n">
        <v>54.99</v>
      </c>
      <c r="D73" t="n">
        <v>57.84</v>
      </c>
      <c r="E73" t="n">
        <v>55.67</v>
      </c>
      <c r="F73" t="n">
        <v>58.64</v>
      </c>
      <c r="G73" t="n">
        <v>61.65</v>
      </c>
      <c r="H73" t="n">
        <v>64.23</v>
      </c>
      <c r="I73" t="n">
        <v>68.31999999999999</v>
      </c>
      <c r="J73" t="n">
        <v>72.03</v>
      </c>
      <c r="K73" t="n">
        <v>71.40000000000001</v>
      </c>
      <c r="L73" t="n">
        <v>71.2</v>
      </c>
      <c r="M73" t="n">
        <v>66.61</v>
      </c>
      <c r="N73" t="n">
        <v>42.73</v>
      </c>
      <c r="O73" t="n">
        <v>51.09</v>
      </c>
    </row>
    <row r="74">
      <c r="A74" s="5" t="inlineStr">
        <is>
          <t>Gesamtkapitalrentabilität</t>
        </is>
      </c>
      <c r="B74" s="5" t="inlineStr">
        <is>
          <t>ROA Return on Assets in %</t>
        </is>
      </c>
      <c r="C74" t="n">
        <v>-5.64</v>
      </c>
      <c r="D74" t="n">
        <v>0.89</v>
      </c>
      <c r="E74" t="n">
        <v>1.61</v>
      </c>
      <c r="F74" t="n">
        <v>7.64</v>
      </c>
      <c r="G74" t="n">
        <v>-3.96</v>
      </c>
      <c r="H74" t="n">
        <v>-4.46</v>
      </c>
      <c r="I74" t="n">
        <v>4.05</v>
      </c>
      <c r="J74" t="n">
        <v>5.8</v>
      </c>
      <c r="K74" t="n">
        <v>2.15</v>
      </c>
      <c r="L74" t="n">
        <v>10.04</v>
      </c>
      <c r="M74" t="n">
        <v>4.34</v>
      </c>
      <c r="N74" t="n">
        <v>-0.79</v>
      </c>
      <c r="O74" t="n">
        <v>12.7</v>
      </c>
    </row>
    <row r="75">
      <c r="A75" s="5" t="inlineStr">
        <is>
          <t>Ertrag des eingesetzten Kapitals</t>
        </is>
      </c>
      <c r="B75" s="5" t="inlineStr">
        <is>
          <t>ROCE Return on Cap. Empl. in %</t>
        </is>
      </c>
      <c r="C75" t="n">
        <v>-9.140000000000001</v>
      </c>
      <c r="D75" t="n">
        <v>8.109999999999999</v>
      </c>
      <c r="E75" t="n">
        <v>3.68</v>
      </c>
      <c r="F75" t="n">
        <v>17.68</v>
      </c>
      <c r="G75" t="n">
        <v>-7.72</v>
      </c>
      <c r="H75" t="n">
        <v>-8.69</v>
      </c>
      <c r="I75" t="n">
        <v>12.17</v>
      </c>
      <c r="J75" t="n">
        <v>16.98</v>
      </c>
      <c r="K75" t="n">
        <v>10.63</v>
      </c>
      <c r="L75" t="n">
        <v>21.95</v>
      </c>
      <c r="M75" t="n">
        <v>8.85</v>
      </c>
      <c r="N75" t="n">
        <v>4.93</v>
      </c>
      <c r="O75" t="n">
        <v>33.92</v>
      </c>
    </row>
    <row r="76">
      <c r="A76" s="5" t="inlineStr">
        <is>
          <t>Eigenkapital zu Anlagevermögen</t>
        </is>
      </c>
      <c r="B76" s="5" t="inlineStr">
        <is>
          <t>Equity to Fixed Assets in %</t>
        </is>
      </c>
      <c r="C76" t="n">
        <v>12.14</v>
      </c>
      <c r="D76" t="n">
        <v>26.45</v>
      </c>
      <c r="E76" t="n">
        <v>23.46</v>
      </c>
      <c r="F76" t="n">
        <v>20.76</v>
      </c>
      <c r="G76" t="n">
        <v>10.13</v>
      </c>
      <c r="H76" t="n">
        <v>18.77</v>
      </c>
      <c r="I76" t="n">
        <v>32.41</v>
      </c>
      <c r="J76" t="n">
        <v>37.48</v>
      </c>
      <c r="K76" t="n">
        <v>40.08</v>
      </c>
      <c r="L76" t="n">
        <v>42.4</v>
      </c>
      <c r="M76" t="n">
        <v>32.37</v>
      </c>
      <c r="N76" t="n">
        <v>55.19</v>
      </c>
      <c r="O76" t="n">
        <v>54.86</v>
      </c>
    </row>
    <row r="77">
      <c r="A77" s="5" t="inlineStr">
        <is>
          <t>Liquidität Dritten Grades</t>
        </is>
      </c>
      <c r="B77" s="5" t="inlineStr">
        <is>
          <t>Current Ratio in %</t>
        </is>
      </c>
      <c r="C77" t="n">
        <v>92.15000000000001</v>
      </c>
      <c r="D77" t="n">
        <v>103.39</v>
      </c>
      <c r="E77" t="n">
        <v>122.95</v>
      </c>
      <c r="F77" t="n">
        <v>115.57</v>
      </c>
      <c r="G77" t="n">
        <v>93.28</v>
      </c>
      <c r="H77" t="n">
        <v>84.47</v>
      </c>
      <c r="I77" t="n">
        <v>94.05</v>
      </c>
      <c r="J77" t="n">
        <v>94.58</v>
      </c>
      <c r="K77" t="n">
        <v>89.25</v>
      </c>
      <c r="L77" t="n">
        <v>105.37</v>
      </c>
      <c r="M77" t="n">
        <v>105.36</v>
      </c>
      <c r="N77" t="n">
        <v>116.5</v>
      </c>
      <c r="O77" t="n">
        <v>107.03</v>
      </c>
    </row>
    <row r="78">
      <c r="A78" s="5" t="inlineStr">
        <is>
          <t>Operativer Cashflow</t>
        </is>
      </c>
      <c r="B78" s="5" t="inlineStr">
        <is>
          <t>Operating Cashflow in M</t>
        </is>
      </c>
      <c r="C78" t="n">
        <v>24194.5</v>
      </c>
      <c r="D78" t="n">
        <v>22912</v>
      </c>
      <c r="E78" t="n">
        <v>23696.4</v>
      </c>
      <c r="F78" t="n">
        <v>29421.04</v>
      </c>
      <c r="G78" t="n">
        <v>26106.61</v>
      </c>
      <c r="H78" t="n">
        <v>58382.22</v>
      </c>
      <c r="I78" t="n">
        <v>32032</v>
      </c>
      <c r="J78" t="n">
        <v>32025.84</v>
      </c>
      <c r="K78" t="n">
        <v>33107.2</v>
      </c>
      <c r="L78" t="n">
        <v>32882.52</v>
      </c>
      <c r="M78" t="n">
        <v>27969.4</v>
      </c>
      <c r="N78" t="n">
        <v>233691</v>
      </c>
      <c r="O78" t="n">
        <v>20644.8</v>
      </c>
    </row>
    <row r="79">
      <c r="A79" s="5" t="inlineStr">
        <is>
          <t>Aktienrückkauf</t>
        </is>
      </c>
      <c r="B79" s="5" t="inlineStr">
        <is>
          <t>Share Buyback in M</t>
        </is>
      </c>
      <c r="C79" t="n">
        <v>-102</v>
      </c>
      <c r="D79" t="n">
        <v>-86</v>
      </c>
      <c r="E79" t="n">
        <v>-153</v>
      </c>
      <c r="F79" t="n">
        <v>-360</v>
      </c>
      <c r="G79" t="n">
        <v>-83</v>
      </c>
      <c r="H79" t="n">
        <v>154</v>
      </c>
      <c r="I79" t="n">
        <v>-1</v>
      </c>
      <c r="J79" t="n">
        <v>-26</v>
      </c>
      <c r="K79" t="n">
        <v>-19</v>
      </c>
      <c r="L79" t="n">
        <v>-22</v>
      </c>
      <c r="M79" t="n">
        <v>-24</v>
      </c>
      <c r="N79" t="n">
        <v>-1428</v>
      </c>
      <c r="O79" t="n">
        <v>0</v>
      </c>
    </row>
    <row r="80">
      <c r="A80" s="5" t="inlineStr">
        <is>
          <t>Umsatzwachstum 1J in %</t>
        </is>
      </c>
      <c r="B80" s="5" t="inlineStr">
        <is>
          <t>Revenue Growth 1Y in %</t>
        </is>
      </c>
      <c r="C80" t="n">
        <v>-23.62</v>
      </c>
      <c r="D80" t="n">
        <v>5.93</v>
      </c>
      <c r="E80" t="n">
        <v>3.4</v>
      </c>
      <c r="F80" t="n">
        <v>-3.11</v>
      </c>
      <c r="G80" t="n">
        <v>-4.89</v>
      </c>
      <c r="H80" t="n">
        <v>10.68</v>
      </c>
      <c r="I80" t="n">
        <v>10.98</v>
      </c>
      <c r="J80" t="n">
        <v>4.9</v>
      </c>
      <c r="K80" t="n">
        <v>1.79</v>
      </c>
      <c r="L80" t="n">
        <v>2.09</v>
      </c>
      <c r="M80" t="n">
        <v>2.9</v>
      </c>
      <c r="N80" t="n">
        <v>31.18</v>
      </c>
      <c r="O80" t="inlineStr">
        <is>
          <t>-</t>
        </is>
      </c>
    </row>
    <row r="81">
      <c r="A81" s="5" t="inlineStr">
        <is>
          <t>Umsatzwachstum 3J in %</t>
        </is>
      </c>
      <c r="B81" s="5" t="inlineStr">
        <is>
          <t>Revenue Growth 3Y in %</t>
        </is>
      </c>
      <c r="C81" t="n">
        <v>-4.76</v>
      </c>
      <c r="D81" t="n">
        <v>2.07</v>
      </c>
      <c r="E81" t="n">
        <v>-1.53</v>
      </c>
      <c r="F81" t="n">
        <v>0.89</v>
      </c>
      <c r="G81" t="n">
        <v>5.59</v>
      </c>
      <c r="H81" t="n">
        <v>8.85</v>
      </c>
      <c r="I81" t="n">
        <v>5.89</v>
      </c>
      <c r="J81" t="n">
        <v>2.93</v>
      </c>
      <c r="K81" t="n">
        <v>2.26</v>
      </c>
      <c r="L81" t="n">
        <v>12.06</v>
      </c>
      <c r="M81" t="n">
        <v>11.36</v>
      </c>
      <c r="N81" t="inlineStr">
        <is>
          <t>-</t>
        </is>
      </c>
      <c r="O81" t="inlineStr">
        <is>
          <t>-</t>
        </is>
      </c>
    </row>
    <row r="82">
      <c r="A82" s="5" t="inlineStr">
        <is>
          <t>Umsatzwachstum 5J in %</t>
        </is>
      </c>
      <c r="B82" s="5" t="inlineStr">
        <is>
          <t>Revenue Growth 5Y in %</t>
        </is>
      </c>
      <c r="C82" t="n">
        <v>-4.46</v>
      </c>
      <c r="D82" t="n">
        <v>2.4</v>
      </c>
      <c r="E82" t="n">
        <v>3.41</v>
      </c>
      <c r="F82" t="n">
        <v>3.71</v>
      </c>
      <c r="G82" t="n">
        <v>4.69</v>
      </c>
      <c r="H82" t="n">
        <v>6.09</v>
      </c>
      <c r="I82" t="n">
        <v>4.53</v>
      </c>
      <c r="J82" t="n">
        <v>8.57</v>
      </c>
      <c r="K82" t="n">
        <v>7.59</v>
      </c>
      <c r="L82" t="inlineStr">
        <is>
          <t>-</t>
        </is>
      </c>
      <c r="M82" t="inlineStr">
        <is>
          <t>-</t>
        </is>
      </c>
      <c r="N82" t="inlineStr">
        <is>
          <t>-</t>
        </is>
      </c>
      <c r="O82" t="inlineStr">
        <is>
          <t>-</t>
        </is>
      </c>
    </row>
    <row r="83">
      <c r="A83" s="5" t="inlineStr">
        <is>
          <t>Umsatzwachstum 10J in %</t>
        </is>
      </c>
      <c r="B83" s="5" t="inlineStr">
        <is>
          <t>Revenue Growth 10Y in %</t>
        </is>
      </c>
      <c r="C83" t="n">
        <v>0.8100000000000001</v>
      </c>
      <c r="D83" t="n">
        <v>3.47</v>
      </c>
      <c r="E83" t="n">
        <v>5.99</v>
      </c>
      <c r="F83" t="n">
        <v>5.65</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-659.02</v>
      </c>
      <c r="D84" t="n">
        <v>-45.05</v>
      </c>
      <c r="E84" t="n">
        <v>-80.08</v>
      </c>
      <c r="F84" t="n">
        <v>-323.83</v>
      </c>
      <c r="G84" t="n">
        <v>-26.19</v>
      </c>
      <c r="H84" t="n">
        <v>-206.53</v>
      </c>
      <c r="I84" t="n">
        <v>-25.37</v>
      </c>
      <c r="J84" t="n">
        <v>202.38</v>
      </c>
      <c r="K84" t="n">
        <v>-78.23999999999999</v>
      </c>
      <c r="L84" t="n">
        <v>129.27</v>
      </c>
      <c r="M84" t="n">
        <v>-682.0700000000001</v>
      </c>
      <c r="N84" t="n">
        <v>-109.63</v>
      </c>
      <c r="O84" t="inlineStr">
        <is>
          <t>-</t>
        </is>
      </c>
    </row>
    <row r="85">
      <c r="A85" s="5" t="inlineStr">
        <is>
          <t>Gewinnwachstum 3J in %</t>
        </is>
      </c>
      <c r="B85" s="5" t="inlineStr">
        <is>
          <t>Earnings Growth 3Y in %</t>
        </is>
      </c>
      <c r="C85" t="n">
        <v>-261.38</v>
      </c>
      <c r="D85" t="n">
        <v>-149.65</v>
      </c>
      <c r="E85" t="n">
        <v>-143.37</v>
      </c>
      <c r="F85" t="n">
        <v>-185.52</v>
      </c>
      <c r="G85" t="n">
        <v>-86.03</v>
      </c>
      <c r="H85" t="n">
        <v>-9.84</v>
      </c>
      <c r="I85" t="n">
        <v>32.92</v>
      </c>
      <c r="J85" t="n">
        <v>84.47</v>
      </c>
      <c r="K85" t="n">
        <v>-210.35</v>
      </c>
      <c r="L85" t="n">
        <v>-220.81</v>
      </c>
      <c r="M85" t="n">
        <v>-263.9</v>
      </c>
      <c r="N85" t="inlineStr">
        <is>
          <t>-</t>
        </is>
      </c>
      <c r="O85" t="inlineStr">
        <is>
          <t>-</t>
        </is>
      </c>
    </row>
    <row r="86">
      <c r="A86" s="5" t="inlineStr">
        <is>
          <t>Gewinnwachstum 5J in %</t>
        </is>
      </c>
      <c r="B86" s="5" t="inlineStr">
        <is>
          <t>Earnings Growth 5Y in %</t>
        </is>
      </c>
      <c r="C86" t="n">
        <v>-226.83</v>
      </c>
      <c r="D86" t="n">
        <v>-136.34</v>
      </c>
      <c r="E86" t="n">
        <v>-132.4</v>
      </c>
      <c r="F86" t="n">
        <v>-75.91</v>
      </c>
      <c r="G86" t="n">
        <v>-26.79</v>
      </c>
      <c r="H86" t="n">
        <v>4.3</v>
      </c>
      <c r="I86" t="n">
        <v>-90.81</v>
      </c>
      <c r="J86" t="n">
        <v>-107.66</v>
      </c>
      <c r="K86" t="n">
        <v>-148.13</v>
      </c>
      <c r="L86" t="inlineStr">
        <is>
          <t>-</t>
        </is>
      </c>
      <c r="M86" t="inlineStr">
        <is>
          <t>-</t>
        </is>
      </c>
      <c r="N86" t="inlineStr">
        <is>
          <t>-</t>
        </is>
      </c>
      <c r="O86" t="inlineStr">
        <is>
          <t>-</t>
        </is>
      </c>
    </row>
    <row r="87">
      <c r="A87" s="5" t="inlineStr">
        <is>
          <t>Gewinnwachstum 10J in %</t>
        </is>
      </c>
      <c r="B87" s="5" t="inlineStr">
        <is>
          <t>Earnings Growth 10Y in %</t>
        </is>
      </c>
      <c r="C87" t="n">
        <v>-111.27</v>
      </c>
      <c r="D87" t="n">
        <v>-113.57</v>
      </c>
      <c r="E87" t="n">
        <v>-120.03</v>
      </c>
      <c r="F87" t="n">
        <v>-112.02</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inlineStr">
        <is>
          <t>-</t>
        </is>
      </c>
      <c r="D88" t="n">
        <v>-0.3</v>
      </c>
      <c r="E88" t="n">
        <v>-0.17</v>
      </c>
      <c r="F88" t="n">
        <v>-0.1</v>
      </c>
      <c r="G88" t="inlineStr">
        <is>
          <t>-</t>
        </is>
      </c>
      <c r="H88" t="inlineStr">
        <is>
          <t>-</t>
        </is>
      </c>
      <c r="I88" t="n">
        <v>-0.21</v>
      </c>
      <c r="J88" t="n">
        <v>-0.12</v>
      </c>
      <c r="K88" t="n">
        <v>-0.24</v>
      </c>
      <c r="L88" t="inlineStr">
        <is>
          <t>-</t>
        </is>
      </c>
      <c r="M88" t="inlineStr">
        <is>
          <t>-</t>
        </is>
      </c>
      <c r="N88" t="inlineStr">
        <is>
          <t>-</t>
        </is>
      </c>
      <c r="O88" t="inlineStr">
        <is>
          <t>-</t>
        </is>
      </c>
    </row>
    <row r="89">
      <c r="A89" s="5" t="inlineStr">
        <is>
          <t>EBIT-Wachstum 1J in %</t>
        </is>
      </c>
      <c r="B89" s="5" t="inlineStr">
        <is>
          <t>EBIT Growth 1Y in %</t>
        </is>
      </c>
      <c r="C89" t="n">
        <v>-186.02</v>
      </c>
      <c r="D89" t="n">
        <v>103.09</v>
      </c>
      <c r="E89" t="n">
        <v>-80.45</v>
      </c>
      <c r="F89" t="n">
        <v>-390.08</v>
      </c>
      <c r="G89" t="n">
        <v>-24.63</v>
      </c>
      <c r="H89" t="n">
        <v>-160.1</v>
      </c>
      <c r="I89" t="n">
        <v>-27.92</v>
      </c>
      <c r="J89" t="n">
        <v>85.64</v>
      </c>
      <c r="K89" t="n">
        <v>-54</v>
      </c>
      <c r="L89" t="n">
        <v>161.62</v>
      </c>
      <c r="M89" t="n">
        <v>155.43</v>
      </c>
      <c r="N89" t="n">
        <v>-78.94</v>
      </c>
      <c r="O89" t="inlineStr">
        <is>
          <t>-</t>
        </is>
      </c>
    </row>
    <row r="90">
      <c r="A90" s="5" t="inlineStr">
        <is>
          <t>EBIT-Wachstum 3J in %</t>
        </is>
      </c>
      <c r="B90" s="5" t="inlineStr">
        <is>
          <t>EBIT Growth 3Y in %</t>
        </is>
      </c>
      <c r="C90" t="n">
        <v>-54.46</v>
      </c>
      <c r="D90" t="n">
        <v>-122.48</v>
      </c>
      <c r="E90" t="n">
        <v>-165.05</v>
      </c>
      <c r="F90" t="n">
        <v>-191.6</v>
      </c>
      <c r="G90" t="n">
        <v>-70.88</v>
      </c>
      <c r="H90" t="n">
        <v>-34.13</v>
      </c>
      <c r="I90" t="n">
        <v>1.24</v>
      </c>
      <c r="J90" t="n">
        <v>64.42</v>
      </c>
      <c r="K90" t="n">
        <v>87.68000000000001</v>
      </c>
      <c r="L90" t="n">
        <v>79.37</v>
      </c>
      <c r="M90" t="n">
        <v>25.5</v>
      </c>
      <c r="N90" t="inlineStr">
        <is>
          <t>-</t>
        </is>
      </c>
      <c r="O90" t="inlineStr">
        <is>
          <t>-</t>
        </is>
      </c>
    </row>
    <row r="91">
      <c r="A91" s="5" t="inlineStr">
        <is>
          <t>EBIT-Wachstum 5J in %</t>
        </is>
      </c>
      <c r="B91" s="5" t="inlineStr">
        <is>
          <t>EBIT Growth 5Y in %</t>
        </is>
      </c>
      <c r="C91" t="n">
        <v>-115.62</v>
      </c>
      <c r="D91" t="n">
        <v>-110.43</v>
      </c>
      <c r="E91" t="n">
        <v>-136.64</v>
      </c>
      <c r="F91" t="n">
        <v>-103.42</v>
      </c>
      <c r="G91" t="n">
        <v>-36.2</v>
      </c>
      <c r="H91" t="n">
        <v>1.05</v>
      </c>
      <c r="I91" t="n">
        <v>64.15000000000001</v>
      </c>
      <c r="J91" t="n">
        <v>53.95</v>
      </c>
      <c r="K91" t="n">
        <v>36.82</v>
      </c>
      <c r="L91" t="inlineStr">
        <is>
          <t>-</t>
        </is>
      </c>
      <c r="M91" t="inlineStr">
        <is>
          <t>-</t>
        </is>
      </c>
      <c r="N91" t="inlineStr">
        <is>
          <t>-</t>
        </is>
      </c>
      <c r="O91" t="inlineStr">
        <is>
          <t>-</t>
        </is>
      </c>
    </row>
    <row r="92">
      <c r="A92" s="5" t="inlineStr">
        <is>
          <t>EBIT-Wachstum 10J in %</t>
        </is>
      </c>
      <c r="B92" s="5" t="inlineStr">
        <is>
          <t>EBIT Growth 10Y in %</t>
        </is>
      </c>
      <c r="C92" t="n">
        <v>-57.29</v>
      </c>
      <c r="D92" t="n">
        <v>-23.14</v>
      </c>
      <c r="E92" t="n">
        <v>-41.34</v>
      </c>
      <c r="F92" t="n">
        <v>-33.3</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3.75</v>
      </c>
      <c r="D93" t="n">
        <v>-4.76</v>
      </c>
      <c r="E93" t="n">
        <v>-21.64</v>
      </c>
      <c r="F93" t="n">
        <v>5.3</v>
      </c>
      <c r="G93" t="n">
        <v>-56.01</v>
      </c>
      <c r="H93" t="n">
        <v>87.81999999999999</v>
      </c>
      <c r="I93" t="inlineStr">
        <is>
          <t>-</t>
        </is>
      </c>
      <c r="J93" t="n">
        <v>-3.75</v>
      </c>
      <c r="K93" t="n">
        <v>0.31</v>
      </c>
      <c r="L93" t="n">
        <v>17.06</v>
      </c>
      <c r="M93" t="n">
        <v>-88.09</v>
      </c>
      <c r="N93" t="n">
        <v>715.51</v>
      </c>
      <c r="O93" t="inlineStr">
        <is>
          <t>-</t>
        </is>
      </c>
    </row>
    <row r="94">
      <c r="A94" s="5" t="inlineStr">
        <is>
          <t>Op.Cashflow Wachstum 3J in %</t>
        </is>
      </c>
      <c r="B94" s="5" t="inlineStr">
        <is>
          <t>Op.Cashflow Wachstum 3Y in %</t>
        </is>
      </c>
      <c r="C94" t="n">
        <v>-7.55</v>
      </c>
      <c r="D94" t="n">
        <v>-7.03</v>
      </c>
      <c r="E94" t="n">
        <v>-24.12</v>
      </c>
      <c r="F94" t="n">
        <v>12.37</v>
      </c>
      <c r="G94" t="n">
        <v>10.6</v>
      </c>
      <c r="H94" t="n">
        <v>28.02</v>
      </c>
      <c r="I94" t="n">
        <v>-1.15</v>
      </c>
      <c r="J94" t="n">
        <v>4.54</v>
      </c>
      <c r="K94" t="n">
        <v>-23.57</v>
      </c>
      <c r="L94" t="n">
        <v>214.83</v>
      </c>
      <c r="M94" t="n">
        <v>209.14</v>
      </c>
      <c r="N94" t="inlineStr">
        <is>
          <t>-</t>
        </is>
      </c>
      <c r="O94" t="inlineStr">
        <is>
          <t>-</t>
        </is>
      </c>
    </row>
    <row r="95">
      <c r="A95" s="5" t="inlineStr">
        <is>
          <t>Op.Cashflow Wachstum 5J in %</t>
        </is>
      </c>
      <c r="B95" s="5" t="inlineStr">
        <is>
          <t>Op.Cashflow Wachstum 5Y in %</t>
        </is>
      </c>
      <c r="C95" t="n">
        <v>-14.67</v>
      </c>
      <c r="D95" t="n">
        <v>2.14</v>
      </c>
      <c r="E95" t="n">
        <v>3.09</v>
      </c>
      <c r="F95" t="n">
        <v>6.67</v>
      </c>
      <c r="G95" t="n">
        <v>5.67</v>
      </c>
      <c r="H95" t="n">
        <v>20.29</v>
      </c>
      <c r="I95" t="n">
        <v>-14.89</v>
      </c>
      <c r="J95" t="n">
        <v>128.21</v>
      </c>
      <c r="K95" t="n">
        <v>128.96</v>
      </c>
      <c r="L95" t="inlineStr">
        <is>
          <t>-</t>
        </is>
      </c>
      <c r="M95" t="inlineStr">
        <is>
          <t>-</t>
        </is>
      </c>
      <c r="N95" t="inlineStr">
        <is>
          <t>-</t>
        </is>
      </c>
      <c r="O95" t="inlineStr">
        <is>
          <t>-</t>
        </is>
      </c>
    </row>
    <row r="96">
      <c r="A96" s="5" t="inlineStr">
        <is>
          <t>Op.Cashflow Wachstum 10J in %</t>
        </is>
      </c>
      <c r="B96" s="5" t="inlineStr">
        <is>
          <t>Op.Cashflow Wachstum 10Y in %</t>
        </is>
      </c>
      <c r="C96" t="n">
        <v>2.81</v>
      </c>
      <c r="D96" t="n">
        <v>-6.38</v>
      </c>
      <c r="E96" t="n">
        <v>65.65000000000001</v>
      </c>
      <c r="F96" t="n">
        <v>67.81</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-696</v>
      </c>
      <c r="D97" t="n">
        <v>284</v>
      </c>
      <c r="E97" t="n">
        <v>1710</v>
      </c>
      <c r="F97" t="n">
        <v>1220</v>
      </c>
      <c r="G97" t="n">
        <v>-521</v>
      </c>
      <c r="H97" t="n">
        <v>-1492</v>
      </c>
      <c r="I97" t="n">
        <v>-470</v>
      </c>
      <c r="J97" t="n">
        <v>-352</v>
      </c>
      <c r="K97" t="n">
        <v>-674</v>
      </c>
      <c r="L97" t="n">
        <v>283</v>
      </c>
      <c r="M97" t="n">
        <v>330</v>
      </c>
      <c r="N97" t="n">
        <v>1488</v>
      </c>
      <c r="O97" t="n">
        <v>381</v>
      </c>
      <c r="P97" t="n">
        <v>381</v>
      </c>
    </row>
  </sheetData>
  <pageMargins bottom="1" footer="0.5" header="0.5" left="0.75" right="0.75" top="1"/>
</worksheet>
</file>

<file path=xl/worksheets/sheet25.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COCA COLA HBC </t>
        </is>
      </c>
      <c r="B1" s="2" t="inlineStr">
        <is>
          <t>WKN: A1T7B9  ISIN: CH0198251305  US-Symbol:CCHBF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+41-41-7260137</t>
        </is>
      </c>
      <c r="G4" t="inlineStr">
        <is>
          <t>13.02.2020</t>
        </is>
      </c>
      <c r="H4" t="inlineStr">
        <is>
          <t>Preliminary Results</t>
        </is>
      </c>
      <c r="J4" t="inlineStr">
        <is>
          <t>Kar-Tess Holding</t>
        </is>
      </c>
      <c r="L4" t="inlineStr">
        <is>
          <t>23,00%</t>
        </is>
      </c>
    </row>
    <row r="5">
      <c r="A5" s="5" t="inlineStr">
        <is>
          <t>Ticker</t>
        </is>
      </c>
      <c r="B5" t="inlineStr">
        <is>
          <t>C0Q</t>
        </is>
      </c>
      <c r="C5" s="5" t="inlineStr">
        <is>
          <t>Fax</t>
        </is>
      </c>
      <c r="D5" s="5" t="inlineStr"/>
      <c r="E5" t="inlineStr">
        <is>
          <t>-</t>
        </is>
      </c>
      <c r="G5" t="inlineStr">
        <is>
          <t>07.05.2020</t>
        </is>
      </c>
      <c r="H5" t="inlineStr">
        <is>
          <t>Result Q1</t>
        </is>
      </c>
      <c r="J5" t="inlineStr">
        <is>
          <t>The Coca-Cola Company</t>
        </is>
      </c>
      <c r="L5" t="inlineStr">
        <is>
          <t>23,00%</t>
        </is>
      </c>
    </row>
    <row r="6">
      <c r="A6" s="5" t="inlineStr">
        <is>
          <t>Gelistet Seit / Listed Since</t>
        </is>
      </c>
      <c r="B6" t="inlineStr">
        <is>
          <t>-</t>
        </is>
      </c>
      <c r="C6" s="5" t="inlineStr">
        <is>
          <t>Internet</t>
        </is>
      </c>
      <c r="D6" s="5" t="inlineStr"/>
      <c r="E6" t="inlineStr">
        <is>
          <t>http://www.coca-colahellenic.com</t>
        </is>
      </c>
      <c r="G6" t="inlineStr">
        <is>
          <t>16.06.2020</t>
        </is>
      </c>
      <c r="H6" t="inlineStr">
        <is>
          <t>Annual General Meeting</t>
        </is>
      </c>
      <c r="J6" t="inlineStr">
        <is>
          <t>Freefloat</t>
        </is>
      </c>
      <c r="L6" t="inlineStr">
        <is>
          <t>54,00%</t>
        </is>
      </c>
    </row>
    <row r="7">
      <c r="A7" s="5" t="inlineStr">
        <is>
          <t>Nominalwert / Nominal Value</t>
        </is>
      </c>
      <c r="B7" t="inlineStr">
        <is>
          <t>-</t>
        </is>
      </c>
      <c r="C7" s="5" t="inlineStr">
        <is>
          <t>Inv. Relations Telefon / Phone</t>
        </is>
      </c>
      <c r="D7" s="5" t="inlineStr"/>
      <c r="E7" t="inlineStr">
        <is>
          <t>+44-20-3744-4230</t>
        </is>
      </c>
      <c r="G7" t="inlineStr">
        <is>
          <t>05.08.2020</t>
        </is>
      </c>
      <c r="H7" t="inlineStr">
        <is>
          <t>Score Half Year</t>
        </is>
      </c>
    </row>
    <row r="8">
      <c r="A8" s="5" t="inlineStr">
        <is>
          <t>Land / Country</t>
        </is>
      </c>
      <c r="B8" t="inlineStr">
        <is>
          <t>Schweiz</t>
        </is>
      </c>
      <c r="C8" s="5" t="inlineStr">
        <is>
          <t>Inv. Relations E-Mail</t>
        </is>
      </c>
      <c r="D8" s="5" t="inlineStr"/>
      <c r="E8" t="inlineStr">
        <is>
          <t>investor.relations@cchellenic.com</t>
        </is>
      </c>
      <c r="G8" t="inlineStr">
        <is>
          <t>11.11.2020</t>
        </is>
      </c>
      <c r="H8" t="inlineStr">
        <is>
          <t>Q3 Earnings</t>
        </is>
      </c>
    </row>
    <row r="9">
      <c r="A9" s="5" t="inlineStr">
        <is>
          <t>Währung / Currency</t>
        </is>
      </c>
      <c r="B9" t="inlineStr">
        <is>
          <t>EUR</t>
        </is>
      </c>
      <c r="C9" s="5" t="inlineStr">
        <is>
          <t>Kontaktperson / Contact Person</t>
        </is>
      </c>
      <c r="D9" s="5" t="inlineStr"/>
      <c r="E9" t="inlineStr">
        <is>
          <t>Joanna Kennedy</t>
        </is>
      </c>
    </row>
    <row r="10">
      <c r="A10" s="5" t="inlineStr">
        <is>
          <t>Branche / Industry</t>
        </is>
      </c>
      <c r="B10" t="inlineStr">
        <is>
          <t>Beverage / Tobacco</t>
        </is>
      </c>
      <c r="C10" s="5" t="inlineStr"/>
      <c r="D10" s="5" t="inlineStr"/>
    </row>
    <row r="11">
      <c r="A11" s="5" t="inlineStr">
        <is>
          <t>Sektor / Sector</t>
        </is>
      </c>
      <c r="B11" t="inlineStr">
        <is>
          <t>Consumer Goods</t>
        </is>
      </c>
    </row>
    <row r="12">
      <c r="A12" s="5" t="inlineStr">
        <is>
          <t>Typ / Genre</t>
        </is>
      </c>
      <c r="B12" t="inlineStr">
        <is>
          <t>Stammaktie</t>
        </is>
      </c>
    </row>
    <row r="13">
      <c r="A13" s="5" t="inlineStr">
        <is>
          <t>Adresse / Address</t>
        </is>
      </c>
      <c r="B13" t="inlineStr">
        <is>
          <t>Coca-Cola HBC AGTurmstrasse 26  CH-6300 Zug</t>
        </is>
      </c>
    </row>
    <row r="14">
      <c r="A14" s="5" t="inlineStr">
        <is>
          <t>Management</t>
        </is>
      </c>
      <c r="B14" t="inlineStr">
        <is>
          <t>Zoran Bogdanovic, Michalis Imellos, Naya Kalogeraki, Minas Angelidis, Marcel Martin, Jan Gustavsson, Sanda Parezanovic, Nikos Kalaitzidakis, Mourad Ajarti, Sean O’Neill</t>
        </is>
      </c>
    </row>
    <row r="15">
      <c r="A15" s="5" t="inlineStr">
        <is>
          <t>Aufsichtsrat / Board</t>
        </is>
      </c>
      <c r="B15" t="inlineStr">
        <is>
          <t>Anastassis G. David, Alfredo Rivera, Alexandra Papalexopoulou, Anastasios P. Leventis, Charlotte J. Boyle, Christo Leventis, John P. Sechi, José Octavio Reyes, Olusola David-Borha, Reto Francioni, Robert Ryan Rudolph, William W. Douglas III, Zoran Bogdanovic</t>
        </is>
      </c>
    </row>
    <row r="16">
      <c r="A16" s="5" t="inlineStr">
        <is>
          <t>Beschreibung</t>
        </is>
      </c>
      <c r="B16" t="inlineStr">
        <is>
          <t>Die Coca-Cola HBC AG (Coca-Cola Hellenic Bottling Company), mit Firmensitz in Zug, Schweiz, ist eine Unternehmensgruppe, die in der Produktion und dem Vertrieb von alkoholfreien Getränken international tätig ist und zu den weltweit führenden lizensierten Abfüllpartnern von Produkten der The Coca-Cola Company zählt. Der Konzern verwendet die von der Coca-Cola Company gelieferten Konzentrate und Sirupe zur Herstellung der Getränke und ist auch für die Verpackung, den Verkauf und die Verteilung der fertigen Markenprodukte an ihre Handelspartner und Verbraucher zuständig. Die Coca-Cola Company ist aber im Besitz der Marken und ist verantwortlich für das Marketing. Die Coca-Cola HBC AG unterhält mehr als 250 Distributionszentren und Lagerhäuser, 52 Produktionsstandorten und mehr als 250 Abfüllanlagen in 28 Ländern weltweit. Das Unternehmen bietet eine breite Palette von trinkfertigen alkoholfreien Getränken wie Erfrischungsgetränke, Säfte, Minerlawasser, Sport- und Energiedrinks sowie Tee-und Kaffeegetränke an. In Lizenz werden Coca-Cola, Fanta und Sprite hergestellt sowie Eigenprodukte wie Amita, Avra, Deep River Rock und Fruice. Zusätzlich vertreibt das Unternehmen Drittprodukte wie Nestea, Monster Energy Drinks, Bier und Spirituosen. Die Coca-Cola HBC AG entstand im Jahr 2013 im Rahmen eines Aktientausches mit der griechischen Cola Hellenic Bottling Company SA und deren Geschäftsübernahme, um die Internationalität der Coca-Cola Hellenic zu erweitern und die betriebswirtschaftliche Flexibilität zu steigern. Hauptaktionäre der Coca-Cola HBC AG mit jeweils rund 23 % Anteilen sind die Kar-Tess Holding SA, eine private Holdinggesellschaft und die Coca-Cola Company. Copyright 2014 FINANCE BASE AG</t>
        </is>
      </c>
    </row>
    <row r="17">
      <c r="A17" s="5" t="inlineStr">
        <is>
          <t>Profile</t>
        </is>
      </c>
      <c r="B17" t="inlineStr">
        <is>
          <t>The Coca-Cola HBC AG (Coca-Cola Hellenic Bottling Company), headquartered in train, Switzerland, is a corporate group that operates internationally in the production and sale of soft drinks and the world's leading licensed bottling partners of products of The Coca-Cola Company is one. The Group uses the data provided by the Coca-Cola Company concentrates and syrups for the manufacture of beverages and is also responsible for the packaging, sale and distribution of finished brand products to their trading partners and consumers. The Coca-Cola Company is, however, owned by the brands and is responsible for marketing. The Coca-Cola HBC AG operates more than 250 distribution centers and warehouses, 52 production sites and more than 250 worldwide bottling plants in 28 countries. The company offers a wide range of ready-alcoholic beverages such as soft drinks, juices, Minerlawasser, sports and energy drinks and tea and coffee drinks. Licensed Coca-Cola, Fanta and Sprite are produced and own products including Amita, Avra, Deep River Rock and Fruice. The company also distributes third-party products such as Nestea, Monster energy drinks, beer and spirits. The Coca-Cola HBC AG was formed in 2013 as part of a share swap with the Greek Cola Hellenic Bottling Company SA and its business acquisition to expand the international character of Coca-Cola Hellenic and increase business flexibility. Major shareholders of Coca-Cola HBC AG, with around 23% of shares are the Kar-Tess Holding SA, a private holding company and the Coca-Cola Company.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inlineStr"/>
      <c r="L19" s="5" t="inlineStr"/>
    </row>
    <row r="20">
      <c r="A20" s="5" t="inlineStr">
        <is>
          <t>Umsatz</t>
        </is>
      </c>
      <c r="B20" s="5" t="inlineStr">
        <is>
          <t>Revenue</t>
        </is>
      </c>
      <c r="C20" t="n">
        <v>7026</v>
      </c>
      <c r="D20" t="n">
        <v>6657</v>
      </c>
      <c r="E20" t="n">
        <v>6522</v>
      </c>
      <c r="F20" t="n">
        <v>6219</v>
      </c>
      <c r="G20" t="n">
        <v>6346</v>
      </c>
      <c r="H20" t="n">
        <v>6510</v>
      </c>
      <c r="I20" t="n">
        <v>6874</v>
      </c>
      <c r="J20" t="n">
        <v>7045</v>
      </c>
    </row>
    <row r="21">
      <c r="A21" s="5" t="inlineStr">
        <is>
          <t>Bruttoergebnis vom Umsatz</t>
        </is>
      </c>
      <c r="B21" s="5" t="inlineStr">
        <is>
          <t>Gross Profit</t>
        </is>
      </c>
      <c r="C21" t="n">
        <v>2646</v>
      </c>
      <c r="D21" t="n">
        <v>2515</v>
      </c>
      <c r="E21" t="n">
        <v>2439</v>
      </c>
      <c r="F21" t="n">
        <v>2299</v>
      </c>
      <c r="G21" t="n">
        <v>2327</v>
      </c>
      <c r="H21" t="n">
        <v>2318</v>
      </c>
      <c r="I21" t="n">
        <v>2436</v>
      </c>
      <c r="J21" t="n">
        <v>2523</v>
      </c>
    </row>
    <row r="22">
      <c r="A22" s="5" t="inlineStr">
        <is>
          <t>Operatives Ergebnis (EBIT)</t>
        </is>
      </c>
      <c r="B22" s="5" t="inlineStr">
        <is>
          <t>EBIT Earning Before Interest &amp; Tax</t>
        </is>
      </c>
      <c r="C22" t="n">
        <v>715.3</v>
      </c>
      <c r="D22" t="n">
        <v>639.4</v>
      </c>
      <c r="E22" t="n">
        <v>589.8</v>
      </c>
      <c r="F22" t="n">
        <v>506.3</v>
      </c>
      <c r="G22" t="n">
        <v>418.2</v>
      </c>
      <c r="H22" t="n">
        <v>361.1</v>
      </c>
      <c r="I22" t="n">
        <v>373.7</v>
      </c>
      <c r="J22" t="n">
        <v>337.7</v>
      </c>
    </row>
    <row r="23">
      <c r="A23" s="5" t="inlineStr">
        <is>
          <t>Finanzergebnis</t>
        </is>
      </c>
      <c r="B23" s="5" t="inlineStr">
        <is>
          <t>Financial Result</t>
        </is>
      </c>
      <c r="C23" t="n">
        <v>-54.1</v>
      </c>
      <c r="D23" t="n">
        <v>-28.5</v>
      </c>
      <c r="E23" t="n">
        <v>-24.9</v>
      </c>
      <c r="F23" t="n">
        <v>-48.5</v>
      </c>
      <c r="G23" t="n">
        <v>-61.1</v>
      </c>
      <c r="H23" t="n">
        <v>-9.1</v>
      </c>
      <c r="I23" t="n">
        <v>-79.59999999999999</v>
      </c>
      <c r="J23" t="n">
        <v>-79.09999999999999</v>
      </c>
    </row>
    <row r="24">
      <c r="A24" s="5" t="inlineStr">
        <is>
          <t>Ergebnis vor Steuer (EBT)</t>
        </is>
      </c>
      <c r="B24" s="5" t="inlineStr">
        <is>
          <t>EBT Earning Before Tax</t>
        </is>
      </c>
      <c r="C24" t="n">
        <v>661.2</v>
      </c>
      <c r="D24" t="n">
        <v>610.9</v>
      </c>
      <c r="E24" t="n">
        <v>564.9</v>
      </c>
      <c r="F24" t="n">
        <v>457.8</v>
      </c>
      <c r="G24" t="n">
        <v>357.1</v>
      </c>
      <c r="H24" t="n">
        <v>352</v>
      </c>
      <c r="I24" t="n">
        <v>294.1</v>
      </c>
      <c r="J24" t="n">
        <v>258.6</v>
      </c>
    </row>
    <row r="25">
      <c r="A25" s="5" t="inlineStr">
        <is>
          <t>Ergebnis nach Steuer</t>
        </is>
      </c>
      <c r="B25" s="5" t="inlineStr">
        <is>
          <t>Earnings after tax</t>
        </is>
      </c>
      <c r="C25" t="n">
        <v>488</v>
      </c>
      <c r="D25" t="n">
        <v>448.1</v>
      </c>
      <c r="E25" t="n">
        <v>426.5</v>
      </c>
      <c r="F25" t="n">
        <v>344</v>
      </c>
      <c r="G25" t="n">
        <v>280.7</v>
      </c>
      <c r="H25" t="n">
        <v>294.2</v>
      </c>
      <c r="I25" t="n">
        <v>221.2</v>
      </c>
      <c r="J25" t="n">
        <v>193.4</v>
      </c>
    </row>
    <row r="26">
      <c r="A26" s="5" t="inlineStr">
        <is>
          <t>Minderheitenanteil</t>
        </is>
      </c>
      <c r="B26" s="5" t="inlineStr">
        <is>
          <t>Minority Share</t>
        </is>
      </c>
      <c r="C26" t="n">
        <v>-0.5</v>
      </c>
      <c r="D26" t="n">
        <v>-0.7</v>
      </c>
      <c r="E26" t="n">
        <v>-0.5</v>
      </c>
      <c r="F26" t="n">
        <v>-0.5</v>
      </c>
      <c r="G26" t="n">
        <v>-0.4</v>
      </c>
      <c r="H26" t="n">
        <v>0.6</v>
      </c>
      <c r="I26" t="inlineStr">
        <is>
          <t>-</t>
        </is>
      </c>
      <c r="J26" t="n">
        <v>-3</v>
      </c>
    </row>
    <row r="27">
      <c r="A27" s="5" t="inlineStr">
        <is>
          <t>Jahresüberschuss/-fehlbetrag</t>
        </is>
      </c>
      <c r="B27" s="5" t="inlineStr">
        <is>
          <t>Net Profit</t>
        </is>
      </c>
      <c r="C27" t="n">
        <v>487.5</v>
      </c>
      <c r="D27" t="n">
        <v>447.4</v>
      </c>
      <c r="E27" t="n">
        <v>426</v>
      </c>
      <c r="F27" t="n">
        <v>343.5</v>
      </c>
      <c r="G27" t="n">
        <v>280.3</v>
      </c>
      <c r="H27" t="n">
        <v>294.8</v>
      </c>
      <c r="I27" t="n">
        <v>221.2</v>
      </c>
      <c r="J27" t="n">
        <v>190.4</v>
      </c>
    </row>
    <row r="28">
      <c r="A28" s="5" t="inlineStr">
        <is>
          <t>Summe Umlaufvermögen</t>
        </is>
      </c>
      <c r="B28" s="5" t="inlineStr">
        <is>
          <t>Current Assets</t>
        </is>
      </c>
      <c r="C28" t="n">
        <v>3076</v>
      </c>
      <c r="D28" t="n">
        <v>2438</v>
      </c>
      <c r="E28" t="n">
        <v>2286</v>
      </c>
      <c r="F28" t="n">
        <v>2061</v>
      </c>
      <c r="G28" t="n">
        <v>1868</v>
      </c>
      <c r="H28" t="n">
        <v>2062</v>
      </c>
      <c r="I28" t="n">
        <v>2152</v>
      </c>
      <c r="J28" t="n">
        <v>1971</v>
      </c>
    </row>
    <row r="29">
      <c r="A29" s="5" t="inlineStr">
        <is>
          <t>Summe Anlagevermögen</t>
        </is>
      </c>
      <c r="B29" s="5" t="inlineStr">
        <is>
          <t>Fixed Assets</t>
        </is>
      </c>
      <c r="C29" t="n">
        <v>5138</v>
      </c>
      <c r="D29" t="n">
        <v>4416</v>
      </c>
      <c r="E29" t="n">
        <v>4345</v>
      </c>
      <c r="F29" t="n">
        <v>4504</v>
      </c>
      <c r="G29" t="n">
        <v>4665</v>
      </c>
      <c r="H29" t="n">
        <v>4817</v>
      </c>
      <c r="I29" t="n">
        <v>5123</v>
      </c>
      <c r="J29" t="n">
        <v>5279</v>
      </c>
    </row>
    <row r="30">
      <c r="A30" s="5" t="inlineStr">
        <is>
          <t>Summe Aktiva</t>
        </is>
      </c>
      <c r="B30" s="5" t="inlineStr">
        <is>
          <t>Total Assets</t>
        </is>
      </c>
      <c r="C30" t="n">
        <v>8214</v>
      </c>
      <c r="D30" t="n">
        <v>6854</v>
      </c>
      <c r="E30" t="n">
        <v>6630</v>
      </c>
      <c r="F30" t="n">
        <v>6565</v>
      </c>
      <c r="G30" t="n">
        <v>6533</v>
      </c>
      <c r="H30" t="n">
        <v>6879</v>
      </c>
      <c r="I30" t="n">
        <v>7275</v>
      </c>
      <c r="J30" t="n">
        <v>7250</v>
      </c>
    </row>
    <row r="31">
      <c r="A31" s="5" t="inlineStr">
        <is>
          <t>Summe kurzfristiges Fremdkapital</t>
        </is>
      </c>
      <c r="B31" s="5" t="inlineStr">
        <is>
          <t>Short-Term Debt</t>
        </is>
      </c>
      <c r="C31" t="n">
        <v>2667</v>
      </c>
      <c r="D31" t="n">
        <v>2019</v>
      </c>
      <c r="E31" t="n">
        <v>1896</v>
      </c>
      <c r="F31" t="n">
        <v>1968</v>
      </c>
      <c r="G31" t="n">
        <v>2491</v>
      </c>
      <c r="H31" t="n">
        <v>2196</v>
      </c>
      <c r="I31" t="n">
        <v>2066</v>
      </c>
      <c r="J31" t="n">
        <v>2222</v>
      </c>
    </row>
    <row r="32">
      <c r="A32" s="5" t="inlineStr">
        <is>
          <t>Summe langfristiges Fremdkapital</t>
        </is>
      </c>
      <c r="B32" s="5" t="inlineStr">
        <is>
          <t>Long-Term Debt</t>
        </is>
      </c>
      <c r="C32" t="n">
        <v>2847</v>
      </c>
      <c r="D32" t="n">
        <v>1719</v>
      </c>
      <c r="E32" t="n">
        <v>1722</v>
      </c>
      <c r="F32" t="n">
        <v>1727</v>
      </c>
      <c r="G32" t="n">
        <v>1218</v>
      </c>
      <c r="H32" t="n">
        <v>1892</v>
      </c>
      <c r="I32" t="n">
        <v>2241</v>
      </c>
      <c r="J32" t="n">
        <v>2021</v>
      </c>
    </row>
    <row r="33">
      <c r="A33" s="5" t="inlineStr">
        <is>
          <t>Summe Fremdkapital</t>
        </is>
      </c>
      <c r="B33" s="5" t="inlineStr">
        <is>
          <t>Total Liabilities</t>
        </is>
      </c>
      <c r="C33" t="n">
        <v>5514</v>
      </c>
      <c r="D33" t="n">
        <v>3738</v>
      </c>
      <c r="E33" t="n">
        <v>3618</v>
      </c>
      <c r="F33" t="n">
        <v>3695</v>
      </c>
      <c r="G33" t="n">
        <v>3709</v>
      </c>
      <c r="H33" t="n">
        <v>4088</v>
      </c>
      <c r="I33" t="n">
        <v>4308</v>
      </c>
      <c r="J33" t="n">
        <v>4244</v>
      </c>
    </row>
    <row r="34">
      <c r="A34" s="5" t="inlineStr">
        <is>
          <t>Minderheitenanteil</t>
        </is>
      </c>
      <c r="B34" s="5" t="inlineStr">
        <is>
          <t>Minority Share</t>
        </is>
      </c>
      <c r="C34" t="n">
        <v>2.7</v>
      </c>
      <c r="D34" t="n">
        <v>5.3</v>
      </c>
      <c r="E34" t="n">
        <v>4.8</v>
      </c>
      <c r="F34" t="n">
        <v>4.5</v>
      </c>
      <c r="G34" t="n">
        <v>4.3</v>
      </c>
      <c r="H34" t="n">
        <v>4.1</v>
      </c>
      <c r="I34" t="n">
        <v>5.1</v>
      </c>
      <c r="J34" t="n">
        <v>17.8</v>
      </c>
    </row>
    <row r="35">
      <c r="A35" s="5" t="inlineStr">
        <is>
          <t>Summe Eigenkapital</t>
        </is>
      </c>
      <c r="B35" s="5" t="inlineStr">
        <is>
          <t>Equity</t>
        </is>
      </c>
      <c r="C35" t="n">
        <v>2698</v>
      </c>
      <c r="D35" t="n">
        <v>3111</v>
      </c>
      <c r="E35" t="n">
        <v>3007</v>
      </c>
      <c r="F35" t="n">
        <v>2866</v>
      </c>
      <c r="G35" t="n">
        <v>2820</v>
      </c>
      <c r="H35" t="n">
        <v>2787</v>
      </c>
      <c r="I35" t="n">
        <v>2962</v>
      </c>
      <c r="J35" t="n">
        <v>2989</v>
      </c>
    </row>
    <row r="36">
      <c r="A36" s="5" t="inlineStr">
        <is>
          <t>Summe Passiva</t>
        </is>
      </c>
      <c r="B36" s="5" t="inlineStr">
        <is>
          <t>Liabilities &amp; Shareholder Equity</t>
        </is>
      </c>
      <c r="C36" t="n">
        <v>8214</v>
      </c>
      <c r="D36" t="n">
        <v>6854</v>
      </c>
      <c r="E36" t="n">
        <v>6630</v>
      </c>
      <c r="F36" t="n">
        <v>6565</v>
      </c>
      <c r="G36" t="n">
        <v>6533</v>
      </c>
      <c r="H36" t="n">
        <v>6879</v>
      </c>
      <c r="I36" t="n">
        <v>7275</v>
      </c>
      <c r="J36" t="n">
        <v>7250</v>
      </c>
    </row>
    <row r="37">
      <c r="A37" s="5" t="inlineStr">
        <is>
          <t>Mio.Aktien im Umlauf</t>
        </is>
      </c>
      <c r="B37" s="5" t="inlineStr">
        <is>
          <t>Million shares outstanding</t>
        </is>
      </c>
      <c r="C37" t="n">
        <v>369.93</v>
      </c>
      <c r="D37" t="n">
        <v>371.83</v>
      </c>
      <c r="E37" t="n">
        <v>370.76</v>
      </c>
      <c r="F37" t="n">
        <v>366.64</v>
      </c>
      <c r="G37" t="n">
        <v>368.14</v>
      </c>
      <c r="H37" t="n">
        <v>367.8</v>
      </c>
      <c r="I37" t="n">
        <v>367.7</v>
      </c>
      <c r="J37" t="inlineStr">
        <is>
          <t>-</t>
        </is>
      </c>
    </row>
    <row r="38">
      <c r="A38" s="5" t="inlineStr">
        <is>
          <t>Gezeichnetes Kapital (in Mio.)</t>
        </is>
      </c>
      <c r="B38" s="5" t="inlineStr">
        <is>
          <t>Subscribed Capital in M</t>
        </is>
      </c>
      <c r="C38" t="n">
        <v>2011</v>
      </c>
      <c r="D38" t="n">
        <v>2021</v>
      </c>
      <c r="E38" t="n">
        <v>2015</v>
      </c>
      <c r="F38" t="n">
        <v>1991</v>
      </c>
      <c r="G38" t="n">
        <v>2000</v>
      </c>
      <c r="H38" t="n">
        <v>1998</v>
      </c>
      <c r="I38" t="n">
        <v>1997</v>
      </c>
      <c r="J38" t="n">
        <v>370.2</v>
      </c>
    </row>
    <row r="39">
      <c r="A39" s="5" t="inlineStr">
        <is>
          <t>Ergebnis je Aktie (brutto)</t>
        </is>
      </c>
      <c r="B39" s="5" t="inlineStr">
        <is>
          <t>Earnings per share</t>
        </is>
      </c>
      <c r="C39" t="n">
        <v>1.79</v>
      </c>
      <c r="D39" t="n">
        <v>1.64</v>
      </c>
      <c r="E39" t="n">
        <v>1.52</v>
      </c>
      <c r="F39" t="n">
        <v>1.25</v>
      </c>
      <c r="G39" t="n">
        <v>0.97</v>
      </c>
      <c r="H39" t="n">
        <v>0.96</v>
      </c>
      <c r="I39" t="n">
        <v>0.8</v>
      </c>
      <c r="J39" t="inlineStr">
        <is>
          <t>-</t>
        </is>
      </c>
    </row>
    <row r="40">
      <c r="A40" s="5" t="inlineStr">
        <is>
          <t>Ergebnis je Aktie (unverwässert)</t>
        </is>
      </c>
      <c r="B40" s="5" t="inlineStr">
        <is>
          <t>Basic Earnings per share</t>
        </is>
      </c>
      <c r="C40" t="n">
        <v>1.34</v>
      </c>
      <c r="D40" t="n">
        <v>1.22</v>
      </c>
      <c r="E40" t="n">
        <v>1.17</v>
      </c>
      <c r="F40" t="n">
        <v>0.95</v>
      </c>
      <c r="G40" t="n">
        <v>0.77</v>
      </c>
      <c r="H40" t="n">
        <v>0.8100000000000001</v>
      </c>
      <c r="I40" t="n">
        <v>0.61</v>
      </c>
      <c r="J40" t="n">
        <v>0.52</v>
      </c>
    </row>
    <row r="41">
      <c r="A41" s="5" t="inlineStr">
        <is>
          <t>Ergebnis je Aktie (verwässert)</t>
        </is>
      </c>
      <c r="B41" s="5" t="inlineStr">
        <is>
          <t>Diluted Earnings per share</t>
        </is>
      </c>
      <c r="C41" t="n">
        <v>1.33</v>
      </c>
      <c r="D41" t="n">
        <v>1.21</v>
      </c>
      <c r="E41" t="n">
        <v>1.16</v>
      </c>
      <c r="F41" t="n">
        <v>0.95</v>
      </c>
      <c r="G41" t="n">
        <v>0.77</v>
      </c>
      <c r="H41" t="n">
        <v>0.8100000000000001</v>
      </c>
      <c r="I41" t="n">
        <v>0.61</v>
      </c>
      <c r="J41" t="n">
        <v>0.52</v>
      </c>
    </row>
    <row r="42">
      <c r="A42" s="5" t="inlineStr">
        <is>
          <t>Dividende je Aktie</t>
        </is>
      </c>
      <c r="B42" s="5" t="inlineStr">
        <is>
          <t>Dividend per share</t>
        </is>
      </c>
      <c r="C42" t="n">
        <v>0.62</v>
      </c>
      <c r="D42" t="n">
        <v>0.57</v>
      </c>
      <c r="E42" t="n">
        <v>0.54</v>
      </c>
      <c r="F42" t="n">
        <v>0.44</v>
      </c>
      <c r="G42" t="n">
        <v>0.4</v>
      </c>
      <c r="H42" t="n">
        <v>0.36</v>
      </c>
      <c r="I42" t="n">
        <v>0.35</v>
      </c>
      <c r="J42" t="n">
        <v>0.34</v>
      </c>
    </row>
    <row r="43">
      <c r="A43" s="5" t="inlineStr">
        <is>
          <t>Dividendenausschüttung in Mio</t>
        </is>
      </c>
      <c r="B43" s="5" t="inlineStr">
        <is>
          <t>Dividend Payment in M</t>
        </is>
      </c>
      <c r="C43" t="n">
        <v>247.8</v>
      </c>
      <c r="D43" t="n">
        <v>200.6</v>
      </c>
      <c r="E43" t="n">
        <v>162</v>
      </c>
      <c r="F43" t="n">
        <v>146.1</v>
      </c>
      <c r="G43" t="n">
        <v>132.4</v>
      </c>
      <c r="H43" t="n">
        <v>130.2</v>
      </c>
      <c r="I43" t="n">
        <v>124.7</v>
      </c>
      <c r="J43" t="inlineStr">
        <is>
          <t>-</t>
        </is>
      </c>
    </row>
    <row r="44">
      <c r="A44" s="5" t="inlineStr">
        <is>
          <t>Umsatz je Aktie</t>
        </is>
      </c>
      <c r="B44" s="5" t="inlineStr">
        <is>
          <t>Revenue per share</t>
        </is>
      </c>
      <c r="C44" t="n">
        <v>18.99</v>
      </c>
      <c r="D44" t="n">
        <v>17.9</v>
      </c>
      <c r="E44" t="n">
        <v>17.59</v>
      </c>
      <c r="F44" t="n">
        <v>16.96</v>
      </c>
      <c r="G44" t="n">
        <v>17.24</v>
      </c>
      <c r="H44" t="n">
        <v>17.7</v>
      </c>
      <c r="I44" t="n">
        <v>18.69</v>
      </c>
      <c r="J44" t="inlineStr">
        <is>
          <t>-</t>
        </is>
      </c>
    </row>
    <row r="45">
      <c r="A45" s="5" t="inlineStr">
        <is>
          <t>Buchwert je Aktie</t>
        </is>
      </c>
      <c r="B45" s="5" t="inlineStr">
        <is>
          <t>Book value per share</t>
        </is>
      </c>
      <c r="C45" t="n">
        <v>7.29</v>
      </c>
      <c r="D45" t="n">
        <v>8.369999999999999</v>
      </c>
      <c r="E45" t="n">
        <v>8.109999999999999</v>
      </c>
      <c r="F45" t="n">
        <v>7.82</v>
      </c>
      <c r="G45" t="n">
        <v>7.66</v>
      </c>
      <c r="H45" t="n">
        <v>7.58</v>
      </c>
      <c r="I45" t="n">
        <v>8.06</v>
      </c>
      <c r="J45" t="inlineStr">
        <is>
          <t>-</t>
        </is>
      </c>
    </row>
    <row r="46">
      <c r="A46" s="5" t="inlineStr">
        <is>
          <t>Cashflow je Aktie</t>
        </is>
      </c>
      <c r="B46" s="5" t="inlineStr">
        <is>
          <t>Cashflow per share</t>
        </is>
      </c>
      <c r="C46" t="n">
        <v>2.5</v>
      </c>
      <c r="D46" t="n">
        <v>2.14</v>
      </c>
      <c r="E46" t="n">
        <v>2.17</v>
      </c>
      <c r="F46" t="n">
        <v>2.08</v>
      </c>
      <c r="G46" t="n">
        <v>2.01</v>
      </c>
      <c r="H46" t="n">
        <v>1.87</v>
      </c>
      <c r="I46" t="n">
        <v>2.13</v>
      </c>
      <c r="J46" t="inlineStr">
        <is>
          <t>-</t>
        </is>
      </c>
    </row>
    <row r="47">
      <c r="A47" s="5" t="inlineStr">
        <is>
          <t>Bilanzsumme je Aktie</t>
        </is>
      </c>
      <c r="B47" s="5" t="inlineStr">
        <is>
          <t>Total assets per share</t>
        </is>
      </c>
      <c r="C47" t="n">
        <v>22.2</v>
      </c>
      <c r="D47" t="n">
        <v>18.43</v>
      </c>
      <c r="E47" t="n">
        <v>17.88</v>
      </c>
      <c r="F47" t="n">
        <v>17.91</v>
      </c>
      <c r="G47" t="n">
        <v>17.75</v>
      </c>
      <c r="H47" t="n">
        <v>18.7</v>
      </c>
      <c r="I47" t="n">
        <v>19.78</v>
      </c>
      <c r="J47" t="inlineStr">
        <is>
          <t>-</t>
        </is>
      </c>
    </row>
    <row r="48">
      <c r="A48" s="5" t="inlineStr">
        <is>
          <t>Personal am Ende des Jahres</t>
        </is>
      </c>
      <c r="B48" s="5" t="inlineStr">
        <is>
          <t>Staff at the end of year</t>
        </is>
      </c>
      <c r="C48" t="n">
        <v>28389</v>
      </c>
      <c r="D48" t="n">
        <v>28884</v>
      </c>
      <c r="E48" t="n">
        <v>29427</v>
      </c>
      <c r="F48" t="n">
        <v>31083</v>
      </c>
      <c r="G48" t="n">
        <v>33311</v>
      </c>
      <c r="H48" t="n">
        <v>36362</v>
      </c>
      <c r="I48" t="n">
        <v>38089</v>
      </c>
      <c r="J48" t="n">
        <v>39736</v>
      </c>
    </row>
    <row r="49">
      <c r="A49" s="5" t="inlineStr">
        <is>
          <t>Personalaufwand in Mio. EUR</t>
        </is>
      </c>
      <c r="B49" s="5" t="inlineStr">
        <is>
          <t>Personnel expenses in M</t>
        </is>
      </c>
      <c r="C49" t="n">
        <v>1037</v>
      </c>
      <c r="D49" t="n">
        <v>993.2</v>
      </c>
      <c r="E49" t="n">
        <v>992.3</v>
      </c>
      <c r="F49" t="n">
        <v>984</v>
      </c>
      <c r="G49" t="n">
        <v>1070</v>
      </c>
      <c r="H49" t="n">
        <v>1104</v>
      </c>
      <c r="I49" t="n">
        <v>1128</v>
      </c>
      <c r="J49" t="n">
        <v>1199</v>
      </c>
    </row>
    <row r="50">
      <c r="A50" s="5" t="inlineStr">
        <is>
          <t>Aufwand je Mitarbeiter in EUR</t>
        </is>
      </c>
      <c r="B50" s="5" t="inlineStr">
        <is>
          <t>Effort per employee</t>
        </is>
      </c>
      <c r="C50" t="n">
        <v>36539</v>
      </c>
      <c r="D50" t="n">
        <v>34386</v>
      </c>
      <c r="E50" t="n">
        <v>33721</v>
      </c>
      <c r="F50" t="n">
        <v>31657</v>
      </c>
      <c r="G50" t="n">
        <v>32116</v>
      </c>
      <c r="H50" t="n">
        <v>30359</v>
      </c>
      <c r="I50" t="n">
        <v>29623</v>
      </c>
      <c r="J50" t="n">
        <v>30182</v>
      </c>
    </row>
    <row r="51">
      <c r="A51" s="5" t="inlineStr">
        <is>
          <t>Umsatz je Mitarbeiter in EUR</t>
        </is>
      </c>
      <c r="B51" s="5" t="inlineStr">
        <is>
          <t>Turnover per employee</t>
        </is>
      </c>
      <c r="C51" t="n">
        <v>247490</v>
      </c>
      <c r="D51" t="n">
        <v>230477</v>
      </c>
      <c r="E51" t="n">
        <v>221633</v>
      </c>
      <c r="F51" t="n">
        <v>200077</v>
      </c>
      <c r="G51" t="n">
        <v>190511</v>
      </c>
      <c r="H51" t="n">
        <v>179039</v>
      </c>
      <c r="I51" t="n">
        <v>180472</v>
      </c>
      <c r="J51" t="n">
        <v>177288</v>
      </c>
    </row>
    <row r="52">
      <c r="A52" s="5" t="inlineStr">
        <is>
          <t>Bruttoergebnis je Mitarbeiter in EUR</t>
        </is>
      </c>
      <c r="B52" s="5" t="inlineStr">
        <is>
          <t>Gross Profit per employee</t>
        </is>
      </c>
      <c r="C52" t="n">
        <v>93191</v>
      </c>
      <c r="D52" t="n">
        <v>87083</v>
      </c>
      <c r="E52" t="n">
        <v>82883</v>
      </c>
      <c r="F52" t="n">
        <v>73957</v>
      </c>
      <c r="G52" t="n">
        <v>69869</v>
      </c>
      <c r="H52" t="n">
        <v>63740</v>
      </c>
      <c r="I52" t="n">
        <v>63942</v>
      </c>
      <c r="J52" t="n">
        <v>63481</v>
      </c>
    </row>
    <row r="53">
      <c r="A53" s="5" t="inlineStr">
        <is>
          <t>Gewinn je Mitarbeiter in EUR</t>
        </is>
      </c>
      <c r="B53" s="5" t="inlineStr">
        <is>
          <t>Earnings per employee</t>
        </is>
      </c>
      <c r="C53" t="n">
        <v>17172</v>
      </c>
      <c r="D53" t="n">
        <v>15490</v>
      </c>
      <c r="E53" t="n">
        <v>14477</v>
      </c>
      <c r="F53" t="n">
        <v>11051</v>
      </c>
      <c r="G53" t="n">
        <v>8415</v>
      </c>
      <c r="H53" t="n">
        <v>8107</v>
      </c>
      <c r="I53" t="n">
        <v>5807</v>
      </c>
      <c r="J53" t="n">
        <v>4792</v>
      </c>
    </row>
    <row r="54">
      <c r="A54" s="5" t="inlineStr">
        <is>
          <t>KGV (Kurs/Gewinn)</t>
        </is>
      </c>
      <c r="B54" s="5" t="inlineStr">
        <is>
          <t>PE (price/earnings)</t>
        </is>
      </c>
      <c r="C54" t="n">
        <v>22.7</v>
      </c>
      <c r="D54" t="n">
        <v>21.8</v>
      </c>
      <c r="E54" t="n">
        <v>23.2</v>
      </c>
      <c r="F54" t="n">
        <v>21.7</v>
      </c>
      <c r="G54" t="n">
        <v>24.7</v>
      </c>
      <c r="H54" t="n">
        <v>19.9</v>
      </c>
      <c r="I54" t="n">
        <v>34.8</v>
      </c>
      <c r="J54" t="inlineStr">
        <is>
          <t>-</t>
        </is>
      </c>
    </row>
    <row r="55">
      <c r="A55" s="5" t="inlineStr">
        <is>
          <t>KUV (Kurs/Umsatz)</t>
        </is>
      </c>
      <c r="B55" s="5" t="inlineStr">
        <is>
          <t>PS (price/sales)</t>
        </is>
      </c>
      <c r="C55" t="n">
        <v>1.6</v>
      </c>
      <c r="D55" t="n">
        <v>1.48</v>
      </c>
      <c r="E55" t="n">
        <v>1.54</v>
      </c>
      <c r="F55" t="n">
        <v>1.22</v>
      </c>
      <c r="G55" t="n">
        <v>1.1</v>
      </c>
      <c r="H55" t="n">
        <v>0.91</v>
      </c>
      <c r="I55" t="n">
        <v>1.14</v>
      </c>
      <c r="J55" t="inlineStr">
        <is>
          <t>-</t>
        </is>
      </c>
    </row>
    <row r="56">
      <c r="A56" s="5" t="inlineStr">
        <is>
          <t>KBV (Kurs/Buchwert)</t>
        </is>
      </c>
      <c r="B56" s="5" t="inlineStr">
        <is>
          <t>PB (price/book value)</t>
        </is>
      </c>
      <c r="C56" t="n">
        <v>4.17</v>
      </c>
      <c r="D56" t="n">
        <v>3.17</v>
      </c>
      <c r="E56" t="n">
        <v>3.34</v>
      </c>
      <c r="F56" t="n">
        <v>2.64</v>
      </c>
      <c r="G56" t="n">
        <v>2.48</v>
      </c>
      <c r="H56" t="n">
        <v>2.12</v>
      </c>
      <c r="I56" t="n">
        <v>2.63</v>
      </c>
      <c r="J56" t="inlineStr">
        <is>
          <t>-</t>
        </is>
      </c>
    </row>
    <row r="57">
      <c r="A57" s="5" t="inlineStr">
        <is>
          <t>KCV (Kurs/Cashflow)</t>
        </is>
      </c>
      <c r="B57" s="5" t="inlineStr">
        <is>
          <t>PC (price/cashflow)</t>
        </is>
      </c>
      <c r="C57" t="n">
        <v>12.15</v>
      </c>
      <c r="D57" t="n">
        <v>12.4</v>
      </c>
      <c r="E57" t="n">
        <v>12.5</v>
      </c>
      <c r="F57" t="n">
        <v>9.9</v>
      </c>
      <c r="G57" t="n">
        <v>9.460000000000001</v>
      </c>
      <c r="H57" t="n">
        <v>8.619999999999999</v>
      </c>
      <c r="I57" t="n">
        <v>9.94</v>
      </c>
      <c r="J57" t="inlineStr">
        <is>
          <t>-</t>
        </is>
      </c>
    </row>
    <row r="58">
      <c r="A58" s="5" t="inlineStr">
        <is>
          <t>Dividendenrendite in %</t>
        </is>
      </c>
      <c r="B58" s="5" t="inlineStr">
        <is>
          <t>Dividend Yield in %</t>
        </is>
      </c>
      <c r="C58" t="n">
        <v>2.04</v>
      </c>
      <c r="D58" t="n">
        <v>2.15</v>
      </c>
      <c r="E58" t="n">
        <v>1.99</v>
      </c>
      <c r="F58" t="n">
        <v>2.13</v>
      </c>
      <c r="G58" t="n">
        <v>2.11</v>
      </c>
      <c r="H58" t="n">
        <v>2.24</v>
      </c>
      <c r="I58" t="n">
        <v>1.65</v>
      </c>
      <c r="J58" t="inlineStr">
        <is>
          <t>-</t>
        </is>
      </c>
    </row>
    <row r="59">
      <c r="A59" s="5" t="inlineStr">
        <is>
          <t>Gewinnrendite in %</t>
        </is>
      </c>
      <c r="B59" s="5" t="inlineStr">
        <is>
          <t>Return on profit in %</t>
        </is>
      </c>
      <c r="C59" t="n">
        <v>4.4</v>
      </c>
      <c r="D59" t="n">
        <v>4.6</v>
      </c>
      <c r="E59" t="n">
        <v>4.3</v>
      </c>
      <c r="F59" t="n">
        <v>4.6</v>
      </c>
      <c r="G59" t="n">
        <v>4.1</v>
      </c>
      <c r="H59" t="n">
        <v>5</v>
      </c>
      <c r="I59" t="n">
        <v>2.9</v>
      </c>
      <c r="J59" t="inlineStr">
        <is>
          <t>-</t>
        </is>
      </c>
    </row>
    <row r="60">
      <c r="A60" s="5" t="inlineStr">
        <is>
          <t>Eigenkapitalrendite in %</t>
        </is>
      </c>
      <c r="B60" s="5" t="inlineStr">
        <is>
          <t>Return on Equity in %</t>
        </is>
      </c>
      <c r="C60" t="n">
        <v>18.07</v>
      </c>
      <c r="D60" t="n">
        <v>14.38</v>
      </c>
      <c r="E60" t="n">
        <v>14.17</v>
      </c>
      <c r="F60" t="n">
        <v>11.99</v>
      </c>
      <c r="G60" t="n">
        <v>9.94</v>
      </c>
      <c r="H60" t="n">
        <v>10.58</v>
      </c>
      <c r="I60" t="n">
        <v>7.47</v>
      </c>
      <c r="J60" t="n">
        <v>6.37</v>
      </c>
    </row>
    <row r="61">
      <c r="A61" s="5" t="inlineStr">
        <is>
          <t>Umsatzrendite in %</t>
        </is>
      </c>
      <c r="B61" s="5" t="inlineStr">
        <is>
          <t>Return on sales in %</t>
        </is>
      </c>
      <c r="C61" t="n">
        <v>6.94</v>
      </c>
      <c r="D61" t="n">
        <v>6.72</v>
      </c>
      <c r="E61" t="n">
        <v>6.53</v>
      </c>
      <c r="F61" t="n">
        <v>5.52</v>
      </c>
      <c r="G61" t="n">
        <v>4.42</v>
      </c>
      <c r="H61" t="n">
        <v>4.53</v>
      </c>
      <c r="I61" t="n">
        <v>3.22</v>
      </c>
      <c r="J61" t="n">
        <v>2.7</v>
      </c>
    </row>
    <row r="62">
      <c r="A62" s="5" t="inlineStr">
        <is>
          <t>Gesamtkapitalrendite in %</t>
        </is>
      </c>
      <c r="B62" s="5" t="inlineStr">
        <is>
          <t>Total Return on Investment in %</t>
        </is>
      </c>
      <c r="C62" t="n">
        <v>5.93</v>
      </c>
      <c r="D62" t="n">
        <v>6.53</v>
      </c>
      <c r="E62" t="n">
        <v>6.43</v>
      </c>
      <c r="F62" t="n">
        <v>5.23</v>
      </c>
      <c r="G62" t="n">
        <v>4.29</v>
      </c>
      <c r="H62" t="n">
        <v>4.29</v>
      </c>
      <c r="I62" t="n">
        <v>3.04</v>
      </c>
      <c r="J62" t="n">
        <v>2.63</v>
      </c>
    </row>
    <row r="63">
      <c r="A63" s="5" t="inlineStr">
        <is>
          <t>Return on Investment in %</t>
        </is>
      </c>
      <c r="B63" s="5" t="inlineStr">
        <is>
          <t>Return on Investment in %</t>
        </is>
      </c>
      <c r="C63" t="n">
        <v>5.93</v>
      </c>
      <c r="D63" t="n">
        <v>6.53</v>
      </c>
      <c r="E63" t="n">
        <v>6.43</v>
      </c>
      <c r="F63" t="n">
        <v>5.23</v>
      </c>
      <c r="G63" t="n">
        <v>4.29</v>
      </c>
      <c r="H63" t="n">
        <v>4.29</v>
      </c>
      <c r="I63" t="n">
        <v>3.04</v>
      </c>
      <c r="J63" t="n">
        <v>2.63</v>
      </c>
    </row>
    <row r="64">
      <c r="A64" s="5" t="inlineStr">
        <is>
          <t>Arbeitsintensität in %</t>
        </is>
      </c>
      <c r="B64" s="5" t="inlineStr">
        <is>
          <t>Work Intensity in %</t>
        </is>
      </c>
      <c r="C64" t="n">
        <v>37.45</v>
      </c>
      <c r="D64" t="n">
        <v>35.57</v>
      </c>
      <c r="E64" t="n">
        <v>34.47</v>
      </c>
      <c r="F64" t="n">
        <v>31.4</v>
      </c>
      <c r="G64" t="n">
        <v>28.59</v>
      </c>
      <c r="H64" t="n">
        <v>29.98</v>
      </c>
      <c r="I64" t="n">
        <v>29.58</v>
      </c>
      <c r="J64" t="n">
        <v>27.18</v>
      </c>
    </row>
    <row r="65">
      <c r="A65" s="5" t="inlineStr">
        <is>
          <t>Eigenkapitalquote in %</t>
        </is>
      </c>
      <c r="B65" s="5" t="inlineStr">
        <is>
          <t>Equity Ratio in %</t>
        </is>
      </c>
      <c r="C65" t="n">
        <v>32.84</v>
      </c>
      <c r="D65" t="n">
        <v>45.39</v>
      </c>
      <c r="E65" t="n">
        <v>45.36</v>
      </c>
      <c r="F65" t="n">
        <v>43.65</v>
      </c>
      <c r="G65" t="n">
        <v>43.16</v>
      </c>
      <c r="H65" t="n">
        <v>40.51</v>
      </c>
      <c r="I65" t="n">
        <v>40.72</v>
      </c>
      <c r="J65" t="n">
        <v>41.22</v>
      </c>
    </row>
    <row r="66">
      <c r="A66" s="5" t="inlineStr">
        <is>
          <t>Fremdkapitalquote in %</t>
        </is>
      </c>
      <c r="B66" s="5" t="inlineStr">
        <is>
          <t>Debt Ratio in %</t>
        </is>
      </c>
      <c r="C66" t="n">
        <v>67.16</v>
      </c>
      <c r="D66" t="n">
        <v>54.61</v>
      </c>
      <c r="E66" t="n">
        <v>54.64</v>
      </c>
      <c r="F66" t="n">
        <v>56.35</v>
      </c>
      <c r="G66" t="n">
        <v>56.84</v>
      </c>
      <c r="H66" t="n">
        <v>59.49</v>
      </c>
      <c r="I66" t="n">
        <v>59.28</v>
      </c>
      <c r="J66" t="n">
        <v>58.78</v>
      </c>
    </row>
    <row r="67">
      <c r="A67" s="5" t="inlineStr">
        <is>
          <t>Verschuldungsgrad in %</t>
        </is>
      </c>
      <c r="B67" s="5" t="inlineStr">
        <is>
          <t>Finance Gearing in %</t>
        </is>
      </c>
      <c r="C67" t="n">
        <v>204.5</v>
      </c>
      <c r="D67" t="n">
        <v>120.32</v>
      </c>
      <c r="E67" t="n">
        <v>120.46</v>
      </c>
      <c r="F67" t="n">
        <v>129.09</v>
      </c>
      <c r="G67" t="n">
        <v>131.69</v>
      </c>
      <c r="H67" t="n">
        <v>146.82</v>
      </c>
      <c r="I67" t="n">
        <v>145.59</v>
      </c>
      <c r="J67" t="n">
        <v>142.58</v>
      </c>
    </row>
    <row r="68">
      <c r="A68" s="5" t="inlineStr">
        <is>
          <t>Bruttoergebnis Marge in %</t>
        </is>
      </c>
      <c r="B68" s="5" t="inlineStr">
        <is>
          <t>Gross Profit Marge in %</t>
        </is>
      </c>
      <c r="C68" t="n">
        <v>37.66</v>
      </c>
      <c r="D68" t="n">
        <v>37.78</v>
      </c>
      <c r="E68" t="n">
        <v>37.4</v>
      </c>
      <c r="F68" t="n">
        <v>36.97</v>
      </c>
      <c r="G68" t="n">
        <v>36.67</v>
      </c>
      <c r="H68" t="n">
        <v>35.61</v>
      </c>
      <c r="I68" t="n">
        <v>35.44</v>
      </c>
    </row>
    <row r="69">
      <c r="A69" s="5" t="inlineStr">
        <is>
          <t>Kurzfristige Vermögensquote in %</t>
        </is>
      </c>
      <c r="B69" s="5" t="inlineStr">
        <is>
          <t>Current Assets Ratio in %</t>
        </is>
      </c>
      <c r="C69" t="n">
        <v>37.45</v>
      </c>
      <c r="D69" t="n">
        <v>35.57</v>
      </c>
      <c r="E69" t="n">
        <v>34.48</v>
      </c>
      <c r="F69" t="n">
        <v>31.39</v>
      </c>
      <c r="G69" t="n">
        <v>28.59</v>
      </c>
      <c r="H69" t="n">
        <v>29.98</v>
      </c>
      <c r="I69" t="n">
        <v>29.58</v>
      </c>
    </row>
    <row r="70">
      <c r="A70" s="5" t="inlineStr">
        <is>
          <t>Nettogewinn Marge in %</t>
        </is>
      </c>
      <c r="B70" s="5" t="inlineStr">
        <is>
          <t>Net Profit Marge in %</t>
        </is>
      </c>
      <c r="C70" t="n">
        <v>6.94</v>
      </c>
      <c r="D70" t="n">
        <v>6.72</v>
      </c>
      <c r="E70" t="n">
        <v>6.53</v>
      </c>
      <c r="F70" t="n">
        <v>5.52</v>
      </c>
      <c r="G70" t="n">
        <v>4.42</v>
      </c>
      <c r="H70" t="n">
        <v>4.53</v>
      </c>
      <c r="I70" t="n">
        <v>3.22</v>
      </c>
    </row>
    <row r="71">
      <c r="A71" s="5" t="inlineStr">
        <is>
          <t>Operative Ergebnis Marge in %</t>
        </is>
      </c>
      <c r="B71" s="5" t="inlineStr">
        <is>
          <t>EBIT Marge in %</t>
        </is>
      </c>
      <c r="C71" t="n">
        <v>10.18</v>
      </c>
      <c r="D71" t="n">
        <v>9.6</v>
      </c>
      <c r="E71" t="n">
        <v>9.039999999999999</v>
      </c>
      <c r="F71" t="n">
        <v>8.140000000000001</v>
      </c>
      <c r="G71" t="n">
        <v>6.59</v>
      </c>
      <c r="H71" t="n">
        <v>5.55</v>
      </c>
      <c r="I71" t="n">
        <v>5.44</v>
      </c>
    </row>
    <row r="72">
      <c r="A72" s="5" t="inlineStr">
        <is>
          <t>Vermögensumsschlag in %</t>
        </is>
      </c>
      <c r="B72" s="5" t="inlineStr">
        <is>
          <t>Asset Turnover in %</t>
        </is>
      </c>
      <c r="C72" t="n">
        <v>85.54000000000001</v>
      </c>
      <c r="D72" t="n">
        <v>97.13</v>
      </c>
      <c r="E72" t="n">
        <v>98.37</v>
      </c>
      <c r="F72" t="n">
        <v>94.73</v>
      </c>
      <c r="G72" t="n">
        <v>97.14</v>
      </c>
      <c r="H72" t="n">
        <v>94.64</v>
      </c>
      <c r="I72" t="n">
        <v>94.48999999999999</v>
      </c>
    </row>
    <row r="73">
      <c r="A73" s="5" t="inlineStr">
        <is>
          <t>Langfristige Vermögensquote in %</t>
        </is>
      </c>
      <c r="B73" s="5" t="inlineStr">
        <is>
          <t>Non-Current Assets Ratio in %</t>
        </is>
      </c>
      <c r="C73" t="n">
        <v>62.55</v>
      </c>
      <c r="D73" t="n">
        <v>64.43000000000001</v>
      </c>
      <c r="E73" t="n">
        <v>65.54000000000001</v>
      </c>
      <c r="F73" t="n">
        <v>68.61</v>
      </c>
      <c r="G73" t="n">
        <v>71.41</v>
      </c>
      <c r="H73" t="n">
        <v>70.02</v>
      </c>
      <c r="I73" t="n">
        <v>70.42</v>
      </c>
    </row>
    <row r="74">
      <c r="A74" s="5" t="inlineStr">
        <is>
          <t>Gesamtkapitalrentabilität</t>
        </is>
      </c>
      <c r="B74" s="5" t="inlineStr">
        <is>
          <t>ROA Return on Assets in %</t>
        </is>
      </c>
      <c r="C74" t="n">
        <v>5.93</v>
      </c>
      <c r="D74" t="n">
        <v>6.53</v>
      </c>
      <c r="E74" t="n">
        <v>6.43</v>
      </c>
      <c r="F74" t="n">
        <v>5.23</v>
      </c>
      <c r="G74" t="n">
        <v>4.29</v>
      </c>
      <c r="H74" t="n">
        <v>4.29</v>
      </c>
      <c r="I74" t="n">
        <v>3.04</v>
      </c>
    </row>
    <row r="75">
      <c r="A75" s="5" t="inlineStr">
        <is>
          <t>Ertrag des eingesetzten Kapitals</t>
        </is>
      </c>
      <c r="B75" s="5" t="inlineStr">
        <is>
          <t>ROCE Return on Cap. Empl. in %</t>
        </is>
      </c>
      <c r="C75" t="n">
        <v>12.9</v>
      </c>
      <c r="D75" t="n">
        <v>13.22</v>
      </c>
      <c r="E75" t="n">
        <v>12.46</v>
      </c>
      <c r="F75" t="n">
        <v>11.01</v>
      </c>
      <c r="G75" t="n">
        <v>10.35</v>
      </c>
      <c r="H75" t="n">
        <v>7.71</v>
      </c>
      <c r="I75" t="n">
        <v>7.17</v>
      </c>
    </row>
    <row r="76">
      <c r="A76" s="5" t="inlineStr">
        <is>
          <t>Eigenkapital zu Anlagevermögen</t>
        </is>
      </c>
      <c r="B76" s="5" t="inlineStr">
        <is>
          <t>Equity to Fixed Assets in %</t>
        </is>
      </c>
      <c r="C76" t="n">
        <v>52.51</v>
      </c>
      <c r="D76" t="n">
        <v>70.45</v>
      </c>
      <c r="E76" t="n">
        <v>69.20999999999999</v>
      </c>
      <c r="F76" t="n">
        <v>63.63</v>
      </c>
      <c r="G76" t="n">
        <v>60.45</v>
      </c>
      <c r="H76" t="n">
        <v>57.86</v>
      </c>
      <c r="I76" t="n">
        <v>57.82</v>
      </c>
    </row>
    <row r="77">
      <c r="A77" s="5" t="inlineStr">
        <is>
          <t>Liquidität Dritten Grades</t>
        </is>
      </c>
      <c r="B77" s="5" t="inlineStr">
        <is>
          <t>Current Ratio in %</t>
        </is>
      </c>
      <c r="C77" t="n">
        <v>115.34</v>
      </c>
      <c r="D77" t="n">
        <v>120.75</v>
      </c>
      <c r="E77" t="n">
        <v>120.57</v>
      </c>
      <c r="F77" t="n">
        <v>104.73</v>
      </c>
      <c r="G77" t="n">
        <v>74.98999999999999</v>
      </c>
      <c r="H77" t="n">
        <v>93.90000000000001</v>
      </c>
      <c r="I77" t="n">
        <v>104.16</v>
      </c>
    </row>
    <row r="78">
      <c r="A78" s="5" t="inlineStr">
        <is>
          <t>Operativer Cashflow</t>
        </is>
      </c>
      <c r="B78" s="5" t="inlineStr">
        <is>
          <t>Operating Cashflow in M</t>
        </is>
      </c>
      <c r="C78" t="n">
        <v>4494.6495</v>
      </c>
      <c r="D78" t="n">
        <v>4610.692</v>
      </c>
      <c r="E78" t="n">
        <v>4634.5</v>
      </c>
      <c r="F78" t="n">
        <v>3629.736</v>
      </c>
      <c r="G78" t="n">
        <v>3482.6044</v>
      </c>
      <c r="H78" t="n">
        <v>3170.436</v>
      </c>
      <c r="I78" t="n">
        <v>3654.938</v>
      </c>
    </row>
    <row r="79">
      <c r="A79" s="5" t="inlineStr">
        <is>
          <t>Aktienrückkauf</t>
        </is>
      </c>
      <c r="B79" s="5" t="inlineStr">
        <is>
          <t>Share Buyback in M</t>
        </is>
      </c>
      <c r="C79" t="n">
        <v>1.899999999999977</v>
      </c>
      <c r="D79" t="n">
        <v>-1.069999999999993</v>
      </c>
      <c r="E79" t="n">
        <v>-4.120000000000005</v>
      </c>
      <c r="F79" t="n">
        <v>1.5</v>
      </c>
      <c r="G79" t="n">
        <v>-0.339999999999975</v>
      </c>
      <c r="H79" t="n">
        <v>-0.1000000000000227</v>
      </c>
      <c r="I79" t="inlineStr">
        <is>
          <t>-</t>
        </is>
      </c>
    </row>
    <row r="80">
      <c r="A80" s="5" t="inlineStr">
        <is>
          <t>Umsatzwachstum 1J in %</t>
        </is>
      </c>
      <c r="B80" s="5" t="inlineStr">
        <is>
          <t>Revenue Growth 1Y in %</t>
        </is>
      </c>
      <c r="C80" t="n">
        <v>5.54</v>
      </c>
      <c r="D80" t="n">
        <v>2.07</v>
      </c>
      <c r="E80" t="n">
        <v>4.87</v>
      </c>
      <c r="F80" t="n">
        <v>-2</v>
      </c>
      <c r="G80" t="n">
        <v>-2.52</v>
      </c>
      <c r="H80" t="n">
        <v>-5.3</v>
      </c>
      <c r="I80" t="n">
        <v>-2.43</v>
      </c>
    </row>
    <row r="81">
      <c r="A81" s="5" t="inlineStr">
        <is>
          <t>Umsatzwachstum 3J in %</t>
        </is>
      </c>
      <c r="B81" s="5" t="inlineStr">
        <is>
          <t>Revenue Growth 3Y in %</t>
        </is>
      </c>
      <c r="C81" t="n">
        <v>4.16</v>
      </c>
      <c r="D81" t="n">
        <v>1.65</v>
      </c>
      <c r="E81" t="n">
        <v>0.12</v>
      </c>
      <c r="F81" t="n">
        <v>-3.27</v>
      </c>
      <c r="G81" t="n">
        <v>-3.42</v>
      </c>
      <c r="H81" t="inlineStr">
        <is>
          <t>-</t>
        </is>
      </c>
      <c r="I81" t="inlineStr">
        <is>
          <t>-</t>
        </is>
      </c>
    </row>
    <row r="82">
      <c r="A82" s="5" t="inlineStr">
        <is>
          <t>Umsatzwachstum 5J in %</t>
        </is>
      </c>
      <c r="B82" s="5" t="inlineStr">
        <is>
          <t>Revenue Growth 5Y in %</t>
        </is>
      </c>
      <c r="C82" t="n">
        <v>1.59</v>
      </c>
      <c r="D82" t="n">
        <v>-0.58</v>
      </c>
      <c r="E82" t="n">
        <v>-1.48</v>
      </c>
      <c r="F82" t="inlineStr">
        <is>
          <t>-</t>
        </is>
      </c>
      <c r="G82" t="inlineStr">
        <is>
          <t>-</t>
        </is>
      </c>
      <c r="H82" t="inlineStr">
        <is>
          <t>-</t>
        </is>
      </c>
      <c r="I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row>
    <row r="84">
      <c r="A84" s="5" t="inlineStr">
        <is>
          <t>Gewinnwachstum 1J in %</t>
        </is>
      </c>
      <c r="B84" s="5" t="inlineStr">
        <is>
          <t>Earnings Growth 1Y in %</t>
        </is>
      </c>
      <c r="C84" t="n">
        <v>8.960000000000001</v>
      </c>
      <c r="D84" t="n">
        <v>5.02</v>
      </c>
      <c r="E84" t="n">
        <v>24.02</v>
      </c>
      <c r="F84" t="n">
        <v>22.55</v>
      </c>
      <c r="G84" t="n">
        <v>-4.92</v>
      </c>
      <c r="H84" t="n">
        <v>33.27</v>
      </c>
      <c r="I84" t="n">
        <v>16.18</v>
      </c>
    </row>
    <row r="85">
      <c r="A85" s="5" t="inlineStr">
        <is>
          <t>Gewinnwachstum 3J in %</t>
        </is>
      </c>
      <c r="B85" s="5" t="inlineStr">
        <is>
          <t>Earnings Growth 3Y in %</t>
        </is>
      </c>
      <c r="C85" t="n">
        <v>12.67</v>
      </c>
      <c r="D85" t="n">
        <v>17.2</v>
      </c>
      <c r="E85" t="n">
        <v>13.88</v>
      </c>
      <c r="F85" t="n">
        <v>16.97</v>
      </c>
      <c r="G85" t="n">
        <v>14.84</v>
      </c>
      <c r="H85" t="inlineStr">
        <is>
          <t>-</t>
        </is>
      </c>
      <c r="I85" t="inlineStr">
        <is>
          <t>-</t>
        </is>
      </c>
    </row>
    <row r="86">
      <c r="A86" s="5" t="inlineStr">
        <is>
          <t>Gewinnwachstum 5J in %</t>
        </is>
      </c>
      <c r="B86" s="5" t="inlineStr">
        <is>
          <t>Earnings Growth 5Y in %</t>
        </is>
      </c>
      <c r="C86" t="n">
        <v>11.13</v>
      </c>
      <c r="D86" t="n">
        <v>15.99</v>
      </c>
      <c r="E86" t="n">
        <v>18.22</v>
      </c>
      <c r="F86" t="inlineStr">
        <is>
          <t>-</t>
        </is>
      </c>
      <c r="G86" t="inlineStr">
        <is>
          <t>-</t>
        </is>
      </c>
      <c r="H86" t="inlineStr">
        <is>
          <t>-</t>
        </is>
      </c>
      <c r="I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row>
    <row r="88">
      <c r="A88" s="5" t="inlineStr">
        <is>
          <t>PEG Ratio</t>
        </is>
      </c>
      <c r="B88" s="5" t="inlineStr">
        <is>
          <t>KGW Kurs/Gewinn/Wachstum</t>
        </is>
      </c>
      <c r="C88" t="n">
        <v>2.04</v>
      </c>
      <c r="D88" t="n">
        <v>1.36</v>
      </c>
      <c r="E88" t="n">
        <v>1.27</v>
      </c>
      <c r="F88" t="inlineStr">
        <is>
          <t>-</t>
        </is>
      </c>
      <c r="G88" t="inlineStr">
        <is>
          <t>-</t>
        </is>
      </c>
      <c r="H88" t="inlineStr">
        <is>
          <t>-</t>
        </is>
      </c>
      <c r="I88" t="inlineStr">
        <is>
          <t>-</t>
        </is>
      </c>
    </row>
    <row r="89">
      <c r="A89" s="5" t="inlineStr">
        <is>
          <t>EBIT-Wachstum 1J in %</t>
        </is>
      </c>
      <c r="B89" s="5" t="inlineStr">
        <is>
          <t>EBIT Growth 1Y in %</t>
        </is>
      </c>
      <c r="C89" t="n">
        <v>11.87</v>
      </c>
      <c r="D89" t="n">
        <v>8.41</v>
      </c>
      <c r="E89" t="n">
        <v>16.49</v>
      </c>
      <c r="F89" t="n">
        <v>21.07</v>
      </c>
      <c r="G89" t="n">
        <v>15.81</v>
      </c>
      <c r="H89" t="n">
        <v>-3.37</v>
      </c>
      <c r="I89" t="n">
        <v>10.66</v>
      </c>
    </row>
    <row r="90">
      <c r="A90" s="5" t="inlineStr">
        <is>
          <t>EBIT-Wachstum 3J in %</t>
        </is>
      </c>
      <c r="B90" s="5" t="inlineStr">
        <is>
          <t>EBIT Growth 3Y in %</t>
        </is>
      </c>
      <c r="C90" t="n">
        <v>12.26</v>
      </c>
      <c r="D90" t="n">
        <v>15.32</v>
      </c>
      <c r="E90" t="n">
        <v>17.79</v>
      </c>
      <c r="F90" t="n">
        <v>11.17</v>
      </c>
      <c r="G90" t="n">
        <v>7.7</v>
      </c>
      <c r="H90" t="inlineStr">
        <is>
          <t>-</t>
        </is>
      </c>
      <c r="I90" t="inlineStr">
        <is>
          <t>-</t>
        </is>
      </c>
    </row>
    <row r="91">
      <c r="A91" s="5" t="inlineStr">
        <is>
          <t>EBIT-Wachstum 5J in %</t>
        </is>
      </c>
      <c r="B91" s="5" t="inlineStr">
        <is>
          <t>EBIT Growth 5Y in %</t>
        </is>
      </c>
      <c r="C91" t="n">
        <v>14.73</v>
      </c>
      <c r="D91" t="n">
        <v>11.68</v>
      </c>
      <c r="E91" t="n">
        <v>12.13</v>
      </c>
      <c r="F91" t="inlineStr">
        <is>
          <t>-</t>
        </is>
      </c>
      <c r="G91" t="inlineStr">
        <is>
          <t>-</t>
        </is>
      </c>
      <c r="H91" t="inlineStr">
        <is>
          <t>-</t>
        </is>
      </c>
      <c r="I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row>
    <row r="93">
      <c r="A93" s="5" t="inlineStr">
        <is>
          <t>Op.Cashflow Wachstum 1J in %</t>
        </is>
      </c>
      <c r="B93" s="5" t="inlineStr">
        <is>
          <t>Op.Cashflow Wachstum 1Y in %</t>
        </is>
      </c>
      <c r="C93" t="n">
        <v>-2.02</v>
      </c>
      <c r="D93" t="n">
        <v>-0.8</v>
      </c>
      <c r="E93" t="n">
        <v>26.26</v>
      </c>
      <c r="F93" t="n">
        <v>4.65</v>
      </c>
      <c r="G93" t="n">
        <v>9.74</v>
      </c>
      <c r="H93" t="n">
        <v>-13.28</v>
      </c>
      <c r="I93" t="inlineStr">
        <is>
          <t>-</t>
        </is>
      </c>
    </row>
    <row r="94">
      <c r="A94" s="5" t="inlineStr">
        <is>
          <t>Op.Cashflow Wachstum 3J in %</t>
        </is>
      </c>
      <c r="B94" s="5" t="inlineStr">
        <is>
          <t>Op.Cashflow Wachstum 3Y in %</t>
        </is>
      </c>
      <c r="C94" t="n">
        <v>7.81</v>
      </c>
      <c r="D94" t="n">
        <v>10.04</v>
      </c>
      <c r="E94" t="n">
        <v>13.55</v>
      </c>
      <c r="F94" t="n">
        <v>0.37</v>
      </c>
      <c r="G94" t="inlineStr">
        <is>
          <t>-</t>
        </is>
      </c>
      <c r="H94" t="inlineStr">
        <is>
          <t>-</t>
        </is>
      </c>
      <c r="I94" t="inlineStr">
        <is>
          <t>-</t>
        </is>
      </c>
    </row>
    <row r="95">
      <c r="A95" s="5" t="inlineStr">
        <is>
          <t>Op.Cashflow Wachstum 5J in %</t>
        </is>
      </c>
      <c r="B95" s="5" t="inlineStr">
        <is>
          <t>Op.Cashflow Wachstum 5Y in %</t>
        </is>
      </c>
      <c r="C95" t="n">
        <v>7.57</v>
      </c>
      <c r="D95" t="n">
        <v>5.31</v>
      </c>
      <c r="E95" t="inlineStr">
        <is>
          <t>-</t>
        </is>
      </c>
      <c r="F95" t="inlineStr">
        <is>
          <t>-</t>
        </is>
      </c>
      <c r="G95" t="inlineStr">
        <is>
          <t>-</t>
        </is>
      </c>
      <c r="H95" t="inlineStr">
        <is>
          <t>-</t>
        </is>
      </c>
      <c r="I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row>
    <row r="97">
      <c r="A97" s="5" t="inlineStr">
        <is>
          <t>Working Capital in Mio</t>
        </is>
      </c>
      <c r="B97" s="5" t="inlineStr">
        <is>
          <t>Working Capital in M</t>
        </is>
      </c>
      <c r="C97" t="n">
        <v>409.1</v>
      </c>
      <c r="D97" t="n">
        <v>419.6</v>
      </c>
      <c r="E97" t="n">
        <v>389.2</v>
      </c>
      <c r="F97" t="n">
        <v>93.2</v>
      </c>
      <c r="G97" t="n">
        <v>-622.9</v>
      </c>
      <c r="H97" t="n">
        <v>-133.8</v>
      </c>
      <c r="I97" t="n">
        <v>85.5</v>
      </c>
      <c r="J97" t="n">
        <v>-251.5</v>
      </c>
    </row>
  </sheetData>
  <pageMargins bottom="1" footer="0.5" header="0.5" left="0.75" right="0.75" top="1"/>
</worksheet>
</file>

<file path=xl/worksheets/sheet26.xml><?xml version="1.0" encoding="utf-8"?>
<worksheet xmlns="http://schemas.openxmlformats.org/spreadsheetml/2006/main">
  <sheetPr>
    <outlinePr summaryBelow="1" summaryRight="1"/>
    <pageSetUpPr/>
  </sheetPr>
  <dimension ref="A1:P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s>
  <sheetData>
    <row r="1">
      <c r="A1" s="1" t="inlineStr">
        <is>
          <t xml:space="preserve">COMPASS GROUP </t>
        </is>
      </c>
      <c r="B1" s="2" t="inlineStr">
        <is>
          <t>WKN: A2DR6K  ISIN: GB00BD6K4575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+44-1932-573000</t>
        </is>
      </c>
      <c r="G4" t="inlineStr">
        <is>
          <t>06.02.2020</t>
        </is>
      </c>
      <c r="H4" t="inlineStr">
        <is>
          <t>Annual General Meeting</t>
        </is>
      </c>
      <c r="J4" t="inlineStr">
        <is>
          <t>BlackRock, Inc</t>
        </is>
      </c>
      <c r="L4" t="inlineStr">
        <is>
          <t>9,99%</t>
        </is>
      </c>
    </row>
    <row r="5">
      <c r="A5" s="5" t="inlineStr">
        <is>
          <t>Ticker</t>
        </is>
      </c>
      <c r="B5" t="inlineStr">
        <is>
          <t>XGR2</t>
        </is>
      </c>
      <c r="C5" s="5" t="inlineStr">
        <is>
          <t>Fax</t>
        </is>
      </c>
      <c r="D5" s="5" t="inlineStr"/>
      <c r="E5" t="inlineStr">
        <is>
          <t>+44-1932-569956</t>
        </is>
      </c>
      <c r="G5" t="inlineStr">
        <is>
          <t>24.02.2020</t>
        </is>
      </c>
      <c r="H5" t="inlineStr">
        <is>
          <t>Dividend Payout</t>
        </is>
      </c>
      <c r="J5" t="inlineStr">
        <is>
          <t>Invesco Limited</t>
        </is>
      </c>
      <c r="L5" t="inlineStr">
        <is>
          <t>4,95%</t>
        </is>
      </c>
    </row>
    <row r="6">
      <c r="A6" s="5" t="inlineStr">
        <is>
          <t>Gelistet Seit / Listed Since</t>
        </is>
      </c>
      <c r="B6" t="inlineStr">
        <is>
          <t>-</t>
        </is>
      </c>
      <c r="C6" s="5" t="inlineStr">
        <is>
          <t>Internet</t>
        </is>
      </c>
      <c r="D6" s="5" t="inlineStr"/>
      <c r="E6" t="inlineStr">
        <is>
          <t>http://www.compass-group.com</t>
        </is>
      </c>
      <c r="G6" t="inlineStr">
        <is>
          <t>19.05.2020</t>
        </is>
      </c>
      <c r="H6" t="inlineStr">
        <is>
          <t>Score Half Year</t>
        </is>
      </c>
      <c r="J6" t="inlineStr">
        <is>
          <t>Massachusetts Financial Services Company</t>
        </is>
      </c>
      <c r="L6" t="inlineStr">
        <is>
          <t>9,96%</t>
        </is>
      </c>
    </row>
    <row r="7">
      <c r="A7" s="5" t="inlineStr">
        <is>
          <t>Nominalwert / Nominal Value</t>
        </is>
      </c>
      <c r="B7" t="inlineStr">
        <is>
          <t>-</t>
        </is>
      </c>
      <c r="C7" s="5" t="inlineStr">
        <is>
          <t>Inv. Relations Telefon / Phone</t>
        </is>
      </c>
      <c r="D7" s="5" t="inlineStr"/>
      <c r="E7" t="inlineStr">
        <is>
          <t>+44-1932-573057</t>
        </is>
      </c>
      <c r="G7" t="inlineStr">
        <is>
          <t>26.11.2020</t>
        </is>
      </c>
      <c r="H7" t="inlineStr">
        <is>
          <t>Preliminary Results</t>
        </is>
      </c>
      <c r="J7" t="inlineStr">
        <is>
          <t>Freefloat</t>
        </is>
      </c>
      <c r="L7" t="inlineStr">
        <is>
          <t>75,10%</t>
        </is>
      </c>
    </row>
    <row r="8">
      <c r="A8" s="5" t="inlineStr">
        <is>
          <t>Land / Country</t>
        </is>
      </c>
      <c r="B8" t="inlineStr">
        <is>
          <t>Großbritannien</t>
        </is>
      </c>
      <c r="C8" s="5" t="inlineStr">
        <is>
          <t>Inv. Relations E-Mail</t>
        </is>
      </c>
      <c r="D8" s="5" t="inlineStr"/>
      <c r="E8" t="inlineStr">
        <is>
          <t>investor.relations@compass-group.co.uk</t>
        </is>
      </c>
    </row>
    <row r="9">
      <c r="A9" s="5" t="inlineStr">
        <is>
          <t>Währung / Currency</t>
        </is>
      </c>
      <c r="B9" t="inlineStr">
        <is>
          <t>GBP</t>
        </is>
      </c>
      <c r="C9" s="5" t="inlineStr">
        <is>
          <t>Kontaktperson / Contact Person</t>
        </is>
      </c>
      <c r="D9" s="5" t="inlineStr"/>
      <c r="E9" t="inlineStr">
        <is>
          <t>-</t>
        </is>
      </c>
    </row>
    <row r="10">
      <c r="A10" s="5" t="inlineStr">
        <is>
          <t>Branche / Industry</t>
        </is>
      </c>
      <c r="B10" t="inlineStr">
        <is>
          <t>Restaurants And Food Sales</t>
        </is>
      </c>
      <c r="C10" s="5" t="inlineStr"/>
      <c r="D10" s="5" t="inlineStr"/>
    </row>
    <row r="11">
      <c r="A11" s="5" t="inlineStr">
        <is>
          <t>Sektor / Sector</t>
        </is>
      </c>
      <c r="B11" t="inlineStr">
        <is>
          <t>Consumer Goods</t>
        </is>
      </c>
    </row>
    <row r="12">
      <c r="A12" s="5" t="inlineStr">
        <is>
          <t>Typ / Genre</t>
        </is>
      </c>
      <c r="B12" t="inlineStr">
        <is>
          <t>Stammaktie</t>
        </is>
      </c>
    </row>
    <row r="13">
      <c r="A13" s="5" t="inlineStr">
        <is>
          <t>Adresse / Address</t>
        </is>
      </c>
      <c r="B13" t="inlineStr">
        <is>
          <t>Compass Group plcCompass House, Guildford Street  UK-Chertsey-Surrey KT16 9BQ</t>
        </is>
      </c>
    </row>
    <row r="14">
      <c r="A14" s="5" t="inlineStr">
        <is>
          <t>Management</t>
        </is>
      </c>
      <c r="B14" t="inlineStr">
        <is>
          <t>Dominic Blakemore, Gary Green, Karen Witts, Alison Yapp</t>
        </is>
      </c>
    </row>
    <row r="15">
      <c r="A15" s="5" t="inlineStr">
        <is>
          <t>Aufsichtsrat / Board</t>
        </is>
      </c>
      <c r="B15" t="inlineStr">
        <is>
          <t>Paul Walsh, Dominic Blakemore, Gary Green, Karen Witts, John Bason, Carol Arrowsmith, Stefan Bomhard, John Bryant, Anne-Francoise Nesmes, Nelson Luiz Costa Silva, Ireena Vittal, Alison Yapp</t>
        </is>
      </c>
    </row>
    <row r="16">
      <c r="A16" s="5" t="inlineStr">
        <is>
          <t>Beschreibung</t>
        </is>
      </c>
      <c r="B16" t="inlineStr">
        <is>
          <t>Compass Group plc ist im Catering, der Gemeinschaftsgastronomie und im Gebäudemanagement global tätig. Mit einer Servicekapazität von rund vier Milliarden Mahlzeiten jährlich ist die Gesellschaft eines der weltweit führenden Cateringunternehmen. Der Konzern agiert mit den Marken wie Eurest, Restorama, Scolarest, Medirest, Morrison, Bon Appetit und Restaurant Associates. Zu dem internationalen Kundenkreis der Compass Group zählen Industrieunternehmen, Universitäten, Schulen, Krankenhäuser, Altersheime, Sportstätten, Kreditinstitute wie auch das Baugewerbe, der Bergbau, die Öl- und die Gasindustrie. Im Bereich Gebäudemanagement werden unter anderem Business und Office Service, Reinigungs- und Hausmeisterdienstleistungen, Grünflächen- und Strassenpflege wie auch Unterstützung in den Bereichen Logistik, Transport und Sicherheit offeriert. Compass Group plc ist in über 50 Ländern aktiv und hat seinen Hauptsitz in Chertsey-Surrey, UK. Copyright 2014 FINANCE BASE AG</t>
        </is>
      </c>
    </row>
    <row r="17">
      <c r="A17" s="5" t="inlineStr">
        <is>
          <t>Profile</t>
        </is>
      </c>
      <c r="B17" t="inlineStr">
        <is>
          <t>Compass Group plc is in catering, community catering and operates globally in building management. With a service capacity of around four billion meals a year, the company is one of the world's leading catering company. The Group operates with brands such as Eurest, Restorama, Scolarest, Medirest, Morrison, Bon Appetit and Restaurant Associates. To the international clientele of Compass Group include industrial companies, universities, schools, hospitals, retirement homes, sports facilities, financial institutions as well as construction, mining, oil and gas industry. In the area of ​​building management are among other business and office service, cleaning and janitorial services, green areas and road maintenance as well as support offered in the fields of logistics, transport and security. Compass Group plc is active in over 50 countries and is headquartered in Chertsey Surrey,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30.09</t>
        </is>
      </c>
      <c r="B19" s="5" t="inlineStr">
        <is>
          <t>Balance Sheet in M  GBP per  30.09</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24878</v>
      </c>
      <c r="D20" t="n">
        <v>22964</v>
      </c>
      <c r="E20" t="n">
        <v>22568</v>
      </c>
      <c r="F20" t="n">
        <v>19871</v>
      </c>
      <c r="G20" t="n">
        <v>17843</v>
      </c>
      <c r="H20" t="n">
        <v>17058</v>
      </c>
      <c r="I20" t="n">
        <v>17557</v>
      </c>
      <c r="J20" t="n">
        <v>16905</v>
      </c>
      <c r="K20" t="n">
        <v>15833</v>
      </c>
      <c r="L20" t="n">
        <v>14468</v>
      </c>
      <c r="M20" t="n">
        <v>13444</v>
      </c>
      <c r="N20" t="n">
        <v>11440</v>
      </c>
      <c r="O20" t="n">
        <v>10268</v>
      </c>
      <c r="P20" t="n">
        <v>10268</v>
      </c>
    </row>
    <row r="21">
      <c r="A21" s="5" t="inlineStr">
        <is>
          <t>Bruttoergebnis vom Umsatz</t>
        </is>
      </c>
      <c r="B21" s="5" t="inlineStr">
        <is>
          <t>Gross Profit</t>
        </is>
      </c>
      <c r="C21" t="n">
        <v>1570</v>
      </c>
      <c r="D21" t="n">
        <v>1640</v>
      </c>
      <c r="E21" t="n">
        <v>16054</v>
      </c>
      <c r="F21" t="n">
        <v>14129</v>
      </c>
      <c r="G21" t="n">
        <v>12624</v>
      </c>
      <c r="H21" t="n">
        <v>11957</v>
      </c>
      <c r="I21" t="n">
        <v>12268</v>
      </c>
      <c r="J21" t="n">
        <v>11673</v>
      </c>
      <c r="K21" t="n">
        <v>10820</v>
      </c>
      <c r="L21" t="n">
        <v>9814</v>
      </c>
      <c r="M21" t="n">
        <v>9029</v>
      </c>
      <c r="N21" t="n">
        <v>7664</v>
      </c>
      <c r="O21" t="n">
        <v>6842</v>
      </c>
      <c r="P21" t="n">
        <v>6842</v>
      </c>
    </row>
    <row r="22">
      <c r="A22" s="5" t="inlineStr">
        <is>
          <t>Operatives Ergebnis (EBIT)</t>
        </is>
      </c>
      <c r="B22" s="5" t="inlineStr">
        <is>
          <t>EBIT Earning Before Interest &amp; Tax</t>
        </is>
      </c>
      <c r="C22" t="n">
        <v>1594</v>
      </c>
      <c r="D22" t="n">
        <v>1690</v>
      </c>
      <c r="E22" t="n">
        <v>1665</v>
      </c>
      <c r="F22" t="n">
        <v>1409</v>
      </c>
      <c r="G22" t="n">
        <v>1261</v>
      </c>
      <c r="H22" t="n">
        <v>1217</v>
      </c>
      <c r="I22" t="n">
        <v>802</v>
      </c>
      <c r="J22" t="n">
        <v>856</v>
      </c>
      <c r="K22" t="n">
        <v>1016</v>
      </c>
      <c r="L22" t="n">
        <v>989</v>
      </c>
      <c r="M22" t="n">
        <v>877</v>
      </c>
      <c r="N22" t="n">
        <v>659</v>
      </c>
      <c r="O22" t="n">
        <v>529</v>
      </c>
      <c r="P22" t="n">
        <v>529</v>
      </c>
    </row>
    <row r="23">
      <c r="A23" s="5" t="inlineStr">
        <is>
          <t>Finanzergebnis</t>
        </is>
      </c>
      <c r="B23" s="5" t="inlineStr">
        <is>
          <t>Financial Result</t>
        </is>
      </c>
      <c r="C23" t="n">
        <v>-125</v>
      </c>
      <c r="D23" t="n">
        <v>-170</v>
      </c>
      <c r="E23" t="n">
        <v>-105</v>
      </c>
      <c r="F23" t="n">
        <v>-88</v>
      </c>
      <c r="G23" t="n">
        <v>-102</v>
      </c>
      <c r="H23" t="n">
        <v>-70</v>
      </c>
      <c r="I23" t="n">
        <v>-81</v>
      </c>
      <c r="J23" t="n">
        <v>-67</v>
      </c>
      <c r="K23" t="n">
        <v>-58</v>
      </c>
      <c r="L23" t="n">
        <v>-76</v>
      </c>
      <c r="M23" t="n">
        <v>-104</v>
      </c>
      <c r="N23" t="n">
        <v>-93</v>
      </c>
      <c r="O23" t="n">
        <v>-93</v>
      </c>
      <c r="P23" t="n">
        <v>-93</v>
      </c>
    </row>
    <row r="24">
      <c r="A24" s="5" t="inlineStr">
        <is>
          <t>Ergebnis vor Steuer (EBT)</t>
        </is>
      </c>
      <c r="B24" s="5" t="inlineStr">
        <is>
          <t>EBT Earning Before Tax</t>
        </is>
      </c>
      <c r="C24" t="n">
        <v>1469</v>
      </c>
      <c r="D24" t="n">
        <v>1520</v>
      </c>
      <c r="E24" t="n">
        <v>1560</v>
      </c>
      <c r="F24" t="n">
        <v>1321</v>
      </c>
      <c r="G24" t="n">
        <v>1159</v>
      </c>
      <c r="H24" t="n">
        <v>1147</v>
      </c>
      <c r="I24" t="n">
        <v>721</v>
      </c>
      <c r="J24" t="n">
        <v>789</v>
      </c>
      <c r="K24" t="n">
        <v>958</v>
      </c>
      <c r="L24" t="n">
        <v>913</v>
      </c>
      <c r="M24" t="n">
        <v>773</v>
      </c>
      <c r="N24" t="n">
        <v>566</v>
      </c>
      <c r="O24" t="n">
        <v>436</v>
      </c>
      <c r="P24" t="n">
        <v>436</v>
      </c>
    </row>
    <row r="25">
      <c r="A25" s="5" t="inlineStr">
        <is>
          <t>Steuern auf Einkommen und Ertrag</t>
        </is>
      </c>
      <c r="B25" s="5" t="inlineStr">
        <is>
          <t>Taxes on income and earnings</t>
        </is>
      </c>
      <c r="C25" t="n">
        <v>351</v>
      </c>
      <c r="D25" t="n">
        <v>387</v>
      </c>
      <c r="E25" t="n">
        <v>389</v>
      </c>
      <c r="F25" t="n">
        <v>319</v>
      </c>
      <c r="G25" t="n">
        <v>282</v>
      </c>
      <c r="H25" t="n">
        <v>279</v>
      </c>
      <c r="I25" t="n">
        <v>287</v>
      </c>
      <c r="J25" t="n">
        <v>178</v>
      </c>
      <c r="K25" t="n">
        <v>264</v>
      </c>
      <c r="L25" t="n">
        <v>246</v>
      </c>
      <c r="M25" t="n">
        <v>221</v>
      </c>
      <c r="N25" t="n">
        <v>169</v>
      </c>
      <c r="O25" t="n">
        <v>124</v>
      </c>
      <c r="P25" t="n">
        <v>124</v>
      </c>
    </row>
    <row r="26">
      <c r="A26" s="5" t="inlineStr">
        <is>
          <t>Ergebnis nach Steuer</t>
        </is>
      </c>
      <c r="B26" s="5" t="inlineStr">
        <is>
          <t>Earnings after tax</t>
        </is>
      </c>
      <c r="C26" t="n">
        <v>1118</v>
      </c>
      <c r="D26" t="n">
        <v>1133</v>
      </c>
      <c r="E26" t="n">
        <v>1171</v>
      </c>
      <c r="F26" t="n">
        <v>1002</v>
      </c>
      <c r="G26" t="n">
        <v>877</v>
      </c>
      <c r="H26" t="n">
        <v>868</v>
      </c>
      <c r="I26" t="n">
        <v>434</v>
      </c>
      <c r="J26" t="n">
        <v>611</v>
      </c>
      <c r="K26" t="n">
        <v>694</v>
      </c>
      <c r="L26" t="n">
        <v>667</v>
      </c>
      <c r="M26" t="n">
        <v>552</v>
      </c>
      <c r="N26" t="n">
        <v>397</v>
      </c>
      <c r="O26" t="n">
        <v>312</v>
      </c>
      <c r="P26" t="n">
        <v>312</v>
      </c>
    </row>
    <row r="27">
      <c r="A27" s="5" t="inlineStr">
        <is>
          <t>Minderheitenanteil</t>
        </is>
      </c>
      <c r="B27" s="5" t="inlineStr">
        <is>
          <t>Minority Share</t>
        </is>
      </c>
      <c r="C27" t="n">
        <v>-8</v>
      </c>
      <c r="D27" t="n">
        <v>-8</v>
      </c>
      <c r="E27" t="n">
        <v>-10</v>
      </c>
      <c r="F27" t="n">
        <v>-10</v>
      </c>
      <c r="G27" t="n">
        <v>-8</v>
      </c>
      <c r="H27" t="n">
        <v>-6</v>
      </c>
      <c r="I27" t="n">
        <v>-8</v>
      </c>
      <c r="J27" t="n">
        <v>-6</v>
      </c>
      <c r="K27" t="n">
        <v>-6</v>
      </c>
      <c r="L27" t="n">
        <v>-5</v>
      </c>
      <c r="M27" t="n">
        <v>-6</v>
      </c>
      <c r="N27" t="n">
        <v>-7</v>
      </c>
      <c r="O27" t="n">
        <v>-9</v>
      </c>
      <c r="P27" t="n">
        <v>-9</v>
      </c>
    </row>
    <row r="28">
      <c r="A28" s="5" t="inlineStr">
        <is>
          <t>Jahresüberschuss/-fehlbetrag</t>
        </is>
      </c>
      <c r="B28" s="5" t="inlineStr">
        <is>
          <t>Net Profit</t>
        </is>
      </c>
      <c r="C28" t="n">
        <v>1110</v>
      </c>
      <c r="D28" t="n">
        <v>1125</v>
      </c>
      <c r="E28" t="n">
        <v>1161</v>
      </c>
      <c r="F28" t="n">
        <v>992</v>
      </c>
      <c r="G28" t="n">
        <v>869</v>
      </c>
      <c r="H28" t="n">
        <v>865</v>
      </c>
      <c r="I28" t="n">
        <v>429</v>
      </c>
      <c r="J28" t="n">
        <v>605</v>
      </c>
      <c r="K28" t="n">
        <v>728</v>
      </c>
      <c r="L28" t="n">
        <v>675</v>
      </c>
      <c r="M28" t="n">
        <v>586</v>
      </c>
      <c r="N28" t="n">
        <v>443</v>
      </c>
      <c r="O28" t="n">
        <v>515</v>
      </c>
      <c r="P28" t="n">
        <v>515</v>
      </c>
    </row>
    <row r="29">
      <c r="A29" s="5" t="inlineStr">
        <is>
          <t>Summe Umlaufvermögen</t>
        </is>
      </c>
      <c r="B29" s="5" t="inlineStr">
        <is>
          <t>Current Assets</t>
        </is>
      </c>
      <c r="C29" t="n">
        <v>4131</v>
      </c>
      <c r="D29" t="n">
        <v>4518</v>
      </c>
      <c r="E29" t="n">
        <v>3531</v>
      </c>
      <c r="F29" t="n">
        <v>3368</v>
      </c>
      <c r="G29" t="n">
        <v>2763</v>
      </c>
      <c r="H29" t="n">
        <v>2877</v>
      </c>
      <c r="I29" t="n">
        <v>3372</v>
      </c>
      <c r="J29" t="n">
        <v>3136</v>
      </c>
      <c r="K29" t="n">
        <v>3475</v>
      </c>
      <c r="L29" t="n">
        <v>2752</v>
      </c>
      <c r="M29" t="n">
        <v>2550</v>
      </c>
      <c r="N29" t="n">
        <v>2389</v>
      </c>
      <c r="O29" t="n">
        <v>2373</v>
      </c>
      <c r="P29" t="n">
        <v>2373</v>
      </c>
    </row>
    <row r="30">
      <c r="A30" s="5" t="inlineStr">
        <is>
          <t>Summe Anlagevermögen</t>
        </is>
      </c>
      <c r="B30" s="5" t="inlineStr">
        <is>
          <t>Fixed Assets</t>
        </is>
      </c>
      <c r="C30" t="n">
        <v>9179</v>
      </c>
      <c r="D30" t="n">
        <v>8094</v>
      </c>
      <c r="E30" t="n">
        <v>7448</v>
      </c>
      <c r="F30" t="n">
        <v>7174</v>
      </c>
      <c r="G30" t="n">
        <v>5984</v>
      </c>
      <c r="H30" t="n">
        <v>5817</v>
      </c>
      <c r="I30" t="n">
        <v>5756</v>
      </c>
      <c r="J30" t="n">
        <v>6094</v>
      </c>
      <c r="K30" t="n">
        <v>5935</v>
      </c>
      <c r="L30" t="n">
        <v>5502</v>
      </c>
      <c r="M30" t="n">
        <v>5091</v>
      </c>
      <c r="N30" t="n">
        <v>4532</v>
      </c>
      <c r="O30" t="n">
        <v>4059</v>
      </c>
      <c r="P30" t="n">
        <v>4059</v>
      </c>
    </row>
    <row r="31">
      <c r="A31" s="5" t="inlineStr">
        <is>
          <t>Summe Aktiva</t>
        </is>
      </c>
      <c r="B31" s="5" t="inlineStr">
        <is>
          <t>Total Assets</t>
        </is>
      </c>
      <c r="C31" t="n">
        <v>13310</v>
      </c>
      <c r="D31" t="n">
        <v>12612</v>
      </c>
      <c r="E31" t="n">
        <v>10979</v>
      </c>
      <c r="F31" t="n">
        <v>10542</v>
      </c>
      <c r="G31" t="n">
        <v>8747</v>
      </c>
      <c r="H31" t="n">
        <v>8694</v>
      </c>
      <c r="I31" t="n">
        <v>9128</v>
      </c>
      <c r="J31" t="n">
        <v>9230</v>
      </c>
      <c r="K31" t="n">
        <v>9410</v>
      </c>
      <c r="L31" t="n">
        <v>8254</v>
      </c>
      <c r="M31" t="n">
        <v>7641</v>
      </c>
      <c r="N31" t="n">
        <v>6921</v>
      </c>
      <c r="O31" t="n">
        <v>6432</v>
      </c>
      <c r="P31" t="n">
        <v>6432</v>
      </c>
    </row>
    <row r="32">
      <c r="A32" s="5" t="inlineStr">
        <is>
          <t>Summe kurzfristiges Fremdkapital</t>
        </is>
      </c>
      <c r="B32" s="5" t="inlineStr">
        <is>
          <t>Short-Term Debt</t>
        </is>
      </c>
      <c r="C32" t="n">
        <v>5410</v>
      </c>
      <c r="D32" t="n">
        <v>5608</v>
      </c>
      <c r="E32" t="n">
        <v>4277</v>
      </c>
      <c r="F32" t="n">
        <v>4519</v>
      </c>
      <c r="G32" t="n">
        <v>3716</v>
      </c>
      <c r="H32" t="n">
        <v>3749</v>
      </c>
      <c r="I32" t="n">
        <v>3512</v>
      </c>
      <c r="J32" t="n">
        <v>3483</v>
      </c>
      <c r="K32" t="n">
        <v>3990</v>
      </c>
      <c r="L32" t="n">
        <v>3239</v>
      </c>
      <c r="M32" t="n">
        <v>3099</v>
      </c>
      <c r="N32" t="n">
        <v>2968</v>
      </c>
      <c r="O32" t="n">
        <v>2241</v>
      </c>
      <c r="P32" t="n">
        <v>2241</v>
      </c>
    </row>
    <row r="33">
      <c r="A33" s="5" t="inlineStr">
        <is>
          <t>Summe langfristiges Fremdkapital</t>
        </is>
      </c>
      <c r="B33" s="5" t="inlineStr">
        <is>
          <t>Long-Term Debt</t>
        </is>
      </c>
      <c r="C33" t="n">
        <v>4538</v>
      </c>
      <c r="D33" t="n">
        <v>4364</v>
      </c>
      <c r="E33" t="n">
        <v>4582</v>
      </c>
      <c r="F33" t="n">
        <v>3503</v>
      </c>
      <c r="G33" t="n">
        <v>3081</v>
      </c>
      <c r="H33" t="n">
        <v>3097</v>
      </c>
      <c r="I33" t="n">
        <v>2825</v>
      </c>
      <c r="J33" t="n">
        <v>2506</v>
      </c>
      <c r="K33" t="n">
        <v>1917</v>
      </c>
      <c r="L33" t="n">
        <v>1942</v>
      </c>
      <c r="M33" t="n">
        <v>1997</v>
      </c>
      <c r="N33" t="n">
        <v>1747</v>
      </c>
      <c r="O33" t="n">
        <v>2021</v>
      </c>
      <c r="P33" t="n">
        <v>2021</v>
      </c>
    </row>
    <row r="34">
      <c r="A34" s="5" t="inlineStr">
        <is>
          <t>Summe Fremdkapital</t>
        </is>
      </c>
      <c r="B34" s="5" t="inlineStr">
        <is>
          <t>Total Liabilities</t>
        </is>
      </c>
      <c r="C34" t="n">
        <v>9948</v>
      </c>
      <c r="D34" t="n">
        <v>9972</v>
      </c>
      <c r="E34" t="n">
        <v>8859</v>
      </c>
      <c r="F34" t="n">
        <v>8022</v>
      </c>
      <c r="G34" t="n">
        <v>6797</v>
      </c>
      <c r="H34" t="n">
        <v>6846</v>
      </c>
      <c r="I34" t="n">
        <v>6337</v>
      </c>
      <c r="J34" t="n">
        <v>5989</v>
      </c>
      <c r="K34" t="n">
        <v>5907</v>
      </c>
      <c r="L34" t="n">
        <v>5181</v>
      </c>
      <c r="M34" t="n">
        <v>5096</v>
      </c>
      <c r="N34" t="n">
        <v>4715</v>
      </c>
      <c r="O34" t="n">
        <v>4262</v>
      </c>
      <c r="P34" t="n">
        <v>4262</v>
      </c>
    </row>
    <row r="35">
      <c r="A35" s="5" t="inlineStr">
        <is>
          <t>Minderheitenanteil</t>
        </is>
      </c>
      <c r="B35" s="5" t="inlineStr">
        <is>
          <t>Minority Share</t>
        </is>
      </c>
      <c r="C35" t="n">
        <v>27</v>
      </c>
      <c r="D35" t="n">
        <v>25</v>
      </c>
      <c r="E35" t="n">
        <v>22</v>
      </c>
      <c r="F35" t="n">
        <v>15</v>
      </c>
      <c r="G35" t="n">
        <v>13</v>
      </c>
      <c r="H35" t="n">
        <v>9</v>
      </c>
      <c r="I35" t="n">
        <v>9</v>
      </c>
      <c r="J35" t="n">
        <v>10</v>
      </c>
      <c r="K35" t="n">
        <v>8</v>
      </c>
      <c r="L35" t="n">
        <v>5</v>
      </c>
      <c r="M35" t="n">
        <v>9</v>
      </c>
      <c r="N35" t="n">
        <v>19</v>
      </c>
      <c r="O35" t="n">
        <v>22</v>
      </c>
      <c r="P35" t="n">
        <v>22</v>
      </c>
    </row>
    <row r="36">
      <c r="A36" s="5" t="inlineStr">
        <is>
          <t>Summe Eigenkapital</t>
        </is>
      </c>
      <c r="B36" s="5" t="inlineStr">
        <is>
          <t>Equity</t>
        </is>
      </c>
      <c r="C36" t="n">
        <v>3335</v>
      </c>
      <c r="D36" t="n">
        <v>2615</v>
      </c>
      <c r="E36" t="n">
        <v>2098</v>
      </c>
      <c r="F36" t="n">
        <v>2505</v>
      </c>
      <c r="G36" t="n">
        <v>1937</v>
      </c>
      <c r="H36" t="n">
        <v>1839</v>
      </c>
      <c r="I36" t="n">
        <v>2782</v>
      </c>
      <c r="J36" t="n">
        <v>3231</v>
      </c>
      <c r="K36" t="n">
        <v>3495</v>
      </c>
      <c r="L36" t="n">
        <v>3068</v>
      </c>
      <c r="M36" t="n">
        <v>2536</v>
      </c>
      <c r="N36" t="n">
        <v>2187</v>
      </c>
      <c r="O36" t="n">
        <v>2148</v>
      </c>
      <c r="P36" t="n">
        <v>2148</v>
      </c>
    </row>
    <row r="37">
      <c r="A37" s="5" t="inlineStr">
        <is>
          <t>Summe Passiva</t>
        </is>
      </c>
      <c r="B37" s="5" t="inlineStr">
        <is>
          <t>Liabilities &amp; Shareholder Equity</t>
        </is>
      </c>
      <c r="C37" t="n">
        <v>13310</v>
      </c>
      <c r="D37" t="n">
        <v>12612</v>
      </c>
      <c r="E37" t="n">
        <v>10979</v>
      </c>
      <c r="F37" t="n">
        <v>10542</v>
      </c>
      <c r="G37" t="n">
        <v>8747</v>
      </c>
      <c r="H37" t="n">
        <v>8694</v>
      </c>
      <c r="I37" t="n">
        <v>9128</v>
      </c>
      <c r="J37" t="n">
        <v>9230</v>
      </c>
      <c r="K37" t="n">
        <v>9410</v>
      </c>
      <c r="L37" t="n">
        <v>8254</v>
      </c>
      <c r="M37" t="n">
        <v>7641</v>
      </c>
      <c r="N37" t="n">
        <v>6921</v>
      </c>
      <c r="O37" t="n">
        <v>6432</v>
      </c>
      <c r="P37" t="n">
        <v>6432</v>
      </c>
    </row>
    <row r="38">
      <c r="A38" s="5" t="inlineStr">
        <is>
          <t>Mio.Aktien im Umlauf</t>
        </is>
      </c>
      <c r="B38" s="5" t="inlineStr">
        <is>
          <t>Million shares outstanding</t>
        </is>
      </c>
      <c r="C38" t="n">
        <v>1590</v>
      </c>
      <c r="D38" t="n">
        <v>1590</v>
      </c>
      <c r="E38" t="n">
        <v>1590</v>
      </c>
      <c r="F38" t="n">
        <v>1591</v>
      </c>
      <c r="G38" t="n">
        <v>1582</v>
      </c>
      <c r="H38" t="n">
        <v>1610</v>
      </c>
      <c r="I38" t="n">
        <v>1735</v>
      </c>
      <c r="J38" t="n">
        <v>1784</v>
      </c>
      <c r="K38" t="n">
        <v>1825</v>
      </c>
      <c r="L38" t="n">
        <v>1814</v>
      </c>
      <c r="M38" t="n">
        <v>1782</v>
      </c>
      <c r="N38" t="n">
        <v>1771</v>
      </c>
      <c r="O38" t="n">
        <v>1853</v>
      </c>
      <c r="P38" t="n">
        <v>1853</v>
      </c>
    </row>
    <row r="39">
      <c r="A39" s="5" t="inlineStr">
        <is>
          <t>Gezeichnetes Kapital (in Mio.)</t>
        </is>
      </c>
      <c r="B39" s="5" t="inlineStr">
        <is>
          <t>Subscribed Capital in M</t>
        </is>
      </c>
      <c r="C39" t="n">
        <v>176</v>
      </c>
      <c r="D39" t="n">
        <v>176</v>
      </c>
      <c r="E39" t="n">
        <v>176</v>
      </c>
      <c r="F39" t="n">
        <v>169.23</v>
      </c>
      <c r="G39" t="n">
        <v>169.23</v>
      </c>
      <c r="H39" t="n">
        <v>171.15</v>
      </c>
      <c r="I39" t="n">
        <v>173.08</v>
      </c>
      <c r="J39" t="n">
        <v>178.85</v>
      </c>
      <c r="K39" t="n">
        <v>182.69</v>
      </c>
      <c r="L39" t="n">
        <v>181.73</v>
      </c>
      <c r="M39" t="n">
        <v>177.89</v>
      </c>
      <c r="N39" t="n">
        <v>176.92</v>
      </c>
      <c r="O39" t="n">
        <v>185.58</v>
      </c>
      <c r="P39" t="n">
        <v>185.58</v>
      </c>
    </row>
    <row r="40">
      <c r="A40" s="5" t="inlineStr">
        <is>
          <t>Ergebnis je Aktie (brutto)</t>
        </is>
      </c>
      <c r="B40" s="5" t="inlineStr">
        <is>
          <t>Earnings per share</t>
        </is>
      </c>
      <c r="C40" t="n">
        <v>0.92</v>
      </c>
      <c r="D40" t="n">
        <v>0.96</v>
      </c>
      <c r="E40" t="n">
        <v>0.98</v>
      </c>
      <c r="F40" t="n">
        <v>0.83</v>
      </c>
      <c r="G40" t="n">
        <v>0.73</v>
      </c>
      <c r="H40" t="n">
        <v>0.71</v>
      </c>
      <c r="I40" t="n">
        <v>0.42</v>
      </c>
      <c r="J40" t="n">
        <v>0.44</v>
      </c>
      <c r="K40" t="n">
        <v>0.53</v>
      </c>
      <c r="L40" t="n">
        <v>0.5</v>
      </c>
      <c r="M40" t="n">
        <v>0.43</v>
      </c>
      <c r="N40" t="n">
        <v>0.32</v>
      </c>
      <c r="O40" t="n">
        <v>0.24</v>
      </c>
      <c r="P40" t="n">
        <v>0.24</v>
      </c>
    </row>
    <row r="41">
      <c r="A41" s="5" t="inlineStr">
        <is>
          <t>Ergebnis je Aktie (unverwässert)</t>
        </is>
      </c>
      <c r="B41" s="5" t="inlineStr">
        <is>
          <t>Basic Earnings per share</t>
        </is>
      </c>
      <c r="C41" t="n">
        <v>0.7</v>
      </c>
      <c r="D41" t="n">
        <v>0.71</v>
      </c>
      <c r="E41" t="n">
        <v>0.71</v>
      </c>
      <c r="F41" t="n">
        <v>0.63</v>
      </c>
      <c r="G41" t="n">
        <v>0.54</v>
      </c>
      <c r="H41" t="n">
        <v>0.51</v>
      </c>
      <c r="I41" t="n">
        <v>0.25</v>
      </c>
      <c r="J41" t="n">
        <v>0.33</v>
      </c>
      <c r="K41" t="n">
        <v>0.41</v>
      </c>
      <c r="L41" t="n">
        <v>0.37</v>
      </c>
      <c r="M41" t="n">
        <v>0.33</v>
      </c>
      <c r="N41" t="n">
        <v>0.25</v>
      </c>
      <c r="O41" t="n">
        <v>0.27</v>
      </c>
      <c r="P41" t="n">
        <v>0.27</v>
      </c>
    </row>
    <row r="42">
      <c r="A42" s="5" t="inlineStr">
        <is>
          <t>Ergebnis je Aktie (verwässert)</t>
        </is>
      </c>
      <c r="B42" s="5" t="inlineStr">
        <is>
          <t>Diluted Earnings per share</t>
        </is>
      </c>
      <c r="C42" t="n">
        <v>0.7</v>
      </c>
      <c r="D42" t="n">
        <v>0.71</v>
      </c>
      <c r="E42" t="n">
        <v>0.71</v>
      </c>
      <c r="F42" t="n">
        <v>0.63</v>
      </c>
      <c r="G42" t="n">
        <v>0.54</v>
      </c>
      <c r="H42" t="n">
        <v>0.51</v>
      </c>
      <c r="I42" t="n">
        <v>0.24</v>
      </c>
      <c r="J42" t="n">
        <v>0.33</v>
      </c>
      <c r="K42" t="n">
        <v>0.4</v>
      </c>
      <c r="L42" t="n">
        <v>0.37</v>
      </c>
      <c r="M42" t="n">
        <v>0.33</v>
      </c>
      <c r="N42" t="n">
        <v>0.25</v>
      </c>
      <c r="O42" t="n">
        <v>0.26</v>
      </c>
      <c r="P42" t="n">
        <v>0.26</v>
      </c>
    </row>
    <row r="43">
      <c r="A43" s="5" t="inlineStr">
        <is>
          <t>Dividende je Aktie</t>
        </is>
      </c>
      <c r="B43" s="5" t="inlineStr">
        <is>
          <t>Dividend per share</t>
        </is>
      </c>
      <c r="C43" t="n">
        <v>0.39</v>
      </c>
      <c r="D43" t="n">
        <v>0.35</v>
      </c>
      <c r="E43" t="n">
        <v>0.32</v>
      </c>
      <c r="F43" t="n">
        <v>0.33</v>
      </c>
      <c r="G43" t="n">
        <v>0.3</v>
      </c>
      <c r="H43" t="n">
        <v>0.28</v>
      </c>
      <c r="I43" t="n">
        <v>0.25</v>
      </c>
      <c r="J43" t="n">
        <v>0.22</v>
      </c>
      <c r="K43" t="n">
        <v>0.2</v>
      </c>
      <c r="L43" t="n">
        <v>0.19</v>
      </c>
      <c r="M43" t="n">
        <v>0.14</v>
      </c>
      <c r="N43" t="n">
        <v>0.13</v>
      </c>
      <c r="O43" t="n">
        <v>0.11</v>
      </c>
      <c r="P43" t="n">
        <v>0.11</v>
      </c>
    </row>
    <row r="44">
      <c r="A44" s="5" t="inlineStr">
        <is>
          <t>Dividendenausschüttung in Mio</t>
        </is>
      </c>
      <c r="B44" s="5" t="inlineStr">
        <is>
          <t>Dividend Payment in M</t>
        </is>
      </c>
      <c r="C44" t="n">
        <v>611</v>
      </c>
      <c r="D44" t="n">
        <v>548</v>
      </c>
      <c r="E44" t="n">
        <v>531</v>
      </c>
      <c r="F44" t="n">
        <v>496</v>
      </c>
      <c r="G44" t="n">
        <v>457</v>
      </c>
      <c r="H44" t="n">
        <v>444</v>
      </c>
      <c r="I44" t="n">
        <v>404</v>
      </c>
      <c r="J44" t="n">
        <v>378</v>
      </c>
      <c r="K44" t="n">
        <v>360</v>
      </c>
      <c r="L44" t="n">
        <v>258</v>
      </c>
      <c r="M44" t="n">
        <v>229</v>
      </c>
      <c r="N44" t="n">
        <v>209</v>
      </c>
      <c r="O44" t="n">
        <v>208</v>
      </c>
      <c r="P44" t="n">
        <v>208</v>
      </c>
    </row>
    <row r="45">
      <c r="A45" s="5" t="inlineStr">
        <is>
          <t>Umsatz je Aktie</t>
        </is>
      </c>
      <c r="B45" s="5" t="inlineStr">
        <is>
          <t>Revenue per share</t>
        </is>
      </c>
      <c r="C45" t="n">
        <v>15.65</v>
      </c>
      <c r="D45" t="n">
        <v>14.45</v>
      </c>
      <c r="E45" t="n">
        <v>14.2</v>
      </c>
      <c r="F45" t="n">
        <v>12.49</v>
      </c>
      <c r="G45" t="n">
        <v>11.28</v>
      </c>
      <c r="H45" t="n">
        <v>10.6</v>
      </c>
      <c r="I45" t="n">
        <v>10.12</v>
      </c>
      <c r="J45" t="n">
        <v>9.48</v>
      </c>
      <c r="K45" t="n">
        <v>8.68</v>
      </c>
      <c r="L45" t="n">
        <v>7.98</v>
      </c>
      <c r="M45" t="n">
        <v>7.54</v>
      </c>
      <c r="N45" t="n">
        <v>6.46</v>
      </c>
      <c r="O45" t="n">
        <v>5.54</v>
      </c>
      <c r="P45" t="n">
        <v>5.54</v>
      </c>
    </row>
    <row r="46">
      <c r="A46" s="5" t="inlineStr">
        <is>
          <t>Buchwert je Aktie</t>
        </is>
      </c>
      <c r="B46" s="5" t="inlineStr">
        <is>
          <t>Book value per share</t>
        </is>
      </c>
      <c r="C46" t="n">
        <v>2.1</v>
      </c>
      <c r="D46" t="n">
        <v>1.64</v>
      </c>
      <c r="E46" t="n">
        <v>1.32</v>
      </c>
      <c r="F46" t="n">
        <v>1.57</v>
      </c>
      <c r="G46" t="n">
        <v>1.22</v>
      </c>
      <c r="H46" t="n">
        <v>1.14</v>
      </c>
      <c r="I46" t="n">
        <v>1.6</v>
      </c>
      <c r="J46" t="n">
        <v>1.81</v>
      </c>
      <c r="K46" t="n">
        <v>1.92</v>
      </c>
      <c r="L46" t="n">
        <v>1.69</v>
      </c>
      <c r="M46" t="n">
        <v>1.42</v>
      </c>
      <c r="N46" t="n">
        <v>1.23</v>
      </c>
      <c r="O46" t="n">
        <v>1.16</v>
      </c>
      <c r="P46" t="n">
        <v>1.16</v>
      </c>
    </row>
    <row r="47">
      <c r="A47" s="5" t="inlineStr">
        <is>
          <t>Cashflow je Aktie</t>
        </is>
      </c>
      <c r="B47" s="5" t="inlineStr">
        <is>
          <t>Cashflow per share</t>
        </is>
      </c>
      <c r="C47" t="n">
        <v>1.23</v>
      </c>
      <c r="D47" t="n">
        <v>1.18</v>
      </c>
      <c r="E47" t="n">
        <v>1.03</v>
      </c>
      <c r="F47" t="n">
        <v>0.9</v>
      </c>
      <c r="G47" t="n">
        <v>0.72</v>
      </c>
      <c r="H47" t="n">
        <v>0.7</v>
      </c>
      <c r="I47" t="n">
        <v>0.64</v>
      </c>
      <c r="J47" t="n">
        <v>0.59</v>
      </c>
      <c r="K47" t="n">
        <v>0.53</v>
      </c>
      <c r="L47" t="n">
        <v>0.58</v>
      </c>
      <c r="M47" t="n">
        <v>0.47</v>
      </c>
      <c r="N47" t="n">
        <v>0.37</v>
      </c>
      <c r="O47" t="n">
        <v>0.25</v>
      </c>
      <c r="P47" t="n">
        <v>0.25</v>
      </c>
    </row>
    <row r="48">
      <c r="A48" s="5" t="inlineStr">
        <is>
          <t>Bilanzsumme je Aktie</t>
        </is>
      </c>
      <c r="B48" s="5" t="inlineStr">
        <is>
          <t>Total assets per share</t>
        </is>
      </c>
      <c r="C48" t="n">
        <v>8.369999999999999</v>
      </c>
      <c r="D48" t="n">
        <v>7.93</v>
      </c>
      <c r="E48" t="n">
        <v>6.91</v>
      </c>
      <c r="F48" t="n">
        <v>6.63</v>
      </c>
      <c r="G48" t="n">
        <v>5.53</v>
      </c>
      <c r="H48" t="n">
        <v>5.4</v>
      </c>
      <c r="I48" t="n">
        <v>5.26</v>
      </c>
      <c r="J48" t="n">
        <v>5.17</v>
      </c>
      <c r="K48" t="n">
        <v>5.16</v>
      </c>
      <c r="L48" t="n">
        <v>4.55</v>
      </c>
      <c r="M48" t="n">
        <v>4.29</v>
      </c>
      <c r="N48" t="n">
        <v>3.91</v>
      </c>
      <c r="O48" t="n">
        <v>3.47</v>
      </c>
      <c r="P48" t="n">
        <v>3.47</v>
      </c>
    </row>
    <row r="49">
      <c r="A49" s="5" t="inlineStr">
        <is>
          <t>Personal am Ende des Jahres</t>
        </is>
      </c>
      <c r="B49" s="5" t="inlineStr">
        <is>
          <t>Staff at the end of year</t>
        </is>
      </c>
      <c r="C49" t="n">
        <v>596452</v>
      </c>
      <c r="D49" t="n">
        <v>595841</v>
      </c>
      <c r="E49" t="n">
        <v>588112</v>
      </c>
      <c r="F49" t="n">
        <v>527180</v>
      </c>
      <c r="G49" t="n">
        <v>515864</v>
      </c>
      <c r="H49" t="n">
        <v>514718</v>
      </c>
      <c r="I49" t="n">
        <v>506699</v>
      </c>
      <c r="J49" t="n">
        <v>508714</v>
      </c>
      <c r="K49" t="n">
        <v>471108</v>
      </c>
      <c r="L49" t="n">
        <v>428202</v>
      </c>
      <c r="M49" t="n">
        <v>386170</v>
      </c>
      <c r="N49" t="n">
        <v>388181</v>
      </c>
      <c r="O49" t="n">
        <v>365630</v>
      </c>
      <c r="P49" t="n">
        <v>365630</v>
      </c>
    </row>
    <row r="50">
      <c r="A50" s="5" t="inlineStr">
        <is>
          <t>Personalaufwand in Mio. GBP</t>
        </is>
      </c>
      <c r="B50" s="5" t="inlineStr"/>
      <c r="C50" t="n">
        <v>11370</v>
      </c>
      <c r="D50" t="n">
        <v>10556</v>
      </c>
      <c r="E50" t="n">
        <v>10236</v>
      </c>
      <c r="F50" t="n">
        <v>8909</v>
      </c>
      <c r="G50" t="n">
        <v>7959</v>
      </c>
      <c r="H50" t="n">
        <v>7794</v>
      </c>
      <c r="I50" t="n">
        <v>8131</v>
      </c>
      <c r="J50" t="n">
        <v>7810</v>
      </c>
      <c r="K50" t="n">
        <v>7152</v>
      </c>
      <c r="L50" t="n">
        <v>6444</v>
      </c>
      <c r="M50" t="n">
        <v>5968</v>
      </c>
      <c r="N50" t="n">
        <v>5084</v>
      </c>
      <c r="O50" t="n">
        <v>4620</v>
      </c>
      <c r="P50" t="n">
        <v>4620</v>
      </c>
    </row>
    <row r="51">
      <c r="A51" s="5" t="inlineStr">
        <is>
          <t>Aufwand je Mitarbeiter in GBP</t>
        </is>
      </c>
      <c r="B51" s="5" t="inlineStr"/>
      <c r="C51" t="n">
        <v>19063</v>
      </c>
      <c r="D51" t="n">
        <v>17716</v>
      </c>
      <c r="E51" t="n">
        <v>17405</v>
      </c>
      <c r="F51" t="n">
        <v>16899</v>
      </c>
      <c r="G51" t="n">
        <v>15428</v>
      </c>
      <c r="H51" t="n">
        <v>15142</v>
      </c>
      <c r="I51" t="n">
        <v>16047</v>
      </c>
      <c r="J51" t="n">
        <v>15352</v>
      </c>
      <c r="K51" t="n">
        <v>15181</v>
      </c>
      <c r="L51" t="n">
        <v>15049</v>
      </c>
      <c r="M51" t="n">
        <v>15454</v>
      </c>
      <c r="N51" t="n">
        <v>13097</v>
      </c>
      <c r="O51" t="n">
        <v>12636</v>
      </c>
      <c r="P51" t="n">
        <v>12636</v>
      </c>
    </row>
    <row r="52">
      <c r="A52" s="5" t="inlineStr">
        <is>
          <t>Umsatz je Mitarbeiter in GBP</t>
        </is>
      </c>
      <c r="B52" s="5" t="inlineStr"/>
      <c r="C52" t="n">
        <v>41710</v>
      </c>
      <c r="D52" t="n">
        <v>38540</v>
      </c>
      <c r="E52" t="n">
        <v>38374</v>
      </c>
      <c r="F52" t="n">
        <v>37693</v>
      </c>
      <c r="G52" t="n">
        <v>34589</v>
      </c>
      <c r="H52" t="n">
        <v>33140</v>
      </c>
      <c r="I52" t="n">
        <v>34650</v>
      </c>
      <c r="J52" t="n">
        <v>33231</v>
      </c>
      <c r="K52" t="n">
        <v>33608</v>
      </c>
      <c r="L52" t="n">
        <v>33788</v>
      </c>
      <c r="M52" t="n">
        <v>34814</v>
      </c>
      <c r="N52" t="n">
        <v>29471</v>
      </c>
      <c r="O52" t="n">
        <v>28083</v>
      </c>
      <c r="P52" t="n">
        <v>28083</v>
      </c>
    </row>
    <row r="53">
      <c r="A53" s="5" t="inlineStr">
        <is>
          <t>Bruttoergebnis je Mitarbeiter in GBP</t>
        </is>
      </c>
      <c r="B53" s="5" t="inlineStr"/>
      <c r="C53" t="n">
        <v>2632</v>
      </c>
      <c r="D53" t="n">
        <v>2752</v>
      </c>
      <c r="E53" t="n">
        <v>27298</v>
      </c>
      <c r="F53" t="n">
        <v>26801</v>
      </c>
      <c r="G53" t="n">
        <v>24472</v>
      </c>
      <c r="H53" t="n">
        <v>23230</v>
      </c>
      <c r="I53" t="n">
        <v>24212</v>
      </c>
      <c r="J53" t="n">
        <v>22946</v>
      </c>
      <c r="K53" t="n">
        <v>22967</v>
      </c>
      <c r="L53" t="n">
        <v>22919</v>
      </c>
      <c r="M53" t="n">
        <v>23381</v>
      </c>
      <c r="N53" t="n">
        <v>19743</v>
      </c>
      <c r="O53" t="n">
        <v>18713</v>
      </c>
      <c r="P53" t="n">
        <v>18713</v>
      </c>
    </row>
    <row r="54">
      <c r="A54" s="5" t="inlineStr">
        <is>
          <t>Gewinn je Mitarbeiter in GBP</t>
        </is>
      </c>
      <c r="B54" s="5" t="inlineStr"/>
      <c r="C54" t="n">
        <v>1861</v>
      </c>
      <c r="D54" t="n">
        <v>1888</v>
      </c>
      <c r="E54" t="n">
        <v>1974</v>
      </c>
      <c r="F54" t="n">
        <v>1882</v>
      </c>
      <c r="G54" t="n">
        <v>1685</v>
      </c>
      <c r="H54" t="n">
        <v>1681</v>
      </c>
      <c r="I54" t="n">
        <v>846.66</v>
      </c>
      <c r="J54" t="n">
        <v>1189</v>
      </c>
      <c r="K54" t="n">
        <v>1545</v>
      </c>
      <c r="L54" t="n">
        <v>1576</v>
      </c>
      <c r="M54" t="n">
        <v>1517</v>
      </c>
      <c r="N54" t="n">
        <v>1141</v>
      </c>
      <c r="O54" t="n">
        <v>1409</v>
      </c>
      <c r="P54" t="n">
        <v>1409</v>
      </c>
    </row>
    <row r="55">
      <c r="A55" s="5" t="inlineStr">
        <is>
          <t>KGV (Kurs/Gewinn)</t>
        </is>
      </c>
      <c r="B55" s="5" t="inlineStr">
        <is>
          <t>PE (price/earnings)</t>
        </is>
      </c>
      <c r="C55" t="n">
        <v>29.6</v>
      </c>
      <c r="D55" t="n">
        <v>24</v>
      </c>
      <c r="E55" t="n">
        <v>22.3</v>
      </c>
      <c r="F55" t="n">
        <v>24.8</v>
      </c>
      <c r="G55" t="n">
        <v>20.3</v>
      </c>
      <c r="H55" t="n">
        <v>20.3</v>
      </c>
      <c r="I55" t="n">
        <v>35.3</v>
      </c>
      <c r="J55" t="n">
        <v>22.2</v>
      </c>
      <c r="K55" t="n">
        <v>13.3</v>
      </c>
      <c r="L55" t="n">
        <v>14.8</v>
      </c>
      <c r="M55" t="n">
        <v>12</v>
      </c>
      <c r="N55" t="n">
        <v>14.3</v>
      </c>
      <c r="O55" t="n">
        <v>11.6</v>
      </c>
      <c r="P55" t="n">
        <v>11.6</v>
      </c>
    </row>
    <row r="56">
      <c r="A56" s="5" t="inlineStr">
        <is>
          <t>KUV (Kurs/Umsatz)</t>
        </is>
      </c>
      <c r="B56" s="5" t="inlineStr">
        <is>
          <t>PS (price/sales)</t>
        </is>
      </c>
      <c r="C56" t="n">
        <v>1.32</v>
      </c>
      <c r="D56" t="n">
        <v>1.18</v>
      </c>
      <c r="E56" t="n">
        <v>1.12</v>
      </c>
      <c r="F56" t="n">
        <v>1.24</v>
      </c>
      <c r="G56" t="n">
        <v>0.97</v>
      </c>
      <c r="H56" t="n">
        <v>0.98</v>
      </c>
      <c r="I56" t="n">
        <v>0.87</v>
      </c>
      <c r="J56" t="n">
        <v>0.78</v>
      </c>
      <c r="K56" t="n">
        <v>0.62</v>
      </c>
      <c r="L56" t="n">
        <v>0.6899999999999999</v>
      </c>
      <c r="M56" t="n">
        <v>0.53</v>
      </c>
      <c r="N56" t="n">
        <v>0.55</v>
      </c>
      <c r="O56" t="n">
        <v>0.57</v>
      </c>
      <c r="P56" t="n">
        <v>0.57</v>
      </c>
    </row>
    <row r="57">
      <c r="A57" s="5" t="inlineStr">
        <is>
          <t>KBV (Kurs/Buchwert)</t>
        </is>
      </c>
      <c r="B57" s="5" t="inlineStr">
        <is>
          <t>PB (price/book value)</t>
        </is>
      </c>
      <c r="C57" t="n">
        <v>9.880000000000001</v>
      </c>
      <c r="D57" t="n">
        <v>10.37</v>
      </c>
      <c r="E57" t="n">
        <v>12.03</v>
      </c>
      <c r="F57" t="n">
        <v>9.880000000000001</v>
      </c>
      <c r="G57" t="n">
        <v>8.960000000000001</v>
      </c>
      <c r="H57" t="n">
        <v>9.06</v>
      </c>
      <c r="I57" t="n">
        <v>5.5</v>
      </c>
      <c r="J57" t="n">
        <v>4.09</v>
      </c>
      <c r="K57" t="n">
        <v>2.83</v>
      </c>
      <c r="L57" t="n">
        <v>3.26</v>
      </c>
      <c r="M57" t="n">
        <v>2.8</v>
      </c>
      <c r="N57" t="n">
        <v>2.9</v>
      </c>
      <c r="O57" t="n">
        <v>2.71</v>
      </c>
      <c r="P57" t="n">
        <v>2.71</v>
      </c>
    </row>
    <row r="58">
      <c r="A58" s="5" t="inlineStr">
        <is>
          <t>KCV (Kurs/Cashflow)</t>
        </is>
      </c>
      <c r="B58" s="5" t="inlineStr">
        <is>
          <t>PC (price/cashflow)</t>
        </is>
      </c>
      <c r="C58" t="n">
        <v>16.88</v>
      </c>
      <c r="D58" t="n">
        <v>14.48</v>
      </c>
      <c r="E58" t="n">
        <v>15.46</v>
      </c>
      <c r="F58" t="n">
        <v>17.37</v>
      </c>
      <c r="G58" t="n">
        <v>15.26</v>
      </c>
      <c r="H58" t="n">
        <v>14.86</v>
      </c>
      <c r="I58" t="n">
        <v>13.82</v>
      </c>
      <c r="J58" t="n">
        <v>12.6</v>
      </c>
      <c r="K58" t="n">
        <v>10.25</v>
      </c>
      <c r="L58" t="n">
        <v>9.51</v>
      </c>
      <c r="M58" t="n">
        <v>8.52</v>
      </c>
      <c r="N58" t="n">
        <v>9.57</v>
      </c>
      <c r="O58" t="n">
        <v>12.49</v>
      </c>
      <c r="P58" t="n">
        <v>12.49</v>
      </c>
    </row>
    <row r="59">
      <c r="A59" s="5" t="inlineStr">
        <is>
          <t>Dividendenrendite in %</t>
        </is>
      </c>
      <c r="B59" s="5" t="inlineStr">
        <is>
          <t>Dividend Yield in %</t>
        </is>
      </c>
      <c r="C59" t="n">
        <v>1.86</v>
      </c>
      <c r="D59" t="n">
        <v>2.03</v>
      </c>
      <c r="E59" t="n">
        <v>2.03</v>
      </c>
      <c r="F59" t="n">
        <v>2.12</v>
      </c>
      <c r="G59" t="n">
        <v>2.75</v>
      </c>
      <c r="H59" t="n">
        <v>2.72</v>
      </c>
      <c r="I59" t="n">
        <v>2.83</v>
      </c>
      <c r="J59" t="n">
        <v>2.94</v>
      </c>
      <c r="K59" t="n">
        <v>3.65</v>
      </c>
      <c r="L59" t="n">
        <v>3.39</v>
      </c>
      <c r="M59" t="n">
        <v>3.39</v>
      </c>
      <c r="N59" t="n">
        <v>3.49</v>
      </c>
      <c r="O59" t="n">
        <v>3.63</v>
      </c>
      <c r="P59" t="n">
        <v>3.63</v>
      </c>
    </row>
    <row r="60">
      <c r="A60" s="5" t="inlineStr">
        <is>
          <t>Gewinnrendite in %</t>
        </is>
      </c>
      <c r="B60" s="5" t="inlineStr">
        <is>
          <t>Return on profit in %</t>
        </is>
      </c>
      <c r="C60" t="n">
        <v>3.4</v>
      </c>
      <c r="D60" t="n">
        <v>4.2</v>
      </c>
      <c r="E60" t="n">
        <v>4.5</v>
      </c>
      <c r="F60" t="n">
        <v>4</v>
      </c>
      <c r="G60" t="n">
        <v>4.9</v>
      </c>
      <c r="H60" t="n">
        <v>4.9</v>
      </c>
      <c r="I60" t="n">
        <v>2.8</v>
      </c>
      <c r="J60" t="n">
        <v>4.5</v>
      </c>
      <c r="K60" t="n">
        <v>7.5</v>
      </c>
      <c r="L60" t="n">
        <v>6.8</v>
      </c>
      <c r="M60" t="n">
        <v>8.4</v>
      </c>
      <c r="N60" t="n">
        <v>7</v>
      </c>
      <c r="O60" t="n">
        <v>8.6</v>
      </c>
      <c r="P60" t="n">
        <v>8.6</v>
      </c>
    </row>
    <row r="61">
      <c r="A61" s="5" t="inlineStr">
        <is>
          <t>Eigenkapitalrendite in %</t>
        </is>
      </c>
      <c r="B61" s="5" t="inlineStr">
        <is>
          <t>Return on Equity in %</t>
        </is>
      </c>
      <c r="C61" t="n">
        <v>33.28</v>
      </c>
      <c r="D61" t="n">
        <v>43.02</v>
      </c>
      <c r="E61" t="n">
        <v>55.34</v>
      </c>
      <c r="F61" t="n">
        <v>39.6</v>
      </c>
      <c r="G61" t="n">
        <v>44.86</v>
      </c>
      <c r="H61" t="n">
        <v>47.04</v>
      </c>
      <c r="I61" t="n">
        <v>15.42</v>
      </c>
      <c r="J61" t="n">
        <v>18.72</v>
      </c>
      <c r="K61" t="n">
        <v>20.83</v>
      </c>
      <c r="L61" t="n">
        <v>22</v>
      </c>
      <c r="M61" t="n">
        <v>23.11</v>
      </c>
      <c r="N61" t="n">
        <v>20.26</v>
      </c>
      <c r="O61" t="n">
        <v>23.98</v>
      </c>
      <c r="P61" t="n">
        <v>23.98</v>
      </c>
    </row>
    <row r="62">
      <c r="A62" s="5" t="inlineStr">
        <is>
          <t>Umsatzrendite in %</t>
        </is>
      </c>
      <c r="B62" s="5" t="inlineStr">
        <is>
          <t>Return on sales in %</t>
        </is>
      </c>
      <c r="C62" t="n">
        <v>4.46</v>
      </c>
      <c r="D62" t="n">
        <v>4.9</v>
      </c>
      <c r="E62" t="n">
        <v>5.14</v>
      </c>
      <c r="F62" t="n">
        <v>4.99</v>
      </c>
      <c r="G62" t="n">
        <v>4.87</v>
      </c>
      <c r="H62" t="n">
        <v>5.07</v>
      </c>
      <c r="I62" t="n">
        <v>2.44</v>
      </c>
      <c r="J62" t="n">
        <v>3.58</v>
      </c>
      <c r="K62" t="n">
        <v>4.6</v>
      </c>
      <c r="L62" t="n">
        <v>4.67</v>
      </c>
      <c r="M62" t="n">
        <v>4.36</v>
      </c>
      <c r="N62" t="n">
        <v>3.87</v>
      </c>
      <c r="O62" t="n">
        <v>5.02</v>
      </c>
      <c r="P62" t="n">
        <v>5.02</v>
      </c>
    </row>
    <row r="63">
      <c r="A63" s="5" t="inlineStr">
        <is>
          <t>Gesamtkapitalrendite in %</t>
        </is>
      </c>
      <c r="B63" s="5" t="inlineStr">
        <is>
          <t>Total Return on Investment in %</t>
        </is>
      </c>
      <c r="C63" t="n">
        <v>8.34</v>
      </c>
      <c r="D63" t="n">
        <v>8.92</v>
      </c>
      <c r="E63" t="n">
        <v>10.57</v>
      </c>
      <c r="F63" t="n">
        <v>9.41</v>
      </c>
      <c r="G63" t="n">
        <v>9.93</v>
      </c>
      <c r="H63" t="n">
        <v>9.949999999999999</v>
      </c>
      <c r="I63" t="n">
        <v>4.7</v>
      </c>
      <c r="J63" t="n">
        <v>6.55</v>
      </c>
      <c r="K63" t="n">
        <v>7.74</v>
      </c>
      <c r="L63" t="n">
        <v>8.18</v>
      </c>
      <c r="M63" t="n">
        <v>7.67</v>
      </c>
      <c r="N63" t="n">
        <v>6.4</v>
      </c>
      <c r="O63" t="n">
        <v>8.01</v>
      </c>
      <c r="P63" t="n">
        <v>8.01</v>
      </c>
    </row>
    <row r="64">
      <c r="A64" s="5" t="inlineStr">
        <is>
          <t>Return on Investment in %</t>
        </is>
      </c>
      <c r="B64" s="5" t="inlineStr">
        <is>
          <t>Return on Investment in %</t>
        </is>
      </c>
      <c r="C64" t="n">
        <v>8.34</v>
      </c>
      <c r="D64" t="n">
        <v>8.92</v>
      </c>
      <c r="E64" t="n">
        <v>10.57</v>
      </c>
      <c r="F64" t="n">
        <v>9.41</v>
      </c>
      <c r="G64" t="n">
        <v>9.93</v>
      </c>
      <c r="H64" t="n">
        <v>9.949999999999999</v>
      </c>
      <c r="I64" t="n">
        <v>4.7</v>
      </c>
      <c r="J64" t="n">
        <v>6.55</v>
      </c>
      <c r="K64" t="n">
        <v>7.74</v>
      </c>
      <c r="L64" t="n">
        <v>8.18</v>
      </c>
      <c r="M64" t="n">
        <v>7.67</v>
      </c>
      <c r="N64" t="n">
        <v>6.4</v>
      </c>
      <c r="O64" t="n">
        <v>8.01</v>
      </c>
      <c r="P64" t="n">
        <v>8.01</v>
      </c>
    </row>
    <row r="65">
      <c r="A65" s="5" t="inlineStr">
        <is>
          <t>Arbeitsintensität in %</t>
        </is>
      </c>
      <c r="B65" s="5" t="inlineStr">
        <is>
          <t>Work Intensity in %</t>
        </is>
      </c>
      <c r="C65" t="n">
        <v>31.04</v>
      </c>
      <c r="D65" t="n">
        <v>35.82</v>
      </c>
      <c r="E65" t="n">
        <v>32.16</v>
      </c>
      <c r="F65" t="n">
        <v>31.95</v>
      </c>
      <c r="G65" t="n">
        <v>31.59</v>
      </c>
      <c r="H65" t="n">
        <v>33.09</v>
      </c>
      <c r="I65" t="n">
        <v>36.94</v>
      </c>
      <c r="J65" t="n">
        <v>33.98</v>
      </c>
      <c r="K65" t="n">
        <v>36.93</v>
      </c>
      <c r="L65" t="n">
        <v>33.34</v>
      </c>
      <c r="M65" t="n">
        <v>33.37</v>
      </c>
      <c r="N65" t="n">
        <v>34.52</v>
      </c>
      <c r="O65" t="n">
        <v>36.89</v>
      </c>
      <c r="P65" t="n">
        <v>36.89</v>
      </c>
    </row>
    <row r="66">
      <c r="A66" s="5" t="inlineStr">
        <is>
          <t>Eigenkapitalquote in %</t>
        </is>
      </c>
      <c r="B66" s="5" t="inlineStr">
        <is>
          <t>Equity Ratio in %</t>
        </is>
      </c>
      <c r="C66" t="n">
        <v>25.06</v>
      </c>
      <c r="D66" t="n">
        <v>20.73</v>
      </c>
      <c r="E66" t="n">
        <v>19.11</v>
      </c>
      <c r="F66" t="n">
        <v>23.76</v>
      </c>
      <c r="G66" t="n">
        <v>22.14</v>
      </c>
      <c r="H66" t="n">
        <v>21.15</v>
      </c>
      <c r="I66" t="n">
        <v>30.48</v>
      </c>
      <c r="J66" t="n">
        <v>35.01</v>
      </c>
      <c r="K66" t="n">
        <v>37.14</v>
      </c>
      <c r="L66" t="n">
        <v>37.17</v>
      </c>
      <c r="M66" t="n">
        <v>33.19</v>
      </c>
      <c r="N66" t="n">
        <v>31.6</v>
      </c>
      <c r="O66" t="n">
        <v>33.4</v>
      </c>
      <c r="P66" t="n">
        <v>33.4</v>
      </c>
    </row>
    <row r="67">
      <c r="A67" s="5" t="inlineStr">
        <is>
          <t>Fremdkapitalquote in %</t>
        </is>
      </c>
      <c r="B67" s="5" t="inlineStr">
        <is>
          <t>Debt Ratio in %</t>
        </is>
      </c>
      <c r="C67" t="n">
        <v>74.94</v>
      </c>
      <c r="D67" t="n">
        <v>79.27</v>
      </c>
      <c r="E67" t="n">
        <v>80.89</v>
      </c>
      <c r="F67" t="n">
        <v>76.23999999999999</v>
      </c>
      <c r="G67" t="n">
        <v>77.86</v>
      </c>
      <c r="H67" t="n">
        <v>78.84999999999999</v>
      </c>
      <c r="I67" t="n">
        <v>69.52</v>
      </c>
      <c r="J67" t="n">
        <v>64.98999999999999</v>
      </c>
      <c r="K67" t="n">
        <v>62.86</v>
      </c>
      <c r="L67" t="n">
        <v>62.83</v>
      </c>
      <c r="M67" t="n">
        <v>66.81</v>
      </c>
      <c r="N67" t="n">
        <v>68.40000000000001</v>
      </c>
      <c r="O67" t="n">
        <v>66.59999999999999</v>
      </c>
      <c r="P67" t="n">
        <v>66.59999999999999</v>
      </c>
    </row>
    <row r="68">
      <c r="A68" s="5" t="inlineStr">
        <is>
          <t>Verschuldungsgrad in %</t>
        </is>
      </c>
      <c r="B68" s="5" t="inlineStr">
        <is>
          <t>Finance Gearing in %</t>
        </is>
      </c>
      <c r="C68" t="n">
        <v>299.1</v>
      </c>
      <c r="D68" t="n">
        <v>382.29</v>
      </c>
      <c r="E68" t="n">
        <v>423.31</v>
      </c>
      <c r="F68" t="n">
        <v>320.84</v>
      </c>
      <c r="G68" t="n">
        <v>351.57</v>
      </c>
      <c r="H68" t="n">
        <v>372.76</v>
      </c>
      <c r="I68" t="n">
        <v>228.11</v>
      </c>
      <c r="J68" t="n">
        <v>185.67</v>
      </c>
      <c r="K68" t="n">
        <v>169.24</v>
      </c>
      <c r="L68" t="n">
        <v>169.04</v>
      </c>
      <c r="M68" t="n">
        <v>201.3</v>
      </c>
      <c r="N68" t="n">
        <v>216.46</v>
      </c>
      <c r="O68" t="n">
        <v>199.44</v>
      </c>
      <c r="P68" t="n">
        <v>199.44</v>
      </c>
    </row>
    <row r="69">
      <c r="A69" s="5" t="inlineStr">
        <is>
          <t>Bruttoergebnis Marge in %</t>
        </is>
      </c>
      <c r="B69" s="5" t="inlineStr">
        <is>
          <t>Gross Profit Marge in %</t>
        </is>
      </c>
      <c r="C69" t="n">
        <v>6.31</v>
      </c>
      <c r="D69" t="n">
        <v>7.14</v>
      </c>
      <c r="E69" t="n">
        <v>71.14</v>
      </c>
      <c r="F69" t="n">
        <v>71.09999999999999</v>
      </c>
      <c r="G69" t="n">
        <v>70.75</v>
      </c>
      <c r="H69" t="n">
        <v>70.09999999999999</v>
      </c>
      <c r="I69" t="n">
        <v>69.88</v>
      </c>
      <c r="J69" t="n">
        <v>69.05</v>
      </c>
      <c r="K69" t="n">
        <v>68.34</v>
      </c>
      <c r="L69" t="n">
        <v>67.83</v>
      </c>
      <c r="M69" t="n">
        <v>67.16</v>
      </c>
      <c r="N69" t="n">
        <v>66.98999999999999</v>
      </c>
      <c r="O69" t="n">
        <v>66.63</v>
      </c>
    </row>
    <row r="70">
      <c r="A70" s="5" t="inlineStr">
        <is>
          <t>Kurzfristige Vermögensquote in %</t>
        </is>
      </c>
      <c r="B70" s="5" t="inlineStr">
        <is>
          <t>Current Assets Ratio in %</t>
        </is>
      </c>
      <c r="C70" t="n">
        <v>31.04</v>
      </c>
      <c r="D70" t="n">
        <v>35.82</v>
      </c>
      <c r="E70" t="n">
        <v>32.16</v>
      </c>
      <c r="F70" t="n">
        <v>31.95</v>
      </c>
      <c r="G70" t="n">
        <v>31.59</v>
      </c>
      <c r="H70" t="n">
        <v>33.09</v>
      </c>
      <c r="I70" t="n">
        <v>36.94</v>
      </c>
      <c r="J70" t="n">
        <v>33.98</v>
      </c>
      <c r="K70" t="n">
        <v>36.93</v>
      </c>
      <c r="L70" t="n">
        <v>33.34</v>
      </c>
      <c r="M70" t="n">
        <v>33.37</v>
      </c>
      <c r="N70" t="n">
        <v>34.52</v>
      </c>
      <c r="O70" t="n">
        <v>36.89</v>
      </c>
    </row>
    <row r="71">
      <c r="A71" s="5" t="inlineStr">
        <is>
          <t>Nettogewinn Marge in %</t>
        </is>
      </c>
      <c r="B71" s="5" t="inlineStr">
        <is>
          <t>Net Profit Marge in %</t>
        </is>
      </c>
      <c r="C71" t="n">
        <v>4.46</v>
      </c>
      <c r="D71" t="n">
        <v>4.9</v>
      </c>
      <c r="E71" t="n">
        <v>5.14</v>
      </c>
      <c r="F71" t="n">
        <v>4.99</v>
      </c>
      <c r="G71" t="n">
        <v>4.87</v>
      </c>
      <c r="H71" t="n">
        <v>5.07</v>
      </c>
      <c r="I71" t="n">
        <v>2.44</v>
      </c>
      <c r="J71" t="n">
        <v>3.58</v>
      </c>
      <c r="K71" t="n">
        <v>4.6</v>
      </c>
      <c r="L71" t="n">
        <v>4.67</v>
      </c>
      <c r="M71" t="n">
        <v>4.36</v>
      </c>
      <c r="N71" t="n">
        <v>3.87</v>
      </c>
      <c r="O71" t="n">
        <v>5.02</v>
      </c>
    </row>
    <row r="72">
      <c r="A72" s="5" t="inlineStr">
        <is>
          <t>Operative Ergebnis Marge in %</t>
        </is>
      </c>
      <c r="B72" s="5" t="inlineStr">
        <is>
          <t>EBIT Marge in %</t>
        </is>
      </c>
      <c r="C72" t="n">
        <v>6.41</v>
      </c>
      <c r="D72" t="n">
        <v>7.36</v>
      </c>
      <c r="E72" t="n">
        <v>7.38</v>
      </c>
      <c r="F72" t="n">
        <v>7.09</v>
      </c>
      <c r="G72" t="n">
        <v>7.07</v>
      </c>
      <c r="H72" t="n">
        <v>7.13</v>
      </c>
      <c r="I72" t="n">
        <v>4.57</v>
      </c>
      <c r="J72" t="n">
        <v>5.06</v>
      </c>
      <c r="K72" t="n">
        <v>6.42</v>
      </c>
      <c r="L72" t="n">
        <v>6.84</v>
      </c>
      <c r="M72" t="n">
        <v>6.52</v>
      </c>
      <c r="N72" t="n">
        <v>5.76</v>
      </c>
      <c r="O72" t="n">
        <v>5.15</v>
      </c>
    </row>
    <row r="73">
      <c r="A73" s="5" t="inlineStr">
        <is>
          <t>Vermögensumsschlag in %</t>
        </is>
      </c>
      <c r="B73" s="5" t="inlineStr">
        <is>
          <t>Asset Turnover in %</t>
        </is>
      </c>
      <c r="C73" t="n">
        <v>186.91</v>
      </c>
      <c r="D73" t="n">
        <v>182.08</v>
      </c>
      <c r="E73" t="n">
        <v>205.56</v>
      </c>
      <c r="F73" t="n">
        <v>188.49</v>
      </c>
      <c r="G73" t="n">
        <v>203.99</v>
      </c>
      <c r="H73" t="n">
        <v>196.2</v>
      </c>
      <c r="I73" t="n">
        <v>192.34</v>
      </c>
      <c r="J73" t="n">
        <v>183.15</v>
      </c>
      <c r="K73" t="n">
        <v>168.26</v>
      </c>
      <c r="L73" t="n">
        <v>175.28</v>
      </c>
      <c r="M73" t="n">
        <v>175.95</v>
      </c>
      <c r="N73" t="n">
        <v>165.29</v>
      </c>
      <c r="O73" t="n">
        <v>159.64</v>
      </c>
    </row>
    <row r="74">
      <c r="A74" s="5" t="inlineStr">
        <is>
          <t>Langfristige Vermögensquote in %</t>
        </is>
      </c>
      <c r="B74" s="5" t="inlineStr">
        <is>
          <t>Non-Current Assets Ratio in %</t>
        </is>
      </c>
      <c r="C74" t="n">
        <v>68.95999999999999</v>
      </c>
      <c r="D74" t="n">
        <v>64.18000000000001</v>
      </c>
      <c r="E74" t="n">
        <v>67.84</v>
      </c>
      <c r="F74" t="n">
        <v>68.05</v>
      </c>
      <c r="G74" t="n">
        <v>68.41</v>
      </c>
      <c r="H74" t="n">
        <v>66.91</v>
      </c>
      <c r="I74" t="n">
        <v>63.06</v>
      </c>
      <c r="J74" t="n">
        <v>66.02</v>
      </c>
      <c r="K74" t="n">
        <v>63.07</v>
      </c>
      <c r="L74" t="n">
        <v>66.66</v>
      </c>
      <c r="M74" t="n">
        <v>66.63</v>
      </c>
      <c r="N74" t="n">
        <v>65.48</v>
      </c>
      <c r="O74" t="n">
        <v>63.11</v>
      </c>
    </row>
    <row r="75">
      <c r="A75" s="5" t="inlineStr">
        <is>
          <t>Gesamtkapitalrentabilität</t>
        </is>
      </c>
      <c r="B75" s="5" t="inlineStr">
        <is>
          <t>ROA Return on Assets in %</t>
        </is>
      </c>
      <c r="C75" t="n">
        <v>8.34</v>
      </c>
      <c r="D75" t="n">
        <v>8.92</v>
      </c>
      <c r="E75" t="n">
        <v>10.57</v>
      </c>
      <c r="F75" t="n">
        <v>9.41</v>
      </c>
      <c r="G75" t="n">
        <v>9.93</v>
      </c>
      <c r="H75" t="n">
        <v>9.949999999999999</v>
      </c>
      <c r="I75" t="n">
        <v>4.7</v>
      </c>
      <c r="J75" t="n">
        <v>6.55</v>
      </c>
      <c r="K75" t="n">
        <v>7.74</v>
      </c>
      <c r="L75" t="n">
        <v>8.18</v>
      </c>
      <c r="M75" t="n">
        <v>7.67</v>
      </c>
      <c r="N75" t="n">
        <v>6.4</v>
      </c>
      <c r="O75" t="n">
        <v>8.01</v>
      </c>
    </row>
    <row r="76">
      <c r="A76" s="5" t="inlineStr">
        <is>
          <t>Ertrag des eingesetzten Kapitals</t>
        </is>
      </c>
      <c r="B76" s="5" t="inlineStr">
        <is>
          <t>ROCE Return on Cap. Empl. in %</t>
        </is>
      </c>
      <c r="C76" t="n">
        <v>20.18</v>
      </c>
      <c r="D76" t="n">
        <v>24.13</v>
      </c>
      <c r="E76" t="n">
        <v>24.84</v>
      </c>
      <c r="F76" t="n">
        <v>23.39</v>
      </c>
      <c r="G76" t="n">
        <v>25.06</v>
      </c>
      <c r="H76" t="n">
        <v>24.61</v>
      </c>
      <c r="I76" t="n">
        <v>14.28</v>
      </c>
      <c r="J76" t="n">
        <v>14.89</v>
      </c>
      <c r="K76" t="n">
        <v>18.75</v>
      </c>
      <c r="L76" t="n">
        <v>19.72</v>
      </c>
      <c r="M76" t="n">
        <v>19.31</v>
      </c>
      <c r="N76" t="n">
        <v>16.67</v>
      </c>
      <c r="O76" t="n">
        <v>12.62</v>
      </c>
    </row>
    <row r="77">
      <c r="A77" s="5" t="inlineStr">
        <is>
          <t>Eigenkapital zu Anlagevermögen</t>
        </is>
      </c>
      <c r="B77" s="5" t="inlineStr">
        <is>
          <t>Equity to Fixed Assets in %</t>
        </is>
      </c>
      <c r="C77" t="n">
        <v>36.33</v>
      </c>
      <c r="D77" t="n">
        <v>32.31</v>
      </c>
      <c r="E77" t="n">
        <v>28.17</v>
      </c>
      <c r="F77" t="n">
        <v>34.92</v>
      </c>
      <c r="G77" t="n">
        <v>32.37</v>
      </c>
      <c r="H77" t="n">
        <v>31.61</v>
      </c>
      <c r="I77" t="n">
        <v>48.33</v>
      </c>
      <c r="J77" t="n">
        <v>53.02</v>
      </c>
      <c r="K77" t="n">
        <v>58.89</v>
      </c>
      <c r="L77" t="n">
        <v>55.76</v>
      </c>
      <c r="M77" t="n">
        <v>49.81</v>
      </c>
      <c r="N77" t="n">
        <v>48.26</v>
      </c>
      <c r="O77" t="n">
        <v>52.92</v>
      </c>
    </row>
    <row r="78">
      <c r="A78" s="5" t="inlineStr">
        <is>
          <t>Liquidität Dritten Grades</t>
        </is>
      </c>
      <c r="B78" s="5" t="inlineStr">
        <is>
          <t>Current Ratio in %</t>
        </is>
      </c>
      <c r="C78" t="n">
        <v>76.36</v>
      </c>
      <c r="D78" t="n">
        <v>80.56</v>
      </c>
      <c r="E78" t="n">
        <v>82.56</v>
      </c>
      <c r="F78" t="n">
        <v>74.53</v>
      </c>
      <c r="G78" t="n">
        <v>74.34999999999999</v>
      </c>
      <c r="H78" t="n">
        <v>76.73999999999999</v>
      </c>
      <c r="I78" t="n">
        <v>96.01000000000001</v>
      </c>
      <c r="J78" t="n">
        <v>90.04000000000001</v>
      </c>
      <c r="K78" t="n">
        <v>87.09</v>
      </c>
      <c r="L78" t="n">
        <v>84.95999999999999</v>
      </c>
      <c r="M78" t="n">
        <v>82.28</v>
      </c>
      <c r="N78" t="n">
        <v>80.48999999999999</v>
      </c>
      <c r="O78" t="n">
        <v>105.89</v>
      </c>
    </row>
    <row r="79">
      <c r="A79" s="5" t="inlineStr">
        <is>
          <t>Operativer Cashflow</t>
        </is>
      </c>
      <c r="B79" s="5" t="inlineStr">
        <is>
          <t>Operating Cashflow in M</t>
        </is>
      </c>
      <c r="C79" t="n">
        <v>26839.2</v>
      </c>
      <c r="D79" t="n">
        <v>23023.2</v>
      </c>
      <c r="E79" t="n">
        <v>24581.4</v>
      </c>
      <c r="F79" t="n">
        <v>27635.67</v>
      </c>
      <c r="G79" t="n">
        <v>24141.32</v>
      </c>
      <c r="H79" t="n">
        <v>23924.6</v>
      </c>
      <c r="I79" t="n">
        <v>23977.7</v>
      </c>
      <c r="J79" t="n">
        <v>22478.4</v>
      </c>
      <c r="K79" t="n">
        <v>18706.25</v>
      </c>
      <c r="L79" t="n">
        <v>17251.14</v>
      </c>
      <c r="M79" t="n">
        <v>15182.64</v>
      </c>
      <c r="N79" t="n">
        <v>16948.47</v>
      </c>
      <c r="O79" t="n">
        <v>23143.97</v>
      </c>
    </row>
    <row r="80">
      <c r="A80" s="5" t="inlineStr">
        <is>
          <t>Aktienrückkauf</t>
        </is>
      </c>
      <c r="B80" s="5" t="inlineStr">
        <is>
          <t>Share Buyback in M</t>
        </is>
      </c>
      <c r="C80" t="n">
        <v>0</v>
      </c>
      <c r="D80" t="n">
        <v>0</v>
      </c>
      <c r="E80" t="n">
        <v>1</v>
      </c>
      <c r="F80" t="n">
        <v>-9</v>
      </c>
      <c r="G80" t="n">
        <v>28</v>
      </c>
      <c r="H80" t="n">
        <v>125</v>
      </c>
      <c r="I80" t="n">
        <v>49</v>
      </c>
      <c r="J80" t="n">
        <v>41</v>
      </c>
      <c r="K80" t="n">
        <v>-11</v>
      </c>
      <c r="L80" t="n">
        <v>-32</v>
      </c>
      <c r="M80" t="n">
        <v>-11</v>
      </c>
      <c r="N80" t="n">
        <v>82</v>
      </c>
      <c r="O80" t="n">
        <v>0</v>
      </c>
    </row>
    <row r="81">
      <c r="A81" s="5" t="inlineStr">
        <is>
          <t>Umsatzwachstum 1J in %</t>
        </is>
      </c>
      <c r="B81" s="5" t="inlineStr">
        <is>
          <t>Revenue Growth 1Y in %</t>
        </is>
      </c>
      <c r="C81" t="n">
        <v>8.33</v>
      </c>
      <c r="D81" t="n">
        <v>1.75</v>
      </c>
      <c r="E81" t="n">
        <v>13.57</v>
      </c>
      <c r="F81" t="n">
        <v>11.37</v>
      </c>
      <c r="G81" t="n">
        <v>4.6</v>
      </c>
      <c r="H81" t="n">
        <v>-2.84</v>
      </c>
      <c r="I81" t="n">
        <v>3.86</v>
      </c>
      <c r="J81" t="n">
        <v>6.77</v>
      </c>
      <c r="K81" t="n">
        <v>9.43</v>
      </c>
      <c r="L81" t="n">
        <v>7.62</v>
      </c>
      <c r="M81" t="n">
        <v>17.52</v>
      </c>
      <c r="N81" t="n">
        <v>11.41</v>
      </c>
      <c r="O81" t="inlineStr">
        <is>
          <t>-</t>
        </is>
      </c>
    </row>
    <row r="82">
      <c r="A82" s="5" t="inlineStr">
        <is>
          <t>Umsatzwachstum 3J in %</t>
        </is>
      </c>
      <c r="B82" s="5" t="inlineStr">
        <is>
          <t>Revenue Growth 3Y in %</t>
        </is>
      </c>
      <c r="C82" t="n">
        <v>7.88</v>
      </c>
      <c r="D82" t="n">
        <v>8.9</v>
      </c>
      <c r="E82" t="n">
        <v>9.85</v>
      </c>
      <c r="F82" t="n">
        <v>4.38</v>
      </c>
      <c r="G82" t="n">
        <v>1.87</v>
      </c>
      <c r="H82" t="n">
        <v>2.6</v>
      </c>
      <c r="I82" t="n">
        <v>6.69</v>
      </c>
      <c r="J82" t="n">
        <v>7.94</v>
      </c>
      <c r="K82" t="n">
        <v>11.52</v>
      </c>
      <c r="L82" t="n">
        <v>12.18</v>
      </c>
      <c r="M82" t="n">
        <v>9.640000000000001</v>
      </c>
      <c r="N82" t="inlineStr">
        <is>
          <t>-</t>
        </is>
      </c>
      <c r="O82" t="inlineStr">
        <is>
          <t>-</t>
        </is>
      </c>
    </row>
    <row r="83">
      <c r="A83" s="5" t="inlineStr">
        <is>
          <t>Umsatzwachstum 5J in %</t>
        </is>
      </c>
      <c r="B83" s="5" t="inlineStr">
        <is>
          <t>Revenue Growth 5Y in %</t>
        </is>
      </c>
      <c r="C83" t="n">
        <v>7.92</v>
      </c>
      <c r="D83" t="n">
        <v>5.69</v>
      </c>
      <c r="E83" t="n">
        <v>6.11</v>
      </c>
      <c r="F83" t="n">
        <v>4.75</v>
      </c>
      <c r="G83" t="n">
        <v>4.36</v>
      </c>
      <c r="H83" t="n">
        <v>4.97</v>
      </c>
      <c r="I83" t="n">
        <v>9.039999999999999</v>
      </c>
      <c r="J83" t="n">
        <v>10.55</v>
      </c>
      <c r="K83" t="n">
        <v>9.199999999999999</v>
      </c>
      <c r="L83" t="inlineStr">
        <is>
          <t>-</t>
        </is>
      </c>
      <c r="M83" t="inlineStr">
        <is>
          <t>-</t>
        </is>
      </c>
      <c r="N83" t="inlineStr">
        <is>
          <t>-</t>
        </is>
      </c>
      <c r="O83" t="inlineStr">
        <is>
          <t>-</t>
        </is>
      </c>
    </row>
    <row r="84">
      <c r="A84" s="5" t="inlineStr">
        <is>
          <t>Umsatzwachstum 10J in %</t>
        </is>
      </c>
      <c r="B84" s="5" t="inlineStr">
        <is>
          <t>Revenue Growth 10Y in %</t>
        </is>
      </c>
      <c r="C84" t="n">
        <v>6.45</v>
      </c>
      <c r="D84" t="n">
        <v>7.36</v>
      </c>
      <c r="E84" t="n">
        <v>8.33</v>
      </c>
      <c r="F84" t="n">
        <v>6.97</v>
      </c>
      <c r="G84" t="inlineStr">
        <is>
          <t>-</t>
        </is>
      </c>
      <c r="H84" t="inlineStr">
        <is>
          <t>-</t>
        </is>
      </c>
      <c r="I84" t="inlineStr">
        <is>
          <t>-</t>
        </is>
      </c>
      <c r="J84" t="inlineStr">
        <is>
          <t>-</t>
        </is>
      </c>
      <c r="K84" t="inlineStr">
        <is>
          <t>-</t>
        </is>
      </c>
      <c r="L84" t="inlineStr">
        <is>
          <t>-</t>
        </is>
      </c>
      <c r="M84" t="inlineStr">
        <is>
          <t>-</t>
        </is>
      </c>
      <c r="N84" t="inlineStr">
        <is>
          <t>-</t>
        </is>
      </c>
      <c r="O84" t="inlineStr">
        <is>
          <t>-</t>
        </is>
      </c>
    </row>
    <row r="85">
      <c r="A85" s="5" t="inlineStr">
        <is>
          <t>Gewinnwachstum 1J in %</t>
        </is>
      </c>
      <c r="B85" s="5" t="inlineStr">
        <is>
          <t>Earnings Growth 1Y in %</t>
        </is>
      </c>
      <c r="C85" t="n">
        <v>-1.33</v>
      </c>
      <c r="D85" t="n">
        <v>-3.1</v>
      </c>
      <c r="E85" t="n">
        <v>17.04</v>
      </c>
      <c r="F85" t="n">
        <v>14.15</v>
      </c>
      <c r="G85" t="n">
        <v>0.46</v>
      </c>
      <c r="H85" t="n">
        <v>101.63</v>
      </c>
      <c r="I85" t="n">
        <v>-29.09</v>
      </c>
      <c r="J85" t="n">
        <v>-16.9</v>
      </c>
      <c r="K85" t="n">
        <v>7.85</v>
      </c>
      <c r="L85" t="n">
        <v>15.19</v>
      </c>
      <c r="M85" t="n">
        <v>32.28</v>
      </c>
      <c r="N85" t="n">
        <v>-13.98</v>
      </c>
      <c r="O85" t="inlineStr">
        <is>
          <t>-</t>
        </is>
      </c>
    </row>
    <row r="86">
      <c r="A86" s="5" t="inlineStr">
        <is>
          <t>Gewinnwachstum 3J in %</t>
        </is>
      </c>
      <c r="B86" s="5" t="inlineStr">
        <is>
          <t>Earnings Growth 3Y in %</t>
        </is>
      </c>
      <c r="C86" t="n">
        <v>4.2</v>
      </c>
      <c r="D86" t="n">
        <v>9.359999999999999</v>
      </c>
      <c r="E86" t="n">
        <v>10.55</v>
      </c>
      <c r="F86" t="n">
        <v>38.75</v>
      </c>
      <c r="G86" t="n">
        <v>24.33</v>
      </c>
      <c r="H86" t="n">
        <v>18.55</v>
      </c>
      <c r="I86" t="n">
        <v>-12.71</v>
      </c>
      <c r="J86" t="n">
        <v>2.05</v>
      </c>
      <c r="K86" t="n">
        <v>18.44</v>
      </c>
      <c r="L86" t="n">
        <v>11.16</v>
      </c>
      <c r="M86" t="n">
        <v>6.1</v>
      </c>
      <c r="N86" t="inlineStr">
        <is>
          <t>-</t>
        </is>
      </c>
      <c r="O86" t="inlineStr">
        <is>
          <t>-</t>
        </is>
      </c>
    </row>
    <row r="87">
      <c r="A87" s="5" t="inlineStr">
        <is>
          <t>Gewinnwachstum 5J in %</t>
        </is>
      </c>
      <c r="B87" s="5" t="inlineStr">
        <is>
          <t>Earnings Growth 5Y in %</t>
        </is>
      </c>
      <c r="C87" t="n">
        <v>5.44</v>
      </c>
      <c r="D87" t="n">
        <v>26.04</v>
      </c>
      <c r="E87" t="n">
        <v>20.84</v>
      </c>
      <c r="F87" t="n">
        <v>14.05</v>
      </c>
      <c r="G87" t="n">
        <v>12.79</v>
      </c>
      <c r="H87" t="n">
        <v>15.74</v>
      </c>
      <c r="I87" t="n">
        <v>1.87</v>
      </c>
      <c r="J87" t="n">
        <v>4.89</v>
      </c>
      <c r="K87" t="n">
        <v>8.27</v>
      </c>
      <c r="L87" t="inlineStr">
        <is>
          <t>-</t>
        </is>
      </c>
      <c r="M87" t="inlineStr">
        <is>
          <t>-</t>
        </is>
      </c>
      <c r="N87" t="inlineStr">
        <is>
          <t>-</t>
        </is>
      </c>
      <c r="O87" t="inlineStr">
        <is>
          <t>-</t>
        </is>
      </c>
    </row>
    <row r="88">
      <c r="A88" s="5" t="inlineStr">
        <is>
          <t>Gewinnwachstum 10J in %</t>
        </is>
      </c>
      <c r="B88" s="5" t="inlineStr">
        <is>
          <t>Earnings Growth 10Y in %</t>
        </is>
      </c>
      <c r="C88" t="n">
        <v>10.59</v>
      </c>
      <c r="D88" t="n">
        <v>13.95</v>
      </c>
      <c r="E88" t="n">
        <v>12.86</v>
      </c>
      <c r="F88" t="n">
        <v>11.16</v>
      </c>
      <c r="G88" t="inlineStr">
        <is>
          <t>-</t>
        </is>
      </c>
      <c r="H88" t="inlineStr">
        <is>
          <t>-</t>
        </is>
      </c>
      <c r="I88" t="inlineStr">
        <is>
          <t>-</t>
        </is>
      </c>
      <c r="J88" t="inlineStr">
        <is>
          <t>-</t>
        </is>
      </c>
      <c r="K88" t="inlineStr">
        <is>
          <t>-</t>
        </is>
      </c>
      <c r="L88" t="inlineStr">
        <is>
          <t>-</t>
        </is>
      </c>
      <c r="M88" t="inlineStr">
        <is>
          <t>-</t>
        </is>
      </c>
      <c r="N88" t="inlineStr">
        <is>
          <t>-</t>
        </is>
      </c>
      <c r="O88" t="inlineStr">
        <is>
          <t>-</t>
        </is>
      </c>
    </row>
    <row r="89">
      <c r="A89" s="5" t="inlineStr">
        <is>
          <t>PEG Ratio</t>
        </is>
      </c>
      <c r="B89" s="5" t="inlineStr">
        <is>
          <t>KGW Kurs/Gewinn/Wachstum</t>
        </is>
      </c>
      <c r="C89" t="n">
        <v>5.44</v>
      </c>
      <c r="D89" t="n">
        <v>0.92</v>
      </c>
      <c r="E89" t="n">
        <v>1.07</v>
      </c>
      <c r="F89" t="n">
        <v>1.77</v>
      </c>
      <c r="G89" t="n">
        <v>1.59</v>
      </c>
      <c r="H89" t="n">
        <v>1.29</v>
      </c>
      <c r="I89" t="n">
        <v>18.88</v>
      </c>
      <c r="J89" t="n">
        <v>4.54</v>
      </c>
      <c r="K89" t="n">
        <v>1.61</v>
      </c>
      <c r="L89" t="inlineStr">
        <is>
          <t>-</t>
        </is>
      </c>
      <c r="M89" t="inlineStr">
        <is>
          <t>-</t>
        </is>
      </c>
      <c r="N89" t="inlineStr">
        <is>
          <t>-</t>
        </is>
      </c>
      <c r="O89" t="inlineStr">
        <is>
          <t>-</t>
        </is>
      </c>
    </row>
    <row r="90">
      <c r="A90" s="5" t="inlineStr">
        <is>
          <t>EBIT-Wachstum 1J in %</t>
        </is>
      </c>
      <c r="B90" s="5" t="inlineStr">
        <is>
          <t>EBIT Growth 1Y in %</t>
        </is>
      </c>
      <c r="C90" t="n">
        <v>-5.68</v>
      </c>
      <c r="D90" t="n">
        <v>1.5</v>
      </c>
      <c r="E90" t="n">
        <v>18.17</v>
      </c>
      <c r="F90" t="n">
        <v>11.74</v>
      </c>
      <c r="G90" t="n">
        <v>3.62</v>
      </c>
      <c r="H90" t="n">
        <v>51.75</v>
      </c>
      <c r="I90" t="n">
        <v>-6.31</v>
      </c>
      <c r="J90" t="n">
        <v>-15.75</v>
      </c>
      <c r="K90" t="n">
        <v>2.73</v>
      </c>
      <c r="L90" t="n">
        <v>12.77</v>
      </c>
      <c r="M90" t="n">
        <v>33.08</v>
      </c>
      <c r="N90" t="n">
        <v>24.57</v>
      </c>
      <c r="O90" t="inlineStr">
        <is>
          <t>-</t>
        </is>
      </c>
    </row>
    <row r="91">
      <c r="A91" s="5" t="inlineStr">
        <is>
          <t>EBIT-Wachstum 3J in %</t>
        </is>
      </c>
      <c r="B91" s="5" t="inlineStr">
        <is>
          <t>EBIT Growth 3Y in %</t>
        </is>
      </c>
      <c r="C91" t="n">
        <v>4.66</v>
      </c>
      <c r="D91" t="n">
        <v>10.47</v>
      </c>
      <c r="E91" t="n">
        <v>11.18</v>
      </c>
      <c r="F91" t="n">
        <v>22.37</v>
      </c>
      <c r="G91" t="n">
        <v>16.35</v>
      </c>
      <c r="H91" t="n">
        <v>9.9</v>
      </c>
      <c r="I91" t="n">
        <v>-6.44</v>
      </c>
      <c r="J91" t="n">
        <v>-0.08</v>
      </c>
      <c r="K91" t="n">
        <v>16.19</v>
      </c>
      <c r="L91" t="n">
        <v>23.47</v>
      </c>
      <c r="M91" t="n">
        <v>19.22</v>
      </c>
      <c r="N91" t="inlineStr">
        <is>
          <t>-</t>
        </is>
      </c>
      <c r="O91" t="inlineStr">
        <is>
          <t>-</t>
        </is>
      </c>
    </row>
    <row r="92">
      <c r="A92" s="5" t="inlineStr">
        <is>
          <t>EBIT-Wachstum 5J in %</t>
        </is>
      </c>
      <c r="B92" s="5" t="inlineStr">
        <is>
          <t>EBIT Growth 5Y in %</t>
        </is>
      </c>
      <c r="C92" t="n">
        <v>5.87</v>
      </c>
      <c r="D92" t="n">
        <v>17.36</v>
      </c>
      <c r="E92" t="n">
        <v>15.79</v>
      </c>
      <c r="F92" t="n">
        <v>9.01</v>
      </c>
      <c r="G92" t="n">
        <v>7.21</v>
      </c>
      <c r="H92" t="n">
        <v>9.039999999999999</v>
      </c>
      <c r="I92" t="n">
        <v>5.3</v>
      </c>
      <c r="J92" t="n">
        <v>11.48</v>
      </c>
      <c r="K92" t="n">
        <v>14.63</v>
      </c>
      <c r="L92" t="inlineStr">
        <is>
          <t>-</t>
        </is>
      </c>
      <c r="M92" t="inlineStr">
        <is>
          <t>-</t>
        </is>
      </c>
      <c r="N92" t="inlineStr">
        <is>
          <t>-</t>
        </is>
      </c>
      <c r="O92" t="inlineStr">
        <is>
          <t>-</t>
        </is>
      </c>
    </row>
    <row r="93">
      <c r="A93" s="5" t="inlineStr">
        <is>
          <t>EBIT-Wachstum 10J in %</t>
        </is>
      </c>
      <c r="B93" s="5" t="inlineStr">
        <is>
          <t>EBIT Growth 10Y in %</t>
        </is>
      </c>
      <c r="C93" t="n">
        <v>7.45</v>
      </c>
      <c r="D93" t="n">
        <v>11.33</v>
      </c>
      <c r="E93" t="n">
        <v>13.64</v>
      </c>
      <c r="F93" t="n">
        <v>11.82</v>
      </c>
      <c r="G93" t="inlineStr">
        <is>
          <t>-</t>
        </is>
      </c>
      <c r="H93" t="inlineStr">
        <is>
          <t>-</t>
        </is>
      </c>
      <c r="I93" t="inlineStr">
        <is>
          <t>-</t>
        </is>
      </c>
      <c r="J93" t="inlineStr">
        <is>
          <t>-</t>
        </is>
      </c>
      <c r="K93" t="inlineStr">
        <is>
          <t>-</t>
        </is>
      </c>
      <c r="L93" t="inlineStr">
        <is>
          <t>-</t>
        </is>
      </c>
      <c r="M93" t="inlineStr">
        <is>
          <t>-</t>
        </is>
      </c>
      <c r="N93" t="inlineStr">
        <is>
          <t>-</t>
        </is>
      </c>
      <c r="O93" t="inlineStr">
        <is>
          <t>-</t>
        </is>
      </c>
    </row>
    <row r="94">
      <c r="A94" s="5" t="inlineStr">
        <is>
          <t>Op.Cashflow Wachstum 1J in %</t>
        </is>
      </c>
      <c r="B94" s="5" t="inlineStr">
        <is>
          <t>Op.Cashflow Wachstum 1Y in %</t>
        </is>
      </c>
      <c r="C94" t="n">
        <v>16.57</v>
      </c>
      <c r="D94" t="n">
        <v>-6.34</v>
      </c>
      <c r="E94" t="n">
        <v>-11</v>
      </c>
      <c r="F94" t="n">
        <v>13.83</v>
      </c>
      <c r="G94" t="n">
        <v>2.69</v>
      </c>
      <c r="H94" t="n">
        <v>7.53</v>
      </c>
      <c r="I94" t="n">
        <v>9.68</v>
      </c>
      <c r="J94" t="n">
        <v>22.93</v>
      </c>
      <c r="K94" t="n">
        <v>7.78</v>
      </c>
      <c r="L94" t="n">
        <v>11.62</v>
      </c>
      <c r="M94" t="n">
        <v>-10.97</v>
      </c>
      <c r="N94" t="n">
        <v>-23.38</v>
      </c>
      <c r="O94" t="inlineStr">
        <is>
          <t>-</t>
        </is>
      </c>
    </row>
    <row r="95">
      <c r="A95" s="5" t="inlineStr">
        <is>
          <t>Op.Cashflow Wachstum 3J in %</t>
        </is>
      </c>
      <c r="B95" s="5" t="inlineStr">
        <is>
          <t>Op.Cashflow Wachstum 3Y in %</t>
        </is>
      </c>
      <c r="C95" t="n">
        <v>-0.26</v>
      </c>
      <c r="D95" t="n">
        <v>-1.17</v>
      </c>
      <c r="E95" t="n">
        <v>1.84</v>
      </c>
      <c r="F95" t="n">
        <v>8.02</v>
      </c>
      <c r="G95" t="n">
        <v>6.63</v>
      </c>
      <c r="H95" t="n">
        <v>13.38</v>
      </c>
      <c r="I95" t="n">
        <v>13.46</v>
      </c>
      <c r="J95" t="n">
        <v>14.11</v>
      </c>
      <c r="K95" t="n">
        <v>2.81</v>
      </c>
      <c r="L95" t="n">
        <v>-7.58</v>
      </c>
      <c r="M95" t="n">
        <v>-11.45</v>
      </c>
      <c r="N95" t="inlineStr">
        <is>
          <t>-</t>
        </is>
      </c>
      <c r="O95" t="inlineStr">
        <is>
          <t>-</t>
        </is>
      </c>
    </row>
    <row r="96">
      <c r="A96" s="5" t="inlineStr">
        <is>
          <t>Op.Cashflow Wachstum 5J in %</t>
        </is>
      </c>
      <c r="B96" s="5" t="inlineStr">
        <is>
          <t>Op.Cashflow Wachstum 5Y in %</t>
        </is>
      </c>
      <c r="C96" t="n">
        <v>3.15</v>
      </c>
      <c r="D96" t="n">
        <v>1.34</v>
      </c>
      <c r="E96" t="n">
        <v>4.55</v>
      </c>
      <c r="F96" t="n">
        <v>11.33</v>
      </c>
      <c r="G96" t="n">
        <v>10.12</v>
      </c>
      <c r="H96" t="n">
        <v>11.91</v>
      </c>
      <c r="I96" t="n">
        <v>8.210000000000001</v>
      </c>
      <c r="J96" t="n">
        <v>1.6</v>
      </c>
      <c r="K96" t="n">
        <v>-2.99</v>
      </c>
      <c r="L96" t="inlineStr">
        <is>
          <t>-</t>
        </is>
      </c>
      <c r="M96" t="inlineStr">
        <is>
          <t>-</t>
        </is>
      </c>
      <c r="N96" t="inlineStr">
        <is>
          <t>-</t>
        </is>
      </c>
      <c r="O96" t="inlineStr">
        <is>
          <t>-</t>
        </is>
      </c>
    </row>
    <row r="97">
      <c r="A97" s="5" t="inlineStr">
        <is>
          <t>Op.Cashflow Wachstum 10J in %</t>
        </is>
      </c>
      <c r="B97" s="5" t="inlineStr">
        <is>
          <t>Op.Cashflow Wachstum 10Y in %</t>
        </is>
      </c>
      <c r="C97" t="n">
        <v>7.53</v>
      </c>
      <c r="D97" t="n">
        <v>4.78</v>
      </c>
      <c r="E97" t="n">
        <v>3.07</v>
      </c>
      <c r="F97" t="n">
        <v>4.17</v>
      </c>
      <c r="G97" t="inlineStr">
        <is>
          <t>-</t>
        </is>
      </c>
      <c r="H97" t="inlineStr">
        <is>
          <t>-</t>
        </is>
      </c>
      <c r="I97" t="inlineStr">
        <is>
          <t>-</t>
        </is>
      </c>
      <c r="J97" t="inlineStr">
        <is>
          <t>-</t>
        </is>
      </c>
      <c r="K97" t="inlineStr">
        <is>
          <t>-</t>
        </is>
      </c>
      <c r="L97" t="inlineStr">
        <is>
          <t>-</t>
        </is>
      </c>
      <c r="M97" t="inlineStr">
        <is>
          <t>-</t>
        </is>
      </c>
      <c r="N97" t="inlineStr">
        <is>
          <t>-</t>
        </is>
      </c>
      <c r="O97" t="inlineStr">
        <is>
          <t>-</t>
        </is>
      </c>
    </row>
    <row r="98">
      <c r="A98" s="5" t="inlineStr">
        <is>
          <t>Working Capital in Mio</t>
        </is>
      </c>
      <c r="B98" s="5" t="inlineStr">
        <is>
          <t>Working Capital in M</t>
        </is>
      </c>
      <c r="C98" t="n">
        <v>-1279</v>
      </c>
      <c r="D98" t="n">
        <v>-1090</v>
      </c>
      <c r="E98" t="n">
        <v>-746</v>
      </c>
      <c r="F98" t="n">
        <v>-1151</v>
      </c>
      <c r="G98" t="n">
        <v>-953</v>
      </c>
      <c r="H98" t="n">
        <v>-872</v>
      </c>
      <c r="I98" t="n">
        <v>-140</v>
      </c>
      <c r="J98" t="n">
        <v>-347</v>
      </c>
      <c r="K98" t="n">
        <v>-515</v>
      </c>
      <c r="L98" t="n">
        <v>-487</v>
      </c>
      <c r="M98" t="n">
        <v>-549</v>
      </c>
      <c r="N98" t="n">
        <v>-579</v>
      </c>
      <c r="O98" t="n">
        <v>132</v>
      </c>
      <c r="P98" t="n">
        <v>132</v>
      </c>
    </row>
  </sheetData>
  <pageMargins bottom="1" footer="0.5" header="0.5" left="0.75" right="0.75" top="1"/>
</worksheet>
</file>

<file path=xl/worksheets/sheet27.xml><?xml version="1.0" encoding="utf-8"?>
<worksheet xmlns="http://schemas.openxmlformats.org/spreadsheetml/2006/main">
  <sheetPr>
    <outlinePr summaryBelow="1" summaryRight="1"/>
    <pageSetUpPr/>
  </sheetPr>
  <dimension ref="A1:P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9"/>
    <col customWidth="1" max="16" min="16" width="9"/>
  </cols>
  <sheetData>
    <row r="1">
      <c r="A1" s="1" t="inlineStr">
        <is>
          <t xml:space="preserve">CRH </t>
        </is>
      </c>
      <c r="B1" s="2" t="inlineStr">
        <is>
          <t>WKN: 864684  ISIN: IE0001827041  US-Symbol:CRHCF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1970</t>
        </is>
      </c>
      <c r="C4" s="5" t="inlineStr">
        <is>
          <t>Telefon / Phone</t>
        </is>
      </c>
      <c r="D4" s="5" t="inlineStr"/>
      <c r="E4" t="inlineStr">
        <is>
          <t>+353-1-404-1000</t>
        </is>
      </c>
      <c r="G4" t="inlineStr">
        <is>
          <t>28.02.2020</t>
        </is>
      </c>
      <c r="H4" t="inlineStr">
        <is>
          <t>Preliminary Results</t>
        </is>
      </c>
      <c r="J4" t="inlineStr">
        <is>
          <t>BlackRock, Inc.</t>
        </is>
      </c>
      <c r="L4" t="inlineStr">
        <is>
          <t>6,82%</t>
        </is>
      </c>
    </row>
    <row r="5">
      <c r="A5" s="5" t="inlineStr">
        <is>
          <t>Ticker</t>
        </is>
      </c>
      <c r="B5" t="inlineStr">
        <is>
          <t>CRG</t>
        </is>
      </c>
      <c r="C5" s="5" t="inlineStr">
        <is>
          <t>Fax</t>
        </is>
      </c>
      <c r="D5" s="5" t="inlineStr"/>
      <c r="E5" t="inlineStr">
        <is>
          <t>+353-1-404-1180</t>
        </is>
      </c>
      <c r="G5" t="inlineStr">
        <is>
          <t>09.03.2020</t>
        </is>
      </c>
      <c r="H5" t="inlineStr">
        <is>
          <t>Publication Of Annual Report</t>
        </is>
      </c>
      <c r="J5" t="inlineStr">
        <is>
          <t>UBS AG</t>
        </is>
      </c>
      <c r="L5" t="inlineStr">
        <is>
          <t>3,34%</t>
        </is>
      </c>
    </row>
    <row r="6">
      <c r="A6" s="5" t="inlineStr">
        <is>
          <t>Gelistet Seit / Listed Since</t>
        </is>
      </c>
      <c r="B6" t="inlineStr">
        <is>
          <t>01.01.2003</t>
        </is>
      </c>
      <c r="C6" s="5" t="inlineStr">
        <is>
          <t>Internet</t>
        </is>
      </c>
      <c r="D6" s="5" t="inlineStr"/>
      <c r="E6" t="inlineStr">
        <is>
          <t>http://www.crh.com/</t>
        </is>
      </c>
      <c r="G6" t="inlineStr">
        <is>
          <t>23.04.2020</t>
        </is>
      </c>
      <c r="H6" t="inlineStr">
        <is>
          <t>Annual General Meeting</t>
        </is>
      </c>
      <c r="J6" t="inlineStr">
        <is>
          <t>Freefloat</t>
        </is>
      </c>
      <c r="L6" t="inlineStr">
        <is>
          <t>89,84%</t>
        </is>
      </c>
    </row>
    <row r="7">
      <c r="A7" s="5" t="inlineStr">
        <is>
          <t>Nominalwert / Nominal Value</t>
        </is>
      </c>
      <c r="B7" t="inlineStr">
        <is>
          <t>-</t>
        </is>
      </c>
      <c r="C7" s="5" t="inlineStr">
        <is>
          <t>E-Mail</t>
        </is>
      </c>
      <c r="D7" s="5" t="inlineStr"/>
      <c r="E7" t="inlineStr">
        <is>
          <t>mail@crh.com</t>
        </is>
      </c>
      <c r="G7" t="inlineStr">
        <is>
          <t>28.04.2020</t>
        </is>
      </c>
      <c r="H7" t="inlineStr">
        <is>
          <t>Dividend Payout</t>
        </is>
      </c>
    </row>
    <row r="8">
      <c r="A8" s="5" t="inlineStr">
        <is>
          <t>Land / Country</t>
        </is>
      </c>
      <c r="B8" t="inlineStr">
        <is>
          <t>Irland</t>
        </is>
      </c>
      <c r="C8" s="5" t="inlineStr">
        <is>
          <t>Inv. Relations E-Mail</t>
        </is>
      </c>
      <c r="D8" s="5" t="inlineStr"/>
      <c r="E8" t="inlineStr">
        <is>
          <t>ir@crh.com</t>
        </is>
      </c>
    </row>
    <row r="9">
      <c r="A9" s="5" t="inlineStr">
        <is>
          <t>Währung / Currency</t>
        </is>
      </c>
      <c r="B9" t="inlineStr">
        <is>
          <t>EUR</t>
        </is>
      </c>
      <c r="C9" s="5" t="inlineStr">
        <is>
          <t>Kontaktperson / Contact Person</t>
        </is>
      </c>
      <c r="D9" s="5" t="inlineStr"/>
      <c r="E9" t="inlineStr">
        <is>
          <t>-</t>
        </is>
      </c>
    </row>
    <row r="10">
      <c r="A10" s="5" t="inlineStr">
        <is>
          <t>Branche / Industry</t>
        </is>
      </c>
      <c r="B10" t="inlineStr">
        <is>
          <t>Construction Industry</t>
        </is>
      </c>
      <c r="C10" s="5" t="inlineStr"/>
      <c r="D10" s="5" t="inlineStr"/>
    </row>
    <row r="11">
      <c r="A11" s="5" t="inlineStr">
        <is>
          <t>Sektor / Sector</t>
        </is>
      </c>
      <c r="B11" t="inlineStr">
        <is>
          <t>Building Industry</t>
        </is>
      </c>
    </row>
    <row r="12">
      <c r="A12" s="5" t="inlineStr">
        <is>
          <t>Typ / Genre</t>
        </is>
      </c>
      <c r="B12" t="inlineStr">
        <is>
          <t>Stammaktie</t>
        </is>
      </c>
    </row>
    <row r="13">
      <c r="A13" s="5" t="inlineStr">
        <is>
          <t>Adresse / Address</t>
        </is>
      </c>
      <c r="B13" t="inlineStr">
        <is>
          <t>CRH plcBelgard Castle Clondalkin  Dublin 22, Ireland</t>
        </is>
      </c>
    </row>
    <row r="14">
      <c r="A14" s="5" t="inlineStr">
        <is>
          <t>Management</t>
        </is>
      </c>
      <c r="B14" t="inlineStr">
        <is>
          <t>Albert Manifold, Senan Murphy</t>
        </is>
      </c>
    </row>
    <row r="15">
      <c r="A15" s="5" t="inlineStr">
        <is>
          <t>Aufsichtsrat / Board</t>
        </is>
      </c>
      <c r="B15" t="inlineStr">
        <is>
          <t>R. Boucher, Albert Manifold, Senan Murphy, Gillian L. Platt, Johan Karlström, Shaun Kelly, Patrick J. Kennedy, Heather Ann McSharry, Mary Rhinehart, L.J. Riches, H.Th. Rottinghuis, Siobhan Talbot</t>
        </is>
      </c>
    </row>
    <row r="16">
      <c r="A16" s="5" t="inlineStr">
        <is>
          <t>Beschreibung</t>
        </is>
      </c>
      <c r="B16" t="inlineStr">
        <is>
          <t>Cement Roadstone Holding plc (CRH plc) ist ein weltweit operierender irischer Baustoffhersteller. Zum Kerngeschäft von CRH plc gehören die Bereiche Rohstoffproduktion, Herstellung von Produkten für die Bauindustrie sowie die Vermarktung spezieller Baustoffe. Das Unternehmen ist in allen Sektoren der Bauindustrie vertreten, von Infrastruktur über Neu-, Wohn- und Geschäftsgebäuden bis hin zur Wartung, Reparatur und Renovierung der Objekte. Zum Produktangebot gehören neben Kies, Zement, Asphalt und Fertigbeton auch vorgegossene Formen und Betonprodukte wie Ziegel, Blöcke und Pflastersteine, außerdem Ton und Glas sowie Zaun-, Markisen- und Rollladensysteme. Copyright 2014 FINANCE BASE AG</t>
        </is>
      </c>
    </row>
    <row r="17">
      <c r="A17" s="5" t="inlineStr">
        <is>
          <t>Profile</t>
        </is>
      </c>
      <c r="B17" t="inlineStr">
        <is>
          <t>CRH plc plc (CRH plc) is a global Irish building materials producer. The core business of CRH plc the areas of raw material production, manufacturing includes products for the construction industry and the marketing of special building materials. The company is represented in all sectors of the construction industry, infrastructure over new construction, residential and commercial buildings to maintenance, repair and renovation of the objects. The product range in addition to gravel, cement, asphalt and ready-mix also includes pre-cast molds and concrete products such as bricks, blocks and pavers, also clay and glass and fence, awning and roller shutter systems.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25129</v>
      </c>
      <c r="D20" t="n">
        <v>26790</v>
      </c>
      <c r="E20" t="n">
        <v>25220</v>
      </c>
      <c r="F20" t="n">
        <v>27104</v>
      </c>
      <c r="G20" t="n">
        <v>23635</v>
      </c>
      <c r="H20" t="n">
        <v>18912</v>
      </c>
      <c r="I20" t="n">
        <v>18031</v>
      </c>
      <c r="J20" t="n">
        <v>18659</v>
      </c>
      <c r="K20" t="n">
        <v>18081</v>
      </c>
      <c r="L20" t="n">
        <v>17173</v>
      </c>
      <c r="M20" t="n">
        <v>17373</v>
      </c>
      <c r="N20" t="n">
        <v>20887</v>
      </c>
      <c r="O20" t="inlineStr">
        <is>
          <t>-</t>
        </is>
      </c>
      <c r="P20" t="inlineStr">
        <is>
          <t>-</t>
        </is>
      </c>
    </row>
    <row r="21">
      <c r="A21" s="5" t="inlineStr">
        <is>
          <t>Bruttoergebnis vom Umsatz</t>
        </is>
      </c>
      <c r="B21" s="5" t="inlineStr">
        <is>
          <t>Gross Profit</t>
        </is>
      </c>
      <c r="C21" t="n">
        <v>8283</v>
      </c>
      <c r="D21" t="n">
        <v>8638</v>
      </c>
      <c r="E21" t="n">
        <v>8317</v>
      </c>
      <c r="F21" t="n">
        <v>8837</v>
      </c>
      <c r="G21" t="n">
        <v>7241</v>
      </c>
      <c r="H21" t="n">
        <v>5485</v>
      </c>
      <c r="I21" t="n">
        <v>4717</v>
      </c>
      <c r="J21" t="n">
        <v>5097</v>
      </c>
      <c r="K21" t="n">
        <v>4902</v>
      </c>
      <c r="L21" t="n">
        <v>4810</v>
      </c>
      <c r="M21" t="n">
        <v>4863</v>
      </c>
      <c r="N21" t="n">
        <v>6149</v>
      </c>
      <c r="O21" t="inlineStr">
        <is>
          <t>-</t>
        </is>
      </c>
      <c r="P21" t="inlineStr">
        <is>
          <t>-</t>
        </is>
      </c>
    </row>
    <row r="22">
      <c r="A22" s="5" t="inlineStr">
        <is>
          <t>Operatives Ergebnis (EBIT)</t>
        </is>
      </c>
      <c r="B22" s="5" t="inlineStr">
        <is>
          <t>EBIT Earning Before Interest &amp; Tax</t>
        </is>
      </c>
      <c r="C22" t="n">
        <v>2493</v>
      </c>
      <c r="D22" t="n">
        <v>2153</v>
      </c>
      <c r="E22" t="n">
        <v>2151</v>
      </c>
      <c r="F22" t="n">
        <v>2082</v>
      </c>
      <c r="G22" t="n">
        <v>1378</v>
      </c>
      <c r="H22" t="n">
        <v>994</v>
      </c>
      <c r="I22" t="n">
        <v>126</v>
      </c>
      <c r="J22" t="n">
        <v>1075</v>
      </c>
      <c r="K22" t="n">
        <v>926</v>
      </c>
      <c r="L22" t="n">
        <v>753</v>
      </c>
      <c r="M22" t="n">
        <v>981</v>
      </c>
      <c r="N22" t="n">
        <v>1910</v>
      </c>
      <c r="O22" t="inlineStr">
        <is>
          <t>-</t>
        </is>
      </c>
      <c r="P22" t="inlineStr">
        <is>
          <t>-</t>
        </is>
      </c>
    </row>
    <row r="23">
      <c r="A23" s="5" t="inlineStr">
        <is>
          <t>Finanzergebnis</t>
        </is>
      </c>
      <c r="B23" s="5" t="inlineStr">
        <is>
          <t>Financial Result</t>
        </is>
      </c>
      <c r="C23" t="n">
        <v>-378</v>
      </c>
      <c r="D23" t="n">
        <v>-291</v>
      </c>
      <c r="E23" t="n">
        <v>-284</v>
      </c>
      <c r="F23" t="n">
        <v>-341</v>
      </c>
      <c r="G23" t="n">
        <v>-345</v>
      </c>
      <c r="H23" t="n">
        <v>-233</v>
      </c>
      <c r="I23" t="n">
        <v>-341</v>
      </c>
      <c r="J23" t="n">
        <v>-401</v>
      </c>
      <c r="K23" t="n">
        <v>-215</v>
      </c>
      <c r="L23" t="n">
        <v>-219</v>
      </c>
      <c r="M23" t="n">
        <v>-249</v>
      </c>
      <c r="N23" t="n">
        <v>-282</v>
      </c>
      <c r="O23" t="inlineStr">
        <is>
          <t>-</t>
        </is>
      </c>
      <c r="P23" t="inlineStr">
        <is>
          <t>-</t>
        </is>
      </c>
    </row>
    <row r="24">
      <c r="A24" s="5" t="inlineStr">
        <is>
          <t>Ergebnis vor Steuer (EBT)</t>
        </is>
      </c>
      <c r="B24" s="5" t="inlineStr">
        <is>
          <t>EBT Earning Before Tax</t>
        </is>
      </c>
      <c r="C24" t="n">
        <v>2115</v>
      </c>
      <c r="D24" t="n">
        <v>1862</v>
      </c>
      <c r="E24" t="n">
        <v>1867</v>
      </c>
      <c r="F24" t="n">
        <v>1741</v>
      </c>
      <c r="G24" t="n">
        <v>1033</v>
      </c>
      <c r="H24" t="n">
        <v>761</v>
      </c>
      <c r="I24" t="n">
        <v>-215</v>
      </c>
      <c r="J24" t="n">
        <v>674</v>
      </c>
      <c r="K24" t="n">
        <v>711</v>
      </c>
      <c r="L24" t="n">
        <v>534</v>
      </c>
      <c r="M24" t="n">
        <v>732</v>
      </c>
      <c r="N24" t="n">
        <v>1628</v>
      </c>
      <c r="O24" t="inlineStr">
        <is>
          <t>-</t>
        </is>
      </c>
      <c r="P24" t="inlineStr">
        <is>
          <t>-</t>
        </is>
      </c>
    </row>
    <row r="25">
      <c r="A25" s="5" t="inlineStr">
        <is>
          <t>Steuern auf Einkommen und Ertrag</t>
        </is>
      </c>
      <c r="B25" s="5" t="inlineStr">
        <is>
          <t>Taxes on income and earnings</t>
        </is>
      </c>
      <c r="C25" t="n">
        <v>477</v>
      </c>
      <c r="D25" t="n">
        <v>426</v>
      </c>
      <c r="E25" t="n">
        <v>55</v>
      </c>
      <c r="F25" t="n">
        <v>471</v>
      </c>
      <c r="G25" t="n">
        <v>304</v>
      </c>
      <c r="H25" t="n">
        <v>177</v>
      </c>
      <c r="I25" t="n">
        <v>80</v>
      </c>
      <c r="J25" t="n">
        <v>120</v>
      </c>
      <c r="K25" t="n">
        <v>114</v>
      </c>
      <c r="L25" t="n">
        <v>95</v>
      </c>
      <c r="M25" t="n">
        <v>134</v>
      </c>
      <c r="N25" t="n">
        <v>366</v>
      </c>
      <c r="O25" t="inlineStr">
        <is>
          <t>-</t>
        </is>
      </c>
      <c r="P25" t="inlineStr">
        <is>
          <t>-</t>
        </is>
      </c>
    </row>
    <row r="26">
      <c r="A26" s="5" t="inlineStr">
        <is>
          <t>Ergebnis nach Steuer</t>
        </is>
      </c>
      <c r="B26" s="5" t="inlineStr">
        <is>
          <t>Earnings after tax</t>
        </is>
      </c>
      <c r="C26" t="n">
        <v>1638</v>
      </c>
      <c r="D26" t="n">
        <v>1436</v>
      </c>
      <c r="E26" t="n">
        <v>1812</v>
      </c>
      <c r="F26" t="n">
        <v>1270</v>
      </c>
      <c r="G26" t="n">
        <v>729</v>
      </c>
      <c r="H26" t="n">
        <v>584</v>
      </c>
      <c r="I26" t="n">
        <v>-295</v>
      </c>
      <c r="J26" t="n">
        <v>554</v>
      </c>
      <c r="K26" t="n">
        <v>597</v>
      </c>
      <c r="L26" t="n">
        <v>439</v>
      </c>
      <c r="M26" t="n">
        <v>598</v>
      </c>
      <c r="N26" t="n">
        <v>1262</v>
      </c>
      <c r="O26" t="inlineStr">
        <is>
          <t>-</t>
        </is>
      </c>
      <c r="P26" t="inlineStr">
        <is>
          <t>-</t>
        </is>
      </c>
    </row>
    <row r="27">
      <c r="A27" s="5" t="inlineStr">
        <is>
          <t>Minderheitenanteil</t>
        </is>
      </c>
      <c r="B27" s="5" t="inlineStr">
        <is>
          <t>Minority Share</t>
        </is>
      </c>
      <c r="C27" t="inlineStr">
        <is>
          <t>-</t>
        </is>
      </c>
      <c r="D27" t="n">
        <v>-4</v>
      </c>
      <c r="E27" t="n">
        <v>-24</v>
      </c>
      <c r="F27" t="n">
        <v>-27</v>
      </c>
      <c r="G27" t="n">
        <v>-5</v>
      </c>
      <c r="H27" t="n">
        <v>-2</v>
      </c>
      <c r="I27" t="n">
        <v>-1</v>
      </c>
      <c r="J27" t="n">
        <v>-2</v>
      </c>
      <c r="K27" t="n">
        <v>-7</v>
      </c>
      <c r="L27" t="n">
        <v>-7</v>
      </c>
      <c r="M27" t="n">
        <v>-6</v>
      </c>
      <c r="N27" t="n">
        <v>-14</v>
      </c>
      <c r="O27" t="inlineStr">
        <is>
          <t>-</t>
        </is>
      </c>
      <c r="P27" t="inlineStr">
        <is>
          <t>-</t>
        </is>
      </c>
    </row>
    <row r="28">
      <c r="A28" s="5" t="inlineStr">
        <is>
          <t>Jahresüberschuss/-fehlbetrag</t>
        </is>
      </c>
      <c r="B28" s="5" t="inlineStr">
        <is>
          <t>Net Profit</t>
        </is>
      </c>
      <c r="C28" t="n">
        <v>1948</v>
      </c>
      <c r="D28" t="n">
        <v>2517</v>
      </c>
      <c r="E28" t="n">
        <v>1895</v>
      </c>
      <c r="F28" t="n">
        <v>1243</v>
      </c>
      <c r="G28" t="n">
        <v>724</v>
      </c>
      <c r="H28" t="n">
        <v>582</v>
      </c>
      <c r="I28" t="n">
        <v>-296</v>
      </c>
      <c r="J28" t="n">
        <v>552</v>
      </c>
      <c r="K28" t="n">
        <v>590</v>
      </c>
      <c r="L28" t="n">
        <v>432</v>
      </c>
      <c r="M28" t="n">
        <v>592</v>
      </c>
      <c r="N28" t="n">
        <v>1248</v>
      </c>
      <c r="O28" t="inlineStr">
        <is>
          <t>-</t>
        </is>
      </c>
      <c r="P28" t="inlineStr">
        <is>
          <t>-</t>
        </is>
      </c>
    </row>
    <row r="29">
      <c r="A29" s="5" t="inlineStr">
        <is>
          <t>Summe Umlaufvermögen</t>
        </is>
      </c>
      <c r="B29" s="5" t="inlineStr">
        <is>
          <t>Current Assets</t>
        </is>
      </c>
      <c r="C29" t="n">
        <v>10290</v>
      </c>
      <c r="D29" t="n">
        <v>9511</v>
      </c>
      <c r="E29" t="n">
        <v>9771</v>
      </c>
      <c r="F29" t="n">
        <v>9394</v>
      </c>
      <c r="G29" t="n">
        <v>9397</v>
      </c>
      <c r="H29" t="n">
        <v>8727</v>
      </c>
      <c r="I29" t="n">
        <v>7353</v>
      </c>
      <c r="J29" t="n">
        <v>7000</v>
      </c>
      <c r="K29" t="n">
        <v>6305</v>
      </c>
      <c r="L29" t="n">
        <v>6499</v>
      </c>
      <c r="M29" t="n">
        <v>5982</v>
      </c>
      <c r="N29" t="n">
        <v>6506</v>
      </c>
      <c r="O29" t="inlineStr">
        <is>
          <t>-</t>
        </is>
      </c>
      <c r="P29" t="inlineStr">
        <is>
          <t>-</t>
        </is>
      </c>
    </row>
    <row r="30">
      <c r="A30" s="5" t="inlineStr">
        <is>
          <t>Summe Anlagevermögen</t>
        </is>
      </c>
      <c r="B30" s="5" t="inlineStr">
        <is>
          <t>Fixed Assets</t>
        </is>
      </c>
      <c r="C30" t="n">
        <v>27020</v>
      </c>
      <c r="D30" t="n">
        <v>25662</v>
      </c>
      <c r="E30" t="n">
        <v>21862</v>
      </c>
      <c r="F30" t="n">
        <v>22200</v>
      </c>
      <c r="G30" t="n">
        <v>22610</v>
      </c>
      <c r="H30" t="n">
        <v>13290</v>
      </c>
      <c r="I30" t="n">
        <v>13076</v>
      </c>
      <c r="J30" t="n">
        <v>14168</v>
      </c>
      <c r="K30" t="n">
        <v>15082</v>
      </c>
      <c r="L30" t="n">
        <v>14962</v>
      </c>
      <c r="M30" t="n">
        <v>14301</v>
      </c>
      <c r="N30" t="n">
        <v>14615</v>
      </c>
      <c r="O30" t="inlineStr">
        <is>
          <t>-</t>
        </is>
      </c>
      <c r="P30" t="inlineStr">
        <is>
          <t>-</t>
        </is>
      </c>
    </row>
    <row r="31">
      <c r="A31" s="5" t="inlineStr">
        <is>
          <t>Summe Aktiva</t>
        </is>
      </c>
      <c r="B31" s="5" t="inlineStr">
        <is>
          <t>Total Assets</t>
        </is>
      </c>
      <c r="C31" t="n">
        <v>37310</v>
      </c>
      <c r="D31" t="n">
        <v>35173</v>
      </c>
      <c r="E31" t="n">
        <v>31633</v>
      </c>
      <c r="F31" t="n">
        <v>31594</v>
      </c>
      <c r="G31" t="n">
        <v>32007</v>
      </c>
      <c r="H31" t="n">
        <v>22017</v>
      </c>
      <c r="I31" t="n">
        <v>20429</v>
      </c>
      <c r="J31" t="n">
        <v>21168</v>
      </c>
      <c r="K31" t="n">
        <v>21387</v>
      </c>
      <c r="L31" t="n">
        <v>21461</v>
      </c>
      <c r="M31" t="n">
        <v>20283</v>
      </c>
      <c r="N31" t="n">
        <v>21121</v>
      </c>
      <c r="O31" t="inlineStr">
        <is>
          <t>-</t>
        </is>
      </c>
      <c r="P31" t="inlineStr">
        <is>
          <t>-</t>
        </is>
      </c>
    </row>
    <row r="32">
      <c r="A32" s="5" t="inlineStr">
        <is>
          <t>Summe kurzfristiges Fremdkapital</t>
        </is>
      </c>
      <c r="B32" s="5" t="inlineStr">
        <is>
          <t>Short-Term Debt</t>
        </is>
      </c>
      <c r="C32" t="n">
        <v>6380</v>
      </c>
      <c r="D32" t="n">
        <v>6079</v>
      </c>
      <c r="E32" t="n">
        <v>6031</v>
      </c>
      <c r="F32" t="n">
        <v>5898</v>
      </c>
      <c r="G32" t="n">
        <v>6369</v>
      </c>
      <c r="H32" t="n">
        <v>3867</v>
      </c>
      <c r="I32" t="n">
        <v>4034</v>
      </c>
      <c r="J32" t="n">
        <v>3814</v>
      </c>
      <c r="K32" t="n">
        <v>3709</v>
      </c>
      <c r="L32" t="n">
        <v>3739</v>
      </c>
      <c r="M32" t="n">
        <v>3172</v>
      </c>
      <c r="N32" t="n">
        <v>4324</v>
      </c>
      <c r="O32" t="inlineStr">
        <is>
          <t>-</t>
        </is>
      </c>
      <c r="P32" t="inlineStr">
        <is>
          <t>-</t>
        </is>
      </c>
    </row>
    <row r="33">
      <c r="A33" s="5" t="inlineStr">
        <is>
          <t>Summe langfristiges Fremdkapital</t>
        </is>
      </c>
      <c r="B33" s="5" t="inlineStr">
        <is>
          <t>Long-Term Debt</t>
        </is>
      </c>
      <c r="C33" t="n">
        <v>13450</v>
      </c>
      <c r="D33" t="n">
        <v>12540</v>
      </c>
      <c r="E33" t="n">
        <v>10625</v>
      </c>
      <c r="F33" t="n">
        <v>11253</v>
      </c>
      <c r="G33" t="n">
        <v>12094</v>
      </c>
      <c r="H33" t="n">
        <v>7952</v>
      </c>
      <c r="I33" t="n">
        <v>6709</v>
      </c>
      <c r="J33" t="n">
        <v>6781</v>
      </c>
      <c r="K33" t="n">
        <v>7095</v>
      </c>
      <c r="L33" t="n">
        <v>7311</v>
      </c>
      <c r="M33" t="n">
        <v>7401</v>
      </c>
      <c r="N33" t="n">
        <v>8640</v>
      </c>
      <c r="O33" t="inlineStr">
        <is>
          <t>-</t>
        </is>
      </c>
      <c r="P33" t="inlineStr">
        <is>
          <t>-</t>
        </is>
      </c>
    </row>
    <row r="34">
      <c r="A34" s="5" t="inlineStr">
        <is>
          <t>Summe Fremdkapital</t>
        </is>
      </c>
      <c r="B34" s="5" t="inlineStr">
        <is>
          <t>Total Liabilities</t>
        </is>
      </c>
      <c r="C34" t="n">
        <v>19830</v>
      </c>
      <c r="D34" t="n">
        <v>18619</v>
      </c>
      <c r="E34" t="n">
        <v>16656</v>
      </c>
      <c r="F34" t="n">
        <v>17151</v>
      </c>
      <c r="G34" t="n">
        <v>18463</v>
      </c>
      <c r="H34" t="n">
        <v>11819</v>
      </c>
      <c r="I34" t="n">
        <v>10743</v>
      </c>
      <c r="J34" t="n">
        <v>10595</v>
      </c>
      <c r="K34" t="n">
        <v>10804</v>
      </c>
      <c r="L34" t="n">
        <v>11050</v>
      </c>
      <c r="M34" t="n">
        <v>10573</v>
      </c>
      <c r="N34" t="n">
        <v>12964</v>
      </c>
      <c r="O34" t="inlineStr">
        <is>
          <t>-</t>
        </is>
      </c>
      <c r="P34" t="inlineStr">
        <is>
          <t>-</t>
        </is>
      </c>
    </row>
    <row r="35">
      <c r="A35" s="5" t="inlineStr">
        <is>
          <t>Minderheitenanteil</t>
        </is>
      </c>
      <c r="B35" s="5" t="inlineStr">
        <is>
          <t>Minority Share</t>
        </is>
      </c>
      <c r="C35" t="n">
        <v>540</v>
      </c>
      <c r="D35" t="n">
        <v>525</v>
      </c>
      <c r="E35" t="n">
        <v>486</v>
      </c>
      <c r="F35" t="n">
        <v>548</v>
      </c>
      <c r="G35" t="n">
        <v>529</v>
      </c>
      <c r="H35" t="n">
        <v>21</v>
      </c>
      <c r="I35" t="n">
        <v>24</v>
      </c>
      <c r="J35" t="n">
        <v>36</v>
      </c>
      <c r="K35" t="n">
        <v>74</v>
      </c>
      <c r="L35" t="n">
        <v>83</v>
      </c>
      <c r="M35" t="n">
        <v>73</v>
      </c>
      <c r="N35" t="n">
        <v>70</v>
      </c>
      <c r="O35" t="inlineStr">
        <is>
          <t>-</t>
        </is>
      </c>
      <c r="P35" t="inlineStr">
        <is>
          <t>-</t>
        </is>
      </c>
    </row>
    <row r="36">
      <c r="A36" s="5" t="inlineStr">
        <is>
          <t>Summe Eigenkapital</t>
        </is>
      </c>
      <c r="B36" s="5" t="inlineStr">
        <is>
          <t>Equity</t>
        </is>
      </c>
      <c r="C36" t="n">
        <v>16940</v>
      </c>
      <c r="D36" t="n">
        <v>16029</v>
      </c>
      <c r="E36" t="n">
        <v>14491</v>
      </c>
      <c r="F36" t="n">
        <v>13895</v>
      </c>
      <c r="G36" t="n">
        <v>13015</v>
      </c>
      <c r="H36" t="n">
        <v>10177</v>
      </c>
      <c r="I36" t="n">
        <v>9662</v>
      </c>
      <c r="J36" t="n">
        <v>10537</v>
      </c>
      <c r="K36" t="n">
        <v>10509</v>
      </c>
      <c r="L36" t="n">
        <v>10328</v>
      </c>
      <c r="M36" t="n">
        <v>9637</v>
      </c>
      <c r="N36" t="n">
        <v>8087</v>
      </c>
      <c r="O36" t="inlineStr">
        <is>
          <t>-</t>
        </is>
      </c>
      <c r="P36" t="inlineStr">
        <is>
          <t>-</t>
        </is>
      </c>
    </row>
    <row r="37">
      <c r="A37" s="5" t="inlineStr">
        <is>
          <t>Summe Passiva</t>
        </is>
      </c>
      <c r="B37" s="5" t="inlineStr">
        <is>
          <t>Liabilities &amp; Shareholder Equity</t>
        </is>
      </c>
      <c r="C37" t="n">
        <v>37310</v>
      </c>
      <c r="D37" t="n">
        <v>35173</v>
      </c>
      <c r="E37" t="n">
        <v>31633</v>
      </c>
      <c r="F37" t="n">
        <v>31594</v>
      </c>
      <c r="G37" t="n">
        <v>32007</v>
      </c>
      <c r="H37" t="n">
        <v>22017</v>
      </c>
      <c r="I37" t="n">
        <v>20429</v>
      </c>
      <c r="J37" t="n">
        <v>21168</v>
      </c>
      <c r="K37" t="n">
        <v>21387</v>
      </c>
      <c r="L37" t="n">
        <v>21461</v>
      </c>
      <c r="M37" t="n">
        <v>20283</v>
      </c>
      <c r="N37" t="n">
        <v>21121</v>
      </c>
      <c r="O37" t="inlineStr">
        <is>
          <t>-</t>
        </is>
      </c>
      <c r="P37" t="inlineStr">
        <is>
          <t>-</t>
        </is>
      </c>
    </row>
    <row r="38">
      <c r="A38" s="5" t="inlineStr">
        <is>
          <t>Mio.Aktien im Umlauf</t>
        </is>
      </c>
      <c r="B38" s="5" t="inlineStr">
        <is>
          <t>Million shares outstanding</t>
        </is>
      </c>
      <c r="C38" t="n">
        <v>1250</v>
      </c>
      <c r="D38" t="n">
        <v>1250</v>
      </c>
      <c r="E38" t="n">
        <v>1250</v>
      </c>
      <c r="F38" t="n">
        <v>1250</v>
      </c>
      <c r="G38" t="n">
        <v>1250</v>
      </c>
      <c r="H38" t="n">
        <v>1000</v>
      </c>
      <c r="I38" t="n">
        <v>1000</v>
      </c>
      <c r="J38" t="n">
        <v>1000</v>
      </c>
      <c r="K38" t="n">
        <v>1000</v>
      </c>
      <c r="L38" t="n">
        <v>1000</v>
      </c>
      <c r="M38" t="n">
        <v>1470</v>
      </c>
      <c r="N38" t="n">
        <v>1470</v>
      </c>
      <c r="O38" t="n">
        <v>1470</v>
      </c>
      <c r="P38" t="n">
        <v>1470</v>
      </c>
    </row>
    <row r="39">
      <c r="A39" s="5" t="inlineStr">
        <is>
          <t>Mio.Aktien im Umlauf</t>
        </is>
      </c>
      <c r="B39" s="5" t="inlineStr">
        <is>
          <t>Million shares outstanding</t>
        </is>
      </c>
      <c r="C39" t="n">
        <v>799</v>
      </c>
      <c r="D39" t="n">
        <v>843</v>
      </c>
      <c r="E39" t="n">
        <v>839</v>
      </c>
      <c r="F39" t="n">
        <v>833</v>
      </c>
      <c r="G39" t="n">
        <v>823.91</v>
      </c>
      <c r="H39" t="n">
        <v>744.53</v>
      </c>
      <c r="I39" t="n">
        <v>739.23</v>
      </c>
      <c r="J39" t="n">
        <v>733.8200000000001</v>
      </c>
      <c r="K39" t="n">
        <v>727.9</v>
      </c>
      <c r="L39" t="n">
        <v>718.5</v>
      </c>
      <c r="M39" t="n">
        <v>735</v>
      </c>
      <c r="N39" t="n">
        <v>735</v>
      </c>
      <c r="O39" t="n">
        <v>735</v>
      </c>
      <c r="P39" t="n">
        <v>735</v>
      </c>
    </row>
    <row r="40">
      <c r="A40" s="5" t="inlineStr">
        <is>
          <t>Ergebnis je Aktie (brutto)</t>
        </is>
      </c>
      <c r="B40" s="5" t="inlineStr">
        <is>
          <t>Earnings per share</t>
        </is>
      </c>
      <c r="C40" t="n">
        <v>1.69</v>
      </c>
      <c r="D40" t="n">
        <v>1.49</v>
      </c>
      <c r="E40" t="n">
        <v>1.49</v>
      </c>
      <c r="F40" t="n">
        <v>1.39</v>
      </c>
      <c r="G40" t="n">
        <v>0.83</v>
      </c>
      <c r="H40" t="n">
        <v>0.76</v>
      </c>
      <c r="I40" t="n">
        <v>-0.22</v>
      </c>
      <c r="J40" t="n">
        <v>0.67</v>
      </c>
      <c r="K40" t="n">
        <v>0.71</v>
      </c>
      <c r="L40" t="n">
        <v>0.53</v>
      </c>
      <c r="M40" t="n">
        <v>0.5</v>
      </c>
      <c r="N40" t="n">
        <v>1.11</v>
      </c>
      <c r="O40" t="inlineStr">
        <is>
          <t>-</t>
        </is>
      </c>
      <c r="P40" t="inlineStr">
        <is>
          <t>-</t>
        </is>
      </c>
    </row>
    <row r="41">
      <c r="A41" s="5" t="inlineStr">
        <is>
          <t>Ergebnis je Aktie (unverwässert)</t>
        </is>
      </c>
      <c r="B41" s="5" t="inlineStr">
        <is>
          <t>Basic Earnings per share</t>
        </is>
      </c>
      <c r="C41" t="n">
        <v>2.41</v>
      </c>
      <c r="D41" t="n">
        <v>3.02</v>
      </c>
      <c r="E41" t="n">
        <v>2.27</v>
      </c>
      <c r="F41" t="n">
        <v>1.5</v>
      </c>
      <c r="G41" t="n">
        <v>0.89</v>
      </c>
      <c r="H41" t="n">
        <v>0.79</v>
      </c>
      <c r="I41" t="n">
        <v>-0.41</v>
      </c>
      <c r="J41" t="n">
        <v>0.77</v>
      </c>
      <c r="K41" t="n">
        <v>0.83</v>
      </c>
      <c r="L41" t="n">
        <v>0.61</v>
      </c>
      <c r="M41" t="n">
        <v>0.88</v>
      </c>
      <c r="N41" t="n">
        <v>2.33</v>
      </c>
      <c r="O41" t="n">
        <v>2.63</v>
      </c>
      <c r="P41" t="n">
        <v>2.63</v>
      </c>
    </row>
    <row r="42">
      <c r="A42" s="5" t="inlineStr">
        <is>
          <t>Ergebnis je Aktie (verwässert)</t>
        </is>
      </c>
      <c r="B42" s="5" t="inlineStr">
        <is>
          <t>Diluted Earnings per share</t>
        </is>
      </c>
      <c r="C42" t="n">
        <v>2.39</v>
      </c>
      <c r="D42" t="n">
        <v>3.01</v>
      </c>
      <c r="E42" t="n">
        <v>2.25</v>
      </c>
      <c r="F42" t="n">
        <v>1.49</v>
      </c>
      <c r="G42" t="n">
        <v>0.89</v>
      </c>
      <c r="H42" t="n">
        <v>0.79</v>
      </c>
      <c r="I42" t="n">
        <v>-0.41</v>
      </c>
      <c r="J42" t="n">
        <v>0.76</v>
      </c>
      <c r="K42" t="n">
        <v>0.83</v>
      </c>
      <c r="L42" t="n">
        <v>0.61</v>
      </c>
      <c r="M42" t="n">
        <v>0.88</v>
      </c>
      <c r="N42" t="n">
        <v>2.32</v>
      </c>
      <c r="O42" t="n">
        <v>2.6</v>
      </c>
      <c r="P42" t="n">
        <v>2.6</v>
      </c>
    </row>
    <row r="43">
      <c r="A43" s="5" t="inlineStr">
        <is>
          <t>Dividende je Aktie</t>
        </is>
      </c>
      <c r="B43" s="5" t="inlineStr">
        <is>
          <t>Dividend per share</t>
        </is>
      </c>
      <c r="C43" t="n">
        <v>0.83</v>
      </c>
      <c r="D43" t="n">
        <v>0.72</v>
      </c>
      <c r="E43" t="n">
        <v>0.68</v>
      </c>
      <c r="F43" t="n">
        <v>0.65</v>
      </c>
      <c r="G43" t="n">
        <v>0.63</v>
      </c>
      <c r="H43" t="n">
        <v>0.63</v>
      </c>
      <c r="I43" t="n">
        <v>0.63</v>
      </c>
      <c r="J43" t="n">
        <v>0.63</v>
      </c>
      <c r="K43" t="n">
        <v>0.63</v>
      </c>
      <c r="L43" t="n">
        <v>0.63</v>
      </c>
      <c r="M43" t="n">
        <v>0.63</v>
      </c>
      <c r="N43" t="n">
        <v>0.62</v>
      </c>
      <c r="O43" t="n">
        <v>0.61</v>
      </c>
      <c r="P43" t="n">
        <v>0.61</v>
      </c>
    </row>
    <row r="44">
      <c r="A44" s="5" t="inlineStr">
        <is>
          <t>Dividendenausschüttung in Mio</t>
        </is>
      </c>
      <c r="B44" s="5" t="inlineStr">
        <is>
          <t>Dividend Payment in M</t>
        </is>
      </c>
      <c r="C44" t="n">
        <v>584</v>
      </c>
      <c r="D44" t="n">
        <v>521</v>
      </c>
      <c r="E44" t="n">
        <v>469</v>
      </c>
      <c r="F44" t="n">
        <v>352</v>
      </c>
      <c r="G44" t="n">
        <v>362</v>
      </c>
      <c r="H44" t="n">
        <v>357</v>
      </c>
      <c r="I44" t="n">
        <v>367</v>
      </c>
      <c r="J44" t="n">
        <v>362</v>
      </c>
      <c r="K44" t="n">
        <v>319</v>
      </c>
      <c r="L44" t="n">
        <v>304</v>
      </c>
      <c r="M44" t="n">
        <v>245</v>
      </c>
      <c r="N44" t="n">
        <v>352</v>
      </c>
      <c r="O44" t="inlineStr">
        <is>
          <t>-</t>
        </is>
      </c>
      <c r="P44" t="inlineStr">
        <is>
          <t>-</t>
        </is>
      </c>
    </row>
    <row r="45">
      <c r="A45" s="5" t="inlineStr">
        <is>
          <t>Umsatz je Aktie</t>
        </is>
      </c>
      <c r="B45" s="5" t="inlineStr">
        <is>
          <t>Revenue per share</t>
        </is>
      </c>
      <c r="C45" t="n">
        <v>20.1</v>
      </c>
      <c r="D45" t="n">
        <v>21.43</v>
      </c>
      <c r="E45" t="n">
        <v>20.18</v>
      </c>
      <c r="F45" t="n">
        <v>21.68</v>
      </c>
      <c r="G45" t="n">
        <v>18.91</v>
      </c>
      <c r="H45" t="n">
        <v>18.91</v>
      </c>
      <c r="I45" t="n">
        <v>18.03</v>
      </c>
      <c r="J45" t="n">
        <v>18.66</v>
      </c>
      <c r="K45" t="n">
        <v>18.08</v>
      </c>
      <c r="L45" t="n">
        <v>17.17</v>
      </c>
      <c r="M45" t="n">
        <v>11.82</v>
      </c>
      <c r="N45" t="n">
        <v>14.21</v>
      </c>
      <c r="O45" t="inlineStr">
        <is>
          <t>-</t>
        </is>
      </c>
      <c r="P45" t="inlineStr">
        <is>
          <t>-</t>
        </is>
      </c>
    </row>
    <row r="46">
      <c r="A46" s="5" t="inlineStr">
        <is>
          <t>Buchwert je Aktie</t>
        </is>
      </c>
      <c r="B46" s="5" t="inlineStr">
        <is>
          <t>Book value per share</t>
        </is>
      </c>
      <c r="C46" t="n">
        <v>13.55</v>
      </c>
      <c r="D46" t="n">
        <v>12.82</v>
      </c>
      <c r="E46" t="n">
        <v>11.59</v>
      </c>
      <c r="F46" t="n">
        <v>11.12</v>
      </c>
      <c r="G46" t="n">
        <v>10.41</v>
      </c>
      <c r="H46" t="n">
        <v>10.18</v>
      </c>
      <c r="I46" t="n">
        <v>9.66</v>
      </c>
      <c r="J46" t="n">
        <v>10.54</v>
      </c>
      <c r="K46" t="n">
        <v>10.51</v>
      </c>
      <c r="L46" t="n">
        <v>10.33</v>
      </c>
      <c r="M46" t="n">
        <v>6.56</v>
      </c>
      <c r="N46" t="n">
        <v>5.5</v>
      </c>
      <c r="O46" t="inlineStr">
        <is>
          <t>-</t>
        </is>
      </c>
      <c r="P46" t="inlineStr">
        <is>
          <t>-</t>
        </is>
      </c>
    </row>
    <row r="47">
      <c r="A47" s="5" t="inlineStr">
        <is>
          <t>Cashflow je Aktie</t>
        </is>
      </c>
      <c r="B47" s="5" t="inlineStr">
        <is>
          <t>Cashflow per share</t>
        </is>
      </c>
      <c r="C47" t="n">
        <v>2.77</v>
      </c>
      <c r="D47" t="n">
        <v>1.52</v>
      </c>
      <c r="E47" t="n">
        <v>1.75</v>
      </c>
      <c r="F47" t="n">
        <v>1.87</v>
      </c>
      <c r="G47" t="n">
        <v>1.8</v>
      </c>
      <c r="H47" t="n">
        <v>1.24</v>
      </c>
      <c r="I47" t="n">
        <v>1.09</v>
      </c>
      <c r="J47" t="n">
        <v>1.03</v>
      </c>
      <c r="K47" t="n">
        <v>1.03</v>
      </c>
      <c r="L47" t="n">
        <v>1.39</v>
      </c>
      <c r="M47" t="n">
        <v>1.45</v>
      </c>
      <c r="N47" t="n">
        <v>1.29</v>
      </c>
      <c r="O47" t="inlineStr">
        <is>
          <t>-</t>
        </is>
      </c>
      <c r="P47" t="inlineStr">
        <is>
          <t>-</t>
        </is>
      </c>
    </row>
    <row r="48">
      <c r="A48" s="5" t="inlineStr">
        <is>
          <t>Bilanzsumme je Aktie</t>
        </is>
      </c>
      <c r="B48" s="5" t="inlineStr">
        <is>
          <t>Total assets per share</t>
        </is>
      </c>
      <c r="C48" t="n">
        <v>29.85</v>
      </c>
      <c r="D48" t="n">
        <v>28.14</v>
      </c>
      <c r="E48" t="n">
        <v>25.31</v>
      </c>
      <c r="F48" t="n">
        <v>25.28</v>
      </c>
      <c r="G48" t="n">
        <v>25.61</v>
      </c>
      <c r="H48" t="n">
        <v>22.02</v>
      </c>
      <c r="I48" t="n">
        <v>20.43</v>
      </c>
      <c r="J48" t="n">
        <v>21.17</v>
      </c>
      <c r="K48" t="n">
        <v>21.39</v>
      </c>
      <c r="L48" t="n">
        <v>21.46</v>
      </c>
      <c r="M48" t="n">
        <v>13.8</v>
      </c>
      <c r="N48" t="n">
        <v>14.37</v>
      </c>
      <c r="O48" t="inlineStr">
        <is>
          <t>-</t>
        </is>
      </c>
      <c r="P48" t="inlineStr">
        <is>
          <t>-</t>
        </is>
      </c>
    </row>
    <row r="49">
      <c r="A49" s="5" t="inlineStr">
        <is>
          <t>Personal am Ende des Jahres</t>
        </is>
      </c>
      <c r="B49" s="5" t="inlineStr">
        <is>
          <t>Staff at the end of year</t>
        </is>
      </c>
      <c r="C49" t="n">
        <v>80251</v>
      </c>
      <c r="D49" t="n">
        <v>89800</v>
      </c>
      <c r="E49" t="n">
        <v>89213</v>
      </c>
      <c r="F49" t="n">
        <v>86778</v>
      </c>
      <c r="G49" t="n">
        <v>78106</v>
      </c>
      <c r="H49" t="n">
        <v>75706</v>
      </c>
      <c r="I49" t="n">
        <v>75309</v>
      </c>
      <c r="J49" t="n">
        <v>76175</v>
      </c>
      <c r="K49" t="n">
        <v>76433</v>
      </c>
      <c r="L49" t="n">
        <v>76418</v>
      </c>
      <c r="M49" t="n">
        <v>79822</v>
      </c>
      <c r="N49" t="n">
        <v>93572</v>
      </c>
      <c r="O49" t="n">
        <v>92033</v>
      </c>
      <c r="P49" t="n">
        <v>92033</v>
      </c>
    </row>
    <row r="50">
      <c r="A50" s="5" t="inlineStr">
        <is>
          <t>Personalaufwand in Mio. EUR</t>
        </is>
      </c>
      <c r="B50" s="5" t="inlineStr">
        <is>
          <t>Personnel expenses in M</t>
        </is>
      </c>
      <c r="C50" t="n">
        <v>5952</v>
      </c>
      <c r="D50" t="n">
        <v>5647</v>
      </c>
      <c r="E50" t="n">
        <v>5304</v>
      </c>
      <c r="F50" t="n">
        <v>5532</v>
      </c>
      <c r="G50" t="n">
        <v>4961</v>
      </c>
      <c r="H50" t="n">
        <v>4034</v>
      </c>
      <c r="I50" t="n">
        <v>3955</v>
      </c>
      <c r="J50" t="n">
        <v>3862</v>
      </c>
      <c r="K50" t="n">
        <v>3593</v>
      </c>
      <c r="L50" t="n">
        <v>3636</v>
      </c>
      <c r="M50" t="n">
        <v>3676</v>
      </c>
      <c r="N50" t="n">
        <v>4055</v>
      </c>
      <c r="O50" t="n">
        <v>3967</v>
      </c>
      <c r="P50" t="n">
        <v>3967</v>
      </c>
    </row>
    <row r="51">
      <c r="A51" s="5" t="inlineStr">
        <is>
          <t>Aufwand je Mitarbeiter in EUR</t>
        </is>
      </c>
      <c r="B51" s="5" t="inlineStr">
        <is>
          <t>Effort per employee</t>
        </is>
      </c>
      <c r="C51" t="n">
        <v>74167</v>
      </c>
      <c r="D51" t="n">
        <v>62884</v>
      </c>
      <c r="E51" t="n">
        <v>59453</v>
      </c>
      <c r="F51" t="n">
        <v>63749</v>
      </c>
      <c r="G51" t="n">
        <v>63516</v>
      </c>
      <c r="H51" t="n">
        <v>53285</v>
      </c>
      <c r="I51" t="n">
        <v>52517</v>
      </c>
      <c r="J51" t="n">
        <v>50699</v>
      </c>
      <c r="K51" t="n">
        <v>47008</v>
      </c>
      <c r="L51" t="n">
        <v>47580</v>
      </c>
      <c r="M51" t="n">
        <v>46052</v>
      </c>
      <c r="N51" t="n">
        <v>43336</v>
      </c>
      <c r="O51" t="n">
        <v>43104</v>
      </c>
      <c r="P51" t="n">
        <v>43104</v>
      </c>
    </row>
    <row r="52">
      <c r="A52" s="5" t="inlineStr">
        <is>
          <t>Umsatz je Mitarbeiter in EUR</t>
        </is>
      </c>
      <c r="B52" s="5" t="inlineStr">
        <is>
          <t>Turnover per employee</t>
        </is>
      </c>
      <c r="C52" t="n">
        <v>313130</v>
      </c>
      <c r="D52" t="n">
        <v>298330</v>
      </c>
      <c r="E52" t="n">
        <v>282694</v>
      </c>
      <c r="F52" t="n">
        <v>312337</v>
      </c>
      <c r="G52" t="n">
        <v>302602</v>
      </c>
      <c r="H52" t="n">
        <v>249808</v>
      </c>
      <c r="I52" t="n">
        <v>238373</v>
      </c>
      <c r="J52" t="n">
        <v>244949</v>
      </c>
      <c r="K52" t="n">
        <v>236560</v>
      </c>
      <c r="L52" t="n">
        <v>224725</v>
      </c>
      <c r="M52" t="n">
        <v>217647</v>
      </c>
      <c r="N52" t="n">
        <v>223218</v>
      </c>
      <c r="O52" t="inlineStr">
        <is>
          <t>-</t>
        </is>
      </c>
      <c r="P52" t="inlineStr">
        <is>
          <t>-</t>
        </is>
      </c>
    </row>
    <row r="53">
      <c r="A53" s="5" t="inlineStr">
        <is>
          <t>Bruttoergebnis je Mitarbeiter in EUR</t>
        </is>
      </c>
      <c r="B53" s="5" t="inlineStr">
        <is>
          <t>Gross Profit per employee</t>
        </is>
      </c>
      <c r="C53" t="n">
        <v>103214</v>
      </c>
      <c r="D53" t="n">
        <v>96192</v>
      </c>
      <c r="E53" t="n">
        <v>93226</v>
      </c>
      <c r="F53" t="n">
        <v>101835</v>
      </c>
      <c r="G53" t="n">
        <v>92707</v>
      </c>
      <c r="H53" t="n">
        <v>72451</v>
      </c>
      <c r="I53" t="n">
        <v>62635</v>
      </c>
      <c r="J53" t="n">
        <v>66912</v>
      </c>
      <c r="K53" t="n">
        <v>64135</v>
      </c>
      <c r="L53" t="n">
        <v>62943</v>
      </c>
      <c r="M53" t="n">
        <v>60923</v>
      </c>
      <c r="N53" t="n">
        <v>65714</v>
      </c>
      <c r="O53" t="inlineStr">
        <is>
          <t>-</t>
        </is>
      </c>
      <c r="P53" t="inlineStr">
        <is>
          <t>-</t>
        </is>
      </c>
    </row>
    <row r="54">
      <c r="A54" s="5" t="inlineStr">
        <is>
          <t>Gewinn je Mitarbeiter in EUR</t>
        </is>
      </c>
      <c r="B54" s="5" t="inlineStr">
        <is>
          <t>Earnings per employee</t>
        </is>
      </c>
      <c r="C54" t="n">
        <v>24274</v>
      </c>
      <c r="D54" t="n">
        <v>28029</v>
      </c>
      <c r="E54" t="n">
        <v>21241</v>
      </c>
      <c r="F54" t="n">
        <v>14324</v>
      </c>
      <c r="G54" t="n">
        <v>9269</v>
      </c>
      <c r="H54" t="n">
        <v>7688</v>
      </c>
      <c r="I54" t="n">
        <v>-3930</v>
      </c>
      <c r="J54" t="n">
        <v>7246</v>
      </c>
      <c r="K54" t="n">
        <v>7719</v>
      </c>
      <c r="L54" t="n">
        <v>5653</v>
      </c>
      <c r="M54" t="n">
        <v>7417</v>
      </c>
      <c r="N54" t="n">
        <v>13337</v>
      </c>
      <c r="O54" t="inlineStr">
        <is>
          <t>-</t>
        </is>
      </c>
      <c r="P54" t="inlineStr">
        <is>
          <t>-</t>
        </is>
      </c>
    </row>
    <row r="55">
      <c r="A55" s="5" t="inlineStr">
        <is>
          <t>KGV (Kurs/Gewinn)</t>
        </is>
      </c>
      <c r="B55" s="5" t="inlineStr">
        <is>
          <t>PE (price/earnings)</t>
        </is>
      </c>
      <c r="C55" t="n">
        <v>14.8</v>
      </c>
      <c r="D55" t="n">
        <v>6.8</v>
      </c>
      <c r="E55" t="n">
        <v>13.2</v>
      </c>
      <c r="F55" t="n">
        <v>21.9</v>
      </c>
      <c r="G55" t="n">
        <v>30</v>
      </c>
      <c r="H55" t="n">
        <v>25.2</v>
      </c>
      <c r="I55" t="inlineStr">
        <is>
          <t>-</t>
        </is>
      </c>
      <c r="J55" t="n">
        <v>19.9</v>
      </c>
      <c r="K55" t="n">
        <v>18.6</v>
      </c>
      <c r="L55" t="n">
        <v>25.4</v>
      </c>
      <c r="M55" t="n">
        <v>21.6</v>
      </c>
      <c r="N55" t="n">
        <v>7.7</v>
      </c>
      <c r="O55" t="n">
        <v>9.1</v>
      </c>
      <c r="P55" t="n">
        <v>9.1</v>
      </c>
    </row>
    <row r="56">
      <c r="A56" s="5" t="inlineStr">
        <is>
          <t>KUV (Kurs/Umsatz)</t>
        </is>
      </c>
      <c r="B56" s="5" t="inlineStr">
        <is>
          <t>PS (price/sales)</t>
        </is>
      </c>
      <c r="C56" t="n">
        <v>1.77</v>
      </c>
      <c r="D56" t="n">
        <v>0.97</v>
      </c>
      <c r="E56" t="n">
        <v>1.48</v>
      </c>
      <c r="F56" t="n">
        <v>1.52</v>
      </c>
      <c r="G56" t="n">
        <v>1.41</v>
      </c>
      <c r="H56" t="n">
        <v>1.05</v>
      </c>
      <c r="I56" t="n">
        <v>0.88</v>
      </c>
      <c r="J56" t="n">
        <v>0.82</v>
      </c>
      <c r="K56" t="n">
        <v>0.85</v>
      </c>
      <c r="L56" t="n">
        <v>0.9</v>
      </c>
      <c r="M56" t="n">
        <v>1.61</v>
      </c>
      <c r="N56" t="n">
        <v>1.26</v>
      </c>
      <c r="O56" t="inlineStr">
        <is>
          <t>-</t>
        </is>
      </c>
      <c r="P56" t="inlineStr">
        <is>
          <t>-</t>
        </is>
      </c>
    </row>
    <row r="57">
      <c r="A57" s="5" t="inlineStr">
        <is>
          <t>KBV (Kurs/Buchwert)</t>
        </is>
      </c>
      <c r="B57" s="5" t="inlineStr">
        <is>
          <t>PB (price/book value)</t>
        </is>
      </c>
      <c r="C57" t="n">
        <v>2.63</v>
      </c>
      <c r="D57" t="n">
        <v>1.62</v>
      </c>
      <c r="E57" t="n">
        <v>2.58</v>
      </c>
      <c r="F57" t="n">
        <v>2.97</v>
      </c>
      <c r="G57" t="n">
        <v>2.56</v>
      </c>
      <c r="H57" t="n">
        <v>1.96</v>
      </c>
      <c r="I57" t="n">
        <v>1.64</v>
      </c>
      <c r="J57" t="n">
        <v>1.45</v>
      </c>
      <c r="K57" t="n">
        <v>1.46</v>
      </c>
      <c r="L57" t="n">
        <v>1.5</v>
      </c>
      <c r="M57" t="n">
        <v>2.9</v>
      </c>
      <c r="N57" t="n">
        <v>3.24</v>
      </c>
      <c r="O57" t="inlineStr">
        <is>
          <t>-</t>
        </is>
      </c>
      <c r="P57" t="inlineStr">
        <is>
          <t>-</t>
        </is>
      </c>
    </row>
    <row r="58">
      <c r="A58" s="5" t="inlineStr">
        <is>
          <t>KCV (Kurs/Cashflow)</t>
        </is>
      </c>
      <c r="B58" s="5" t="inlineStr">
        <is>
          <t>PC (price/cashflow)</t>
        </is>
      </c>
      <c r="C58" t="n">
        <v>12.86</v>
      </c>
      <c r="D58" t="n">
        <v>13.63</v>
      </c>
      <c r="E58" t="n">
        <v>17.1</v>
      </c>
      <c r="F58" t="n">
        <v>17.61</v>
      </c>
      <c r="G58" t="n">
        <v>14.85</v>
      </c>
      <c r="H58" t="n">
        <v>16.09</v>
      </c>
      <c r="I58" t="n">
        <v>14.51</v>
      </c>
      <c r="J58" t="n">
        <v>14.86</v>
      </c>
      <c r="K58" t="n">
        <v>14.97</v>
      </c>
      <c r="L58" t="n">
        <v>11.14</v>
      </c>
      <c r="M58" t="n">
        <v>13.08</v>
      </c>
      <c r="N58" t="n">
        <v>13.86</v>
      </c>
      <c r="O58" t="inlineStr">
        <is>
          <t>-</t>
        </is>
      </c>
      <c r="P58" t="inlineStr">
        <is>
          <t>-</t>
        </is>
      </c>
    </row>
    <row r="59">
      <c r="A59" s="5" t="inlineStr">
        <is>
          <t>Dividendenrendite in %</t>
        </is>
      </c>
      <c r="B59" s="5" t="inlineStr">
        <is>
          <t>Dividend Yield in %</t>
        </is>
      </c>
      <c r="C59" t="n">
        <v>2.33</v>
      </c>
      <c r="D59" t="n">
        <v>3.48</v>
      </c>
      <c r="E59" t="n">
        <v>2.27</v>
      </c>
      <c r="F59" t="n">
        <v>1.97</v>
      </c>
      <c r="G59" t="n">
        <v>2.34</v>
      </c>
      <c r="H59" t="n">
        <v>3.14</v>
      </c>
      <c r="I59" t="n">
        <v>3.94</v>
      </c>
      <c r="J59" t="n">
        <v>4.1</v>
      </c>
      <c r="K59" t="n">
        <v>4.07</v>
      </c>
      <c r="L59" t="n">
        <v>4.03</v>
      </c>
      <c r="M59" t="n">
        <v>3.29</v>
      </c>
      <c r="N59" t="n">
        <v>3.48</v>
      </c>
      <c r="O59" t="n">
        <v>2.57</v>
      </c>
      <c r="P59" t="n">
        <v>2.57</v>
      </c>
    </row>
    <row r="60">
      <c r="A60" s="5" t="inlineStr">
        <is>
          <t>Gewinnrendite in %</t>
        </is>
      </c>
      <c r="B60" s="5" t="inlineStr">
        <is>
          <t>Return on profit in %</t>
        </is>
      </c>
      <c r="C60" t="n">
        <v>6.7</v>
      </c>
      <c r="D60" t="n">
        <v>14.6</v>
      </c>
      <c r="E60" t="n">
        <v>7.6</v>
      </c>
      <c r="F60" t="n">
        <v>4.6</v>
      </c>
      <c r="G60" t="n">
        <v>3.3</v>
      </c>
      <c r="H60" t="n">
        <v>4</v>
      </c>
      <c r="I60" t="n">
        <v>-2.6</v>
      </c>
      <c r="J60" t="n">
        <v>5</v>
      </c>
      <c r="K60" t="n">
        <v>5.4</v>
      </c>
      <c r="L60" t="n">
        <v>3.9</v>
      </c>
      <c r="M60" t="n">
        <v>4.6</v>
      </c>
      <c r="N60" t="n">
        <v>13.1</v>
      </c>
      <c r="O60" t="n">
        <v>11</v>
      </c>
      <c r="P60" t="n">
        <v>11</v>
      </c>
    </row>
    <row r="61">
      <c r="A61" s="5" t="inlineStr">
        <is>
          <t>Eigenkapitalrendite in %</t>
        </is>
      </c>
      <c r="B61" s="5" t="inlineStr">
        <is>
          <t>Return on Equity in %</t>
        </is>
      </c>
      <c r="C61" t="n">
        <v>11.5</v>
      </c>
      <c r="D61" t="n">
        <v>15.7</v>
      </c>
      <c r="E61" t="n">
        <v>13.08</v>
      </c>
      <c r="F61" t="n">
        <v>8.949999999999999</v>
      </c>
      <c r="G61" t="n">
        <v>5.56</v>
      </c>
      <c r="H61" t="n">
        <v>5.72</v>
      </c>
      <c r="I61" t="n">
        <v>-3.06</v>
      </c>
      <c r="J61" t="n">
        <v>5.24</v>
      </c>
      <c r="K61" t="n">
        <v>5.61</v>
      </c>
      <c r="L61" t="n">
        <v>4.18</v>
      </c>
      <c r="M61" t="n">
        <v>6.14</v>
      </c>
      <c r="N61" t="n">
        <v>15.43</v>
      </c>
      <c r="O61" t="inlineStr">
        <is>
          <t>-</t>
        </is>
      </c>
      <c r="P61" t="inlineStr">
        <is>
          <t>-</t>
        </is>
      </c>
    </row>
    <row r="62">
      <c r="A62" s="5" t="inlineStr">
        <is>
          <t>Umsatzrendite in %</t>
        </is>
      </c>
      <c r="B62" s="5" t="inlineStr">
        <is>
          <t>Return on sales in %</t>
        </is>
      </c>
      <c r="C62" t="n">
        <v>7.75</v>
      </c>
      <c r="D62" t="n">
        <v>9.4</v>
      </c>
      <c r="E62" t="n">
        <v>7.51</v>
      </c>
      <c r="F62" t="n">
        <v>4.59</v>
      </c>
      <c r="G62" t="n">
        <v>3.06</v>
      </c>
      <c r="H62" t="n">
        <v>3.08</v>
      </c>
      <c r="I62" t="n">
        <v>-1.64</v>
      </c>
      <c r="J62" t="n">
        <v>2.96</v>
      </c>
      <c r="K62" t="n">
        <v>3.26</v>
      </c>
      <c r="L62" t="n">
        <v>2.52</v>
      </c>
      <c r="M62" t="n">
        <v>3.41</v>
      </c>
      <c r="N62" t="n">
        <v>5.98</v>
      </c>
      <c r="O62" t="inlineStr">
        <is>
          <t>-</t>
        </is>
      </c>
      <c r="P62" t="inlineStr">
        <is>
          <t>-</t>
        </is>
      </c>
    </row>
    <row r="63">
      <c r="A63" s="5" t="inlineStr">
        <is>
          <t>Gesamtkapitalrendite in %</t>
        </is>
      </c>
      <c r="B63" s="5" t="inlineStr">
        <is>
          <t>Total Return on Investment in %</t>
        </is>
      </c>
      <c r="C63" t="n">
        <v>6.15</v>
      </c>
      <c r="D63" t="n">
        <v>8.119999999999999</v>
      </c>
      <c r="E63" t="n">
        <v>6.94</v>
      </c>
      <c r="F63" t="n">
        <v>4.96</v>
      </c>
      <c r="G63" t="n">
        <v>3.21</v>
      </c>
      <c r="H63" t="n">
        <v>3.8</v>
      </c>
      <c r="I63" t="n">
        <v>-0.17</v>
      </c>
      <c r="J63" t="n">
        <v>3.92</v>
      </c>
      <c r="K63" t="n">
        <v>3.98</v>
      </c>
      <c r="L63" t="n">
        <v>3.78</v>
      </c>
      <c r="M63" t="n">
        <v>4.98</v>
      </c>
      <c r="N63" t="n">
        <v>8.289999999999999</v>
      </c>
      <c r="O63" t="inlineStr">
        <is>
          <t>-</t>
        </is>
      </c>
      <c r="P63" t="inlineStr">
        <is>
          <t>-</t>
        </is>
      </c>
    </row>
    <row r="64">
      <c r="A64" s="5" t="inlineStr">
        <is>
          <t>Return on Investment in %</t>
        </is>
      </c>
      <c r="B64" s="5" t="inlineStr">
        <is>
          <t>Return on Investment in %</t>
        </is>
      </c>
      <c r="C64" t="n">
        <v>5.22</v>
      </c>
      <c r="D64" t="n">
        <v>7.16</v>
      </c>
      <c r="E64" t="n">
        <v>5.99</v>
      </c>
      <c r="F64" t="n">
        <v>3.93</v>
      </c>
      <c r="G64" t="n">
        <v>2.26</v>
      </c>
      <c r="H64" t="n">
        <v>2.64</v>
      </c>
      <c r="I64" t="n">
        <v>-1.45</v>
      </c>
      <c r="J64" t="n">
        <v>2.61</v>
      </c>
      <c r="K64" t="n">
        <v>2.76</v>
      </c>
      <c r="L64" t="n">
        <v>2.01</v>
      </c>
      <c r="M64" t="n">
        <v>2.92</v>
      </c>
      <c r="N64" t="n">
        <v>5.91</v>
      </c>
      <c r="O64" t="inlineStr">
        <is>
          <t>-</t>
        </is>
      </c>
      <c r="P64" t="inlineStr">
        <is>
          <t>-</t>
        </is>
      </c>
    </row>
    <row r="65">
      <c r="A65" s="5" t="inlineStr">
        <is>
          <t>Arbeitsintensität in %</t>
        </is>
      </c>
      <c r="B65" s="5" t="inlineStr">
        <is>
          <t>Work Intensity in %</t>
        </is>
      </c>
      <c r="C65" t="n">
        <v>27.58</v>
      </c>
      <c r="D65" t="n">
        <v>27.04</v>
      </c>
      <c r="E65" t="n">
        <v>30.89</v>
      </c>
      <c r="F65" t="n">
        <v>29.73</v>
      </c>
      <c r="G65" t="n">
        <v>29.36</v>
      </c>
      <c r="H65" t="n">
        <v>39.64</v>
      </c>
      <c r="I65" t="n">
        <v>35.99</v>
      </c>
      <c r="J65" t="n">
        <v>33.07</v>
      </c>
      <c r="K65" t="n">
        <v>29.48</v>
      </c>
      <c r="L65" t="n">
        <v>30.28</v>
      </c>
      <c r="M65" t="n">
        <v>29.49</v>
      </c>
      <c r="N65" t="n">
        <v>30.8</v>
      </c>
      <c r="O65" t="inlineStr">
        <is>
          <t>-</t>
        </is>
      </c>
      <c r="P65" t="inlineStr">
        <is>
          <t>-</t>
        </is>
      </c>
    </row>
    <row r="66">
      <c r="A66" s="5" t="inlineStr">
        <is>
          <t>Eigenkapitalquote in %</t>
        </is>
      </c>
      <c r="B66" s="5" t="inlineStr">
        <is>
          <t>Equity Ratio in %</t>
        </is>
      </c>
      <c r="C66" t="n">
        <v>45.4</v>
      </c>
      <c r="D66" t="n">
        <v>45.57</v>
      </c>
      <c r="E66" t="n">
        <v>45.81</v>
      </c>
      <c r="F66" t="n">
        <v>43.98</v>
      </c>
      <c r="G66" t="n">
        <v>40.66</v>
      </c>
      <c r="H66" t="n">
        <v>46.22</v>
      </c>
      <c r="I66" t="n">
        <v>47.3</v>
      </c>
      <c r="J66" t="n">
        <v>49.78</v>
      </c>
      <c r="K66" t="n">
        <v>49.14</v>
      </c>
      <c r="L66" t="n">
        <v>48.12</v>
      </c>
      <c r="M66" t="n">
        <v>47.51</v>
      </c>
      <c r="N66" t="n">
        <v>38.29</v>
      </c>
      <c r="O66" t="inlineStr">
        <is>
          <t>-</t>
        </is>
      </c>
      <c r="P66" t="inlineStr">
        <is>
          <t>-</t>
        </is>
      </c>
    </row>
    <row r="67">
      <c r="A67" s="5" t="inlineStr">
        <is>
          <t>Fremdkapitalquote in %</t>
        </is>
      </c>
      <c r="B67" s="5" t="inlineStr">
        <is>
          <t>Debt Ratio in %</t>
        </is>
      </c>
      <c r="C67" t="n">
        <v>54.6</v>
      </c>
      <c r="D67" t="n">
        <v>54.43</v>
      </c>
      <c r="E67" t="n">
        <v>54.19</v>
      </c>
      <c r="F67" t="n">
        <v>56.02</v>
      </c>
      <c r="G67" t="n">
        <v>59.34</v>
      </c>
      <c r="H67" t="n">
        <v>53.78</v>
      </c>
      <c r="I67" t="n">
        <v>52.7</v>
      </c>
      <c r="J67" t="n">
        <v>50.22</v>
      </c>
      <c r="K67" t="n">
        <v>50.86</v>
      </c>
      <c r="L67" t="n">
        <v>51.88</v>
      </c>
      <c r="M67" t="n">
        <v>52.49</v>
      </c>
      <c r="N67" t="n">
        <v>61.71</v>
      </c>
      <c r="O67" t="inlineStr">
        <is>
          <t>-</t>
        </is>
      </c>
      <c r="P67" t="inlineStr">
        <is>
          <t>-</t>
        </is>
      </c>
    </row>
    <row r="68">
      <c r="A68" s="5" t="inlineStr">
        <is>
          <t>Verschuldungsgrad in %</t>
        </is>
      </c>
      <c r="B68" s="5" t="inlineStr">
        <is>
          <t>Finance Gearing in %</t>
        </is>
      </c>
      <c r="C68" t="n">
        <v>120.25</v>
      </c>
      <c r="D68" t="n">
        <v>119.43</v>
      </c>
      <c r="E68" t="n">
        <v>118.29</v>
      </c>
      <c r="F68" t="n">
        <v>127.38</v>
      </c>
      <c r="G68" t="n">
        <v>145.92</v>
      </c>
      <c r="H68" t="n">
        <v>116.34</v>
      </c>
      <c r="I68" t="n">
        <v>111.44</v>
      </c>
      <c r="J68" t="n">
        <v>100.89</v>
      </c>
      <c r="K68" t="n">
        <v>103.51</v>
      </c>
      <c r="L68" t="n">
        <v>107.79</v>
      </c>
      <c r="M68" t="n">
        <v>110.47</v>
      </c>
      <c r="N68" t="n">
        <v>161.17</v>
      </c>
      <c r="O68" t="inlineStr">
        <is>
          <t>-</t>
        </is>
      </c>
      <c r="P68" t="inlineStr">
        <is>
          <t>-</t>
        </is>
      </c>
    </row>
    <row r="69">
      <c r="A69" s="5" t="inlineStr">
        <is>
          <t>Bruttoergebnis Marge in %</t>
        </is>
      </c>
      <c r="B69" s="5" t="inlineStr">
        <is>
          <t>Gross Profit Marge in %</t>
        </is>
      </c>
      <c r="C69" t="n">
        <v>32.96</v>
      </c>
      <c r="D69" t="n">
        <v>32.24</v>
      </c>
      <c r="E69" t="n">
        <v>32.98</v>
      </c>
      <c r="F69" t="n">
        <v>32.6</v>
      </c>
      <c r="G69" t="n">
        <v>30.64</v>
      </c>
      <c r="H69" t="n">
        <v>29</v>
      </c>
      <c r="I69" t="n">
        <v>26.16</v>
      </c>
      <c r="J69" t="n">
        <v>27.32</v>
      </c>
      <c r="K69" t="n">
        <v>27.11</v>
      </c>
      <c r="L69" t="n">
        <v>28.01</v>
      </c>
      <c r="M69" t="n">
        <v>27.99</v>
      </c>
      <c r="N69" t="n">
        <v>29.44</v>
      </c>
      <c r="O69" t="inlineStr">
        <is>
          <t>-</t>
        </is>
      </c>
    </row>
    <row r="70">
      <c r="A70" s="5" t="inlineStr">
        <is>
          <t>Kurzfristige Vermögensquote in %</t>
        </is>
      </c>
      <c r="B70" s="5" t="inlineStr">
        <is>
          <t>Current Assets Ratio in %</t>
        </is>
      </c>
      <c r="C70" t="n">
        <v>27.58</v>
      </c>
      <c r="D70" t="n">
        <v>27.04</v>
      </c>
      <c r="E70" t="n">
        <v>30.89</v>
      </c>
      <c r="F70" t="n">
        <v>29.73</v>
      </c>
      <c r="G70" t="n">
        <v>29.36</v>
      </c>
      <c r="H70" t="n">
        <v>39.64</v>
      </c>
      <c r="I70" t="n">
        <v>35.99</v>
      </c>
      <c r="J70" t="n">
        <v>33.07</v>
      </c>
      <c r="K70" t="n">
        <v>29.48</v>
      </c>
      <c r="L70" t="n">
        <v>30.28</v>
      </c>
      <c r="M70" t="n">
        <v>29.49</v>
      </c>
      <c r="N70" t="n">
        <v>30.8</v>
      </c>
      <c r="O70" t="inlineStr">
        <is>
          <t>-</t>
        </is>
      </c>
    </row>
    <row r="71">
      <c r="A71" s="5" t="inlineStr">
        <is>
          <t>Nettogewinn Marge in %</t>
        </is>
      </c>
      <c r="B71" s="5" t="inlineStr">
        <is>
          <t>Net Profit Marge in %</t>
        </is>
      </c>
      <c r="C71" t="n">
        <v>7.75</v>
      </c>
      <c r="D71" t="n">
        <v>9.4</v>
      </c>
      <c r="E71" t="n">
        <v>7.51</v>
      </c>
      <c r="F71" t="n">
        <v>4.59</v>
      </c>
      <c r="G71" t="n">
        <v>3.06</v>
      </c>
      <c r="H71" t="n">
        <v>3.08</v>
      </c>
      <c r="I71" t="n">
        <v>-1.64</v>
      </c>
      <c r="J71" t="n">
        <v>2.96</v>
      </c>
      <c r="K71" t="n">
        <v>3.26</v>
      </c>
      <c r="L71" t="n">
        <v>2.52</v>
      </c>
      <c r="M71" t="n">
        <v>3.41</v>
      </c>
      <c r="N71" t="n">
        <v>5.98</v>
      </c>
      <c r="O71" t="inlineStr">
        <is>
          <t>-</t>
        </is>
      </c>
    </row>
    <row r="72">
      <c r="A72" s="5" t="inlineStr">
        <is>
          <t>Operative Ergebnis Marge in %</t>
        </is>
      </c>
      <c r="B72" s="5" t="inlineStr">
        <is>
          <t>EBIT Marge in %</t>
        </is>
      </c>
      <c r="C72" t="n">
        <v>9.92</v>
      </c>
      <c r="D72" t="n">
        <v>8.039999999999999</v>
      </c>
      <c r="E72" t="n">
        <v>8.529999999999999</v>
      </c>
      <c r="F72" t="n">
        <v>7.68</v>
      </c>
      <c r="G72" t="n">
        <v>5.83</v>
      </c>
      <c r="H72" t="n">
        <v>5.26</v>
      </c>
      <c r="I72" t="n">
        <v>0.7</v>
      </c>
      <c r="J72" t="n">
        <v>5.76</v>
      </c>
      <c r="K72" t="n">
        <v>5.12</v>
      </c>
      <c r="L72" t="n">
        <v>4.38</v>
      </c>
      <c r="M72" t="n">
        <v>5.65</v>
      </c>
      <c r="N72" t="n">
        <v>9.140000000000001</v>
      </c>
      <c r="O72" t="inlineStr">
        <is>
          <t>-</t>
        </is>
      </c>
    </row>
    <row r="73">
      <c r="A73" s="5" t="inlineStr">
        <is>
          <t>Vermögensumsschlag in %</t>
        </is>
      </c>
      <c r="B73" s="5" t="inlineStr">
        <is>
          <t>Asset Turnover in %</t>
        </is>
      </c>
      <c r="C73" t="n">
        <v>67.34999999999999</v>
      </c>
      <c r="D73" t="n">
        <v>76.17</v>
      </c>
      <c r="E73" t="n">
        <v>79.73</v>
      </c>
      <c r="F73" t="n">
        <v>85.79000000000001</v>
      </c>
      <c r="G73" t="n">
        <v>73.84</v>
      </c>
      <c r="H73" t="n">
        <v>85.90000000000001</v>
      </c>
      <c r="I73" t="n">
        <v>88.26000000000001</v>
      </c>
      <c r="J73" t="n">
        <v>88.15000000000001</v>
      </c>
      <c r="K73" t="n">
        <v>84.54000000000001</v>
      </c>
      <c r="L73" t="n">
        <v>80.02</v>
      </c>
      <c r="M73" t="n">
        <v>85.65000000000001</v>
      </c>
      <c r="N73" t="n">
        <v>98.89</v>
      </c>
      <c r="O73" t="inlineStr">
        <is>
          <t>-</t>
        </is>
      </c>
    </row>
    <row r="74">
      <c r="A74" s="5" t="inlineStr">
        <is>
          <t>Langfristige Vermögensquote in %</t>
        </is>
      </c>
      <c r="B74" s="5" t="inlineStr">
        <is>
          <t>Non-Current Assets Ratio in %</t>
        </is>
      </c>
      <c r="C74" t="n">
        <v>72.42</v>
      </c>
      <c r="D74" t="n">
        <v>72.95999999999999</v>
      </c>
      <c r="E74" t="n">
        <v>69.11</v>
      </c>
      <c r="F74" t="n">
        <v>70.27</v>
      </c>
      <c r="G74" t="n">
        <v>70.64</v>
      </c>
      <c r="H74" t="n">
        <v>60.36</v>
      </c>
      <c r="I74" t="n">
        <v>64.01000000000001</v>
      </c>
      <c r="J74" t="n">
        <v>66.93000000000001</v>
      </c>
      <c r="K74" t="n">
        <v>70.52</v>
      </c>
      <c r="L74" t="n">
        <v>69.72</v>
      </c>
      <c r="M74" t="n">
        <v>70.51000000000001</v>
      </c>
      <c r="N74" t="n">
        <v>69.2</v>
      </c>
      <c r="O74" t="inlineStr">
        <is>
          <t>-</t>
        </is>
      </c>
    </row>
    <row r="75">
      <c r="A75" s="5" t="inlineStr">
        <is>
          <t>Gesamtkapitalrentabilität</t>
        </is>
      </c>
      <c r="B75" s="5" t="inlineStr">
        <is>
          <t>ROA Return on Assets in %</t>
        </is>
      </c>
      <c r="C75" t="n">
        <v>5.22</v>
      </c>
      <c r="D75" t="n">
        <v>7.16</v>
      </c>
      <c r="E75" t="n">
        <v>5.99</v>
      </c>
      <c r="F75" t="n">
        <v>3.93</v>
      </c>
      <c r="G75" t="n">
        <v>2.26</v>
      </c>
      <c r="H75" t="n">
        <v>2.64</v>
      </c>
      <c r="I75" t="n">
        <v>-1.45</v>
      </c>
      <c r="J75" t="n">
        <v>2.61</v>
      </c>
      <c r="K75" t="n">
        <v>2.76</v>
      </c>
      <c r="L75" t="n">
        <v>2.01</v>
      </c>
      <c r="M75" t="n">
        <v>2.92</v>
      </c>
      <c r="N75" t="n">
        <v>5.91</v>
      </c>
      <c r="O75" t="inlineStr">
        <is>
          <t>-</t>
        </is>
      </c>
    </row>
    <row r="76">
      <c r="A76" s="5" t="inlineStr">
        <is>
          <t>Ertrag des eingesetzten Kapitals</t>
        </is>
      </c>
      <c r="B76" s="5" t="inlineStr">
        <is>
          <t>ROCE Return on Cap. Empl. in %</t>
        </is>
      </c>
      <c r="C76" t="n">
        <v>8.06</v>
      </c>
      <c r="D76" t="n">
        <v>7.4</v>
      </c>
      <c r="E76" t="n">
        <v>8.4</v>
      </c>
      <c r="F76" t="n">
        <v>8.1</v>
      </c>
      <c r="G76" t="n">
        <v>5.37</v>
      </c>
      <c r="H76" t="n">
        <v>5.48</v>
      </c>
      <c r="I76" t="n">
        <v>0.77</v>
      </c>
      <c r="J76" t="n">
        <v>6.19</v>
      </c>
      <c r="K76" t="n">
        <v>5.24</v>
      </c>
      <c r="L76" t="n">
        <v>4.25</v>
      </c>
      <c r="M76" t="n">
        <v>5.73</v>
      </c>
      <c r="N76" t="n">
        <v>11.37</v>
      </c>
      <c r="O76" t="inlineStr">
        <is>
          <t>-</t>
        </is>
      </c>
    </row>
    <row r="77">
      <c r="A77" s="5" t="inlineStr">
        <is>
          <t>Eigenkapital zu Anlagevermögen</t>
        </is>
      </c>
      <c r="B77" s="5" t="inlineStr">
        <is>
          <t>Equity to Fixed Assets in %</t>
        </is>
      </c>
      <c r="C77" t="n">
        <v>62.69</v>
      </c>
      <c r="D77" t="n">
        <v>62.46</v>
      </c>
      <c r="E77" t="n">
        <v>66.28</v>
      </c>
      <c r="F77" t="n">
        <v>62.59</v>
      </c>
      <c r="G77" t="n">
        <v>57.56</v>
      </c>
      <c r="H77" t="n">
        <v>76.58</v>
      </c>
      <c r="I77" t="n">
        <v>73.89</v>
      </c>
      <c r="J77" t="n">
        <v>74.37</v>
      </c>
      <c r="K77" t="n">
        <v>69.68000000000001</v>
      </c>
      <c r="L77" t="n">
        <v>69.03</v>
      </c>
      <c r="M77" t="n">
        <v>67.39</v>
      </c>
      <c r="N77" t="n">
        <v>55.33</v>
      </c>
      <c r="O77" t="inlineStr">
        <is>
          <t>-</t>
        </is>
      </c>
    </row>
    <row r="78">
      <c r="A78" s="5" t="inlineStr">
        <is>
          <t>Liquidität Dritten Grades</t>
        </is>
      </c>
      <c r="B78" s="5" t="inlineStr">
        <is>
          <t>Current Ratio in %</t>
        </is>
      </c>
      <c r="C78" t="n">
        <v>161.29</v>
      </c>
      <c r="D78" t="n">
        <v>156.46</v>
      </c>
      <c r="E78" t="n">
        <v>162.01</v>
      </c>
      <c r="F78" t="n">
        <v>159.27</v>
      </c>
      <c r="G78" t="n">
        <v>147.54</v>
      </c>
      <c r="H78" t="n">
        <v>225.68</v>
      </c>
      <c r="I78" t="n">
        <v>182.28</v>
      </c>
      <c r="J78" t="n">
        <v>183.53</v>
      </c>
      <c r="K78" t="n">
        <v>169.99</v>
      </c>
      <c r="L78" t="n">
        <v>173.82</v>
      </c>
      <c r="M78" t="n">
        <v>188.59</v>
      </c>
      <c r="N78" t="n">
        <v>150.46</v>
      </c>
      <c r="O78" t="inlineStr">
        <is>
          <t>-</t>
        </is>
      </c>
    </row>
    <row r="79">
      <c r="A79" s="5" t="inlineStr">
        <is>
          <t>Operativer Cashflow</t>
        </is>
      </c>
      <c r="B79" s="5" t="inlineStr">
        <is>
          <t>Operating Cashflow in M</t>
        </is>
      </c>
      <c r="C79" t="n">
        <v>10275.14</v>
      </c>
      <c r="D79" t="n">
        <v>11490.09</v>
      </c>
      <c r="E79" t="n">
        <v>14346.9</v>
      </c>
      <c r="F79" t="n">
        <v>14669.13</v>
      </c>
      <c r="G79" t="n">
        <v>12235.0635</v>
      </c>
      <c r="H79" t="n">
        <v>11979.4877</v>
      </c>
      <c r="I79" t="n">
        <v>10726.2273</v>
      </c>
      <c r="J79" t="n">
        <v>10904.5652</v>
      </c>
      <c r="K79" t="n">
        <v>10896.663</v>
      </c>
      <c r="L79" t="n">
        <v>8004.09</v>
      </c>
      <c r="M79" t="n">
        <v>9613.799999999999</v>
      </c>
      <c r="N79" t="n">
        <v>10187.1</v>
      </c>
      <c r="O79" t="inlineStr">
        <is>
          <t>-</t>
        </is>
      </c>
    </row>
    <row r="80">
      <c r="A80" s="5" t="inlineStr">
        <is>
          <t>Aktienrückkauf</t>
        </is>
      </c>
      <c r="B80" s="5" t="inlineStr">
        <is>
          <t>Share Buyback in M</t>
        </is>
      </c>
      <c r="C80" t="n">
        <v>44</v>
      </c>
      <c r="D80" t="n">
        <v>-4</v>
      </c>
      <c r="E80" t="n">
        <v>-6</v>
      </c>
      <c r="F80" t="n">
        <v>-9.090000000000032</v>
      </c>
      <c r="G80" t="n">
        <v>-79.38</v>
      </c>
      <c r="H80" t="n">
        <v>-5.299999999999955</v>
      </c>
      <c r="I80" t="n">
        <v>-5.409999999999968</v>
      </c>
      <c r="J80" t="n">
        <v>-5.920000000000073</v>
      </c>
      <c r="K80" t="n">
        <v>-9.399999999999977</v>
      </c>
      <c r="L80" t="n">
        <v>16.5</v>
      </c>
      <c r="M80" t="n">
        <v>0</v>
      </c>
      <c r="N80" t="n">
        <v>0</v>
      </c>
      <c r="O80" t="n">
        <v>0</v>
      </c>
    </row>
    <row r="81">
      <c r="A81" s="5" t="inlineStr">
        <is>
          <t>Umsatzwachstum 1J in %</t>
        </is>
      </c>
      <c r="B81" s="5" t="inlineStr">
        <is>
          <t>Revenue Growth 1Y in %</t>
        </is>
      </c>
      <c r="C81" t="n">
        <v>-6.2</v>
      </c>
      <c r="D81" t="n">
        <v>6.23</v>
      </c>
      <c r="E81" t="n">
        <v>-6.95</v>
      </c>
      <c r="F81" t="n">
        <v>14.68</v>
      </c>
      <c r="G81" t="n">
        <v>24.97</v>
      </c>
      <c r="H81" t="n">
        <v>4.89</v>
      </c>
      <c r="I81" t="n">
        <v>-3.37</v>
      </c>
      <c r="J81" t="n">
        <v>3.2</v>
      </c>
      <c r="K81" t="n">
        <v>5.29</v>
      </c>
      <c r="L81" t="n">
        <v>-1.15</v>
      </c>
      <c r="M81" t="n">
        <v>-16.82</v>
      </c>
      <c r="N81" t="inlineStr">
        <is>
          <t>-</t>
        </is>
      </c>
      <c r="O81" t="inlineStr">
        <is>
          <t>-</t>
        </is>
      </c>
    </row>
    <row r="82">
      <c r="A82" s="5" t="inlineStr">
        <is>
          <t>Umsatzwachstum 3J in %</t>
        </is>
      </c>
      <c r="B82" s="5" t="inlineStr">
        <is>
          <t>Revenue Growth 3Y in %</t>
        </is>
      </c>
      <c r="C82" t="n">
        <v>-2.31</v>
      </c>
      <c r="D82" t="n">
        <v>4.65</v>
      </c>
      <c r="E82" t="n">
        <v>10.9</v>
      </c>
      <c r="F82" t="n">
        <v>14.85</v>
      </c>
      <c r="G82" t="n">
        <v>8.83</v>
      </c>
      <c r="H82" t="n">
        <v>1.57</v>
      </c>
      <c r="I82" t="n">
        <v>1.71</v>
      </c>
      <c r="J82" t="n">
        <v>2.45</v>
      </c>
      <c r="K82" t="n">
        <v>-4.23</v>
      </c>
      <c r="L82" t="inlineStr">
        <is>
          <t>-</t>
        </is>
      </c>
      <c r="M82" t="inlineStr">
        <is>
          <t>-</t>
        </is>
      </c>
      <c r="N82" t="inlineStr">
        <is>
          <t>-</t>
        </is>
      </c>
      <c r="O82" t="inlineStr">
        <is>
          <t>-</t>
        </is>
      </c>
    </row>
    <row r="83">
      <c r="A83" s="5" t="inlineStr">
        <is>
          <t>Umsatzwachstum 5J in %</t>
        </is>
      </c>
      <c r="B83" s="5" t="inlineStr">
        <is>
          <t>Revenue Growth 5Y in %</t>
        </is>
      </c>
      <c r="C83" t="n">
        <v>6.55</v>
      </c>
      <c r="D83" t="n">
        <v>8.76</v>
      </c>
      <c r="E83" t="n">
        <v>6.84</v>
      </c>
      <c r="F83" t="n">
        <v>8.869999999999999</v>
      </c>
      <c r="G83" t="n">
        <v>7</v>
      </c>
      <c r="H83" t="n">
        <v>1.77</v>
      </c>
      <c r="I83" t="n">
        <v>-2.57</v>
      </c>
      <c r="J83" t="inlineStr">
        <is>
          <t>-</t>
        </is>
      </c>
      <c r="K83" t="inlineStr">
        <is>
          <t>-</t>
        </is>
      </c>
      <c r="L83" t="inlineStr">
        <is>
          <t>-</t>
        </is>
      </c>
      <c r="M83" t="inlineStr">
        <is>
          <t>-</t>
        </is>
      </c>
      <c r="N83" t="inlineStr">
        <is>
          <t>-</t>
        </is>
      </c>
      <c r="O83" t="inlineStr">
        <is>
          <t>-</t>
        </is>
      </c>
    </row>
    <row r="84">
      <c r="A84" s="5" t="inlineStr">
        <is>
          <t>Umsatzwachstum 10J in %</t>
        </is>
      </c>
      <c r="B84" s="5" t="inlineStr">
        <is>
          <t>Revenue Growth 10Y in %</t>
        </is>
      </c>
      <c r="C84" t="n">
        <v>4.16</v>
      </c>
      <c r="D84" t="n">
        <v>3.1</v>
      </c>
      <c r="E84" t="inlineStr">
        <is>
          <t>-</t>
        </is>
      </c>
      <c r="F84" t="inlineStr">
        <is>
          <t>-</t>
        </is>
      </c>
      <c r="G84" t="inlineStr">
        <is>
          <t>-</t>
        </is>
      </c>
      <c r="H84" t="inlineStr">
        <is>
          <t>-</t>
        </is>
      </c>
      <c r="I84" t="inlineStr">
        <is>
          <t>-</t>
        </is>
      </c>
      <c r="J84" t="inlineStr">
        <is>
          <t>-</t>
        </is>
      </c>
      <c r="K84" t="inlineStr">
        <is>
          <t>-</t>
        </is>
      </c>
      <c r="L84" t="inlineStr">
        <is>
          <t>-</t>
        </is>
      </c>
      <c r="M84" t="inlineStr">
        <is>
          <t>-</t>
        </is>
      </c>
      <c r="N84" t="inlineStr">
        <is>
          <t>-</t>
        </is>
      </c>
      <c r="O84" t="inlineStr">
        <is>
          <t>-</t>
        </is>
      </c>
    </row>
    <row r="85">
      <c r="A85" s="5" t="inlineStr">
        <is>
          <t>Gewinnwachstum 1J in %</t>
        </is>
      </c>
      <c r="B85" s="5" t="inlineStr">
        <is>
          <t>Earnings Growth 1Y in %</t>
        </is>
      </c>
      <c r="C85" t="n">
        <v>-22.61</v>
      </c>
      <c r="D85" t="n">
        <v>32.82</v>
      </c>
      <c r="E85" t="n">
        <v>52.45</v>
      </c>
      <c r="F85" t="n">
        <v>71.69</v>
      </c>
      <c r="G85" t="n">
        <v>24.4</v>
      </c>
      <c r="H85" t="n">
        <v>-296.62</v>
      </c>
      <c r="I85" t="n">
        <v>-153.62</v>
      </c>
      <c r="J85" t="n">
        <v>-6.44</v>
      </c>
      <c r="K85" t="n">
        <v>36.57</v>
      </c>
      <c r="L85" t="n">
        <v>-27.03</v>
      </c>
      <c r="M85" t="n">
        <v>-52.56</v>
      </c>
      <c r="N85" t="inlineStr">
        <is>
          <t>-</t>
        </is>
      </c>
      <c r="O85" t="inlineStr">
        <is>
          <t>-</t>
        </is>
      </c>
    </row>
    <row r="86">
      <c r="A86" s="5" t="inlineStr">
        <is>
          <t>Gewinnwachstum 3J in %</t>
        </is>
      </c>
      <c r="B86" s="5" t="inlineStr">
        <is>
          <t>Earnings Growth 3Y in %</t>
        </is>
      </c>
      <c r="C86" t="n">
        <v>20.89</v>
      </c>
      <c r="D86" t="n">
        <v>52.32</v>
      </c>
      <c r="E86" t="n">
        <v>49.51</v>
      </c>
      <c r="F86" t="n">
        <v>-66.84</v>
      </c>
      <c r="G86" t="n">
        <v>-141.95</v>
      </c>
      <c r="H86" t="n">
        <v>-152.23</v>
      </c>
      <c r="I86" t="n">
        <v>-41.16</v>
      </c>
      <c r="J86" t="n">
        <v>1.03</v>
      </c>
      <c r="K86" t="n">
        <v>-14.34</v>
      </c>
      <c r="L86" t="inlineStr">
        <is>
          <t>-</t>
        </is>
      </c>
      <c r="M86" t="inlineStr">
        <is>
          <t>-</t>
        </is>
      </c>
      <c r="N86" t="inlineStr">
        <is>
          <t>-</t>
        </is>
      </c>
      <c r="O86" t="inlineStr">
        <is>
          <t>-</t>
        </is>
      </c>
    </row>
    <row r="87">
      <c r="A87" s="5" t="inlineStr">
        <is>
          <t>Gewinnwachstum 5J in %</t>
        </is>
      </c>
      <c r="B87" s="5" t="inlineStr">
        <is>
          <t>Earnings Growth 5Y in %</t>
        </is>
      </c>
      <c r="C87" t="n">
        <v>31.75</v>
      </c>
      <c r="D87" t="n">
        <v>-23.05</v>
      </c>
      <c r="E87" t="n">
        <v>-60.34</v>
      </c>
      <c r="F87" t="n">
        <v>-72.12</v>
      </c>
      <c r="G87" t="n">
        <v>-79.14</v>
      </c>
      <c r="H87" t="n">
        <v>-89.43000000000001</v>
      </c>
      <c r="I87" t="n">
        <v>-40.62</v>
      </c>
      <c r="J87" t="inlineStr">
        <is>
          <t>-</t>
        </is>
      </c>
      <c r="K87" t="inlineStr">
        <is>
          <t>-</t>
        </is>
      </c>
      <c r="L87" t="inlineStr">
        <is>
          <t>-</t>
        </is>
      </c>
      <c r="M87" t="inlineStr">
        <is>
          <t>-</t>
        </is>
      </c>
      <c r="N87" t="inlineStr">
        <is>
          <t>-</t>
        </is>
      </c>
      <c r="O87" t="inlineStr">
        <is>
          <t>-</t>
        </is>
      </c>
    </row>
    <row r="88">
      <c r="A88" s="5" t="inlineStr">
        <is>
          <t>Gewinnwachstum 10J in %</t>
        </is>
      </c>
      <c r="B88" s="5" t="inlineStr">
        <is>
          <t>Earnings Growth 10Y in %</t>
        </is>
      </c>
      <c r="C88" t="n">
        <v>-28.84</v>
      </c>
      <c r="D88" t="n">
        <v>-31.83</v>
      </c>
      <c r="E88" t="inlineStr">
        <is>
          <t>-</t>
        </is>
      </c>
      <c r="F88" t="inlineStr">
        <is>
          <t>-</t>
        </is>
      </c>
      <c r="G88" t="inlineStr">
        <is>
          <t>-</t>
        </is>
      </c>
      <c r="H88" t="inlineStr">
        <is>
          <t>-</t>
        </is>
      </c>
      <c r="I88" t="inlineStr">
        <is>
          <t>-</t>
        </is>
      </c>
      <c r="J88" t="inlineStr">
        <is>
          <t>-</t>
        </is>
      </c>
      <c r="K88" t="inlineStr">
        <is>
          <t>-</t>
        </is>
      </c>
      <c r="L88" t="inlineStr">
        <is>
          <t>-</t>
        </is>
      </c>
      <c r="M88" t="inlineStr">
        <is>
          <t>-</t>
        </is>
      </c>
      <c r="N88" t="inlineStr">
        <is>
          <t>-</t>
        </is>
      </c>
      <c r="O88" t="inlineStr">
        <is>
          <t>-</t>
        </is>
      </c>
    </row>
    <row r="89">
      <c r="A89" s="5" t="inlineStr">
        <is>
          <t>PEG Ratio</t>
        </is>
      </c>
      <c r="B89" s="5" t="inlineStr">
        <is>
          <t>KGW Kurs/Gewinn/Wachstum</t>
        </is>
      </c>
      <c r="C89" t="n">
        <v>0.47</v>
      </c>
      <c r="D89" t="n">
        <v>-0.3</v>
      </c>
      <c r="E89" t="n">
        <v>-0.22</v>
      </c>
      <c r="F89" t="n">
        <v>-0.3</v>
      </c>
      <c r="G89" t="n">
        <v>-0.38</v>
      </c>
      <c r="H89" t="n">
        <v>-0.28</v>
      </c>
      <c r="I89" t="inlineStr">
        <is>
          <t>-</t>
        </is>
      </c>
      <c r="J89" t="inlineStr">
        <is>
          <t>-</t>
        </is>
      </c>
      <c r="K89" t="inlineStr">
        <is>
          <t>-</t>
        </is>
      </c>
      <c r="L89" t="inlineStr">
        <is>
          <t>-</t>
        </is>
      </c>
      <c r="M89" t="inlineStr">
        <is>
          <t>-</t>
        </is>
      </c>
      <c r="N89" t="inlineStr">
        <is>
          <t>-</t>
        </is>
      </c>
      <c r="O89" t="inlineStr">
        <is>
          <t>-</t>
        </is>
      </c>
    </row>
    <row r="90">
      <c r="A90" s="5" t="inlineStr">
        <is>
          <t>EBIT-Wachstum 1J in %</t>
        </is>
      </c>
      <c r="B90" s="5" t="inlineStr">
        <is>
          <t>EBIT Growth 1Y in %</t>
        </is>
      </c>
      <c r="C90" t="n">
        <v>15.79</v>
      </c>
      <c r="D90" t="n">
        <v>0.09</v>
      </c>
      <c r="E90" t="n">
        <v>3.31</v>
      </c>
      <c r="F90" t="n">
        <v>51.09</v>
      </c>
      <c r="G90" t="n">
        <v>38.63</v>
      </c>
      <c r="H90" t="n">
        <v>688.89</v>
      </c>
      <c r="I90" t="n">
        <v>-88.28</v>
      </c>
      <c r="J90" t="n">
        <v>16.09</v>
      </c>
      <c r="K90" t="n">
        <v>22.97</v>
      </c>
      <c r="L90" t="n">
        <v>-23.24</v>
      </c>
      <c r="M90" t="n">
        <v>-48.64</v>
      </c>
      <c r="N90" t="inlineStr">
        <is>
          <t>-</t>
        </is>
      </c>
      <c r="O90" t="inlineStr">
        <is>
          <t>-</t>
        </is>
      </c>
    </row>
    <row r="91">
      <c r="A91" s="5" t="inlineStr">
        <is>
          <t>EBIT-Wachstum 3J in %</t>
        </is>
      </c>
      <c r="B91" s="5" t="inlineStr">
        <is>
          <t>EBIT Growth 3Y in %</t>
        </is>
      </c>
      <c r="C91" t="n">
        <v>6.4</v>
      </c>
      <c r="D91" t="n">
        <v>18.16</v>
      </c>
      <c r="E91" t="n">
        <v>31.01</v>
      </c>
      <c r="F91" t="n">
        <v>259.54</v>
      </c>
      <c r="G91" t="n">
        <v>213.08</v>
      </c>
      <c r="H91" t="n">
        <v>205.57</v>
      </c>
      <c r="I91" t="n">
        <v>-16.41</v>
      </c>
      <c r="J91" t="n">
        <v>5.27</v>
      </c>
      <c r="K91" t="n">
        <v>-16.3</v>
      </c>
      <c r="L91" t="inlineStr">
        <is>
          <t>-</t>
        </is>
      </c>
      <c r="M91" t="inlineStr">
        <is>
          <t>-</t>
        </is>
      </c>
      <c r="N91" t="inlineStr">
        <is>
          <t>-</t>
        </is>
      </c>
      <c r="O91" t="inlineStr">
        <is>
          <t>-</t>
        </is>
      </c>
    </row>
    <row r="92">
      <c r="A92" s="5" t="inlineStr">
        <is>
          <t>EBIT-Wachstum 5J in %</t>
        </is>
      </c>
      <c r="B92" s="5" t="inlineStr">
        <is>
          <t>EBIT Growth 5Y in %</t>
        </is>
      </c>
      <c r="C92" t="n">
        <v>21.78</v>
      </c>
      <c r="D92" t="n">
        <v>156.4</v>
      </c>
      <c r="E92" t="n">
        <v>138.73</v>
      </c>
      <c r="F92" t="n">
        <v>141.28</v>
      </c>
      <c r="G92" t="n">
        <v>135.66</v>
      </c>
      <c r="H92" t="n">
        <v>123.29</v>
      </c>
      <c r="I92" t="n">
        <v>-24.22</v>
      </c>
      <c r="J92" t="inlineStr">
        <is>
          <t>-</t>
        </is>
      </c>
      <c r="K92" t="inlineStr">
        <is>
          <t>-</t>
        </is>
      </c>
      <c r="L92" t="inlineStr">
        <is>
          <t>-</t>
        </is>
      </c>
      <c r="M92" t="inlineStr">
        <is>
          <t>-</t>
        </is>
      </c>
      <c r="N92" t="inlineStr">
        <is>
          <t>-</t>
        </is>
      </c>
      <c r="O92" t="inlineStr">
        <is>
          <t>-</t>
        </is>
      </c>
    </row>
    <row r="93">
      <c r="A93" s="5" t="inlineStr">
        <is>
          <t>EBIT-Wachstum 10J in %</t>
        </is>
      </c>
      <c r="B93" s="5" t="inlineStr">
        <is>
          <t>EBIT Growth 10Y in %</t>
        </is>
      </c>
      <c r="C93" t="n">
        <v>72.53</v>
      </c>
      <c r="D93" t="n">
        <v>66.09</v>
      </c>
      <c r="E93" t="inlineStr">
        <is>
          <t>-</t>
        </is>
      </c>
      <c r="F93" t="inlineStr">
        <is>
          <t>-</t>
        </is>
      </c>
      <c r="G93" t="inlineStr">
        <is>
          <t>-</t>
        </is>
      </c>
      <c r="H93" t="inlineStr">
        <is>
          <t>-</t>
        </is>
      </c>
      <c r="I93" t="inlineStr">
        <is>
          <t>-</t>
        </is>
      </c>
      <c r="J93" t="inlineStr">
        <is>
          <t>-</t>
        </is>
      </c>
      <c r="K93" t="inlineStr">
        <is>
          <t>-</t>
        </is>
      </c>
      <c r="L93" t="inlineStr">
        <is>
          <t>-</t>
        </is>
      </c>
      <c r="M93" t="inlineStr">
        <is>
          <t>-</t>
        </is>
      </c>
      <c r="N93" t="inlineStr">
        <is>
          <t>-</t>
        </is>
      </c>
      <c r="O93" t="inlineStr">
        <is>
          <t>-</t>
        </is>
      </c>
    </row>
    <row r="94">
      <c r="A94" s="5" t="inlineStr">
        <is>
          <t>Op.Cashflow Wachstum 1J in %</t>
        </is>
      </c>
      <c r="B94" s="5" t="inlineStr">
        <is>
          <t>Op.Cashflow Wachstum 1Y in %</t>
        </is>
      </c>
      <c r="C94" t="n">
        <v>-5.65</v>
      </c>
      <c r="D94" t="n">
        <v>-20.29</v>
      </c>
      <c r="E94" t="n">
        <v>-2.9</v>
      </c>
      <c r="F94" t="n">
        <v>18.59</v>
      </c>
      <c r="G94" t="n">
        <v>-7.71</v>
      </c>
      <c r="H94" t="n">
        <v>10.89</v>
      </c>
      <c r="I94" t="n">
        <v>-2.36</v>
      </c>
      <c r="J94" t="n">
        <v>-0.73</v>
      </c>
      <c r="K94" t="n">
        <v>34.38</v>
      </c>
      <c r="L94" t="n">
        <v>-14.83</v>
      </c>
      <c r="M94" t="n">
        <v>-5.63</v>
      </c>
      <c r="N94" t="inlineStr">
        <is>
          <t>-</t>
        </is>
      </c>
      <c r="O94" t="inlineStr">
        <is>
          <t>-</t>
        </is>
      </c>
    </row>
    <row r="95">
      <c r="A95" s="5" t="inlineStr">
        <is>
          <t>Op.Cashflow Wachstum 3J in %</t>
        </is>
      </c>
      <c r="B95" s="5" t="inlineStr">
        <is>
          <t>Op.Cashflow Wachstum 3Y in %</t>
        </is>
      </c>
      <c r="C95" t="n">
        <v>-9.609999999999999</v>
      </c>
      <c r="D95" t="n">
        <v>-1.53</v>
      </c>
      <c r="E95" t="n">
        <v>2.66</v>
      </c>
      <c r="F95" t="n">
        <v>7.26</v>
      </c>
      <c r="G95" t="n">
        <v>0.27</v>
      </c>
      <c r="H95" t="n">
        <v>2.6</v>
      </c>
      <c r="I95" t="n">
        <v>10.43</v>
      </c>
      <c r="J95" t="n">
        <v>6.27</v>
      </c>
      <c r="K95" t="n">
        <v>4.64</v>
      </c>
      <c r="L95" t="inlineStr">
        <is>
          <t>-</t>
        </is>
      </c>
      <c r="M95" t="inlineStr">
        <is>
          <t>-</t>
        </is>
      </c>
      <c r="N95" t="inlineStr">
        <is>
          <t>-</t>
        </is>
      </c>
      <c r="O95" t="inlineStr">
        <is>
          <t>-</t>
        </is>
      </c>
    </row>
    <row r="96">
      <c r="A96" s="5" t="inlineStr">
        <is>
          <t>Op.Cashflow Wachstum 5J in %</t>
        </is>
      </c>
      <c r="B96" s="5" t="inlineStr">
        <is>
          <t>Op.Cashflow Wachstum 5Y in %</t>
        </is>
      </c>
      <c r="C96" t="n">
        <v>-3.59</v>
      </c>
      <c r="D96" t="n">
        <v>-0.28</v>
      </c>
      <c r="E96" t="n">
        <v>3.3</v>
      </c>
      <c r="F96" t="n">
        <v>3.74</v>
      </c>
      <c r="G96" t="n">
        <v>6.89</v>
      </c>
      <c r="H96" t="n">
        <v>5.47</v>
      </c>
      <c r="I96" t="n">
        <v>2.17</v>
      </c>
      <c r="J96" t="inlineStr">
        <is>
          <t>-</t>
        </is>
      </c>
      <c r="K96" t="inlineStr">
        <is>
          <t>-</t>
        </is>
      </c>
      <c r="L96" t="inlineStr">
        <is>
          <t>-</t>
        </is>
      </c>
      <c r="M96" t="inlineStr">
        <is>
          <t>-</t>
        </is>
      </c>
      <c r="N96" t="inlineStr">
        <is>
          <t>-</t>
        </is>
      </c>
      <c r="O96" t="inlineStr">
        <is>
          <t>-</t>
        </is>
      </c>
    </row>
    <row r="97">
      <c r="A97" s="5" t="inlineStr">
        <is>
          <t>Op.Cashflow Wachstum 10J in %</t>
        </is>
      </c>
      <c r="B97" s="5" t="inlineStr">
        <is>
          <t>Op.Cashflow Wachstum 10Y in %</t>
        </is>
      </c>
      <c r="C97" t="n">
        <v>0.9399999999999999</v>
      </c>
      <c r="D97" t="n">
        <v>0.9399999999999999</v>
      </c>
      <c r="E97" t="inlineStr">
        <is>
          <t>-</t>
        </is>
      </c>
      <c r="F97" t="inlineStr">
        <is>
          <t>-</t>
        </is>
      </c>
      <c r="G97" t="inlineStr">
        <is>
          <t>-</t>
        </is>
      </c>
      <c r="H97" t="inlineStr">
        <is>
          <t>-</t>
        </is>
      </c>
      <c r="I97" t="inlineStr">
        <is>
          <t>-</t>
        </is>
      </c>
      <c r="J97" t="inlineStr">
        <is>
          <t>-</t>
        </is>
      </c>
      <c r="K97" t="inlineStr">
        <is>
          <t>-</t>
        </is>
      </c>
      <c r="L97" t="inlineStr">
        <is>
          <t>-</t>
        </is>
      </c>
      <c r="M97" t="inlineStr">
        <is>
          <t>-</t>
        </is>
      </c>
      <c r="N97" t="inlineStr">
        <is>
          <t>-</t>
        </is>
      </c>
      <c r="O97" t="inlineStr">
        <is>
          <t>-</t>
        </is>
      </c>
    </row>
    <row r="98">
      <c r="A98" s="5" t="inlineStr">
        <is>
          <t>Working Capital in Mio</t>
        </is>
      </c>
      <c r="B98" s="5" t="inlineStr">
        <is>
          <t>Working Capital in M</t>
        </is>
      </c>
      <c r="C98" t="n">
        <v>3910</v>
      </c>
      <c r="D98" t="n">
        <v>3432</v>
      </c>
      <c r="E98" t="n">
        <v>3740</v>
      </c>
      <c r="F98" t="n">
        <v>3496</v>
      </c>
      <c r="G98" t="n">
        <v>3028</v>
      </c>
      <c r="H98" t="n">
        <v>4860</v>
      </c>
      <c r="I98" t="n">
        <v>3319</v>
      </c>
      <c r="J98" t="n">
        <v>3186</v>
      </c>
      <c r="K98" t="n">
        <v>2596</v>
      </c>
      <c r="L98" t="n">
        <v>2760</v>
      </c>
      <c r="M98" t="n">
        <v>2810</v>
      </c>
      <c r="N98" t="n">
        <v>2182</v>
      </c>
      <c r="O98" t="inlineStr">
        <is>
          <t>-</t>
        </is>
      </c>
      <c r="P98" t="inlineStr">
        <is>
          <t>-</t>
        </is>
      </c>
    </row>
  </sheetData>
  <pageMargins bottom="1" footer="0.5" header="0.5" left="0.75" right="0.75" top="1"/>
</worksheet>
</file>

<file path=xl/worksheets/sheet28.xml><?xml version="1.0" encoding="utf-8"?>
<worksheet xmlns="http://schemas.openxmlformats.org/spreadsheetml/2006/main">
  <sheetPr>
    <outlinePr summaryBelow="1" summaryRight="1"/>
    <pageSetUpPr/>
  </sheetPr>
  <dimension ref="A1:M9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9"/>
  </cols>
  <sheetData>
    <row r="1">
      <c r="A1" s="1" t="inlineStr">
        <is>
          <t xml:space="preserve">CRODA INTL </t>
        </is>
      </c>
      <c r="B1" s="2" t="inlineStr">
        <is>
          <t>WKN: A2PF9D  ISIN: GB00BJFFLV09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+44-1405-860551</t>
        </is>
      </c>
      <c r="G4" t="inlineStr">
        <is>
          <t>25.02.2020</t>
        </is>
      </c>
      <c r="H4" t="inlineStr">
        <is>
          <t>Preliminary Results</t>
        </is>
      </c>
      <c r="J4" t="inlineStr">
        <is>
          <t>Massachusetts Financial Services Co.</t>
        </is>
      </c>
      <c r="L4" t="inlineStr">
        <is>
          <t>10,14%</t>
        </is>
      </c>
    </row>
    <row r="5">
      <c r="A5" s="5" t="inlineStr">
        <is>
          <t>Ticker</t>
        </is>
      </c>
      <c r="B5" t="inlineStr">
        <is>
          <t>6CMB</t>
        </is>
      </c>
      <c r="C5" s="5" t="inlineStr">
        <is>
          <t>Fax</t>
        </is>
      </c>
      <c r="D5" s="5" t="inlineStr"/>
      <c r="E5" t="inlineStr">
        <is>
          <t>+44-1405-861767</t>
        </is>
      </c>
      <c r="G5" t="inlineStr">
        <is>
          <t>16.03.2020</t>
        </is>
      </c>
      <c r="H5" t="inlineStr">
        <is>
          <t>Publication Of Annual Report</t>
        </is>
      </c>
      <c r="J5" t="inlineStr">
        <is>
          <t>BlackRock, Inc.</t>
        </is>
      </c>
      <c r="L5" t="inlineStr">
        <is>
          <t>6,31%</t>
        </is>
      </c>
    </row>
    <row r="6">
      <c r="A6" s="5" t="inlineStr">
        <is>
          <t>Gelistet Seit / Listed Since</t>
        </is>
      </c>
      <c r="B6" t="inlineStr">
        <is>
          <t>-</t>
        </is>
      </c>
      <c r="C6" s="5" t="inlineStr">
        <is>
          <t>Internet</t>
        </is>
      </c>
      <c r="D6" s="5" t="inlineStr"/>
      <c r="E6" t="inlineStr">
        <is>
          <t>http://www.croda.com</t>
        </is>
      </c>
      <c r="G6" t="inlineStr">
        <is>
          <t>23.04.2020</t>
        </is>
      </c>
      <c r="H6" t="inlineStr">
        <is>
          <t>Annual General Meeting</t>
        </is>
      </c>
      <c r="J6" t="inlineStr">
        <is>
          <t>Freefloat</t>
        </is>
      </c>
      <c r="L6" t="inlineStr">
        <is>
          <t>83,55%</t>
        </is>
      </c>
    </row>
    <row r="7">
      <c r="A7" s="5" t="inlineStr">
        <is>
          <t>Nominalwert / Nominal Value</t>
        </is>
      </c>
      <c r="B7" t="inlineStr">
        <is>
          <t>0,10</t>
        </is>
      </c>
      <c r="C7" s="5" t="inlineStr">
        <is>
          <t>Inv. Relations Telefon / Phone</t>
        </is>
      </c>
      <c r="D7" s="5" t="inlineStr"/>
      <c r="E7" t="inlineStr">
        <is>
          <t>+44-1405-860551</t>
        </is>
      </c>
      <c r="G7" t="inlineStr">
        <is>
          <t>28.05.2020</t>
        </is>
      </c>
      <c r="H7" t="inlineStr">
        <is>
          <t>Dividend Payout</t>
        </is>
      </c>
    </row>
    <row r="8">
      <c r="A8" s="5" t="inlineStr">
        <is>
          <t>Land / Country</t>
        </is>
      </c>
      <c r="B8" t="inlineStr">
        <is>
          <t>Großbritannien</t>
        </is>
      </c>
      <c r="C8" s="5" t="inlineStr">
        <is>
          <t>Kontaktperson / Contact Person</t>
        </is>
      </c>
      <c r="D8" s="5" t="inlineStr"/>
      <c r="E8" t="inlineStr">
        <is>
          <t>Conleth Campbell</t>
        </is>
      </c>
      <c r="G8" t="inlineStr">
        <is>
          <t>23.07.2020</t>
        </is>
      </c>
      <c r="H8" t="inlineStr">
        <is>
          <t>Score Half Year</t>
        </is>
      </c>
    </row>
    <row r="9">
      <c r="A9" s="5" t="inlineStr">
        <is>
          <t>Währung / Currency</t>
        </is>
      </c>
      <c r="B9" t="inlineStr">
        <is>
          <t>GBP</t>
        </is>
      </c>
      <c r="C9" s="5" t="inlineStr">
        <is>
          <t>01.10.2020</t>
        </is>
      </c>
      <c r="D9" s="5" t="inlineStr">
        <is>
          <t>Dividend Payout</t>
        </is>
      </c>
    </row>
    <row r="10">
      <c r="A10" s="5" t="inlineStr">
        <is>
          <t>Branche / Industry</t>
        </is>
      </c>
      <c r="B10" t="inlineStr">
        <is>
          <t>Chemistry</t>
        </is>
      </c>
      <c r="C10" s="5" t="inlineStr"/>
      <c r="D10" s="5" t="inlineStr"/>
    </row>
    <row r="11">
      <c r="A11" s="5" t="inlineStr">
        <is>
          <t>Sektor / Sector</t>
        </is>
      </c>
      <c r="B11" t="inlineStr">
        <is>
          <t>Chemicals / Pharmaceuticals</t>
        </is>
      </c>
    </row>
    <row r="12">
      <c r="A12" s="5" t="inlineStr">
        <is>
          <t>Typ / Genre</t>
        </is>
      </c>
      <c r="B12" t="inlineStr">
        <is>
          <t>Stammaktie</t>
        </is>
      </c>
    </row>
    <row r="13">
      <c r="A13" s="5" t="inlineStr">
        <is>
          <t>Adresse / Address</t>
        </is>
      </c>
      <c r="B13" t="inlineStr">
        <is>
          <t>Croda International PlcCowick Hall Snaith Goole  UK-East Yorkshire DN14 9AA</t>
        </is>
      </c>
    </row>
    <row r="14">
      <c r="A14" s="5" t="inlineStr">
        <is>
          <t>Management</t>
        </is>
      </c>
      <c r="B14" t="inlineStr">
        <is>
          <t>Steve Foots, Jez Maiden, Anthony Fitzpatrick, Tom Brophy, Sandra Breene, Maarten Heybroek, Stuart Arnott, Nick Challoner, Tracy Sheedy</t>
        </is>
      </c>
    </row>
    <row r="15">
      <c r="A15" s="5" t="inlineStr">
        <is>
          <t>Aufsichtsrat / Board</t>
        </is>
      </c>
      <c r="B15" t="inlineStr">
        <is>
          <t>Anita Frew, Steve Foots, Alan Ferguson, Helena Ganczakowski, Dr. Keith Layden, Roberto Cirillo, Jez Maiden, Jacqui Ferguson, Tom Brophy, John Ramsay</t>
        </is>
      </c>
    </row>
    <row r="16">
      <c r="A16" s="5" t="inlineStr">
        <is>
          <t>Beschreibung</t>
        </is>
      </c>
      <c r="B16" t="inlineStr">
        <is>
          <t>Croda International Plc produziert und vertreibt Spezialchemikalien. Die Geschäftsaktivitäten sind in die Sektoren Personal Care, Life Sciences, Performance Technologies und Industrial Chemicals strukturiert. Auf der Basis natürlicher nachwachsenden Rohstoffe, hauptsächlich Öle und Fette, offeriert der Konzern eine umfangreiche Produktpalette an Oelchemikalien, Rohstoffen, Hilfsstoffen, Formulierungshilfen und Spezialprodukten. Diese Produkte werden als Zutaten, Zusatzstoffe oder Verarbeitungshilfsstoffe unter anderem bei der Herstellung von Kosmetikartikeln, Gesundheits- und Wellnessprodukten, Babypflegeprodukten, pharmazeutischen Produkten, Beschichtungen, Schmierstoffen, Kunststoffbeschichtungen, Pflanzenpflegeartikeln, Lebensmittelverpackungen wie auch Reinigungsprodukten eingesetzt. Croda wurde bereits 1925 in Yorkshire als Hersteller von Lanolin gegründet und ist heute weltweit mit Produktionsstätten und Niederlassungen in über 30 Ländern aktiv. Der Hauptsitz der Croda International Plc ist in East Yorkshire, UK. Copyright 2014 FINANCE BASE AG</t>
        </is>
      </c>
    </row>
    <row r="17">
      <c r="A17" s="5" t="inlineStr">
        <is>
          <t>Profile</t>
        </is>
      </c>
      <c r="B17" t="inlineStr">
        <is>
          <t>Croda International Plc produces and distributes specialty chemicals. The business activities are structured in the sectors of personal care, life sciences, Performance Technologies and Industrial Chemicals. Based on natural renewable resources, mainly oil and grease, the Group offers a comprehensive range of Oelchemikalien, raw materials, auxiliary materials, formulation aids and specialty products. These products are used as ingredients, additives or processing aids, among others, in the manufacture of cosmetics, health and wellness products, baby care products, pharmaceuticals, coatings, lubricants, plastic coatings, plant care products, food packaging, as well as cleaning products. Croda was founded in 1925 in Yorkshire as a manufacturer of lanolin and is now active worldwide with production sites and offices in over 30 countries. The headquarters of Croda International Plc is in East Yorkshire,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row>
    <row r="20">
      <c r="A20" s="5" t="inlineStr">
        <is>
          <t>Umsatz</t>
        </is>
      </c>
      <c r="B20" s="5" t="inlineStr">
        <is>
          <t>Revenue</t>
        </is>
      </c>
      <c r="C20" t="n">
        <v>1378</v>
      </c>
      <c r="D20" t="n">
        <v>1387</v>
      </c>
      <c r="E20" t="n">
        <v>1373</v>
      </c>
      <c r="F20" t="n">
        <v>1244</v>
      </c>
      <c r="G20" t="n">
        <v>1082</v>
      </c>
      <c r="H20" t="n">
        <v>1047</v>
      </c>
      <c r="I20" t="n">
        <v>1077</v>
      </c>
      <c r="J20" t="n">
        <v>1052</v>
      </c>
      <c r="K20" t="n">
        <v>1028</v>
      </c>
      <c r="L20" t="n">
        <v>1002</v>
      </c>
      <c r="M20" t="inlineStr">
        <is>
          <t>-</t>
        </is>
      </c>
    </row>
    <row r="21">
      <c r="A21" s="5" t="inlineStr">
        <is>
          <t>Bruttoergebnis vom Umsatz</t>
        </is>
      </c>
      <c r="B21" s="5" t="inlineStr">
        <is>
          <t>Gross Profit</t>
        </is>
      </c>
      <c r="C21" t="n">
        <v>512.2</v>
      </c>
      <c r="D21" t="n">
        <v>522.3</v>
      </c>
      <c r="E21" t="n">
        <v>517.4</v>
      </c>
      <c r="F21" t="n">
        <v>445.1</v>
      </c>
      <c r="G21" t="n">
        <v>377.6</v>
      </c>
      <c r="H21" t="n">
        <v>343.6</v>
      </c>
      <c r="I21" t="n">
        <v>363.1</v>
      </c>
      <c r="J21" t="n">
        <v>357.3</v>
      </c>
      <c r="K21" t="n">
        <v>340.3</v>
      </c>
      <c r="L21" t="n">
        <v>317.5</v>
      </c>
      <c r="M21" t="inlineStr">
        <is>
          <t>-</t>
        </is>
      </c>
    </row>
    <row r="22">
      <c r="A22" s="5" t="inlineStr">
        <is>
          <t>Operatives Ergebnis (EBIT)</t>
        </is>
      </c>
      <c r="B22" s="5" t="inlineStr">
        <is>
          <t>EBIT Earning Before Interest &amp; Tax</t>
        </is>
      </c>
      <c r="C22" t="n">
        <v>319.9</v>
      </c>
      <c r="D22" t="n">
        <v>328.8</v>
      </c>
      <c r="E22" t="n">
        <v>326</v>
      </c>
      <c r="F22" t="n">
        <v>285.6</v>
      </c>
      <c r="G22" t="n">
        <v>261.8</v>
      </c>
      <c r="H22" t="n">
        <v>242.4</v>
      </c>
      <c r="I22" t="n">
        <v>263.3</v>
      </c>
      <c r="J22" t="n">
        <v>255.4</v>
      </c>
      <c r="K22" t="n">
        <v>237.7</v>
      </c>
      <c r="L22" t="n">
        <v>198.6</v>
      </c>
      <c r="M22" t="inlineStr">
        <is>
          <t>-</t>
        </is>
      </c>
    </row>
    <row r="23">
      <c r="A23" s="5" t="inlineStr">
        <is>
          <t>Finanzergebnis</t>
        </is>
      </c>
      <c r="B23" s="5" t="inlineStr">
        <is>
          <t>Financial Result</t>
        </is>
      </c>
      <c r="C23" t="n">
        <v>-17.6</v>
      </c>
      <c r="D23" t="n">
        <v>-11</v>
      </c>
      <c r="E23" t="n">
        <v>-11.9</v>
      </c>
      <c r="F23" t="n">
        <v>-9.9</v>
      </c>
      <c r="G23" t="n">
        <v>-9.5</v>
      </c>
      <c r="H23" t="n">
        <v>-13</v>
      </c>
      <c r="I23" t="n">
        <v>-13.2</v>
      </c>
      <c r="J23" t="n">
        <v>-2.2</v>
      </c>
      <c r="K23" t="n">
        <v>-0.2</v>
      </c>
      <c r="L23" t="n">
        <v>-6.3</v>
      </c>
      <c r="M23" t="inlineStr">
        <is>
          <t>-</t>
        </is>
      </c>
    </row>
    <row r="24">
      <c r="A24" s="5" t="inlineStr">
        <is>
          <t>Ergebnis vor Steuer (EBT)</t>
        </is>
      </c>
      <c r="B24" s="5" t="inlineStr">
        <is>
          <t>EBT Earning Before Tax</t>
        </is>
      </c>
      <c r="C24" t="n">
        <v>302.3</v>
      </c>
      <c r="D24" t="n">
        <v>317.8</v>
      </c>
      <c r="E24" t="n">
        <v>314.1</v>
      </c>
      <c r="F24" t="n">
        <v>275.7</v>
      </c>
      <c r="G24" t="n">
        <v>252.3</v>
      </c>
      <c r="H24" t="n">
        <v>229.4</v>
      </c>
      <c r="I24" t="n">
        <v>250.1</v>
      </c>
      <c r="J24" t="n">
        <v>253.2</v>
      </c>
      <c r="K24" t="n">
        <v>237.5</v>
      </c>
      <c r="L24" t="n">
        <v>192.3</v>
      </c>
      <c r="M24" t="inlineStr">
        <is>
          <t>-</t>
        </is>
      </c>
    </row>
    <row r="25">
      <c r="A25" s="5" t="inlineStr">
        <is>
          <t>Ergebnis nach Steuer</t>
        </is>
      </c>
      <c r="B25" s="5" t="inlineStr">
        <is>
          <t>Earnings after tax</t>
        </is>
      </c>
      <c r="C25" t="n">
        <v>223.8</v>
      </c>
      <c r="D25" t="n">
        <v>238.3</v>
      </c>
      <c r="E25" t="n">
        <v>236.7</v>
      </c>
      <c r="F25" t="n">
        <v>197.6</v>
      </c>
      <c r="G25" t="n">
        <v>181.1</v>
      </c>
      <c r="H25" t="n">
        <v>165.2</v>
      </c>
      <c r="I25" t="n">
        <v>177.9</v>
      </c>
      <c r="J25" t="n">
        <v>175.1</v>
      </c>
      <c r="K25" t="n">
        <v>162.6</v>
      </c>
      <c r="L25" t="n">
        <v>129.8</v>
      </c>
      <c r="M25" t="inlineStr">
        <is>
          <t>-</t>
        </is>
      </c>
    </row>
    <row r="26">
      <c r="A26" s="5" t="inlineStr">
        <is>
          <t>Minderheitenanteil</t>
        </is>
      </c>
      <c r="B26" s="5" t="inlineStr">
        <is>
          <t>Minority Share</t>
        </is>
      </c>
      <c r="C26" t="n">
        <v>0.1</v>
      </c>
      <c r="D26" t="n">
        <v>0.2</v>
      </c>
      <c r="E26" t="n">
        <v>0.3</v>
      </c>
      <c r="F26" t="n">
        <v>-0.9</v>
      </c>
      <c r="G26" t="n">
        <v>-0.4</v>
      </c>
      <c r="H26" t="n">
        <v>0.1</v>
      </c>
      <c r="I26" t="n">
        <v>-0.4</v>
      </c>
      <c r="J26" t="inlineStr">
        <is>
          <t>-</t>
        </is>
      </c>
      <c r="K26" t="inlineStr">
        <is>
          <t>-</t>
        </is>
      </c>
      <c r="L26" t="n">
        <v>-0.2</v>
      </c>
      <c r="M26" t="inlineStr">
        <is>
          <t>-</t>
        </is>
      </c>
    </row>
    <row r="27">
      <c r="A27" s="5" t="inlineStr">
        <is>
          <t>Jahresüberschuss/-fehlbetrag</t>
        </is>
      </c>
      <c r="B27" s="5" t="inlineStr">
        <is>
          <t>Net Profit</t>
        </is>
      </c>
      <c r="C27" t="n">
        <v>223.9</v>
      </c>
      <c r="D27" t="n">
        <v>238.5</v>
      </c>
      <c r="E27" t="n">
        <v>237</v>
      </c>
      <c r="F27" t="n">
        <v>196.7</v>
      </c>
      <c r="G27" t="n">
        <v>180.7</v>
      </c>
      <c r="H27" t="n">
        <v>165.3</v>
      </c>
      <c r="I27" t="n">
        <v>177.5</v>
      </c>
      <c r="J27" t="n">
        <v>161.9</v>
      </c>
      <c r="K27" t="n">
        <v>167.5</v>
      </c>
      <c r="L27" t="n">
        <v>130.8</v>
      </c>
      <c r="M27" t="inlineStr">
        <is>
          <t>-</t>
        </is>
      </c>
    </row>
    <row r="28">
      <c r="A28" s="5" t="inlineStr">
        <is>
          <t>Summe Umlaufvermögen</t>
        </is>
      </c>
      <c r="B28" s="5" t="inlineStr">
        <is>
          <t>Current Assets</t>
        </is>
      </c>
      <c r="C28" t="n">
        <v>567.6</v>
      </c>
      <c r="D28" t="n">
        <v>592</v>
      </c>
      <c r="E28" t="n">
        <v>524</v>
      </c>
      <c r="F28" t="n">
        <v>489.1</v>
      </c>
      <c r="G28" t="n">
        <v>435.5</v>
      </c>
      <c r="H28" t="n">
        <v>393.6</v>
      </c>
      <c r="I28" t="n">
        <v>367</v>
      </c>
      <c r="J28" t="n">
        <v>387.2</v>
      </c>
      <c r="K28" t="n">
        <v>354.6</v>
      </c>
      <c r="L28" t="n">
        <v>376.2</v>
      </c>
      <c r="M28" t="inlineStr">
        <is>
          <t>-</t>
        </is>
      </c>
    </row>
    <row r="29">
      <c r="A29" s="5" t="inlineStr">
        <is>
          <t>Summe Anlagevermögen</t>
        </is>
      </c>
      <c r="B29" s="5" t="inlineStr">
        <is>
          <t>Fixed Assets</t>
        </is>
      </c>
      <c r="C29" t="n">
        <v>1323</v>
      </c>
      <c r="D29" t="n">
        <v>1321</v>
      </c>
      <c r="E29" t="n">
        <v>1125</v>
      </c>
      <c r="F29" t="n">
        <v>1011</v>
      </c>
      <c r="G29" t="n">
        <v>838.3</v>
      </c>
      <c r="H29" t="n">
        <v>678.4</v>
      </c>
      <c r="I29" t="n">
        <v>650</v>
      </c>
      <c r="J29" t="n">
        <v>616.3</v>
      </c>
      <c r="K29" t="n">
        <v>642.9</v>
      </c>
      <c r="L29" t="n">
        <v>605</v>
      </c>
      <c r="M29" t="inlineStr">
        <is>
          <t>-</t>
        </is>
      </c>
    </row>
    <row r="30">
      <c r="A30" s="5" t="inlineStr">
        <is>
          <t>Summe Aktiva</t>
        </is>
      </c>
      <c r="B30" s="5" t="inlineStr">
        <is>
          <t>Total Assets</t>
        </is>
      </c>
      <c r="C30" t="n">
        <v>1891</v>
      </c>
      <c r="D30" t="n">
        <v>1913</v>
      </c>
      <c r="E30" t="n">
        <v>1649</v>
      </c>
      <c r="F30" t="n">
        <v>1500</v>
      </c>
      <c r="G30" t="n">
        <v>1274</v>
      </c>
      <c r="H30" t="n">
        <v>1072</v>
      </c>
      <c r="I30" t="n">
        <v>1017</v>
      </c>
      <c r="J30" t="n">
        <v>1004</v>
      </c>
      <c r="K30" t="n">
        <v>997.5</v>
      </c>
      <c r="L30" t="n">
        <v>981.2</v>
      </c>
      <c r="M30" t="inlineStr">
        <is>
          <t>-</t>
        </is>
      </c>
    </row>
    <row r="31">
      <c r="A31" s="5" t="inlineStr">
        <is>
          <t>Summe kurzfristiges Fremdkapital</t>
        </is>
      </c>
      <c r="B31" s="5" t="inlineStr">
        <is>
          <t>Short-Term Debt</t>
        </is>
      </c>
      <c r="C31" t="n">
        <v>336.4</v>
      </c>
      <c r="D31" t="n">
        <v>291.6</v>
      </c>
      <c r="E31" t="n">
        <v>270.9</v>
      </c>
      <c r="F31" t="n">
        <v>251.7</v>
      </c>
      <c r="G31" t="n">
        <v>213.3</v>
      </c>
      <c r="H31" t="n">
        <v>198.9</v>
      </c>
      <c r="I31" t="n">
        <v>191.8</v>
      </c>
      <c r="J31" t="n">
        <v>174.1</v>
      </c>
      <c r="K31" t="n">
        <v>199.6</v>
      </c>
      <c r="L31" t="n">
        <v>216.3</v>
      </c>
      <c r="M31" t="inlineStr">
        <is>
          <t>-</t>
        </is>
      </c>
    </row>
    <row r="32">
      <c r="A32" s="5" t="inlineStr">
        <is>
          <t>Summe langfristiges Fremdkapital</t>
        </is>
      </c>
      <c r="B32" s="5" t="inlineStr">
        <is>
          <t>Long-Term Debt</t>
        </is>
      </c>
      <c r="C32" t="n">
        <v>686</v>
      </c>
      <c r="D32" t="n">
        <v>623.2</v>
      </c>
      <c r="E32" t="n">
        <v>547.9</v>
      </c>
      <c r="F32" t="n">
        <v>639.3</v>
      </c>
      <c r="G32" t="n">
        <v>453.2</v>
      </c>
      <c r="H32" t="n">
        <v>384.1</v>
      </c>
      <c r="I32" t="n">
        <v>405.8</v>
      </c>
      <c r="J32" t="n">
        <v>485.1</v>
      </c>
      <c r="K32" t="n">
        <v>531.7</v>
      </c>
      <c r="L32" t="n">
        <v>490.7</v>
      </c>
      <c r="M32" t="inlineStr">
        <is>
          <t>-</t>
        </is>
      </c>
    </row>
    <row r="33">
      <c r="A33" s="5" t="inlineStr">
        <is>
          <t>Summe Fremdkapital</t>
        </is>
      </c>
      <c r="B33" s="5" t="inlineStr">
        <is>
          <t>Total Liabilities</t>
        </is>
      </c>
      <c r="C33" t="n">
        <v>1022</v>
      </c>
      <c r="D33" t="n">
        <v>923.6</v>
      </c>
      <c r="E33" t="n">
        <v>818.8</v>
      </c>
      <c r="F33" t="n">
        <v>891</v>
      </c>
      <c r="G33" t="n">
        <v>666.5</v>
      </c>
      <c r="H33" t="n">
        <v>583</v>
      </c>
      <c r="I33" t="n">
        <v>597.6</v>
      </c>
      <c r="J33" t="n">
        <v>659.2</v>
      </c>
      <c r="K33" t="n">
        <v>731.3</v>
      </c>
      <c r="L33" t="n">
        <v>707</v>
      </c>
      <c r="M33" t="inlineStr">
        <is>
          <t>-</t>
        </is>
      </c>
    </row>
    <row r="34">
      <c r="A34" s="5" t="inlineStr">
        <is>
          <t>Minderheitenanteil</t>
        </is>
      </c>
      <c r="B34" s="5" t="inlineStr">
        <is>
          <t>Minority Share</t>
        </is>
      </c>
      <c r="C34" t="n">
        <v>7</v>
      </c>
      <c r="D34" t="n">
        <v>7.5</v>
      </c>
      <c r="E34" t="n">
        <v>7.6</v>
      </c>
      <c r="F34" t="n">
        <v>8.199999999999999</v>
      </c>
      <c r="G34" t="n">
        <v>6.5</v>
      </c>
      <c r="H34" t="n">
        <v>6.1</v>
      </c>
      <c r="I34" t="n">
        <v>6.3</v>
      </c>
      <c r="J34" t="n">
        <v>0.1</v>
      </c>
      <c r="K34" t="n">
        <v>0.1</v>
      </c>
      <c r="L34" t="n">
        <v>1.1</v>
      </c>
      <c r="M34" t="inlineStr">
        <is>
          <t>-</t>
        </is>
      </c>
    </row>
    <row r="35">
      <c r="A35" s="5" t="inlineStr">
        <is>
          <t>Summe Eigenkapital</t>
        </is>
      </c>
      <c r="B35" s="5" t="inlineStr">
        <is>
          <t>Equity</t>
        </is>
      </c>
      <c r="C35" t="n">
        <v>861.6</v>
      </c>
      <c r="D35" t="n">
        <v>990.5</v>
      </c>
      <c r="E35" t="n">
        <v>822.3</v>
      </c>
      <c r="F35" t="n">
        <v>600.6</v>
      </c>
      <c r="G35" t="n">
        <v>600.8</v>
      </c>
      <c r="H35" t="n">
        <v>482.9</v>
      </c>
      <c r="I35" t="n">
        <v>413.1</v>
      </c>
      <c r="J35" t="n">
        <v>344.2</v>
      </c>
      <c r="K35" t="n">
        <v>266.1</v>
      </c>
      <c r="L35" t="n">
        <v>273.1</v>
      </c>
      <c r="M35" t="inlineStr">
        <is>
          <t>-</t>
        </is>
      </c>
    </row>
    <row r="36">
      <c r="A36" s="5" t="inlineStr">
        <is>
          <t>Summe Passiva</t>
        </is>
      </c>
      <c r="B36" s="5" t="inlineStr">
        <is>
          <t>Liabilities &amp; Shareholder Equity</t>
        </is>
      </c>
      <c r="C36" t="n">
        <v>1891</v>
      </c>
      <c r="D36" t="n">
        <v>1913</v>
      </c>
      <c r="E36" t="n">
        <v>1649</v>
      </c>
      <c r="F36" t="n">
        <v>1500</v>
      </c>
      <c r="G36" t="n">
        <v>1274</v>
      </c>
      <c r="H36" t="n">
        <v>1072</v>
      </c>
      <c r="I36" t="n">
        <v>1017</v>
      </c>
      <c r="J36" t="n">
        <v>1004</v>
      </c>
      <c r="K36" t="n">
        <v>997.5</v>
      </c>
      <c r="L36" t="n">
        <v>981.2</v>
      </c>
      <c r="M36" t="inlineStr">
        <is>
          <t>-</t>
        </is>
      </c>
    </row>
    <row r="37">
      <c r="A37" s="5" t="inlineStr">
        <is>
          <t>Mio.Aktien im Umlauf</t>
        </is>
      </c>
      <c r="B37" s="5" t="inlineStr">
        <is>
          <t>Million shares outstanding</t>
        </is>
      </c>
      <c r="C37" t="n">
        <v>131.91</v>
      </c>
      <c r="D37" t="n">
        <v>135.12</v>
      </c>
      <c r="E37" t="n">
        <v>135.12</v>
      </c>
      <c r="F37" t="n">
        <v>139.95</v>
      </c>
      <c r="G37" t="n">
        <v>139.95</v>
      </c>
      <c r="H37" t="n">
        <v>139.95</v>
      </c>
      <c r="I37" t="n">
        <v>139.95</v>
      </c>
      <c r="J37" t="n">
        <v>139.9</v>
      </c>
      <c r="K37" t="n">
        <v>139.9</v>
      </c>
      <c r="L37" t="n">
        <v>141.1</v>
      </c>
      <c r="M37" t="n">
        <v>141.1</v>
      </c>
    </row>
    <row r="38">
      <c r="A38" s="5" t="inlineStr">
        <is>
          <t>Mio.Aktien im Umlauf</t>
        </is>
      </c>
      <c r="B38" s="5" t="inlineStr">
        <is>
          <t>Million shares outstanding</t>
        </is>
      </c>
      <c r="C38" t="n">
        <v>131.91</v>
      </c>
      <c r="D38" t="n">
        <v>135.12</v>
      </c>
      <c r="E38" t="n">
        <v>135.12</v>
      </c>
      <c r="F38" t="n">
        <v>139.95</v>
      </c>
      <c r="G38" t="n">
        <v>139.95</v>
      </c>
      <c r="H38" t="n">
        <v>139.95</v>
      </c>
      <c r="I38" t="n">
        <v>139.95</v>
      </c>
      <c r="J38" t="n">
        <v>139.9</v>
      </c>
      <c r="K38" t="n">
        <v>139.9</v>
      </c>
      <c r="L38" t="n">
        <v>139.9</v>
      </c>
      <c r="M38" t="n">
        <v>139.9</v>
      </c>
    </row>
    <row r="39">
      <c r="A39" s="5" t="inlineStr">
        <is>
          <t>Gezeichnetes Kapital (in Mio.)</t>
        </is>
      </c>
      <c r="B39" s="5" t="inlineStr">
        <is>
          <t>Subscribed Capital in M</t>
        </is>
      </c>
      <c r="C39" t="n">
        <v>14</v>
      </c>
      <c r="D39" t="n">
        <v>14</v>
      </c>
      <c r="E39" t="n">
        <v>14</v>
      </c>
      <c r="F39" t="n">
        <v>14</v>
      </c>
      <c r="G39" t="n">
        <v>14</v>
      </c>
      <c r="H39" t="n">
        <v>14</v>
      </c>
      <c r="I39" t="n">
        <v>14</v>
      </c>
      <c r="J39" t="n">
        <v>14</v>
      </c>
      <c r="K39" t="n">
        <v>14</v>
      </c>
      <c r="L39" t="n">
        <v>14</v>
      </c>
      <c r="M39" t="n">
        <v>14</v>
      </c>
    </row>
    <row r="40">
      <c r="A40" s="5" t="inlineStr">
        <is>
          <t>Ergebnis je Aktie (brutto)</t>
        </is>
      </c>
      <c r="B40" s="5" t="inlineStr">
        <is>
          <t>Earnings per share</t>
        </is>
      </c>
      <c r="C40" t="n">
        <v>2.29</v>
      </c>
      <c r="D40" t="n">
        <v>2.35</v>
      </c>
      <c r="E40" t="n">
        <v>2.32</v>
      </c>
      <c r="F40" t="n">
        <v>1.97</v>
      </c>
      <c r="G40" t="n">
        <v>1.8</v>
      </c>
      <c r="H40" t="n">
        <v>1.64</v>
      </c>
      <c r="I40" t="n">
        <v>1.79</v>
      </c>
      <c r="J40" t="n">
        <v>1.81</v>
      </c>
      <c r="K40" t="n">
        <v>1.7</v>
      </c>
      <c r="L40" t="n">
        <v>1.36</v>
      </c>
      <c r="M40" t="inlineStr">
        <is>
          <t>-</t>
        </is>
      </c>
    </row>
    <row r="41">
      <c r="A41" s="5" t="inlineStr">
        <is>
          <t>Ergebnis je Aktie (unverwässert)</t>
        </is>
      </c>
      <c r="B41" s="5" t="inlineStr">
        <is>
          <t>Basic Earnings per share</t>
        </is>
      </c>
      <c r="C41" t="n">
        <v>1.73</v>
      </c>
      <c r="D41" t="n">
        <v>1.81</v>
      </c>
      <c r="E41" t="n">
        <v>1.81</v>
      </c>
      <c r="F41" t="n">
        <v>1.48</v>
      </c>
      <c r="G41" t="n">
        <v>1.33</v>
      </c>
      <c r="H41" t="n">
        <v>1.22</v>
      </c>
      <c r="I41" t="n">
        <v>1.31</v>
      </c>
      <c r="J41" t="n">
        <v>1.2</v>
      </c>
      <c r="K41" t="n">
        <v>1.24</v>
      </c>
      <c r="L41" t="n">
        <v>0.96</v>
      </c>
      <c r="M41" t="n">
        <v>0.18</v>
      </c>
    </row>
    <row r="42">
      <c r="A42" s="5" t="inlineStr">
        <is>
          <t>Ergebnis je Aktie (verwässert)</t>
        </is>
      </c>
      <c r="B42" s="5" t="inlineStr">
        <is>
          <t>Diluted Earnings per share</t>
        </is>
      </c>
      <c r="C42" t="n">
        <v>1.72</v>
      </c>
      <c r="D42" t="n">
        <v>1.8</v>
      </c>
      <c r="E42" t="n">
        <v>1.79</v>
      </c>
      <c r="F42" t="n">
        <v>1.47</v>
      </c>
      <c r="G42" t="n">
        <v>1.32</v>
      </c>
      <c r="H42" t="n">
        <v>1.21</v>
      </c>
      <c r="I42" t="n">
        <v>1.3</v>
      </c>
      <c r="J42" t="n">
        <v>1.19</v>
      </c>
      <c r="K42" t="n">
        <v>1.22</v>
      </c>
      <c r="L42" t="n">
        <v>0.9399999999999999</v>
      </c>
      <c r="M42" t="n">
        <v>0.17</v>
      </c>
    </row>
    <row r="43">
      <c r="A43" s="5" t="inlineStr">
        <is>
          <t>Dividende je Aktie</t>
        </is>
      </c>
      <c r="B43" s="5" t="inlineStr">
        <is>
          <t>Dividend per share</t>
        </is>
      </c>
      <c r="C43" t="n">
        <v>0.9</v>
      </c>
      <c r="D43" t="n">
        <v>0.87</v>
      </c>
      <c r="E43" t="n">
        <v>0.8100000000000001</v>
      </c>
      <c r="F43" t="n">
        <v>0.74</v>
      </c>
      <c r="G43" t="n">
        <v>0.6899999999999999</v>
      </c>
      <c r="H43" t="n">
        <v>0.66</v>
      </c>
      <c r="I43" t="n">
        <v>0.65</v>
      </c>
      <c r="J43" t="n">
        <v>0.6</v>
      </c>
      <c r="K43" t="n">
        <v>0.55</v>
      </c>
      <c r="L43" t="n">
        <v>0.35</v>
      </c>
      <c r="M43" t="n">
        <v>0.22</v>
      </c>
    </row>
    <row r="44">
      <c r="A44" s="5" t="inlineStr">
        <is>
          <t>Sonderdividende je Aktie</t>
        </is>
      </c>
      <c r="B44" s="5" t="inlineStr">
        <is>
          <t>Special Dividend per share</t>
        </is>
      </c>
      <c r="C44" t="inlineStr">
        <is>
          <t>-</t>
        </is>
      </c>
      <c r="D44" t="inlineStr">
        <is>
          <t>-</t>
        </is>
      </c>
      <c r="E44" t="inlineStr">
        <is>
          <t>-</t>
        </is>
      </c>
      <c r="F44" t="inlineStr">
        <is>
          <t>-</t>
        </is>
      </c>
      <c r="G44" t="n">
        <v>1</v>
      </c>
      <c r="H44" t="inlineStr">
        <is>
          <t>-</t>
        </is>
      </c>
      <c r="I44" t="inlineStr">
        <is>
          <t>-</t>
        </is>
      </c>
      <c r="J44" t="inlineStr">
        <is>
          <t>-</t>
        </is>
      </c>
      <c r="K44" t="inlineStr">
        <is>
          <t>-</t>
        </is>
      </c>
      <c r="L44" t="inlineStr">
        <is>
          <t>-</t>
        </is>
      </c>
      <c r="M44" t="inlineStr">
        <is>
          <t>-</t>
        </is>
      </c>
    </row>
    <row r="45">
      <c r="A45" s="5" t="inlineStr">
        <is>
          <t>Dividendenausschüttung in Mio</t>
        </is>
      </c>
      <c r="B45" s="5" t="inlineStr">
        <is>
          <t>Dividend Payment in M</t>
        </is>
      </c>
      <c r="C45" t="n">
        <v>266.9</v>
      </c>
      <c r="D45" t="n">
        <v>110.5</v>
      </c>
      <c r="E45" t="n">
        <v>100</v>
      </c>
      <c r="F45" t="n">
        <v>230.2</v>
      </c>
      <c r="G45" t="n">
        <v>90.90000000000001</v>
      </c>
      <c r="H45" t="n">
        <v>88.09999999999999</v>
      </c>
      <c r="I45" t="n">
        <v>83.59999999999999</v>
      </c>
      <c r="J45" t="n">
        <v>80.09999999999999</v>
      </c>
      <c r="K45" t="n">
        <v>67.7</v>
      </c>
      <c r="L45" t="n">
        <v>34</v>
      </c>
      <c r="M45" t="n">
        <v>27.4</v>
      </c>
    </row>
    <row r="46">
      <c r="A46" s="5" t="inlineStr">
        <is>
          <t>Umsatz je Aktie</t>
        </is>
      </c>
      <c r="B46" s="5" t="inlineStr">
        <is>
          <t>Revenue per share</t>
        </is>
      </c>
      <c r="C46" t="n">
        <v>10.44</v>
      </c>
      <c r="D46" t="n">
        <v>10.26</v>
      </c>
      <c r="E46" t="n">
        <v>10.16</v>
      </c>
      <c r="F46" t="n">
        <v>8.890000000000001</v>
      </c>
      <c r="G46" t="n">
        <v>7.73</v>
      </c>
      <c r="H46" t="n">
        <v>7.48</v>
      </c>
      <c r="I46" t="n">
        <v>7.7</v>
      </c>
      <c r="J46" t="n">
        <v>7.52</v>
      </c>
      <c r="K46" t="n">
        <v>7.35</v>
      </c>
      <c r="L46" t="n">
        <v>7.1</v>
      </c>
      <c r="M46" t="inlineStr">
        <is>
          <t>-</t>
        </is>
      </c>
    </row>
    <row r="47">
      <c r="A47" s="5" t="inlineStr">
        <is>
          <t>Buchwert je Aktie</t>
        </is>
      </c>
      <c r="B47" s="5" t="inlineStr">
        <is>
          <t>Book value per share</t>
        </is>
      </c>
      <c r="C47" t="n">
        <v>6.53</v>
      </c>
      <c r="D47" t="n">
        <v>7.33</v>
      </c>
      <c r="E47" t="n">
        <v>6.09</v>
      </c>
      <c r="F47" t="n">
        <v>4.29</v>
      </c>
      <c r="G47" t="n">
        <v>4.29</v>
      </c>
      <c r="H47" t="n">
        <v>3.45</v>
      </c>
      <c r="I47" t="n">
        <v>2.95</v>
      </c>
      <c r="J47" t="n">
        <v>2.46</v>
      </c>
      <c r="K47" t="n">
        <v>1.9</v>
      </c>
      <c r="L47" t="n">
        <v>1.94</v>
      </c>
      <c r="M47" t="inlineStr">
        <is>
          <t>-</t>
        </is>
      </c>
    </row>
    <row r="48">
      <c r="A48" s="5" t="inlineStr">
        <is>
          <t>Cashflow je Aktie</t>
        </is>
      </c>
      <c r="B48" s="5" t="inlineStr">
        <is>
          <t>Cashflow per share</t>
        </is>
      </c>
      <c r="C48" t="n">
        <v>2.3</v>
      </c>
      <c r="D48" t="n">
        <v>1.94</v>
      </c>
      <c r="E48" t="n">
        <v>1.94</v>
      </c>
      <c r="F48" t="n">
        <v>1.88</v>
      </c>
      <c r="G48" t="n">
        <v>1.48</v>
      </c>
      <c r="H48" t="n">
        <v>1.25</v>
      </c>
      <c r="I48" t="n">
        <v>1.37</v>
      </c>
      <c r="J48" t="n">
        <v>0.99</v>
      </c>
      <c r="K48" t="n">
        <v>1.17</v>
      </c>
      <c r="L48" t="n">
        <v>0.93</v>
      </c>
      <c r="M48" t="inlineStr">
        <is>
          <t>-</t>
        </is>
      </c>
    </row>
    <row r="49">
      <c r="A49" s="5" t="inlineStr">
        <is>
          <t>Bilanzsumme je Aktie</t>
        </is>
      </c>
      <c r="B49" s="5" t="inlineStr">
        <is>
          <t>Total assets per share</t>
        </is>
      </c>
      <c r="C49" t="n">
        <v>14.34</v>
      </c>
      <c r="D49" t="n">
        <v>14.16</v>
      </c>
      <c r="E49" t="n">
        <v>12.2</v>
      </c>
      <c r="F49" t="n">
        <v>10.72</v>
      </c>
      <c r="G49" t="n">
        <v>9.1</v>
      </c>
      <c r="H49" t="n">
        <v>7.66</v>
      </c>
      <c r="I49" t="n">
        <v>7.27</v>
      </c>
      <c r="J49" t="n">
        <v>7.17</v>
      </c>
      <c r="K49" t="n">
        <v>7.13</v>
      </c>
      <c r="L49" t="n">
        <v>6.95</v>
      </c>
      <c r="M49" t="inlineStr">
        <is>
          <t>-</t>
        </is>
      </c>
    </row>
    <row r="50">
      <c r="A50" s="5" t="inlineStr">
        <is>
          <t>Personal am Ende des Jahres</t>
        </is>
      </c>
      <c r="B50" s="5" t="inlineStr">
        <is>
          <t>Staff at the end of year</t>
        </is>
      </c>
      <c r="C50" t="n">
        <v>4580</v>
      </c>
      <c r="D50" t="n">
        <v>4463</v>
      </c>
      <c r="E50" t="n">
        <v>4270</v>
      </c>
      <c r="F50" t="n">
        <v>4289</v>
      </c>
      <c r="G50" t="n">
        <v>3743</v>
      </c>
      <c r="H50" t="n">
        <v>3612</v>
      </c>
      <c r="I50" t="n">
        <v>3401</v>
      </c>
      <c r="J50" t="n">
        <v>3272</v>
      </c>
      <c r="K50" t="n">
        <v>3190</v>
      </c>
      <c r="L50" t="n">
        <v>3303</v>
      </c>
      <c r="M50" t="n">
        <v>3543</v>
      </c>
    </row>
    <row r="51">
      <c r="A51" s="5" t="inlineStr">
        <is>
          <t>Personalaufwand in Mio. GBP</t>
        </is>
      </c>
      <c r="B51" s="5" t="inlineStr"/>
      <c r="C51" t="n">
        <v>280.1</v>
      </c>
      <c r="D51" t="n">
        <v>268.2</v>
      </c>
      <c r="E51" t="n">
        <v>267.4</v>
      </c>
      <c r="F51" t="n">
        <v>251.2</v>
      </c>
      <c r="G51" t="n">
        <v>193.3</v>
      </c>
      <c r="H51" t="n">
        <v>170.4</v>
      </c>
      <c r="I51" t="n">
        <v>174.1</v>
      </c>
      <c r="J51" t="n">
        <v>175.5</v>
      </c>
      <c r="K51" t="n">
        <v>172.4</v>
      </c>
      <c r="L51" t="n">
        <v>182.8</v>
      </c>
      <c r="M51" t="n">
        <v>187.9</v>
      </c>
    </row>
    <row r="52">
      <c r="A52" s="5" t="inlineStr">
        <is>
          <t>Aufwand je Mitarbeiter in GBP</t>
        </is>
      </c>
      <c r="B52" s="5" t="inlineStr"/>
      <c r="C52" t="n">
        <v>61157</v>
      </c>
      <c r="D52" t="n">
        <v>60094</v>
      </c>
      <c r="E52" t="n">
        <v>62623</v>
      </c>
      <c r="F52" t="n">
        <v>58568</v>
      </c>
      <c r="G52" t="n">
        <v>51643</v>
      </c>
      <c r="H52" t="n">
        <v>47176</v>
      </c>
      <c r="I52" t="n">
        <v>51191</v>
      </c>
      <c r="J52" t="n">
        <v>53637</v>
      </c>
      <c r="K52" t="n">
        <v>54044</v>
      </c>
      <c r="L52" t="n">
        <v>55344</v>
      </c>
      <c r="M52" t="n">
        <v>53034</v>
      </c>
    </row>
    <row r="53">
      <c r="A53" s="5" t="inlineStr">
        <is>
          <t>Umsatz je Mitarbeiter in GBP</t>
        </is>
      </c>
      <c r="B53" s="5" t="inlineStr"/>
      <c r="C53" t="n">
        <v>300808</v>
      </c>
      <c r="D53" t="n">
        <v>310755</v>
      </c>
      <c r="E53" t="n">
        <v>321569</v>
      </c>
      <c r="F53" t="n">
        <v>289951</v>
      </c>
      <c r="G53" t="n">
        <v>288993</v>
      </c>
      <c r="H53" t="n">
        <v>289756</v>
      </c>
      <c r="I53" t="n">
        <v>316672</v>
      </c>
      <c r="J53" t="n">
        <v>321485</v>
      </c>
      <c r="K53" t="n">
        <v>322257</v>
      </c>
      <c r="L53" t="n">
        <v>303330</v>
      </c>
      <c r="M53" t="inlineStr">
        <is>
          <t>-</t>
        </is>
      </c>
    </row>
    <row r="54">
      <c r="A54" s="5" t="inlineStr">
        <is>
          <t>Bruttoergebnis je Mitarbeiter in GBP</t>
        </is>
      </c>
      <c r="B54" s="5" t="inlineStr"/>
      <c r="C54" t="n">
        <v>111834</v>
      </c>
      <c r="D54" t="n">
        <v>117029</v>
      </c>
      <c r="E54" t="n">
        <v>121171</v>
      </c>
      <c r="F54" t="n">
        <v>103777</v>
      </c>
      <c r="G54" t="n">
        <v>100882</v>
      </c>
      <c r="H54" t="n">
        <v>95127</v>
      </c>
      <c r="I54" t="n">
        <v>106763</v>
      </c>
      <c r="J54" t="n">
        <v>109199</v>
      </c>
      <c r="K54" t="n">
        <v>106677</v>
      </c>
      <c r="L54" t="n">
        <v>96125</v>
      </c>
      <c r="M54" t="inlineStr">
        <is>
          <t>-</t>
        </is>
      </c>
    </row>
    <row r="55">
      <c r="A55" s="5" t="inlineStr">
        <is>
          <t>Gewinn je Mitarbeiter in GBP</t>
        </is>
      </c>
      <c r="B55" s="5" t="inlineStr"/>
      <c r="C55" t="n">
        <v>48886</v>
      </c>
      <c r="D55" t="n">
        <v>53439</v>
      </c>
      <c r="E55" t="n">
        <v>55504</v>
      </c>
      <c r="F55" t="n">
        <v>45862</v>
      </c>
      <c r="G55" t="n">
        <v>48277</v>
      </c>
      <c r="H55" t="n">
        <v>45764</v>
      </c>
      <c r="I55" t="n">
        <v>52191</v>
      </c>
      <c r="J55" t="n">
        <v>49480</v>
      </c>
      <c r="K55" t="n">
        <v>52508</v>
      </c>
      <c r="L55" t="n">
        <v>39600</v>
      </c>
      <c r="M55" t="inlineStr">
        <is>
          <t>-</t>
        </is>
      </c>
    </row>
    <row r="56">
      <c r="A56" s="5" t="inlineStr">
        <is>
          <t>KGV (Kurs/Gewinn)</t>
        </is>
      </c>
      <c r="B56" s="5" t="inlineStr">
        <is>
          <t>PE (price/earnings)</t>
        </is>
      </c>
      <c r="C56" t="n">
        <v>29.6</v>
      </c>
      <c r="D56" t="n">
        <v>25.8</v>
      </c>
      <c r="E56" t="n">
        <v>24.5</v>
      </c>
      <c r="F56" t="n">
        <v>21.5</v>
      </c>
      <c r="G56" t="n">
        <v>22.9</v>
      </c>
      <c r="H56" t="n">
        <v>21.8</v>
      </c>
      <c r="I56" t="n">
        <v>18.8</v>
      </c>
      <c r="J56" t="n">
        <v>19.8</v>
      </c>
      <c r="K56" t="n">
        <v>14.5</v>
      </c>
      <c r="L56" t="n">
        <v>16.8</v>
      </c>
      <c r="M56" t="n">
        <v>44.4</v>
      </c>
    </row>
    <row r="57">
      <c r="A57" s="5" t="inlineStr">
        <is>
          <t>KUV (Kurs/Umsatz)</t>
        </is>
      </c>
      <c r="B57" s="5" t="inlineStr">
        <is>
          <t>PS (price/sales)</t>
        </is>
      </c>
      <c r="C57" t="n">
        <v>4.9</v>
      </c>
      <c r="D57" t="n">
        <v>4.56</v>
      </c>
      <c r="E57" t="n">
        <v>4.35</v>
      </c>
      <c r="F57" t="n">
        <v>3.58</v>
      </c>
      <c r="G57" t="n">
        <v>3.94</v>
      </c>
      <c r="H57" t="n">
        <v>3.56</v>
      </c>
      <c r="I57" t="n">
        <v>3.19</v>
      </c>
      <c r="J57" t="n">
        <v>3.16</v>
      </c>
      <c r="K57" t="n">
        <v>2.46</v>
      </c>
      <c r="L57" t="n">
        <v>2.28</v>
      </c>
      <c r="M57" t="inlineStr">
        <is>
          <t>-</t>
        </is>
      </c>
    </row>
    <row r="58">
      <c r="A58" s="5" t="inlineStr">
        <is>
          <t>KBV (Kurs/Buchwert)</t>
        </is>
      </c>
      <c r="B58" s="5" t="inlineStr">
        <is>
          <t>PB (price/book value)</t>
        </is>
      </c>
      <c r="C58" t="n">
        <v>7.84</v>
      </c>
      <c r="D58" t="n">
        <v>6.39</v>
      </c>
      <c r="E58" t="n">
        <v>7.27</v>
      </c>
      <c r="F58" t="n">
        <v>7.41</v>
      </c>
      <c r="G58" t="n">
        <v>7.09</v>
      </c>
      <c r="H58" t="n">
        <v>7.71</v>
      </c>
      <c r="I58" t="n">
        <v>8.32</v>
      </c>
      <c r="J58" t="n">
        <v>9.66</v>
      </c>
      <c r="K58" t="n">
        <v>9.48</v>
      </c>
      <c r="L58" t="n">
        <v>8.35</v>
      </c>
      <c r="M58" t="inlineStr">
        <is>
          <t>-</t>
        </is>
      </c>
    </row>
    <row r="59">
      <c r="A59" s="5" t="inlineStr">
        <is>
          <t>KCV (Kurs/Cashflow)</t>
        </is>
      </c>
      <c r="B59" s="5" t="inlineStr">
        <is>
          <t>PC (price/cashflow)</t>
        </is>
      </c>
      <c r="C59" t="n">
        <v>22.22</v>
      </c>
      <c r="D59" t="n">
        <v>24.16</v>
      </c>
      <c r="E59" t="n">
        <v>22.77</v>
      </c>
      <c r="F59" t="n">
        <v>16.88</v>
      </c>
      <c r="G59" t="n">
        <v>20.49</v>
      </c>
      <c r="H59" t="n">
        <v>21.34</v>
      </c>
      <c r="I59" t="n">
        <v>17.97</v>
      </c>
      <c r="J59" t="n">
        <v>24.05</v>
      </c>
      <c r="K59" t="n">
        <v>15.39</v>
      </c>
      <c r="L59" t="n">
        <v>17.3</v>
      </c>
      <c r="M59" t="inlineStr">
        <is>
          <t>-</t>
        </is>
      </c>
    </row>
    <row r="60">
      <c r="A60" s="5" t="inlineStr">
        <is>
          <t>Dividendenrendite in %</t>
        </is>
      </c>
      <c r="B60" s="5" t="inlineStr">
        <is>
          <t>Dividend Yield in %</t>
        </is>
      </c>
      <c r="C60" t="n">
        <v>1.76</v>
      </c>
      <c r="D60" t="n">
        <v>1.86</v>
      </c>
      <c r="E60" t="n">
        <v>1.83</v>
      </c>
      <c r="F60" t="n">
        <v>2.33</v>
      </c>
      <c r="G60" t="n">
        <v>2.27</v>
      </c>
      <c r="H60" t="n">
        <v>2.48</v>
      </c>
      <c r="I60" t="n">
        <v>2.65</v>
      </c>
      <c r="J60" t="n">
        <v>2.53</v>
      </c>
      <c r="K60" t="n">
        <v>3.05</v>
      </c>
      <c r="L60" t="n">
        <v>2.17</v>
      </c>
      <c r="M60" t="n">
        <v>2.75</v>
      </c>
    </row>
    <row r="61">
      <c r="A61" s="5" t="inlineStr">
        <is>
          <t>Gewinnrendite in %</t>
        </is>
      </c>
      <c r="B61" s="5" t="inlineStr">
        <is>
          <t>Return on profit in %</t>
        </is>
      </c>
      <c r="C61" t="n">
        <v>3.4</v>
      </c>
      <c r="D61" t="n">
        <v>3.9</v>
      </c>
      <c r="E61" t="n">
        <v>4.1</v>
      </c>
      <c r="F61" t="n">
        <v>4.7</v>
      </c>
      <c r="G61" t="n">
        <v>4.4</v>
      </c>
      <c r="H61" t="n">
        <v>4.6</v>
      </c>
      <c r="I61" t="n">
        <v>5.3</v>
      </c>
      <c r="J61" t="n">
        <v>5.1</v>
      </c>
      <c r="K61" t="n">
        <v>6.9</v>
      </c>
      <c r="L61" t="n">
        <v>5.9</v>
      </c>
      <c r="M61" t="n">
        <v>2.3</v>
      </c>
    </row>
    <row r="62">
      <c r="A62" s="5" t="inlineStr">
        <is>
          <t>Eigenkapitalrendite in %</t>
        </is>
      </c>
      <c r="B62" s="5" t="inlineStr">
        <is>
          <t>Return on Equity in %</t>
        </is>
      </c>
      <c r="C62" t="n">
        <v>25.99</v>
      </c>
      <c r="D62" t="n">
        <v>24.08</v>
      </c>
      <c r="E62" t="n">
        <v>28.82</v>
      </c>
      <c r="F62" t="n">
        <v>32.75</v>
      </c>
      <c r="G62" t="n">
        <v>30.08</v>
      </c>
      <c r="H62" t="n">
        <v>34.23</v>
      </c>
      <c r="I62" t="n">
        <v>42.97</v>
      </c>
      <c r="J62" t="n">
        <v>47.04</v>
      </c>
      <c r="K62" t="n">
        <v>62.95</v>
      </c>
      <c r="L62" t="n">
        <v>47.89</v>
      </c>
      <c r="M62" t="inlineStr">
        <is>
          <t>-</t>
        </is>
      </c>
    </row>
    <row r="63">
      <c r="A63" s="5" t="inlineStr">
        <is>
          <t>Umsatzrendite in %</t>
        </is>
      </c>
      <c r="B63" s="5" t="inlineStr">
        <is>
          <t>Return on sales in %</t>
        </is>
      </c>
      <c r="C63" t="n">
        <v>16.25</v>
      </c>
      <c r="D63" t="n">
        <v>17.2</v>
      </c>
      <c r="E63" t="n">
        <v>17.26</v>
      </c>
      <c r="F63" t="n">
        <v>15.82</v>
      </c>
      <c r="G63" t="n">
        <v>16.71</v>
      </c>
      <c r="H63" t="n">
        <v>15.79</v>
      </c>
      <c r="I63" t="n">
        <v>16.48</v>
      </c>
      <c r="J63" t="n">
        <v>15.39</v>
      </c>
      <c r="K63" t="n">
        <v>16.29</v>
      </c>
      <c r="L63" t="n">
        <v>13.06</v>
      </c>
      <c r="M63" t="inlineStr">
        <is>
          <t>-</t>
        </is>
      </c>
    </row>
    <row r="64">
      <c r="A64" s="5" t="inlineStr">
        <is>
          <t>Gesamtkapitalrendite in %</t>
        </is>
      </c>
      <c r="B64" s="5" t="inlineStr">
        <is>
          <t>Total Return on Investment in %</t>
        </is>
      </c>
      <c r="C64" t="n">
        <v>11.84</v>
      </c>
      <c r="D64" t="n">
        <v>12.47</v>
      </c>
      <c r="E64" t="n">
        <v>14.37</v>
      </c>
      <c r="F64" t="n">
        <v>13.12</v>
      </c>
      <c r="G64" t="n">
        <v>14.19</v>
      </c>
      <c r="H64" t="n">
        <v>15.42</v>
      </c>
      <c r="I64" t="n">
        <v>17.45</v>
      </c>
      <c r="J64" t="n">
        <v>16.13</v>
      </c>
      <c r="K64" t="n">
        <v>16.79</v>
      </c>
      <c r="L64" t="n">
        <v>13.33</v>
      </c>
      <c r="M64" t="inlineStr">
        <is>
          <t>-</t>
        </is>
      </c>
    </row>
    <row r="65">
      <c r="A65" s="5" t="inlineStr">
        <is>
          <t>Return on Investment in %</t>
        </is>
      </c>
      <c r="B65" s="5" t="inlineStr">
        <is>
          <t>Return on Investment in %</t>
        </is>
      </c>
      <c r="C65" t="n">
        <v>11.84</v>
      </c>
      <c r="D65" t="n">
        <v>12.47</v>
      </c>
      <c r="E65" t="n">
        <v>14.37</v>
      </c>
      <c r="F65" t="n">
        <v>13.12</v>
      </c>
      <c r="G65" t="n">
        <v>14.19</v>
      </c>
      <c r="H65" t="n">
        <v>15.42</v>
      </c>
      <c r="I65" t="n">
        <v>17.45</v>
      </c>
      <c r="J65" t="n">
        <v>16.13</v>
      </c>
      <c r="K65" t="n">
        <v>16.79</v>
      </c>
      <c r="L65" t="n">
        <v>13.33</v>
      </c>
      <c r="M65" t="inlineStr">
        <is>
          <t>-</t>
        </is>
      </c>
    </row>
    <row r="66">
      <c r="A66" s="5" t="inlineStr">
        <is>
          <t>Arbeitsintensität in %</t>
        </is>
      </c>
      <c r="B66" s="5" t="inlineStr">
        <is>
          <t>Work Intensity in %</t>
        </is>
      </c>
      <c r="C66" t="n">
        <v>30.02</v>
      </c>
      <c r="D66" t="n">
        <v>30.95</v>
      </c>
      <c r="E66" t="n">
        <v>31.78</v>
      </c>
      <c r="F66" t="n">
        <v>32.61</v>
      </c>
      <c r="G66" t="n">
        <v>34.19</v>
      </c>
      <c r="H66" t="n">
        <v>36.72</v>
      </c>
      <c r="I66" t="n">
        <v>36.09</v>
      </c>
      <c r="J66" t="n">
        <v>38.58</v>
      </c>
      <c r="K66" t="n">
        <v>35.55</v>
      </c>
      <c r="L66" t="n">
        <v>38.34</v>
      </c>
      <c r="M66" t="inlineStr">
        <is>
          <t>-</t>
        </is>
      </c>
    </row>
    <row r="67">
      <c r="A67" s="5" t="inlineStr">
        <is>
          <t>Eigenkapitalquote in %</t>
        </is>
      </c>
      <c r="B67" s="5" t="inlineStr">
        <is>
          <t>Equity Ratio in %</t>
        </is>
      </c>
      <c r="C67" t="n">
        <v>45.56</v>
      </c>
      <c r="D67" t="n">
        <v>51.78</v>
      </c>
      <c r="E67" t="n">
        <v>49.88</v>
      </c>
      <c r="F67" t="n">
        <v>40.05</v>
      </c>
      <c r="G67" t="n">
        <v>47.17</v>
      </c>
      <c r="H67" t="n">
        <v>45.05</v>
      </c>
      <c r="I67" t="n">
        <v>40.62</v>
      </c>
      <c r="J67" t="n">
        <v>34.3</v>
      </c>
      <c r="K67" t="n">
        <v>26.68</v>
      </c>
      <c r="L67" t="n">
        <v>27.83</v>
      </c>
      <c r="M67" t="inlineStr">
        <is>
          <t>-</t>
        </is>
      </c>
    </row>
    <row r="68">
      <c r="A68" s="5" t="inlineStr">
        <is>
          <t>Fremdkapitalquote in %</t>
        </is>
      </c>
      <c r="B68" s="5" t="inlineStr">
        <is>
          <t>Debt Ratio in %</t>
        </is>
      </c>
      <c r="C68" t="n">
        <v>54.44</v>
      </c>
      <c r="D68" t="n">
        <v>48.22</v>
      </c>
      <c r="E68" t="n">
        <v>50.12</v>
      </c>
      <c r="F68" t="n">
        <v>59.95</v>
      </c>
      <c r="G68" t="n">
        <v>52.83</v>
      </c>
      <c r="H68" t="n">
        <v>54.95</v>
      </c>
      <c r="I68" t="n">
        <v>59.38</v>
      </c>
      <c r="J68" t="n">
        <v>65.7</v>
      </c>
      <c r="K68" t="n">
        <v>73.31999999999999</v>
      </c>
      <c r="L68" t="n">
        <v>72.17</v>
      </c>
      <c r="M68" t="inlineStr">
        <is>
          <t>-</t>
        </is>
      </c>
    </row>
    <row r="69">
      <c r="A69" s="5" t="inlineStr">
        <is>
          <t>Verschuldungsgrad in %</t>
        </is>
      </c>
      <c r="B69" s="5" t="inlineStr">
        <is>
          <t>Finance Gearing in %</t>
        </is>
      </c>
      <c r="C69" t="n">
        <v>119.48</v>
      </c>
      <c r="D69" t="n">
        <v>93.11</v>
      </c>
      <c r="E69" t="n">
        <v>100.5</v>
      </c>
      <c r="F69" t="n">
        <v>149.72</v>
      </c>
      <c r="G69" t="n">
        <v>112.02</v>
      </c>
      <c r="H69" t="n">
        <v>121.99</v>
      </c>
      <c r="I69" t="n">
        <v>146.19</v>
      </c>
      <c r="J69" t="n">
        <v>191.55</v>
      </c>
      <c r="K69" t="n">
        <v>274.86</v>
      </c>
      <c r="L69" t="n">
        <v>259.28</v>
      </c>
      <c r="M69" t="inlineStr">
        <is>
          <t>-</t>
        </is>
      </c>
    </row>
    <row r="70">
      <c r="A70" s="5" t="inlineStr">
        <is>
          <t>Bruttoergebnis Marge in %</t>
        </is>
      </c>
      <c r="B70" s="5" t="inlineStr">
        <is>
          <t>Gross Profit Marge in %</t>
        </is>
      </c>
      <c r="C70" t="n">
        <v>37.17</v>
      </c>
      <c r="D70" t="n">
        <v>37.66</v>
      </c>
      <c r="E70" t="n">
        <v>37.68</v>
      </c>
      <c r="F70" t="n">
        <v>35.78</v>
      </c>
      <c r="G70" t="n">
        <v>34.9</v>
      </c>
      <c r="H70" t="n">
        <v>32.82</v>
      </c>
      <c r="I70" t="n">
        <v>33.71</v>
      </c>
      <c r="J70" t="n">
        <v>33.96</v>
      </c>
      <c r="K70" t="n">
        <v>33.1</v>
      </c>
      <c r="L70" t="n">
        <v>31.69</v>
      </c>
    </row>
    <row r="71">
      <c r="A71" s="5" t="inlineStr">
        <is>
          <t>Kurzfristige Vermögensquote in %</t>
        </is>
      </c>
      <c r="B71" s="5" t="inlineStr">
        <is>
          <t>Current Assets Ratio in %</t>
        </is>
      </c>
      <c r="C71" t="n">
        <v>30.02</v>
      </c>
      <c r="D71" t="n">
        <v>30.95</v>
      </c>
      <c r="E71" t="n">
        <v>31.78</v>
      </c>
      <c r="F71" t="n">
        <v>32.61</v>
      </c>
      <c r="G71" t="n">
        <v>34.18</v>
      </c>
      <c r="H71" t="n">
        <v>36.72</v>
      </c>
      <c r="I71" t="n">
        <v>36.09</v>
      </c>
      <c r="J71" t="n">
        <v>38.57</v>
      </c>
      <c r="K71" t="n">
        <v>35.55</v>
      </c>
      <c r="L71" t="n">
        <v>38.34</v>
      </c>
    </row>
    <row r="72">
      <c r="A72" s="5" t="inlineStr">
        <is>
          <t>Nettogewinn Marge in %</t>
        </is>
      </c>
      <c r="B72" s="5" t="inlineStr">
        <is>
          <t>Net Profit Marge in %</t>
        </is>
      </c>
      <c r="C72" t="n">
        <v>16.25</v>
      </c>
      <c r="D72" t="n">
        <v>17.2</v>
      </c>
      <c r="E72" t="n">
        <v>17.26</v>
      </c>
      <c r="F72" t="n">
        <v>15.81</v>
      </c>
      <c r="G72" t="n">
        <v>16.7</v>
      </c>
      <c r="H72" t="n">
        <v>15.79</v>
      </c>
      <c r="I72" t="n">
        <v>16.48</v>
      </c>
      <c r="J72" t="n">
        <v>15.39</v>
      </c>
      <c r="K72" t="n">
        <v>16.29</v>
      </c>
      <c r="L72" t="n">
        <v>13.05</v>
      </c>
    </row>
    <row r="73">
      <c r="A73" s="5" t="inlineStr">
        <is>
          <t>Operative Ergebnis Marge in %</t>
        </is>
      </c>
      <c r="B73" s="5" t="inlineStr">
        <is>
          <t>EBIT Marge in %</t>
        </is>
      </c>
      <c r="C73" t="n">
        <v>23.21</v>
      </c>
      <c r="D73" t="n">
        <v>23.71</v>
      </c>
      <c r="E73" t="n">
        <v>23.74</v>
      </c>
      <c r="F73" t="n">
        <v>22.96</v>
      </c>
      <c r="G73" t="n">
        <v>24.2</v>
      </c>
      <c r="H73" t="n">
        <v>23.15</v>
      </c>
      <c r="I73" t="n">
        <v>24.45</v>
      </c>
      <c r="J73" t="n">
        <v>24.28</v>
      </c>
      <c r="K73" t="n">
        <v>23.12</v>
      </c>
      <c r="L73" t="n">
        <v>19.82</v>
      </c>
    </row>
    <row r="74">
      <c r="A74" s="5" t="inlineStr">
        <is>
          <t>Vermögensumsschlag in %</t>
        </is>
      </c>
      <c r="B74" s="5" t="inlineStr">
        <is>
          <t>Asset Turnover in %</t>
        </is>
      </c>
      <c r="C74" t="n">
        <v>72.87</v>
      </c>
      <c r="D74" t="n">
        <v>72.5</v>
      </c>
      <c r="E74" t="n">
        <v>83.26000000000001</v>
      </c>
      <c r="F74" t="n">
        <v>82.93000000000001</v>
      </c>
      <c r="G74" t="n">
        <v>84.93000000000001</v>
      </c>
      <c r="H74" t="n">
        <v>97.67</v>
      </c>
      <c r="I74" t="n">
        <v>105.9</v>
      </c>
      <c r="J74" t="n">
        <v>104.78</v>
      </c>
      <c r="K74" t="n">
        <v>103.06</v>
      </c>
      <c r="L74" t="n">
        <v>102.12</v>
      </c>
    </row>
    <row r="75">
      <c r="A75" s="5" t="inlineStr">
        <is>
          <t>Langfristige Vermögensquote in %</t>
        </is>
      </c>
      <c r="B75" s="5" t="inlineStr">
        <is>
          <t>Non-Current Assets Ratio in %</t>
        </is>
      </c>
      <c r="C75" t="n">
        <v>69.95999999999999</v>
      </c>
      <c r="D75" t="n">
        <v>69.05</v>
      </c>
      <c r="E75" t="n">
        <v>68.22</v>
      </c>
      <c r="F75" t="n">
        <v>67.40000000000001</v>
      </c>
      <c r="G75" t="n">
        <v>65.8</v>
      </c>
      <c r="H75" t="n">
        <v>63.28</v>
      </c>
      <c r="I75" t="n">
        <v>63.91</v>
      </c>
      <c r="J75" t="n">
        <v>61.38</v>
      </c>
      <c r="K75" t="n">
        <v>64.45</v>
      </c>
      <c r="L75" t="n">
        <v>61.66</v>
      </c>
    </row>
    <row r="76">
      <c r="A76" s="5" t="inlineStr">
        <is>
          <t>Gesamtkapitalrentabilität</t>
        </is>
      </c>
      <c r="B76" s="5" t="inlineStr">
        <is>
          <t>ROA Return on Assets in %</t>
        </is>
      </c>
      <c r="C76" t="n">
        <v>11.84</v>
      </c>
      <c r="D76" t="n">
        <v>12.47</v>
      </c>
      <c r="E76" t="n">
        <v>14.37</v>
      </c>
      <c r="F76" t="n">
        <v>13.11</v>
      </c>
      <c r="G76" t="n">
        <v>14.18</v>
      </c>
      <c r="H76" t="n">
        <v>15.42</v>
      </c>
      <c r="I76" t="n">
        <v>17.45</v>
      </c>
      <c r="J76" t="n">
        <v>16.13</v>
      </c>
      <c r="K76" t="n">
        <v>16.79</v>
      </c>
      <c r="L76" t="n">
        <v>13.33</v>
      </c>
    </row>
    <row r="77">
      <c r="A77" s="5" t="inlineStr">
        <is>
          <t>Ertrag des eingesetzten Kapitals</t>
        </is>
      </c>
      <c r="B77" s="5" t="inlineStr">
        <is>
          <t>ROCE Return on Cap. Empl. in %</t>
        </is>
      </c>
      <c r="C77" t="n">
        <v>20.58</v>
      </c>
      <c r="D77" t="n">
        <v>20.28</v>
      </c>
      <c r="E77" t="n">
        <v>23.66</v>
      </c>
      <c r="F77" t="n">
        <v>22.88</v>
      </c>
      <c r="G77" t="n">
        <v>24.68</v>
      </c>
      <c r="H77" t="n">
        <v>27.76</v>
      </c>
      <c r="I77" t="n">
        <v>31.91</v>
      </c>
      <c r="J77" t="n">
        <v>30.77</v>
      </c>
      <c r="K77" t="n">
        <v>29.79</v>
      </c>
      <c r="L77" t="n">
        <v>25.96</v>
      </c>
    </row>
    <row r="78">
      <c r="A78" s="5" t="inlineStr">
        <is>
          <t>Eigenkapital zu Anlagevermögen</t>
        </is>
      </c>
      <c r="B78" s="5" t="inlineStr">
        <is>
          <t>Equity to Fixed Assets in %</t>
        </is>
      </c>
      <c r="C78" t="n">
        <v>65.12</v>
      </c>
      <c r="D78" t="n">
        <v>74.98</v>
      </c>
      <c r="E78" t="n">
        <v>73.09</v>
      </c>
      <c r="F78" t="n">
        <v>59.41</v>
      </c>
      <c r="G78" t="n">
        <v>71.67</v>
      </c>
      <c r="H78" t="n">
        <v>71.18000000000001</v>
      </c>
      <c r="I78" t="n">
        <v>63.55</v>
      </c>
      <c r="J78" t="n">
        <v>55.85</v>
      </c>
      <c r="K78" t="n">
        <v>41.39</v>
      </c>
      <c r="L78" t="n">
        <v>45.14</v>
      </c>
    </row>
    <row r="79">
      <c r="A79" s="5" t="inlineStr">
        <is>
          <t>Liquidität Dritten Grades</t>
        </is>
      </c>
      <c r="B79" s="5" t="inlineStr">
        <is>
          <t>Current Ratio in %</t>
        </is>
      </c>
      <c r="C79" t="n">
        <v>168.73</v>
      </c>
      <c r="D79" t="n">
        <v>203.02</v>
      </c>
      <c r="E79" t="n">
        <v>193.43</v>
      </c>
      <c r="F79" t="n">
        <v>194.32</v>
      </c>
      <c r="G79" t="n">
        <v>204.17</v>
      </c>
      <c r="H79" t="n">
        <v>197.89</v>
      </c>
      <c r="I79" t="n">
        <v>191.35</v>
      </c>
      <c r="J79" t="n">
        <v>222.4</v>
      </c>
      <c r="K79" t="n">
        <v>177.66</v>
      </c>
      <c r="L79" t="n">
        <v>173.93</v>
      </c>
    </row>
    <row r="80">
      <c r="A80" s="5" t="inlineStr">
        <is>
          <t>Operativer Cashflow</t>
        </is>
      </c>
      <c r="B80" s="5" t="inlineStr">
        <is>
          <t>Operating Cashflow in M</t>
        </is>
      </c>
      <c r="C80" t="n">
        <v>2931.0402</v>
      </c>
      <c r="D80" t="n">
        <v>3264.4992</v>
      </c>
      <c r="E80" t="n">
        <v>3076.6824</v>
      </c>
      <c r="F80" t="n">
        <v>2362.356</v>
      </c>
      <c r="G80" t="n">
        <v>2867.575499999999</v>
      </c>
      <c r="H80" t="n">
        <v>2986.533</v>
      </c>
      <c r="I80" t="n">
        <v>2514.901499999999</v>
      </c>
      <c r="J80" t="n">
        <v>3364.595</v>
      </c>
      <c r="K80" t="n">
        <v>2153.061</v>
      </c>
      <c r="L80" t="n">
        <v>2420.27</v>
      </c>
    </row>
    <row r="81">
      <c r="A81" s="5" t="inlineStr">
        <is>
          <t>Aktienrückkauf</t>
        </is>
      </c>
      <c r="B81" s="5" t="inlineStr">
        <is>
          <t>Share Buyback in M</t>
        </is>
      </c>
      <c r="C81" t="n">
        <v>3.210000000000008</v>
      </c>
      <c r="D81" t="n">
        <v>0</v>
      </c>
      <c r="E81" t="n">
        <v>4.829999999999984</v>
      </c>
      <c r="F81" t="n">
        <v>0</v>
      </c>
      <c r="G81" t="n">
        <v>0</v>
      </c>
      <c r="H81" t="n">
        <v>0</v>
      </c>
      <c r="I81" t="n">
        <v>-0.04999999999998295</v>
      </c>
      <c r="J81" t="n">
        <v>0</v>
      </c>
      <c r="K81" t="n">
        <v>0</v>
      </c>
      <c r="L81" t="n">
        <v>0</v>
      </c>
    </row>
    <row r="82">
      <c r="A82" s="5" t="inlineStr">
        <is>
          <t>Umsatzwachstum 1J in %</t>
        </is>
      </c>
      <c r="B82" s="5" t="inlineStr">
        <is>
          <t>Revenue Growth 1Y in %</t>
        </is>
      </c>
      <c r="C82" t="n">
        <v>-0.65</v>
      </c>
      <c r="D82" t="n">
        <v>1.02</v>
      </c>
      <c r="E82" t="n">
        <v>10.37</v>
      </c>
      <c r="F82" t="n">
        <v>14.97</v>
      </c>
      <c r="G82" t="n">
        <v>3.34</v>
      </c>
      <c r="H82" t="n">
        <v>-2.79</v>
      </c>
      <c r="I82" t="n">
        <v>2.38</v>
      </c>
      <c r="J82" t="n">
        <v>2.33</v>
      </c>
      <c r="K82" t="n">
        <v>2.59</v>
      </c>
      <c r="L82" t="inlineStr">
        <is>
          <t>-</t>
        </is>
      </c>
    </row>
    <row r="83">
      <c r="A83" s="5" t="inlineStr">
        <is>
          <t>Umsatzwachstum 3J in %</t>
        </is>
      </c>
      <c r="B83" s="5" t="inlineStr">
        <is>
          <t>Revenue Growth 3Y in %</t>
        </is>
      </c>
      <c r="C83" t="n">
        <v>3.58</v>
      </c>
      <c r="D83" t="n">
        <v>8.789999999999999</v>
      </c>
      <c r="E83" t="n">
        <v>9.56</v>
      </c>
      <c r="F83" t="n">
        <v>5.17</v>
      </c>
      <c r="G83" t="n">
        <v>0.98</v>
      </c>
      <c r="H83" t="n">
        <v>0.64</v>
      </c>
      <c r="I83" t="n">
        <v>2.43</v>
      </c>
      <c r="J83" t="inlineStr">
        <is>
          <t>-</t>
        </is>
      </c>
      <c r="K83" t="inlineStr">
        <is>
          <t>-</t>
        </is>
      </c>
      <c r="L83" t="inlineStr">
        <is>
          <t>-</t>
        </is>
      </c>
    </row>
    <row r="84">
      <c r="A84" s="5" t="inlineStr">
        <is>
          <t>Umsatzwachstum 5J in %</t>
        </is>
      </c>
      <c r="B84" s="5" t="inlineStr">
        <is>
          <t>Revenue Growth 5Y in %</t>
        </is>
      </c>
      <c r="C84" t="n">
        <v>5.81</v>
      </c>
      <c r="D84" t="n">
        <v>5.38</v>
      </c>
      <c r="E84" t="n">
        <v>5.65</v>
      </c>
      <c r="F84" t="n">
        <v>4.05</v>
      </c>
      <c r="G84" t="n">
        <v>1.57</v>
      </c>
      <c r="H84" t="inlineStr">
        <is>
          <t>-</t>
        </is>
      </c>
      <c r="I84" t="inlineStr">
        <is>
          <t>-</t>
        </is>
      </c>
      <c r="J84" t="inlineStr">
        <is>
          <t>-</t>
        </is>
      </c>
      <c r="K84" t="inlineStr">
        <is>
          <t>-</t>
        </is>
      </c>
      <c r="L84" t="inlineStr">
        <is>
          <t>-</t>
        </is>
      </c>
    </row>
    <row r="85">
      <c r="A85" s="5" t="inlineStr">
        <is>
          <t>Umsatzwachstum 10J in %</t>
        </is>
      </c>
      <c r="B85" s="5" t="inlineStr">
        <is>
          <t>Revenue Growth 10Y in %</t>
        </is>
      </c>
      <c r="C85" t="inlineStr">
        <is>
          <t>-</t>
        </is>
      </c>
      <c r="D85" t="inlineStr">
        <is>
          <t>-</t>
        </is>
      </c>
      <c r="E85" t="inlineStr">
        <is>
          <t>-</t>
        </is>
      </c>
      <c r="F85" t="inlineStr">
        <is>
          <t>-</t>
        </is>
      </c>
      <c r="G85" t="inlineStr">
        <is>
          <t>-</t>
        </is>
      </c>
      <c r="H85" t="inlineStr">
        <is>
          <t>-</t>
        </is>
      </c>
      <c r="I85" t="inlineStr">
        <is>
          <t>-</t>
        </is>
      </c>
      <c r="J85" t="inlineStr">
        <is>
          <t>-</t>
        </is>
      </c>
      <c r="K85" t="inlineStr">
        <is>
          <t>-</t>
        </is>
      </c>
      <c r="L85" t="inlineStr">
        <is>
          <t>-</t>
        </is>
      </c>
    </row>
    <row r="86">
      <c r="A86" s="5" t="inlineStr">
        <is>
          <t>Gewinnwachstum 1J in %</t>
        </is>
      </c>
      <c r="B86" s="5" t="inlineStr">
        <is>
          <t>Earnings Growth 1Y in %</t>
        </is>
      </c>
      <c r="C86" t="n">
        <v>-6.12</v>
      </c>
      <c r="D86" t="n">
        <v>0.63</v>
      </c>
      <c r="E86" t="n">
        <v>20.49</v>
      </c>
      <c r="F86" t="n">
        <v>8.85</v>
      </c>
      <c r="G86" t="n">
        <v>9.32</v>
      </c>
      <c r="H86" t="n">
        <v>-6.87</v>
      </c>
      <c r="I86" t="n">
        <v>9.640000000000001</v>
      </c>
      <c r="J86" t="n">
        <v>-3.34</v>
      </c>
      <c r="K86" t="n">
        <v>28.06</v>
      </c>
      <c r="L86" t="inlineStr">
        <is>
          <t>-</t>
        </is>
      </c>
    </row>
    <row r="87">
      <c r="A87" s="5" t="inlineStr">
        <is>
          <t>Gewinnwachstum 3J in %</t>
        </is>
      </c>
      <c r="B87" s="5" t="inlineStr">
        <is>
          <t>Earnings Growth 3Y in %</t>
        </is>
      </c>
      <c r="C87" t="n">
        <v>5</v>
      </c>
      <c r="D87" t="n">
        <v>9.99</v>
      </c>
      <c r="E87" t="n">
        <v>12.89</v>
      </c>
      <c r="F87" t="n">
        <v>3.77</v>
      </c>
      <c r="G87" t="n">
        <v>4.03</v>
      </c>
      <c r="H87" t="n">
        <v>-0.19</v>
      </c>
      <c r="I87" t="n">
        <v>11.45</v>
      </c>
      <c r="J87" t="inlineStr">
        <is>
          <t>-</t>
        </is>
      </c>
      <c r="K87" t="inlineStr">
        <is>
          <t>-</t>
        </is>
      </c>
      <c r="L87" t="inlineStr">
        <is>
          <t>-</t>
        </is>
      </c>
    </row>
    <row r="88">
      <c r="A88" s="5" t="inlineStr">
        <is>
          <t>Gewinnwachstum 5J in %</t>
        </is>
      </c>
      <c r="B88" s="5" t="inlineStr">
        <is>
          <t>Earnings Growth 5Y in %</t>
        </is>
      </c>
      <c r="C88" t="n">
        <v>6.63</v>
      </c>
      <c r="D88" t="n">
        <v>6.48</v>
      </c>
      <c r="E88" t="n">
        <v>8.289999999999999</v>
      </c>
      <c r="F88" t="n">
        <v>3.52</v>
      </c>
      <c r="G88" t="n">
        <v>7.36</v>
      </c>
      <c r="H88" t="inlineStr">
        <is>
          <t>-</t>
        </is>
      </c>
      <c r="I88" t="inlineStr">
        <is>
          <t>-</t>
        </is>
      </c>
      <c r="J88" t="inlineStr">
        <is>
          <t>-</t>
        </is>
      </c>
      <c r="K88" t="inlineStr">
        <is>
          <t>-</t>
        </is>
      </c>
      <c r="L88" t="inlineStr">
        <is>
          <t>-</t>
        </is>
      </c>
    </row>
    <row r="89">
      <c r="A89" s="5" t="inlineStr">
        <is>
          <t>Gewinnwachstum 10J in %</t>
        </is>
      </c>
      <c r="B89" s="5" t="inlineStr">
        <is>
          <t>Earnings Growth 10Y in %</t>
        </is>
      </c>
      <c r="C89" t="inlineStr">
        <is>
          <t>-</t>
        </is>
      </c>
      <c r="D89" t="inlineStr">
        <is>
          <t>-</t>
        </is>
      </c>
      <c r="E89" t="inlineStr">
        <is>
          <t>-</t>
        </is>
      </c>
      <c r="F89" t="inlineStr">
        <is>
          <t>-</t>
        </is>
      </c>
      <c r="G89" t="inlineStr">
        <is>
          <t>-</t>
        </is>
      </c>
      <c r="H89" t="inlineStr">
        <is>
          <t>-</t>
        </is>
      </c>
      <c r="I89" t="inlineStr">
        <is>
          <t>-</t>
        </is>
      </c>
      <c r="J89" t="inlineStr">
        <is>
          <t>-</t>
        </is>
      </c>
      <c r="K89" t="inlineStr">
        <is>
          <t>-</t>
        </is>
      </c>
      <c r="L89" t="inlineStr">
        <is>
          <t>-</t>
        </is>
      </c>
    </row>
    <row r="90">
      <c r="A90" s="5" t="inlineStr">
        <is>
          <t>PEG Ratio</t>
        </is>
      </c>
      <c r="B90" s="5" t="inlineStr">
        <is>
          <t>KGW Kurs/Gewinn/Wachstum</t>
        </is>
      </c>
      <c r="C90" t="n">
        <v>4.46</v>
      </c>
      <c r="D90" t="n">
        <v>3.98</v>
      </c>
      <c r="E90" t="n">
        <v>2.96</v>
      </c>
      <c r="F90" t="n">
        <v>6.11</v>
      </c>
      <c r="G90" t="n">
        <v>3.11</v>
      </c>
      <c r="H90" t="inlineStr">
        <is>
          <t>-</t>
        </is>
      </c>
      <c r="I90" t="inlineStr">
        <is>
          <t>-</t>
        </is>
      </c>
      <c r="J90" t="inlineStr">
        <is>
          <t>-</t>
        </is>
      </c>
      <c r="K90" t="inlineStr">
        <is>
          <t>-</t>
        </is>
      </c>
      <c r="L90" t="inlineStr">
        <is>
          <t>-</t>
        </is>
      </c>
    </row>
    <row r="91">
      <c r="A91" s="5" t="inlineStr">
        <is>
          <t>EBIT-Wachstum 1J in %</t>
        </is>
      </c>
      <c r="B91" s="5" t="inlineStr">
        <is>
          <t>EBIT Growth 1Y in %</t>
        </is>
      </c>
      <c r="C91" t="n">
        <v>-2.71</v>
      </c>
      <c r="D91" t="n">
        <v>0.86</v>
      </c>
      <c r="E91" t="n">
        <v>14.15</v>
      </c>
      <c r="F91" t="n">
        <v>9.09</v>
      </c>
      <c r="G91" t="n">
        <v>8</v>
      </c>
      <c r="H91" t="n">
        <v>-7.94</v>
      </c>
      <c r="I91" t="n">
        <v>3.09</v>
      </c>
      <c r="J91" t="n">
        <v>7.45</v>
      </c>
      <c r="K91" t="n">
        <v>19.69</v>
      </c>
      <c r="L91" t="inlineStr">
        <is>
          <t>-</t>
        </is>
      </c>
    </row>
    <row r="92">
      <c r="A92" s="5" t="inlineStr">
        <is>
          <t>EBIT-Wachstum 3J in %</t>
        </is>
      </c>
      <c r="B92" s="5" t="inlineStr">
        <is>
          <t>EBIT Growth 3Y in %</t>
        </is>
      </c>
      <c r="C92" t="n">
        <v>4.1</v>
      </c>
      <c r="D92" t="n">
        <v>8.029999999999999</v>
      </c>
      <c r="E92" t="n">
        <v>10.41</v>
      </c>
      <c r="F92" t="n">
        <v>3.05</v>
      </c>
      <c r="G92" t="n">
        <v>1.05</v>
      </c>
      <c r="H92" t="n">
        <v>0.87</v>
      </c>
      <c r="I92" t="n">
        <v>10.08</v>
      </c>
      <c r="J92" t="inlineStr">
        <is>
          <t>-</t>
        </is>
      </c>
      <c r="K92" t="inlineStr">
        <is>
          <t>-</t>
        </is>
      </c>
      <c r="L92" t="inlineStr">
        <is>
          <t>-</t>
        </is>
      </c>
    </row>
    <row r="93">
      <c r="A93" s="5" t="inlineStr">
        <is>
          <t>EBIT-Wachstum 5J in %</t>
        </is>
      </c>
      <c r="B93" s="5" t="inlineStr">
        <is>
          <t>EBIT Growth 5Y in %</t>
        </is>
      </c>
      <c r="C93" t="n">
        <v>5.88</v>
      </c>
      <c r="D93" t="n">
        <v>4.83</v>
      </c>
      <c r="E93" t="n">
        <v>5.28</v>
      </c>
      <c r="F93" t="n">
        <v>3.94</v>
      </c>
      <c r="G93" t="n">
        <v>6.06</v>
      </c>
      <c r="H93" t="inlineStr">
        <is>
          <t>-</t>
        </is>
      </c>
      <c r="I93" t="inlineStr">
        <is>
          <t>-</t>
        </is>
      </c>
      <c r="J93" t="inlineStr">
        <is>
          <t>-</t>
        </is>
      </c>
      <c r="K93" t="inlineStr">
        <is>
          <t>-</t>
        </is>
      </c>
      <c r="L93" t="inlineStr">
        <is>
          <t>-</t>
        </is>
      </c>
    </row>
    <row r="94">
      <c r="A94" s="5" t="inlineStr">
        <is>
          <t>EBIT-Wachstum 10J in %</t>
        </is>
      </c>
      <c r="B94" s="5" t="inlineStr">
        <is>
          <t>EBIT Growth 10Y in %</t>
        </is>
      </c>
      <c r="C94" t="inlineStr">
        <is>
          <t>-</t>
        </is>
      </c>
      <c r="D94" t="inlineStr">
        <is>
          <t>-</t>
        </is>
      </c>
      <c r="E94" t="inlineStr">
        <is>
          <t>-</t>
        </is>
      </c>
      <c r="F94" t="inlineStr">
        <is>
          <t>-</t>
        </is>
      </c>
      <c r="G94" t="inlineStr">
        <is>
          <t>-</t>
        </is>
      </c>
      <c r="H94" t="inlineStr">
        <is>
          <t>-</t>
        </is>
      </c>
      <c r="I94" t="inlineStr">
        <is>
          <t>-</t>
        </is>
      </c>
      <c r="J94" t="inlineStr">
        <is>
          <t>-</t>
        </is>
      </c>
      <c r="K94" t="inlineStr">
        <is>
          <t>-</t>
        </is>
      </c>
      <c r="L94" t="inlineStr">
        <is>
          <t>-</t>
        </is>
      </c>
    </row>
    <row r="95">
      <c r="A95" s="5" t="inlineStr">
        <is>
          <t>Op.Cashflow Wachstum 1J in %</t>
        </is>
      </c>
      <c r="B95" s="5" t="inlineStr">
        <is>
          <t>Op.Cashflow Wachstum 1Y in %</t>
        </is>
      </c>
      <c r="C95" t="n">
        <v>-8.029999999999999</v>
      </c>
      <c r="D95" t="n">
        <v>6.1</v>
      </c>
      <c r="E95" t="n">
        <v>34.89</v>
      </c>
      <c r="F95" t="n">
        <v>-17.62</v>
      </c>
      <c r="G95" t="n">
        <v>-3.98</v>
      </c>
      <c r="H95" t="n">
        <v>18.75</v>
      </c>
      <c r="I95" t="n">
        <v>-25.28</v>
      </c>
      <c r="J95" t="n">
        <v>56.27</v>
      </c>
      <c r="K95" t="n">
        <v>-11.04</v>
      </c>
      <c r="L95" t="inlineStr">
        <is>
          <t>-</t>
        </is>
      </c>
    </row>
    <row r="96">
      <c r="A96" s="5" t="inlineStr">
        <is>
          <t>Op.Cashflow Wachstum 3J in %</t>
        </is>
      </c>
      <c r="B96" s="5" t="inlineStr">
        <is>
          <t>Op.Cashflow Wachstum 3Y in %</t>
        </is>
      </c>
      <c r="C96" t="n">
        <v>10.99</v>
      </c>
      <c r="D96" t="n">
        <v>7.79</v>
      </c>
      <c r="E96" t="n">
        <v>4.43</v>
      </c>
      <c r="F96" t="n">
        <v>-0.95</v>
      </c>
      <c r="G96" t="n">
        <v>-3.5</v>
      </c>
      <c r="H96" t="n">
        <v>16.58</v>
      </c>
      <c r="I96" t="n">
        <v>6.65</v>
      </c>
      <c r="J96" t="inlineStr">
        <is>
          <t>-</t>
        </is>
      </c>
      <c r="K96" t="inlineStr">
        <is>
          <t>-</t>
        </is>
      </c>
      <c r="L96" t="inlineStr">
        <is>
          <t>-</t>
        </is>
      </c>
    </row>
    <row r="97">
      <c r="A97" s="5" t="inlineStr">
        <is>
          <t>Op.Cashflow Wachstum 5J in %</t>
        </is>
      </c>
      <c r="B97" s="5" t="inlineStr">
        <is>
          <t>Op.Cashflow Wachstum 5Y in %</t>
        </is>
      </c>
      <c r="C97" t="n">
        <v>2.27</v>
      </c>
      <c r="D97" t="n">
        <v>7.63</v>
      </c>
      <c r="E97" t="n">
        <v>1.35</v>
      </c>
      <c r="F97" t="n">
        <v>5.63</v>
      </c>
      <c r="G97" t="n">
        <v>6.94</v>
      </c>
      <c r="H97" t="inlineStr">
        <is>
          <t>-</t>
        </is>
      </c>
      <c r="I97" t="inlineStr">
        <is>
          <t>-</t>
        </is>
      </c>
      <c r="J97" t="inlineStr">
        <is>
          <t>-</t>
        </is>
      </c>
      <c r="K97" t="inlineStr">
        <is>
          <t>-</t>
        </is>
      </c>
      <c r="L97" t="inlineStr">
        <is>
          <t>-</t>
        </is>
      </c>
    </row>
    <row r="98">
      <c r="A98" s="5" t="inlineStr">
        <is>
          <t>Op.Cashflow Wachstum 10J in %</t>
        </is>
      </c>
      <c r="B98" s="5" t="inlineStr">
        <is>
          <t>Op.Cashflow Wachstum 10Y in %</t>
        </is>
      </c>
      <c r="C98" t="inlineStr">
        <is>
          <t>-</t>
        </is>
      </c>
      <c r="D98" t="inlineStr">
        <is>
          <t>-</t>
        </is>
      </c>
      <c r="E98" t="inlineStr">
        <is>
          <t>-</t>
        </is>
      </c>
      <c r="F98" t="inlineStr">
        <is>
          <t>-</t>
        </is>
      </c>
      <c r="G98" t="inlineStr">
        <is>
          <t>-</t>
        </is>
      </c>
      <c r="H98" t="inlineStr">
        <is>
          <t>-</t>
        </is>
      </c>
      <c r="I98" t="inlineStr">
        <is>
          <t>-</t>
        </is>
      </c>
      <c r="J98" t="inlineStr">
        <is>
          <t>-</t>
        </is>
      </c>
      <c r="K98" t="inlineStr">
        <is>
          <t>-</t>
        </is>
      </c>
      <c r="L98" t="inlineStr">
        <is>
          <t>-</t>
        </is>
      </c>
    </row>
    <row r="99">
      <c r="A99" s="5" t="inlineStr">
        <is>
          <t>Working Capital in Mio</t>
        </is>
      </c>
      <c r="B99" s="5" t="inlineStr">
        <is>
          <t>Working Capital in M</t>
        </is>
      </c>
      <c r="C99" t="n">
        <v>231.2</v>
      </c>
      <c r="D99" t="n">
        <v>300.4</v>
      </c>
      <c r="E99" t="n">
        <v>253.1</v>
      </c>
      <c r="F99" t="n">
        <v>237.4</v>
      </c>
      <c r="G99" t="n">
        <v>222.2</v>
      </c>
      <c r="H99" t="n">
        <v>194.7</v>
      </c>
      <c r="I99" t="n">
        <v>175.2</v>
      </c>
      <c r="J99" t="n">
        <v>213.1</v>
      </c>
      <c r="K99" t="n">
        <v>155</v>
      </c>
      <c r="L99" t="n">
        <v>159.9</v>
      </c>
      <c r="M99" t="inlineStr">
        <is>
          <t>-</t>
        </is>
      </c>
    </row>
  </sheetData>
  <pageMargins bottom="1" footer="0.5" header="0.5" left="0.75" right="0.75" top="1"/>
</worksheet>
</file>

<file path=xl/worksheets/sheet29.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DAVID S SMITH HOLDINGS </t>
        </is>
      </c>
      <c r="B1" s="2" t="inlineStr">
        <is>
          <t>WKN: 877238  ISIN: GB0008220112  US-Symbol:DITHF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+44-20-7756-1800</t>
        </is>
      </c>
      <c r="G4" t="inlineStr">
        <is>
          <t>18.06.2020</t>
        </is>
      </c>
      <c r="H4" t="inlineStr">
        <is>
          <t>Publication Of Annual Report (Last Year)</t>
        </is>
      </c>
      <c r="J4" t="inlineStr">
        <is>
          <t>Aviva plc</t>
        </is>
      </c>
      <c r="L4" t="inlineStr">
        <is>
          <t>7,47%</t>
        </is>
      </c>
    </row>
    <row r="5">
      <c r="A5" s="5" t="inlineStr">
        <is>
          <t>Ticker</t>
        </is>
      </c>
      <c r="B5" t="inlineStr">
        <is>
          <t>1KR</t>
        </is>
      </c>
      <c r="C5" s="5" t="inlineStr">
        <is>
          <t>Fax</t>
        </is>
      </c>
      <c r="D5" s="5" t="inlineStr"/>
      <c r="E5" t="inlineStr">
        <is>
          <t>-</t>
        </is>
      </c>
      <c r="J5" t="inlineStr">
        <is>
          <t>Norges Bank</t>
        </is>
      </c>
      <c r="L5" t="inlineStr">
        <is>
          <t>5,16%</t>
        </is>
      </c>
    </row>
    <row r="6">
      <c r="A6" s="5" t="inlineStr">
        <is>
          <t>Gelistet Seit / Listed Since</t>
        </is>
      </c>
      <c r="B6" t="inlineStr">
        <is>
          <t>-</t>
        </is>
      </c>
      <c r="C6" s="5" t="inlineStr">
        <is>
          <t>Internet</t>
        </is>
      </c>
      <c r="D6" s="5" t="inlineStr"/>
      <c r="E6" t="inlineStr">
        <is>
          <t>http://www.dssmith.com/</t>
        </is>
      </c>
      <c r="J6" t="inlineStr">
        <is>
          <t>Standard Life Investments Limited</t>
        </is>
      </c>
      <c r="L6" t="inlineStr">
        <is>
          <t>6,15%</t>
        </is>
      </c>
    </row>
    <row r="7">
      <c r="A7" s="5" t="inlineStr">
        <is>
          <t>Nominalwert / Nominal Value</t>
        </is>
      </c>
      <c r="B7" t="inlineStr">
        <is>
          <t>0,10</t>
        </is>
      </c>
      <c r="C7" s="5" t="inlineStr">
        <is>
          <t>Inv. Relations E-Mail</t>
        </is>
      </c>
      <c r="D7" s="5" t="inlineStr"/>
      <c r="E7" t="inlineStr">
        <is>
          <t>ir@dssmith.co.uk</t>
        </is>
      </c>
      <c r="J7" t="inlineStr">
        <is>
          <t>Ameriprise Financial Inc, and its group</t>
        </is>
      </c>
      <c r="L7" t="inlineStr">
        <is>
          <t>4,99%</t>
        </is>
      </c>
    </row>
    <row r="8">
      <c r="A8" s="5" t="inlineStr">
        <is>
          <t>Land / Country</t>
        </is>
      </c>
      <c r="B8" t="inlineStr">
        <is>
          <t>Großbritannien</t>
        </is>
      </c>
      <c r="C8" s="5" t="inlineStr">
        <is>
          <t>Kontaktperson / Contact Person</t>
        </is>
      </c>
      <c r="D8" s="5" t="inlineStr"/>
      <c r="E8" t="inlineStr">
        <is>
          <t>Rachel Stevens</t>
        </is>
      </c>
      <c r="J8" t="inlineStr">
        <is>
          <t>Freefloat</t>
        </is>
      </c>
      <c r="L8" t="inlineStr">
        <is>
          <t>76,23%</t>
        </is>
      </c>
    </row>
    <row r="9">
      <c r="A9" s="5" t="inlineStr">
        <is>
          <t>Währung / Currency</t>
        </is>
      </c>
      <c r="B9" t="inlineStr">
        <is>
          <t>GBP</t>
        </is>
      </c>
      <c r="C9" s="5" t="inlineStr"/>
      <c r="D9" s="5" t="inlineStr"/>
    </row>
    <row r="10">
      <c r="A10" s="5" t="inlineStr">
        <is>
          <t>Branche / Industry</t>
        </is>
      </c>
      <c r="B10" t="inlineStr">
        <is>
          <t>Paper Industry</t>
        </is>
      </c>
      <c r="C10" s="5" t="inlineStr"/>
      <c r="D10" s="5" t="inlineStr"/>
    </row>
    <row r="11">
      <c r="A11" s="5" t="inlineStr">
        <is>
          <t>Sektor / Sector</t>
        </is>
      </c>
      <c r="B11" t="inlineStr">
        <is>
          <t>Industry</t>
        </is>
      </c>
    </row>
    <row r="12">
      <c r="A12" s="5" t="inlineStr">
        <is>
          <t>Typ / Genre</t>
        </is>
      </c>
      <c r="B12" t="inlineStr">
        <is>
          <t>Stammaktie</t>
        </is>
      </c>
    </row>
    <row r="13">
      <c r="A13" s="5" t="inlineStr">
        <is>
          <t>Adresse / Address</t>
        </is>
      </c>
      <c r="B13" t="inlineStr">
        <is>
          <t>DS Smith plc7th Floor, 350 Euston Road, Regent’s Place  UK-London NW1 3AX</t>
        </is>
      </c>
    </row>
    <row r="14">
      <c r="A14" s="5" t="inlineStr">
        <is>
          <t>Management</t>
        </is>
      </c>
      <c r="B14" t="inlineStr">
        <is>
          <t>Miles Roberts, Adrian Marsh, Iain Simm</t>
        </is>
      </c>
    </row>
    <row r="15">
      <c r="A15" s="5" t="inlineStr">
        <is>
          <t>Aufsichtsrat / Board</t>
        </is>
      </c>
      <c r="B15" t="inlineStr">
        <is>
          <t>Gareth Davis, Miles Roberts, Adrian Marsh, Celia Baxter, Chris Britton, David Robbie, Louise Smalley, Rupert Soames, Iain Simm</t>
        </is>
      </c>
    </row>
    <row r="16">
      <c r="A16" s="5" t="inlineStr">
        <is>
          <t>Beschreibung</t>
        </is>
      </c>
      <c r="B16" t="inlineStr">
        <is>
          <t>DS Smith plc, mit Hauptsitz in London, UK, ist in der Produktion von Verpackungen aus Wellpappe und Kunststoff international tätig. Die Geschäftsfelder der Unternehmensgruppe sind in die geographischen Sektoren Großbritannien, Mitteleuropa und Italien, DACH und Nordeuropa, Westeuropa sowie in Kunststoffe und Joint Ventures strukturiert. Die Geschäftskompetenzen des Konzerns umfassen das Design, die Produktion, den Vertrieb sowie das Recycling der Verpackungsprodukte. Das Produktportfolio beinhaltet Transportverpackungen, Konsumartikelverpackungen, Displays und Promotion-Verpackungen, Schutzverpackungen und Industrieverpackungen. Im Weiteren werden im Bereich Kunststoffe unter anderem Verpackungen für flüssige Produkte, Spenderbehälter, Mehrwegverpackungen und Schaumstoffprodukte angeboten. Ausserdem sammelt das Unternehmen jährlich über fünf Millionen Tonnen Altkartons und Altpapier und recycelt diese in ihren eigenen Papiermühlen. Mit Produktionsstättenund Niederlassungen ist der Konzern in 37 Ländern weltweit aktiv. Die Geschichte des Unternehmens begann im Jahr 1940, als die Smith-Brüder in East London die ersten Verpackungsschachteln produzierten. Copyright 2014 FINANCE BASE AG</t>
        </is>
      </c>
    </row>
    <row r="17">
      <c r="A17" s="5" t="inlineStr">
        <is>
          <t>Profile</t>
        </is>
      </c>
      <c r="B17" t="inlineStr">
        <is>
          <t>DS Smith plc, headquartered in London, UK, is internationally active in the production of corrugated cardboard packaging and plastic. The business of the Group are structured in the geographical sector UK, Central Europe and Italy, DACH and Northern Europe, Western Europe as well as in plastics and joint ventures. The business skills of the Group include the design, production, distribution and recycling of the packaging products. The product portfolio includes transport packaging, consumer product packaging, displays and promotional packaging, protective packaging and industrial packaging. In addition, plastics are offered, among others, packaging for liquid products, dispensing containers, reusable packaging and foam products in the field. The company also collects annually over five million tons Altkartons and waste paper and recycled them in their own paper mills. With Produktionsstättenund offices, the Group is active in 37 countries worldwide. The company's history began in 1940, produced as the Smith brothers in East London, the first packaging boxes.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GBP per  30.04</t>
        </is>
      </c>
      <c r="B19" s="5" t="inlineStr">
        <is>
          <t>Balance Sheet in M  GBP per  30.04</t>
        </is>
      </c>
      <c r="C19" s="5" t="n">
        <v>2019</v>
      </c>
      <c r="D19" s="5" t="n">
        <v>2018</v>
      </c>
      <c r="E19" s="5" t="n">
        <v>2017</v>
      </c>
      <c r="F19" s="5" t="n">
        <v>2016</v>
      </c>
      <c r="G19" s="5" t="n">
        <v>2015</v>
      </c>
      <c r="H19" s="5" t="n">
        <v>2014</v>
      </c>
      <c r="I19" s="5" t="n">
        <v>2013</v>
      </c>
      <c r="J19" s="5" t="n">
        <v>2012</v>
      </c>
      <c r="K19" s="5" t="inlineStr"/>
      <c r="L19" s="5" t="inlineStr"/>
    </row>
    <row r="20">
      <c r="A20" s="5" t="inlineStr">
        <is>
          <t>Umsatz</t>
        </is>
      </c>
      <c r="B20" s="5" t="inlineStr">
        <is>
          <t>Revenue</t>
        </is>
      </c>
      <c r="C20" t="n">
        <v>6171</v>
      </c>
      <c r="D20" t="n">
        <v>5765</v>
      </c>
      <c r="E20" t="n">
        <v>4781</v>
      </c>
      <c r="F20" t="n">
        <v>4066</v>
      </c>
      <c r="G20" t="n">
        <v>3820</v>
      </c>
      <c r="H20" t="n">
        <v>4035</v>
      </c>
      <c r="I20" t="n">
        <v>3669</v>
      </c>
      <c r="J20" t="n">
        <v>1969</v>
      </c>
    </row>
    <row r="21">
      <c r="A21" s="5" t="inlineStr">
        <is>
          <t>Bruttoergebnis vom Umsatz</t>
        </is>
      </c>
      <c r="B21" s="5" t="inlineStr">
        <is>
          <t>Gross Profit</t>
        </is>
      </c>
      <c r="C21" t="n">
        <v>581</v>
      </c>
      <c r="D21" t="n">
        <v>483</v>
      </c>
      <c r="E21" t="n">
        <v>386</v>
      </c>
      <c r="F21" t="n">
        <v>287</v>
      </c>
      <c r="G21" t="n">
        <v>1894</v>
      </c>
      <c r="H21" t="n">
        <v>1908</v>
      </c>
      <c r="I21" t="n">
        <v>1724</v>
      </c>
      <c r="J21" t="n">
        <v>464</v>
      </c>
    </row>
    <row r="22">
      <c r="A22" s="5" t="inlineStr">
        <is>
          <t>Operatives Ergebnis (EBIT)</t>
        </is>
      </c>
      <c r="B22" s="5" t="inlineStr">
        <is>
          <t>EBIT Earning Before Interest &amp; Tax</t>
        </is>
      </c>
      <c r="C22" t="n">
        <v>427</v>
      </c>
      <c r="D22" t="n">
        <v>361</v>
      </c>
      <c r="E22" t="n">
        <v>316</v>
      </c>
      <c r="F22" t="n">
        <v>250</v>
      </c>
      <c r="G22" t="n">
        <v>249</v>
      </c>
      <c r="H22" t="n">
        <v>218</v>
      </c>
      <c r="I22" t="n">
        <v>126.4</v>
      </c>
      <c r="J22" t="n">
        <v>45.4</v>
      </c>
    </row>
    <row r="23">
      <c r="A23" s="5" t="inlineStr">
        <is>
          <t>Finanzergebnis</t>
        </is>
      </c>
      <c r="B23" s="5" t="inlineStr">
        <is>
          <t>Financial Result</t>
        </is>
      </c>
      <c r="C23" t="n">
        <v>-77</v>
      </c>
      <c r="D23" t="n">
        <v>-69</v>
      </c>
      <c r="E23" t="n">
        <v>-52</v>
      </c>
      <c r="F23" t="n">
        <v>-49</v>
      </c>
      <c r="G23" t="n">
        <v>-49</v>
      </c>
      <c r="H23" t="n">
        <v>-51</v>
      </c>
      <c r="I23" t="n">
        <v>-39.8</v>
      </c>
      <c r="J23" t="n">
        <v>-23.7</v>
      </c>
    </row>
    <row r="24">
      <c r="A24" s="5" t="inlineStr">
        <is>
          <t>Ergebnis vor Steuer (EBT)</t>
        </is>
      </c>
      <c r="B24" s="5" t="inlineStr">
        <is>
          <t>EBT Earning Before Tax</t>
        </is>
      </c>
      <c r="C24" t="n">
        <v>350</v>
      </c>
      <c r="D24" t="n">
        <v>292</v>
      </c>
      <c r="E24" t="n">
        <v>264</v>
      </c>
      <c r="F24" t="n">
        <v>201</v>
      </c>
      <c r="G24" t="n">
        <v>200</v>
      </c>
      <c r="H24" t="n">
        <v>167</v>
      </c>
      <c r="I24" t="n">
        <v>86.59999999999999</v>
      </c>
      <c r="J24" t="n">
        <v>21.7</v>
      </c>
    </row>
    <row r="25">
      <c r="A25" s="5" t="inlineStr">
        <is>
          <t>Ergebnis nach Steuer</t>
        </is>
      </c>
      <c r="B25" s="5" t="inlineStr">
        <is>
          <t>Earnings after tax</t>
        </is>
      </c>
      <c r="C25" t="n">
        <v>262</v>
      </c>
      <c r="D25" t="n">
        <v>259</v>
      </c>
      <c r="E25" t="n">
        <v>208</v>
      </c>
      <c r="F25" t="n">
        <v>167</v>
      </c>
      <c r="G25" t="n">
        <v>156</v>
      </c>
      <c r="H25" t="n">
        <v>144</v>
      </c>
      <c r="I25" t="n">
        <v>70.3</v>
      </c>
      <c r="J25" t="n">
        <v>8.4</v>
      </c>
    </row>
    <row r="26">
      <c r="A26" s="5" t="inlineStr">
        <is>
          <t>Minderheitenanteil</t>
        </is>
      </c>
      <c r="B26" s="5" t="inlineStr">
        <is>
          <t>Minority Share</t>
        </is>
      </c>
      <c r="C26" t="inlineStr">
        <is>
          <t>-</t>
        </is>
      </c>
      <c r="D26" t="inlineStr">
        <is>
          <t>-</t>
        </is>
      </c>
      <c r="E26" t="inlineStr">
        <is>
          <t>-</t>
        </is>
      </c>
      <c r="F26" t="inlineStr">
        <is>
          <t>-</t>
        </is>
      </c>
      <c r="G26" t="inlineStr">
        <is>
          <t>-</t>
        </is>
      </c>
      <c r="H26" t="n">
        <v>-1</v>
      </c>
      <c r="I26" t="n">
        <v>-0.4</v>
      </c>
      <c r="J26" t="n">
        <v>-0.4</v>
      </c>
    </row>
    <row r="27">
      <c r="A27" s="5" t="inlineStr">
        <is>
          <t>Jahresüberschuss/-fehlbetrag</t>
        </is>
      </c>
      <c r="B27" s="5" t="inlineStr">
        <is>
          <t>Net Profit</t>
        </is>
      </c>
      <c r="C27" t="n">
        <v>274</v>
      </c>
      <c r="D27" t="n">
        <v>259</v>
      </c>
      <c r="E27" t="n">
        <v>208</v>
      </c>
      <c r="F27" t="n">
        <v>167</v>
      </c>
      <c r="G27" t="n">
        <v>156</v>
      </c>
      <c r="H27" t="n">
        <v>140</v>
      </c>
      <c r="I27" t="n">
        <v>77.09999999999999</v>
      </c>
      <c r="J27" t="n">
        <v>75.3</v>
      </c>
    </row>
    <row r="28">
      <c r="A28" s="5" t="inlineStr">
        <is>
          <t>Summe Umlaufvermögen</t>
        </is>
      </c>
      <c r="B28" s="5" t="inlineStr">
        <is>
          <t>Current Assets</t>
        </is>
      </c>
      <c r="C28" t="n">
        <v>2176</v>
      </c>
      <c r="D28" t="n">
        <v>1766</v>
      </c>
      <c r="E28" t="n">
        <v>1336</v>
      </c>
      <c r="F28" t="n">
        <v>1226</v>
      </c>
      <c r="G28" t="n">
        <v>997</v>
      </c>
      <c r="H28" t="n">
        <v>1079</v>
      </c>
      <c r="I28" t="n">
        <v>1070</v>
      </c>
      <c r="J28" t="n">
        <v>1107</v>
      </c>
    </row>
    <row r="29">
      <c r="A29" s="5" t="inlineStr">
        <is>
          <t>Summe Anlagevermögen</t>
        </is>
      </c>
      <c r="B29" s="5" t="inlineStr">
        <is>
          <t>Fixed Assets</t>
        </is>
      </c>
      <c r="C29" t="n">
        <v>6343</v>
      </c>
      <c r="D29" t="n">
        <v>4563</v>
      </c>
      <c r="E29" t="n">
        <v>3157</v>
      </c>
      <c r="F29" t="n">
        <v>2852</v>
      </c>
      <c r="G29" t="n">
        <v>2304</v>
      </c>
      <c r="H29" t="n">
        <v>2456</v>
      </c>
      <c r="I29" t="n">
        <v>2536</v>
      </c>
      <c r="J29" t="n">
        <v>973.6</v>
      </c>
    </row>
    <row r="30">
      <c r="A30" s="5" t="inlineStr">
        <is>
          <t>Summe Aktiva</t>
        </is>
      </c>
      <c r="B30" s="5" t="inlineStr">
        <is>
          <t>Total Assets</t>
        </is>
      </c>
      <c r="C30" t="n">
        <v>8519</v>
      </c>
      <c r="D30" t="n">
        <v>6329</v>
      </c>
      <c r="E30" t="n">
        <v>4493</v>
      </c>
      <c r="F30" t="n">
        <v>4078</v>
      </c>
      <c r="G30" t="n">
        <v>3301</v>
      </c>
      <c r="H30" t="n">
        <v>3535</v>
      </c>
      <c r="I30" t="n">
        <v>3606</v>
      </c>
      <c r="J30" t="n">
        <v>2081</v>
      </c>
    </row>
    <row r="31">
      <c r="A31" s="5" t="inlineStr">
        <is>
          <t>Summe kurzfristiges Fremdkapital</t>
        </is>
      </c>
      <c r="B31" s="5" t="inlineStr">
        <is>
          <t>Short-Term Debt</t>
        </is>
      </c>
      <c r="C31" t="n">
        <v>2476</v>
      </c>
      <c r="D31" t="n">
        <v>2054</v>
      </c>
      <c r="E31" t="n">
        <v>1650</v>
      </c>
      <c r="F31" t="n">
        <v>1514</v>
      </c>
      <c r="G31" t="n">
        <v>1156</v>
      </c>
      <c r="H31" t="n">
        <v>1237</v>
      </c>
      <c r="I31" t="n">
        <v>1178</v>
      </c>
      <c r="J31" t="n">
        <v>618.6</v>
      </c>
    </row>
    <row r="32">
      <c r="A32" s="5" t="inlineStr">
        <is>
          <t>Summe langfristiges Fremdkapital</t>
        </is>
      </c>
      <c r="B32" s="5" t="inlineStr">
        <is>
          <t>Long-Term Debt</t>
        </is>
      </c>
      <c r="C32" t="n">
        <v>2931</v>
      </c>
      <c r="D32" t="n">
        <v>2165</v>
      </c>
      <c r="E32" t="n">
        <v>1488</v>
      </c>
      <c r="F32" t="n">
        <v>1424</v>
      </c>
      <c r="G32" t="n">
        <v>1127</v>
      </c>
      <c r="H32" t="n">
        <v>1167</v>
      </c>
      <c r="I32" t="n">
        <v>1343</v>
      </c>
      <c r="J32" t="n">
        <v>404.4</v>
      </c>
    </row>
    <row r="33">
      <c r="A33" s="5" t="inlineStr">
        <is>
          <t>Summe Fremdkapital</t>
        </is>
      </c>
      <c r="B33" s="5" t="inlineStr">
        <is>
          <t>Total Liabilities</t>
        </is>
      </c>
      <c r="C33" t="n">
        <v>5407</v>
      </c>
      <c r="D33" t="n">
        <v>4219</v>
      </c>
      <c r="E33" t="n">
        <v>3138</v>
      </c>
      <c r="F33" t="n">
        <v>2938</v>
      </c>
      <c r="G33" t="n">
        <v>2283</v>
      </c>
      <c r="H33" t="n">
        <v>2404</v>
      </c>
      <c r="I33" t="n">
        <v>2521</v>
      </c>
      <c r="J33" t="n">
        <v>1023</v>
      </c>
    </row>
    <row r="34">
      <c r="A34" s="5" t="inlineStr">
        <is>
          <t>Minderheitenanteil</t>
        </is>
      </c>
      <c r="B34" s="5" t="inlineStr">
        <is>
          <t>Minority Share</t>
        </is>
      </c>
      <c r="C34" t="n">
        <v>1</v>
      </c>
      <c r="D34" t="n">
        <v>1</v>
      </c>
      <c r="E34" t="n">
        <v>2</v>
      </c>
      <c r="F34" t="n">
        <v>3</v>
      </c>
      <c r="G34" t="n">
        <v>-1</v>
      </c>
      <c r="H34" t="n">
        <v>-1</v>
      </c>
      <c r="I34" t="n">
        <v>-1.9</v>
      </c>
      <c r="J34" t="n">
        <v>-2</v>
      </c>
    </row>
    <row r="35">
      <c r="A35" s="5" t="inlineStr">
        <is>
          <t>Summe Eigenkapital</t>
        </is>
      </c>
      <c r="B35" s="5" t="inlineStr">
        <is>
          <t>Equity</t>
        </is>
      </c>
      <c r="C35" t="n">
        <v>3112</v>
      </c>
      <c r="D35" t="n">
        <v>2110</v>
      </c>
      <c r="E35" t="n">
        <v>1353</v>
      </c>
      <c r="F35" t="n">
        <v>1137</v>
      </c>
      <c r="G35" t="n">
        <v>1019</v>
      </c>
      <c r="H35" t="n">
        <v>1132</v>
      </c>
      <c r="I35" t="n">
        <v>1087</v>
      </c>
      <c r="J35" t="n">
        <v>1060</v>
      </c>
    </row>
    <row r="36">
      <c r="A36" s="5" t="inlineStr">
        <is>
          <t>Summe Passiva</t>
        </is>
      </c>
      <c r="B36" s="5" t="inlineStr">
        <is>
          <t>Liabilities &amp; Shareholder Equity</t>
        </is>
      </c>
      <c r="C36" t="n">
        <v>8519</v>
      </c>
      <c r="D36" t="n">
        <v>6329</v>
      </c>
      <c r="E36" t="n">
        <v>4493</v>
      </c>
      <c r="F36" t="n">
        <v>4078</v>
      </c>
      <c r="G36" t="n">
        <v>3301</v>
      </c>
      <c r="H36" t="n">
        <v>3535</v>
      </c>
      <c r="I36" t="n">
        <v>3606</v>
      </c>
      <c r="J36" t="n">
        <v>2081</v>
      </c>
    </row>
    <row r="37">
      <c r="A37" s="5" t="inlineStr">
        <is>
          <t>Mio.Aktien im Umlauf</t>
        </is>
      </c>
      <c r="B37" s="5" t="inlineStr">
        <is>
          <t>Million shares outstanding</t>
        </is>
      </c>
      <c r="C37" t="n">
        <v>1371</v>
      </c>
      <c r="D37" t="n">
        <v>1075</v>
      </c>
      <c r="E37" t="n">
        <v>951</v>
      </c>
      <c r="F37" t="n">
        <v>946.5</v>
      </c>
      <c r="G37" t="n">
        <v>944.66</v>
      </c>
      <c r="H37" t="n">
        <v>939.3</v>
      </c>
      <c r="I37" t="n">
        <v>928.6</v>
      </c>
      <c r="J37" t="n">
        <v>927</v>
      </c>
    </row>
    <row r="38">
      <c r="A38" s="5" t="inlineStr">
        <is>
          <t>Gezeichnetes Kapital (in Mio.)</t>
        </is>
      </c>
      <c r="B38" s="5" t="inlineStr">
        <is>
          <t>Subscribed Capital in M</t>
        </is>
      </c>
      <c r="C38" t="n">
        <v>137</v>
      </c>
      <c r="D38" t="n">
        <v>107</v>
      </c>
      <c r="E38" t="n">
        <v>95</v>
      </c>
      <c r="F38" t="n">
        <v>94.59999999999999</v>
      </c>
      <c r="G38" t="n">
        <v>94.5</v>
      </c>
      <c r="H38" t="n">
        <v>94</v>
      </c>
      <c r="I38" t="n">
        <v>92.90000000000001</v>
      </c>
      <c r="J38" t="n">
        <v>92.7</v>
      </c>
    </row>
    <row r="39">
      <c r="A39" s="5" t="inlineStr">
        <is>
          <t>Ergebnis je Aktie (brutto)</t>
        </is>
      </c>
      <c r="B39" s="5" t="inlineStr">
        <is>
          <t>Earnings per share</t>
        </is>
      </c>
      <c r="C39" t="n">
        <v>0.26</v>
      </c>
      <c r="D39" t="n">
        <v>0.27</v>
      </c>
      <c r="E39" t="n">
        <v>0.28</v>
      </c>
      <c r="F39" t="n">
        <v>0.21</v>
      </c>
      <c r="G39" t="n">
        <v>0.21</v>
      </c>
      <c r="H39" t="n">
        <v>0.18</v>
      </c>
      <c r="I39" t="n">
        <v>0.09</v>
      </c>
      <c r="J39" t="n">
        <v>0.02</v>
      </c>
    </row>
    <row r="40">
      <c r="A40" s="5" t="inlineStr">
        <is>
          <t>Ergebnis je Aktie (unverwässert)</t>
        </is>
      </c>
      <c r="B40" s="5" t="inlineStr">
        <is>
          <t>Basic Earnings per share</t>
        </is>
      </c>
      <c r="C40" t="n">
        <v>0.2</v>
      </c>
      <c r="D40" t="n">
        <v>0.25</v>
      </c>
      <c r="E40" t="n">
        <v>0.22</v>
      </c>
      <c r="F40" t="n">
        <v>0.18</v>
      </c>
      <c r="G40" t="n">
        <v>0.17</v>
      </c>
      <c r="H40" t="n">
        <v>0.15</v>
      </c>
      <c r="I40" t="n">
        <v>0.08</v>
      </c>
      <c r="J40" t="n">
        <v>0.11</v>
      </c>
    </row>
    <row r="41">
      <c r="A41" s="5" t="inlineStr">
        <is>
          <t>Ergebnis je Aktie (verwässert)</t>
        </is>
      </c>
      <c r="B41" s="5" t="inlineStr">
        <is>
          <t>Diluted Earnings per share</t>
        </is>
      </c>
      <c r="C41" t="n">
        <v>0.2</v>
      </c>
      <c r="D41" t="n">
        <v>0.25</v>
      </c>
      <c r="E41" t="n">
        <v>0.22</v>
      </c>
      <c r="F41" t="n">
        <v>0.18</v>
      </c>
      <c r="G41" t="n">
        <v>0.16</v>
      </c>
      <c r="H41" t="n">
        <v>0.15</v>
      </c>
      <c r="I41" t="n">
        <v>0.08</v>
      </c>
      <c r="J41" t="n">
        <v>0.11</v>
      </c>
    </row>
    <row r="42">
      <c r="A42" s="5" t="inlineStr">
        <is>
          <t>Dividende je Aktie</t>
        </is>
      </c>
      <c r="B42" s="5" t="inlineStr">
        <is>
          <t>Dividend per share</t>
        </is>
      </c>
      <c r="C42" t="n">
        <v>0.16</v>
      </c>
      <c r="D42" t="n">
        <v>0.15</v>
      </c>
      <c r="E42" t="n">
        <v>0.15</v>
      </c>
      <c r="F42" t="n">
        <v>0.13</v>
      </c>
      <c r="G42" t="n">
        <v>0.11</v>
      </c>
      <c r="H42" t="n">
        <v>0.1</v>
      </c>
      <c r="I42" t="n">
        <v>0.08</v>
      </c>
      <c r="J42" t="n">
        <v>0.06</v>
      </c>
    </row>
    <row r="43">
      <c r="A43" s="5" t="inlineStr">
        <is>
          <t>Dividendenausschüttung in Mio</t>
        </is>
      </c>
      <c r="B43" s="5" t="inlineStr">
        <is>
          <t>Dividend Payment in M</t>
        </is>
      </c>
      <c r="C43" t="n">
        <v>187</v>
      </c>
      <c r="D43" t="n">
        <v>157</v>
      </c>
      <c r="E43" t="n">
        <v>121</v>
      </c>
      <c r="F43" t="n">
        <v>108</v>
      </c>
      <c r="G43" t="n">
        <v>94</v>
      </c>
      <c r="H43" t="n">
        <v>74</v>
      </c>
      <c r="I43" t="n">
        <v>36.8</v>
      </c>
      <c r="J43" t="n">
        <v>31.5</v>
      </c>
    </row>
    <row r="44">
      <c r="A44" s="5" t="inlineStr">
        <is>
          <t>Umsatz je Aktie</t>
        </is>
      </c>
      <c r="B44" s="5" t="inlineStr">
        <is>
          <t>Revenue per share</t>
        </is>
      </c>
      <c r="C44" t="n">
        <v>4.5</v>
      </c>
      <c r="D44" t="n">
        <v>5.36</v>
      </c>
      <c r="E44" t="n">
        <v>5.03</v>
      </c>
      <c r="F44" t="n">
        <v>4.3</v>
      </c>
      <c r="G44" t="n">
        <v>4.04</v>
      </c>
      <c r="H44" t="n">
        <v>4.3</v>
      </c>
      <c r="I44" t="n">
        <v>3.95</v>
      </c>
      <c r="J44" t="n">
        <v>2.12</v>
      </c>
    </row>
    <row r="45">
      <c r="A45" s="5" t="inlineStr">
        <is>
          <t>Buchwert je Aktie</t>
        </is>
      </c>
      <c r="B45" s="5" t="inlineStr">
        <is>
          <t>Book value per share</t>
        </is>
      </c>
      <c r="C45" t="n">
        <v>2.27</v>
      </c>
      <c r="D45" t="n">
        <v>1.96</v>
      </c>
      <c r="E45" t="n">
        <v>1.42</v>
      </c>
      <c r="F45" t="n">
        <v>1.2</v>
      </c>
      <c r="G45" t="n">
        <v>1.08</v>
      </c>
      <c r="H45" t="n">
        <v>1.21</v>
      </c>
      <c r="I45" t="n">
        <v>1.17</v>
      </c>
      <c r="J45" t="n">
        <v>1.14</v>
      </c>
    </row>
    <row r="46">
      <c r="A46" s="5" t="inlineStr">
        <is>
          <t>Cashflow je Aktie</t>
        </is>
      </c>
      <c r="B46" s="5" t="inlineStr">
        <is>
          <t>Cashflow per share</t>
        </is>
      </c>
      <c r="C46" t="n">
        <v>0.39</v>
      </c>
      <c r="D46" t="n">
        <v>0.42</v>
      </c>
      <c r="E46" t="n">
        <v>0.55</v>
      </c>
      <c r="F46" t="n">
        <v>0.38</v>
      </c>
      <c r="G46" t="n">
        <v>0.42</v>
      </c>
      <c r="H46" t="n">
        <v>0.22</v>
      </c>
      <c r="I46" t="n">
        <v>0.32</v>
      </c>
      <c r="J46" t="n">
        <v>0.17</v>
      </c>
    </row>
    <row r="47">
      <c r="A47" s="5" t="inlineStr">
        <is>
          <t>Bilanzsumme je Aktie</t>
        </is>
      </c>
      <c r="B47" s="5" t="inlineStr">
        <is>
          <t>Total assets per share</t>
        </is>
      </c>
      <c r="C47" t="n">
        <v>6.21</v>
      </c>
      <c r="D47" t="n">
        <v>5.89</v>
      </c>
      <c r="E47" t="n">
        <v>4.72</v>
      </c>
      <c r="F47" t="n">
        <v>4.31</v>
      </c>
      <c r="G47" t="n">
        <v>3.49</v>
      </c>
      <c r="H47" t="n">
        <v>3.76</v>
      </c>
      <c r="I47" t="n">
        <v>3.88</v>
      </c>
      <c r="J47" t="n">
        <v>2.24</v>
      </c>
    </row>
    <row r="48">
      <c r="A48" s="5" t="inlineStr">
        <is>
          <t>Personal am Ende des Jahres</t>
        </is>
      </c>
      <c r="B48" s="5" t="inlineStr">
        <is>
          <t>Staff at the end of year</t>
        </is>
      </c>
      <c r="C48" t="n">
        <v>27574</v>
      </c>
      <c r="D48" t="n">
        <v>27097</v>
      </c>
      <c r="E48" t="n">
        <v>25674</v>
      </c>
      <c r="F48" t="n">
        <v>26065</v>
      </c>
      <c r="G48" t="n">
        <v>22014</v>
      </c>
      <c r="H48" t="n">
        <v>21464</v>
      </c>
      <c r="I48" t="n">
        <v>19736</v>
      </c>
      <c r="J48" t="n">
        <v>10150</v>
      </c>
    </row>
    <row r="49">
      <c r="A49" s="5" t="inlineStr">
        <is>
          <t>Personalaufwand in Mio. GBP</t>
        </is>
      </c>
      <c r="B49" s="5" t="inlineStr"/>
      <c r="C49" t="n">
        <v>1266</v>
      </c>
      <c r="D49" t="n">
        <v>1194</v>
      </c>
      <c r="E49" t="n">
        <v>1046</v>
      </c>
      <c r="F49" t="n">
        <v>895</v>
      </c>
      <c r="G49" t="n">
        <v>845</v>
      </c>
      <c r="H49" t="n">
        <v>883</v>
      </c>
      <c r="I49" t="n">
        <v>781</v>
      </c>
      <c r="J49" t="n">
        <v>340.6</v>
      </c>
    </row>
    <row r="50">
      <c r="A50" s="5" t="inlineStr">
        <is>
          <t>Aufwand je Mitarbeiter in GBP</t>
        </is>
      </c>
      <c r="B50" s="5" t="inlineStr"/>
      <c r="C50" t="n">
        <v>45913</v>
      </c>
      <c r="D50" t="n">
        <v>44064</v>
      </c>
      <c r="E50" t="n">
        <v>40742</v>
      </c>
      <c r="F50" t="n">
        <v>34337</v>
      </c>
      <c r="G50" t="n">
        <v>38385</v>
      </c>
      <c r="H50" t="n">
        <v>41139</v>
      </c>
      <c r="I50" t="n">
        <v>39572</v>
      </c>
      <c r="J50" t="n">
        <v>33557</v>
      </c>
    </row>
    <row r="51">
      <c r="A51" s="5" t="inlineStr">
        <is>
          <t>Umsatz je Mitarbeiter in GBP</t>
        </is>
      </c>
      <c r="B51" s="5" t="inlineStr"/>
      <c r="C51" t="n">
        <v>223798</v>
      </c>
      <c r="D51" t="n">
        <v>212754</v>
      </c>
      <c r="E51" t="n">
        <v>186220</v>
      </c>
      <c r="F51" t="n">
        <v>155995</v>
      </c>
      <c r="G51" t="n">
        <v>173526</v>
      </c>
      <c r="H51" t="n">
        <v>187989</v>
      </c>
      <c r="I51" t="n">
        <v>185919</v>
      </c>
      <c r="J51" t="n">
        <v>194030</v>
      </c>
    </row>
    <row r="52">
      <c r="A52" s="5" t="inlineStr">
        <is>
          <t>Bruttoergebnis je Mitarbeiter in GBP</t>
        </is>
      </c>
      <c r="B52" s="5" t="inlineStr"/>
      <c r="C52" t="n">
        <v>21071</v>
      </c>
      <c r="D52" t="n">
        <v>17825</v>
      </c>
      <c r="E52" t="n">
        <v>15035</v>
      </c>
      <c r="F52" t="n">
        <v>11011</v>
      </c>
      <c r="G52" t="n">
        <v>86036</v>
      </c>
      <c r="H52" t="n">
        <v>88893</v>
      </c>
      <c r="I52" t="n">
        <v>87338</v>
      </c>
      <c r="J52" t="n">
        <v>45714</v>
      </c>
    </row>
    <row r="53">
      <c r="A53" s="5" t="inlineStr">
        <is>
          <t>Gewinn je Mitarbeiter in GBP</t>
        </is>
      </c>
      <c r="B53" s="5" t="inlineStr"/>
      <c r="C53" t="n">
        <v>9937</v>
      </c>
      <c r="D53" t="n">
        <v>9558</v>
      </c>
      <c r="E53" t="n">
        <v>8102</v>
      </c>
      <c r="F53" t="n">
        <v>6407</v>
      </c>
      <c r="G53" t="n">
        <v>7086</v>
      </c>
      <c r="H53" t="n">
        <v>6523</v>
      </c>
      <c r="I53" t="n">
        <v>3907</v>
      </c>
      <c r="J53" t="n">
        <v>7419</v>
      </c>
    </row>
    <row r="54">
      <c r="A54" s="5" t="inlineStr">
        <is>
          <t>KGV (Kurs/Gewinn)</t>
        </is>
      </c>
      <c r="B54" s="5" t="inlineStr">
        <is>
          <t>PE (price/earnings)</t>
        </is>
      </c>
      <c r="C54" t="n">
        <v>18.1</v>
      </c>
      <c r="D54" t="n">
        <v>21.2</v>
      </c>
      <c r="E54" t="n">
        <v>19.5</v>
      </c>
      <c r="F54" t="n">
        <v>21.2</v>
      </c>
      <c r="G54" t="n">
        <v>20.4</v>
      </c>
      <c r="H54" t="n">
        <v>20.9</v>
      </c>
      <c r="I54" t="n">
        <v>29.5</v>
      </c>
      <c r="J54" t="n">
        <v>15.1</v>
      </c>
    </row>
    <row r="55">
      <c r="A55" s="5" t="inlineStr">
        <is>
          <t>KUV (Kurs/Umsatz)</t>
        </is>
      </c>
      <c r="B55" s="5" t="inlineStr">
        <is>
          <t>PS (price/sales)</t>
        </is>
      </c>
      <c r="C55" t="n">
        <v>0.79</v>
      </c>
      <c r="D55" t="n">
        <v>0.98</v>
      </c>
      <c r="E55" t="n">
        <v>0.86</v>
      </c>
      <c r="F55" t="n">
        <v>0.89</v>
      </c>
      <c r="G55" t="n">
        <v>0.86</v>
      </c>
      <c r="H55" t="n">
        <v>0.73</v>
      </c>
      <c r="I55" t="n">
        <v>0.6</v>
      </c>
      <c r="J55" t="n">
        <v>0.78</v>
      </c>
    </row>
    <row r="56">
      <c r="A56" s="5" t="inlineStr">
        <is>
          <t>KBV (Kurs/Buchwert)</t>
        </is>
      </c>
      <c r="B56" s="5" t="inlineStr">
        <is>
          <t>PB (price/book value)</t>
        </is>
      </c>
      <c r="C56" t="n">
        <v>1.57</v>
      </c>
      <c r="D56" t="n">
        <v>2.69</v>
      </c>
      <c r="E56" t="n">
        <v>3.04</v>
      </c>
      <c r="F56" t="n">
        <v>3.17</v>
      </c>
      <c r="G56" t="n">
        <v>3.21</v>
      </c>
      <c r="H56" t="n">
        <v>2.6</v>
      </c>
      <c r="I56" t="n">
        <v>2.02</v>
      </c>
      <c r="J56" t="n">
        <v>1.45</v>
      </c>
    </row>
    <row r="57">
      <c r="A57" s="5" t="inlineStr">
        <is>
          <t>KCV (Kurs/Cashflow)</t>
        </is>
      </c>
      <c r="B57" s="5" t="inlineStr">
        <is>
          <t>PC (price/cashflow)</t>
        </is>
      </c>
      <c r="C57" t="n">
        <v>9.15</v>
      </c>
      <c r="D57" t="n">
        <v>12.53</v>
      </c>
      <c r="E57" t="n">
        <v>7.86</v>
      </c>
      <c r="F57" t="n">
        <v>9.93</v>
      </c>
      <c r="G57" t="n">
        <v>8.15</v>
      </c>
      <c r="H57" t="n">
        <v>13.93</v>
      </c>
      <c r="I57" t="n">
        <v>7.37</v>
      </c>
      <c r="J57" t="n">
        <v>10</v>
      </c>
    </row>
    <row r="58">
      <c r="A58" s="5" t="inlineStr">
        <is>
          <t>Dividendenrendite in %</t>
        </is>
      </c>
      <c r="B58" s="5" t="inlineStr">
        <is>
          <t>Dividend Yield in %</t>
        </is>
      </c>
      <c r="C58" t="n">
        <v>4.54</v>
      </c>
      <c r="D58" t="n">
        <v>2.78</v>
      </c>
      <c r="E58" t="n">
        <v>3.52</v>
      </c>
      <c r="F58" t="n">
        <v>3.41</v>
      </c>
      <c r="G58" t="n">
        <v>3.18</v>
      </c>
      <c r="H58" t="n">
        <v>3.19</v>
      </c>
      <c r="I58" t="n">
        <v>3.39</v>
      </c>
      <c r="J58" t="n">
        <v>3.61</v>
      </c>
    </row>
    <row r="59">
      <c r="A59" s="5" t="inlineStr">
        <is>
          <t>Gewinnrendite in %</t>
        </is>
      </c>
      <c r="B59" s="5" t="inlineStr">
        <is>
          <t>Return on profit in %</t>
        </is>
      </c>
      <c r="C59" t="n">
        <v>5.5</v>
      </c>
      <c r="D59" t="n">
        <v>4.7</v>
      </c>
      <c r="E59" t="n">
        <v>5.1</v>
      </c>
      <c r="F59" t="n">
        <v>4.7</v>
      </c>
      <c r="G59" t="n">
        <v>4.9</v>
      </c>
      <c r="H59" t="n">
        <v>4.8</v>
      </c>
      <c r="I59" t="n">
        <v>3.4</v>
      </c>
      <c r="J59" t="n">
        <v>6.6</v>
      </c>
    </row>
    <row r="60">
      <c r="A60" s="5" t="inlineStr">
        <is>
          <t>Eigenkapitalrendite in %</t>
        </is>
      </c>
      <c r="B60" s="5" t="inlineStr">
        <is>
          <t>Return on Equity in %</t>
        </is>
      </c>
      <c r="C60" t="n">
        <v>8.800000000000001</v>
      </c>
      <c r="D60" t="n">
        <v>12.27</v>
      </c>
      <c r="E60" t="n">
        <v>15.37</v>
      </c>
      <c r="F60" t="n">
        <v>14.69</v>
      </c>
      <c r="G60" t="n">
        <v>15.31</v>
      </c>
      <c r="H60" t="n">
        <v>12.37</v>
      </c>
      <c r="I60" t="n">
        <v>7.09</v>
      </c>
      <c r="J60" t="n">
        <v>7.11</v>
      </c>
    </row>
    <row r="61">
      <c r="A61" s="5" t="inlineStr">
        <is>
          <t>Umsatzrendite in %</t>
        </is>
      </c>
      <c r="B61" s="5" t="inlineStr">
        <is>
          <t>Return on sales in %</t>
        </is>
      </c>
      <c r="C61" t="n">
        <v>4.44</v>
      </c>
      <c r="D61" t="n">
        <v>4.49</v>
      </c>
      <c r="E61" t="n">
        <v>4.35</v>
      </c>
      <c r="F61" t="n">
        <v>4.11</v>
      </c>
      <c r="G61" t="n">
        <v>4.08</v>
      </c>
      <c r="H61" t="n">
        <v>3.47</v>
      </c>
      <c r="I61" t="n">
        <v>2.1</v>
      </c>
      <c r="J61" t="n">
        <v>3.82</v>
      </c>
    </row>
    <row r="62">
      <c r="A62" s="5" t="inlineStr">
        <is>
          <t>Gesamtkapitalrendite in %</t>
        </is>
      </c>
      <c r="B62" s="5" t="inlineStr">
        <is>
          <t>Total Return on Investment in %</t>
        </is>
      </c>
      <c r="C62" t="n">
        <v>3.22</v>
      </c>
      <c r="D62" t="n">
        <v>4.09</v>
      </c>
      <c r="E62" t="n">
        <v>4.63</v>
      </c>
      <c r="F62" t="n">
        <v>4.1</v>
      </c>
      <c r="G62" t="n">
        <v>4.73</v>
      </c>
      <c r="H62" t="n">
        <v>3.96</v>
      </c>
      <c r="I62" t="n">
        <v>2.14</v>
      </c>
      <c r="J62" t="n">
        <v>3.62</v>
      </c>
    </row>
    <row r="63">
      <c r="A63" s="5" t="inlineStr">
        <is>
          <t>Return on Investment in %</t>
        </is>
      </c>
      <c r="B63" s="5" t="inlineStr">
        <is>
          <t>Return on Investment in %</t>
        </is>
      </c>
      <c r="C63" t="n">
        <v>3.22</v>
      </c>
      <c r="D63" t="n">
        <v>4.09</v>
      </c>
      <c r="E63" t="n">
        <v>4.63</v>
      </c>
      <c r="F63" t="n">
        <v>4.1</v>
      </c>
      <c r="G63" t="n">
        <v>4.73</v>
      </c>
      <c r="H63" t="n">
        <v>3.96</v>
      </c>
      <c r="I63" t="n">
        <v>2.14</v>
      </c>
      <c r="J63" t="n">
        <v>3.62</v>
      </c>
    </row>
    <row r="64">
      <c r="A64" s="5" t="inlineStr">
        <is>
          <t>Arbeitsintensität in %</t>
        </is>
      </c>
      <c r="B64" s="5" t="inlineStr">
        <is>
          <t>Work Intensity in %</t>
        </is>
      </c>
      <c r="C64" t="n">
        <v>25.54</v>
      </c>
      <c r="D64" t="n">
        <v>27.9</v>
      </c>
      <c r="E64" t="n">
        <v>29.74</v>
      </c>
      <c r="F64" t="n">
        <v>30.06</v>
      </c>
      <c r="G64" t="n">
        <v>30.2</v>
      </c>
      <c r="H64" t="n">
        <v>30.52</v>
      </c>
      <c r="I64" t="n">
        <v>29.67</v>
      </c>
      <c r="J64" t="n">
        <v>53.2</v>
      </c>
    </row>
    <row r="65">
      <c r="A65" s="5" t="inlineStr">
        <is>
          <t>Eigenkapitalquote in %</t>
        </is>
      </c>
      <c r="B65" s="5" t="inlineStr">
        <is>
          <t>Equity Ratio in %</t>
        </is>
      </c>
      <c r="C65" t="n">
        <v>36.53</v>
      </c>
      <c r="D65" t="n">
        <v>33.34</v>
      </c>
      <c r="E65" t="n">
        <v>30.11</v>
      </c>
      <c r="F65" t="n">
        <v>27.88</v>
      </c>
      <c r="G65" t="n">
        <v>30.87</v>
      </c>
      <c r="H65" t="n">
        <v>32.02</v>
      </c>
      <c r="I65" t="n">
        <v>30.14</v>
      </c>
      <c r="J65" t="n">
        <v>50.93</v>
      </c>
    </row>
    <row r="66">
      <c r="A66" s="5" t="inlineStr">
        <is>
          <t>Fremdkapitalquote in %</t>
        </is>
      </c>
      <c r="B66" s="5" t="inlineStr">
        <is>
          <t>Debt Ratio in %</t>
        </is>
      </c>
      <c r="C66" t="n">
        <v>63.47</v>
      </c>
      <c r="D66" t="n">
        <v>66.66</v>
      </c>
      <c r="E66" t="n">
        <v>69.89</v>
      </c>
      <c r="F66" t="n">
        <v>72.12</v>
      </c>
      <c r="G66" t="n">
        <v>69.13</v>
      </c>
      <c r="H66" t="n">
        <v>67.98</v>
      </c>
      <c r="I66" t="n">
        <v>69.86</v>
      </c>
      <c r="J66" t="n">
        <v>49.07</v>
      </c>
    </row>
    <row r="67">
      <c r="A67" s="5" t="inlineStr">
        <is>
          <t>Verschuldungsgrad in %</t>
        </is>
      </c>
      <c r="B67" s="5" t="inlineStr">
        <is>
          <t>Finance Gearing in %</t>
        </is>
      </c>
      <c r="C67" t="n">
        <v>173.75</v>
      </c>
      <c r="D67" t="n">
        <v>199.95</v>
      </c>
      <c r="E67" t="n">
        <v>232.08</v>
      </c>
      <c r="F67" t="n">
        <v>258.66</v>
      </c>
      <c r="G67" t="n">
        <v>223.95</v>
      </c>
      <c r="H67" t="n">
        <v>212.28</v>
      </c>
      <c r="I67" t="n">
        <v>231.83</v>
      </c>
      <c r="J67" t="n">
        <v>96.37</v>
      </c>
    </row>
    <row r="68">
      <c r="A68" s="5" t="inlineStr">
        <is>
          <t>Bruttoergebnis Marge in %</t>
        </is>
      </c>
      <c r="B68" s="5" t="inlineStr">
        <is>
          <t>Gross Profit Marge in %</t>
        </is>
      </c>
      <c r="C68" t="n">
        <v>9.42</v>
      </c>
      <c r="D68" t="n">
        <v>8.380000000000001</v>
      </c>
      <c r="E68" t="n">
        <v>8.07</v>
      </c>
      <c r="F68" t="n">
        <v>7.06</v>
      </c>
      <c r="G68" t="n">
        <v>49.58</v>
      </c>
      <c r="H68" t="n">
        <v>47.29</v>
      </c>
      <c r="I68" t="n">
        <v>46.99</v>
      </c>
    </row>
    <row r="69">
      <c r="A69" s="5" t="inlineStr">
        <is>
          <t>Kurzfristige Vermögensquote in %</t>
        </is>
      </c>
      <c r="B69" s="5" t="inlineStr">
        <is>
          <t>Current Assets Ratio in %</t>
        </is>
      </c>
      <c r="C69" t="n">
        <v>25.54</v>
      </c>
      <c r="D69" t="n">
        <v>27.9</v>
      </c>
      <c r="E69" t="n">
        <v>29.74</v>
      </c>
      <c r="F69" t="n">
        <v>30.06</v>
      </c>
      <c r="G69" t="n">
        <v>30.2</v>
      </c>
      <c r="H69" t="n">
        <v>30.52</v>
      </c>
      <c r="I69" t="n">
        <v>29.67</v>
      </c>
    </row>
    <row r="70">
      <c r="A70" s="5" t="inlineStr">
        <is>
          <t>Nettogewinn Marge in %</t>
        </is>
      </c>
      <c r="B70" s="5" t="inlineStr">
        <is>
          <t>Net Profit Marge in %</t>
        </is>
      </c>
      <c r="C70" t="n">
        <v>4.44</v>
      </c>
      <c r="D70" t="n">
        <v>4.49</v>
      </c>
      <c r="E70" t="n">
        <v>4.35</v>
      </c>
      <c r="F70" t="n">
        <v>4.11</v>
      </c>
      <c r="G70" t="n">
        <v>4.08</v>
      </c>
      <c r="H70" t="n">
        <v>3.47</v>
      </c>
      <c r="I70" t="n">
        <v>2.1</v>
      </c>
    </row>
    <row r="71">
      <c r="A71" s="5" t="inlineStr">
        <is>
          <t>Operative Ergebnis Marge in %</t>
        </is>
      </c>
      <c r="B71" s="5" t="inlineStr">
        <is>
          <t>EBIT Marge in %</t>
        </is>
      </c>
      <c r="C71" t="n">
        <v>6.92</v>
      </c>
      <c r="D71" t="n">
        <v>6.26</v>
      </c>
      <c r="E71" t="n">
        <v>6.61</v>
      </c>
      <c r="F71" t="n">
        <v>6.15</v>
      </c>
      <c r="G71" t="n">
        <v>6.52</v>
      </c>
      <c r="H71" t="n">
        <v>5.4</v>
      </c>
      <c r="I71" t="n">
        <v>3.45</v>
      </c>
    </row>
    <row r="72">
      <c r="A72" s="5" t="inlineStr">
        <is>
          <t>Vermögensumsschlag in %</t>
        </is>
      </c>
      <c r="B72" s="5" t="inlineStr">
        <is>
          <t>Asset Turnover in %</t>
        </is>
      </c>
      <c r="C72" t="n">
        <v>72.44</v>
      </c>
      <c r="D72" t="n">
        <v>91.09</v>
      </c>
      <c r="E72" t="n">
        <v>106.41</v>
      </c>
      <c r="F72" t="n">
        <v>99.70999999999999</v>
      </c>
      <c r="G72" t="n">
        <v>115.72</v>
      </c>
      <c r="H72" t="n">
        <v>114.14</v>
      </c>
      <c r="I72" t="n">
        <v>101.75</v>
      </c>
    </row>
    <row r="73">
      <c r="A73" s="5" t="inlineStr">
        <is>
          <t>Langfristige Vermögensquote in %</t>
        </is>
      </c>
      <c r="B73" s="5" t="inlineStr">
        <is>
          <t>Non-Current Assets Ratio in %</t>
        </is>
      </c>
      <c r="C73" t="n">
        <v>74.45999999999999</v>
      </c>
      <c r="D73" t="n">
        <v>72.09999999999999</v>
      </c>
      <c r="E73" t="n">
        <v>70.26000000000001</v>
      </c>
      <c r="F73" t="n">
        <v>69.94</v>
      </c>
      <c r="G73" t="n">
        <v>69.8</v>
      </c>
      <c r="H73" t="n">
        <v>69.48</v>
      </c>
      <c r="I73" t="n">
        <v>70.33</v>
      </c>
    </row>
    <row r="74">
      <c r="A74" s="5" t="inlineStr">
        <is>
          <t>Gesamtkapitalrentabilität</t>
        </is>
      </c>
      <c r="B74" s="5" t="inlineStr">
        <is>
          <t>ROA Return on Assets in %</t>
        </is>
      </c>
      <c r="C74" t="n">
        <v>3.22</v>
      </c>
      <c r="D74" t="n">
        <v>4.09</v>
      </c>
      <c r="E74" t="n">
        <v>4.63</v>
      </c>
      <c r="F74" t="n">
        <v>4.1</v>
      </c>
      <c r="G74" t="n">
        <v>4.73</v>
      </c>
      <c r="H74" t="n">
        <v>3.96</v>
      </c>
      <c r="I74" t="n">
        <v>2.14</v>
      </c>
    </row>
    <row r="75">
      <c r="A75" s="5" t="inlineStr">
        <is>
          <t>Ertrag des eingesetzten Kapitals</t>
        </is>
      </c>
      <c r="B75" s="5" t="inlineStr">
        <is>
          <t>ROCE Return on Cap. Empl. in %</t>
        </is>
      </c>
      <c r="C75" t="n">
        <v>7.07</v>
      </c>
      <c r="D75" t="n">
        <v>8.44</v>
      </c>
      <c r="E75" t="n">
        <v>11.12</v>
      </c>
      <c r="F75" t="n">
        <v>9.75</v>
      </c>
      <c r="G75" t="n">
        <v>11.61</v>
      </c>
      <c r="H75" t="n">
        <v>9.49</v>
      </c>
      <c r="I75" t="n">
        <v>5.21</v>
      </c>
    </row>
    <row r="76">
      <c r="A76" s="5" t="inlineStr">
        <is>
          <t>Eigenkapital zu Anlagevermögen</t>
        </is>
      </c>
      <c r="B76" s="5" t="inlineStr">
        <is>
          <t>Equity to Fixed Assets in %</t>
        </is>
      </c>
      <c r="C76" t="n">
        <v>49.06</v>
      </c>
      <c r="D76" t="n">
        <v>46.24</v>
      </c>
      <c r="E76" t="n">
        <v>42.86</v>
      </c>
      <c r="F76" t="n">
        <v>39.87</v>
      </c>
      <c r="G76" t="n">
        <v>44.23</v>
      </c>
      <c r="H76" t="n">
        <v>46.09</v>
      </c>
      <c r="I76" t="n">
        <v>42.86</v>
      </c>
    </row>
    <row r="77">
      <c r="A77" s="5" t="inlineStr">
        <is>
          <t>Liquidität Dritten Grades</t>
        </is>
      </c>
      <c r="B77" s="5" t="inlineStr">
        <is>
          <t>Current Ratio in %</t>
        </is>
      </c>
      <c r="C77" t="n">
        <v>87.88</v>
      </c>
      <c r="D77" t="n">
        <v>85.98</v>
      </c>
      <c r="E77" t="n">
        <v>80.97</v>
      </c>
      <c r="F77" t="n">
        <v>80.98</v>
      </c>
      <c r="G77" t="n">
        <v>86.25</v>
      </c>
      <c r="H77" t="n">
        <v>87.23</v>
      </c>
      <c r="I77" t="n">
        <v>90.83</v>
      </c>
    </row>
    <row r="78">
      <c r="A78" s="5" t="inlineStr">
        <is>
          <t>Operativer Cashflow</t>
        </is>
      </c>
      <c r="B78" s="5" t="inlineStr">
        <is>
          <t>Operating Cashflow in M</t>
        </is>
      </c>
      <c r="C78" t="n">
        <v>12544.65</v>
      </c>
      <c r="D78" t="n">
        <v>13469.75</v>
      </c>
      <c r="E78" t="n">
        <v>7474.860000000001</v>
      </c>
      <c r="F78" t="n">
        <v>9398.744999999999</v>
      </c>
      <c r="G78" t="n">
        <v>7698.979</v>
      </c>
      <c r="H78" t="n">
        <v>13084.449</v>
      </c>
      <c r="I78" t="n">
        <v>6843.782</v>
      </c>
    </row>
    <row r="79">
      <c r="A79" s="5" t="inlineStr">
        <is>
          <t>Aktienrückkauf</t>
        </is>
      </c>
      <c r="B79" s="5" t="inlineStr">
        <is>
          <t>Share Buyback in M</t>
        </is>
      </c>
      <c r="C79" t="n">
        <v>-296</v>
      </c>
      <c r="D79" t="n">
        <v>-124</v>
      </c>
      <c r="E79" t="n">
        <v>-4.5</v>
      </c>
      <c r="F79" t="n">
        <v>-1.840000000000032</v>
      </c>
      <c r="G79" t="n">
        <v>-5.360000000000014</v>
      </c>
      <c r="H79" t="n">
        <v>-10.69999999999993</v>
      </c>
      <c r="I79" t="n">
        <v>-1.600000000000023</v>
      </c>
    </row>
    <row r="80">
      <c r="A80" s="5" t="inlineStr">
        <is>
          <t>Umsatzwachstum 1J in %</t>
        </is>
      </c>
      <c r="B80" s="5" t="inlineStr">
        <is>
          <t>Revenue Growth 1Y in %</t>
        </is>
      </c>
      <c r="C80" t="n">
        <v>7.04</v>
      </c>
      <c r="D80" t="n">
        <v>20.58</v>
      </c>
      <c r="E80" t="n">
        <v>17.58</v>
      </c>
      <c r="F80" t="n">
        <v>6.44</v>
      </c>
      <c r="G80" t="n">
        <v>-5.33</v>
      </c>
      <c r="H80" t="n">
        <v>9.98</v>
      </c>
      <c r="I80" t="n">
        <v>86.34</v>
      </c>
    </row>
    <row r="81">
      <c r="A81" s="5" t="inlineStr">
        <is>
          <t>Umsatzwachstum 3J in %</t>
        </is>
      </c>
      <c r="B81" s="5" t="inlineStr">
        <is>
          <t>Revenue Growth 3Y in %</t>
        </is>
      </c>
      <c r="C81" t="n">
        <v>15.07</v>
      </c>
      <c r="D81" t="n">
        <v>14.87</v>
      </c>
      <c r="E81" t="n">
        <v>6.23</v>
      </c>
      <c r="F81" t="n">
        <v>3.7</v>
      </c>
      <c r="G81" t="n">
        <v>30.33</v>
      </c>
      <c r="H81" t="inlineStr">
        <is>
          <t>-</t>
        </is>
      </c>
      <c r="I81" t="inlineStr">
        <is>
          <t>-</t>
        </is>
      </c>
    </row>
    <row r="82">
      <c r="A82" s="5" t="inlineStr">
        <is>
          <t>Umsatzwachstum 5J in %</t>
        </is>
      </c>
      <c r="B82" s="5" t="inlineStr">
        <is>
          <t>Revenue Growth 5Y in %</t>
        </is>
      </c>
      <c r="C82" t="n">
        <v>9.26</v>
      </c>
      <c r="D82" t="n">
        <v>9.85</v>
      </c>
      <c r="E82" t="n">
        <v>23</v>
      </c>
      <c r="F82" t="inlineStr">
        <is>
          <t>-</t>
        </is>
      </c>
      <c r="G82" t="inlineStr">
        <is>
          <t>-</t>
        </is>
      </c>
      <c r="H82" t="inlineStr">
        <is>
          <t>-</t>
        </is>
      </c>
      <c r="I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row>
    <row r="84">
      <c r="A84" s="5" t="inlineStr">
        <is>
          <t>Gewinnwachstum 1J in %</t>
        </is>
      </c>
      <c r="B84" s="5" t="inlineStr">
        <is>
          <t>Earnings Growth 1Y in %</t>
        </is>
      </c>
      <c r="C84" t="n">
        <v>5.79</v>
      </c>
      <c r="D84" t="n">
        <v>24.52</v>
      </c>
      <c r="E84" t="n">
        <v>24.55</v>
      </c>
      <c r="F84" t="n">
        <v>7.05</v>
      </c>
      <c r="G84" t="n">
        <v>11.43</v>
      </c>
      <c r="H84" t="n">
        <v>81.58</v>
      </c>
      <c r="I84" t="n">
        <v>2.39</v>
      </c>
    </row>
    <row r="85">
      <c r="A85" s="5" t="inlineStr">
        <is>
          <t>Gewinnwachstum 3J in %</t>
        </is>
      </c>
      <c r="B85" s="5" t="inlineStr">
        <is>
          <t>Earnings Growth 3Y in %</t>
        </is>
      </c>
      <c r="C85" t="n">
        <v>18.29</v>
      </c>
      <c r="D85" t="n">
        <v>18.71</v>
      </c>
      <c r="E85" t="n">
        <v>14.34</v>
      </c>
      <c r="F85" t="n">
        <v>33.35</v>
      </c>
      <c r="G85" t="n">
        <v>31.8</v>
      </c>
      <c r="H85" t="inlineStr">
        <is>
          <t>-</t>
        </is>
      </c>
      <c r="I85" t="inlineStr">
        <is>
          <t>-</t>
        </is>
      </c>
    </row>
    <row r="86">
      <c r="A86" s="5" t="inlineStr">
        <is>
          <t>Gewinnwachstum 5J in %</t>
        </is>
      </c>
      <c r="B86" s="5" t="inlineStr">
        <is>
          <t>Earnings Growth 5Y in %</t>
        </is>
      </c>
      <c r="C86" t="n">
        <v>14.67</v>
      </c>
      <c r="D86" t="n">
        <v>29.83</v>
      </c>
      <c r="E86" t="n">
        <v>25.4</v>
      </c>
      <c r="F86" t="inlineStr">
        <is>
          <t>-</t>
        </is>
      </c>
      <c r="G86" t="inlineStr">
        <is>
          <t>-</t>
        </is>
      </c>
      <c r="H86" t="inlineStr">
        <is>
          <t>-</t>
        </is>
      </c>
      <c r="I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row>
    <row r="88">
      <c r="A88" s="5" t="inlineStr">
        <is>
          <t>PEG Ratio</t>
        </is>
      </c>
      <c r="B88" s="5" t="inlineStr">
        <is>
          <t>KGW Kurs/Gewinn/Wachstum</t>
        </is>
      </c>
      <c r="C88" t="n">
        <v>1.23</v>
      </c>
      <c r="D88" t="n">
        <v>0.71</v>
      </c>
      <c r="E88" t="n">
        <v>0.77</v>
      </c>
      <c r="F88" t="inlineStr">
        <is>
          <t>-</t>
        </is>
      </c>
      <c r="G88" t="inlineStr">
        <is>
          <t>-</t>
        </is>
      </c>
      <c r="H88" t="inlineStr">
        <is>
          <t>-</t>
        </is>
      </c>
      <c r="I88" t="inlineStr">
        <is>
          <t>-</t>
        </is>
      </c>
    </row>
    <row r="89">
      <c r="A89" s="5" t="inlineStr">
        <is>
          <t>EBIT-Wachstum 1J in %</t>
        </is>
      </c>
      <c r="B89" s="5" t="inlineStr">
        <is>
          <t>EBIT Growth 1Y in %</t>
        </is>
      </c>
      <c r="C89" t="n">
        <v>18.28</v>
      </c>
      <c r="D89" t="n">
        <v>14.24</v>
      </c>
      <c r="E89" t="n">
        <v>26.4</v>
      </c>
      <c r="F89" t="n">
        <v>0.4</v>
      </c>
      <c r="G89" t="n">
        <v>14.22</v>
      </c>
      <c r="H89" t="n">
        <v>72.47</v>
      </c>
      <c r="I89" t="n">
        <v>178.41</v>
      </c>
    </row>
    <row r="90">
      <c r="A90" s="5" t="inlineStr">
        <is>
          <t>EBIT-Wachstum 3J in %</t>
        </is>
      </c>
      <c r="B90" s="5" t="inlineStr">
        <is>
          <t>EBIT Growth 3Y in %</t>
        </is>
      </c>
      <c r="C90" t="n">
        <v>19.64</v>
      </c>
      <c r="D90" t="n">
        <v>13.68</v>
      </c>
      <c r="E90" t="n">
        <v>13.67</v>
      </c>
      <c r="F90" t="n">
        <v>29.03</v>
      </c>
      <c r="G90" t="n">
        <v>88.37</v>
      </c>
      <c r="H90" t="inlineStr">
        <is>
          <t>-</t>
        </is>
      </c>
      <c r="I90" t="inlineStr">
        <is>
          <t>-</t>
        </is>
      </c>
    </row>
    <row r="91">
      <c r="A91" s="5" t="inlineStr">
        <is>
          <t>EBIT-Wachstum 5J in %</t>
        </is>
      </c>
      <c r="B91" s="5" t="inlineStr">
        <is>
          <t>EBIT Growth 5Y in %</t>
        </is>
      </c>
      <c r="C91" t="n">
        <v>14.71</v>
      </c>
      <c r="D91" t="n">
        <v>25.55</v>
      </c>
      <c r="E91" t="n">
        <v>58.38</v>
      </c>
      <c r="F91" t="inlineStr">
        <is>
          <t>-</t>
        </is>
      </c>
      <c r="G91" t="inlineStr">
        <is>
          <t>-</t>
        </is>
      </c>
      <c r="H91" t="inlineStr">
        <is>
          <t>-</t>
        </is>
      </c>
      <c r="I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row>
    <row r="93">
      <c r="A93" s="5" t="inlineStr">
        <is>
          <t>Op.Cashflow Wachstum 1J in %</t>
        </is>
      </c>
      <c r="B93" s="5" t="inlineStr">
        <is>
          <t>Op.Cashflow Wachstum 1Y in %</t>
        </is>
      </c>
      <c r="C93" t="n">
        <v>-26.98</v>
      </c>
      <c r="D93" t="n">
        <v>59.41</v>
      </c>
      <c r="E93" t="n">
        <v>-20.85</v>
      </c>
      <c r="F93" t="n">
        <v>21.84</v>
      </c>
      <c r="G93" t="n">
        <v>-41.49</v>
      </c>
      <c r="H93" t="n">
        <v>89.01000000000001</v>
      </c>
      <c r="I93" t="n">
        <v>-26.3</v>
      </c>
    </row>
    <row r="94">
      <c r="A94" s="5" t="inlineStr">
        <is>
          <t>Op.Cashflow Wachstum 3J in %</t>
        </is>
      </c>
      <c r="B94" s="5" t="inlineStr">
        <is>
          <t>Op.Cashflow Wachstum 3Y in %</t>
        </is>
      </c>
      <c r="C94" t="n">
        <v>3.86</v>
      </c>
      <c r="D94" t="n">
        <v>20.13</v>
      </c>
      <c r="E94" t="n">
        <v>-13.5</v>
      </c>
      <c r="F94" t="n">
        <v>23.12</v>
      </c>
      <c r="G94" t="n">
        <v>7.07</v>
      </c>
      <c r="H94" t="inlineStr">
        <is>
          <t>-</t>
        </is>
      </c>
      <c r="I94" t="inlineStr">
        <is>
          <t>-</t>
        </is>
      </c>
    </row>
    <row r="95">
      <c r="A95" s="5" t="inlineStr">
        <is>
          <t>Op.Cashflow Wachstum 5J in %</t>
        </is>
      </c>
      <c r="B95" s="5" t="inlineStr">
        <is>
          <t>Op.Cashflow Wachstum 5Y in %</t>
        </is>
      </c>
      <c r="C95" t="n">
        <v>-1.61</v>
      </c>
      <c r="D95" t="n">
        <v>21.58</v>
      </c>
      <c r="E95" t="n">
        <v>4.44</v>
      </c>
      <c r="F95" t="inlineStr">
        <is>
          <t>-</t>
        </is>
      </c>
      <c r="G95" t="inlineStr">
        <is>
          <t>-</t>
        </is>
      </c>
      <c r="H95" t="inlineStr">
        <is>
          <t>-</t>
        </is>
      </c>
      <c r="I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row>
    <row r="97">
      <c r="A97" s="5" t="inlineStr">
        <is>
          <t>Working Capital in Mio</t>
        </is>
      </c>
      <c r="B97" s="5" t="inlineStr">
        <is>
          <t>Working Capital in M</t>
        </is>
      </c>
      <c r="C97" t="n">
        <v>-300</v>
      </c>
      <c r="D97" t="n">
        <v>-288</v>
      </c>
      <c r="E97" t="n">
        <v>-314</v>
      </c>
      <c r="F97" t="n">
        <v>-288</v>
      </c>
      <c r="G97" t="n">
        <v>-159</v>
      </c>
      <c r="H97" t="n">
        <v>-158</v>
      </c>
      <c r="I97" t="n">
        <v>-108</v>
      </c>
      <c r="J97" t="n">
        <v>488.3</v>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P90"/>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21"/>
    <col customWidth="1" max="15" min="15" width="19"/>
    <col customWidth="1" max="16" min="16" width="10"/>
  </cols>
  <sheetData>
    <row r="1">
      <c r="A1" s="1" t="inlineStr">
        <is>
          <t xml:space="preserve">ADMIRAL GROUP </t>
        </is>
      </c>
      <c r="B1" s="2" t="inlineStr">
        <is>
          <t>WKN: A0DJ58  ISIN: GB00B02J6398  US-Symbol:AMIGF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+44-333-220-2062</t>
        </is>
      </c>
      <c r="G4" t="inlineStr">
        <is>
          <t>05.03.2020</t>
        </is>
      </c>
      <c r="H4" t="inlineStr">
        <is>
          <t>Publication Of Annual Report</t>
        </is>
      </c>
      <c r="J4" t="inlineStr">
        <is>
          <t>Munich Re</t>
        </is>
      </c>
      <c r="L4" t="inlineStr">
        <is>
          <t>10,10%</t>
        </is>
      </c>
    </row>
    <row r="5">
      <c r="A5" s="5" t="inlineStr">
        <is>
          <t>Ticker</t>
        </is>
      </c>
      <c r="B5" t="inlineStr">
        <is>
          <t>FLN</t>
        </is>
      </c>
      <c r="C5" s="5" t="inlineStr">
        <is>
          <t>Fax</t>
        </is>
      </c>
      <c r="D5" s="5" t="inlineStr"/>
      <c r="E5" t="inlineStr">
        <is>
          <t>-</t>
        </is>
      </c>
      <c r="G5" t="inlineStr">
        <is>
          <t>30.04.2020</t>
        </is>
      </c>
      <c r="H5" t="inlineStr">
        <is>
          <t>Annual General Meeting</t>
        </is>
      </c>
      <c r="J5" t="inlineStr">
        <is>
          <t>Henry Engelhardt &amp; Diane Briere de l’Isle</t>
        </is>
      </c>
      <c r="L5" t="inlineStr">
        <is>
          <t>9,60%</t>
        </is>
      </c>
    </row>
    <row r="6">
      <c r="A6" s="5" t="inlineStr">
        <is>
          <t>Gelistet Seit / Listed Since</t>
        </is>
      </c>
      <c r="B6" t="inlineStr">
        <is>
          <t>-</t>
        </is>
      </c>
      <c r="C6" s="5" t="inlineStr">
        <is>
          <t>Internet</t>
        </is>
      </c>
      <c r="D6" s="5" t="inlineStr"/>
      <c r="E6" t="inlineStr">
        <is>
          <t>http://www.admiralgroup.co.uk/</t>
        </is>
      </c>
      <c r="G6" t="inlineStr">
        <is>
          <t>01.06.2020</t>
        </is>
      </c>
      <c r="H6" t="inlineStr">
        <is>
          <t>Dividend Payout</t>
        </is>
      </c>
      <c r="J6" t="inlineStr">
        <is>
          <t>BlackRock Inc</t>
        </is>
      </c>
      <c r="L6" t="inlineStr">
        <is>
          <t>5,50%</t>
        </is>
      </c>
    </row>
    <row r="7">
      <c r="A7" s="5" t="inlineStr">
        <is>
          <t>Nominalwert / Nominal Value</t>
        </is>
      </c>
      <c r="B7" t="inlineStr">
        <is>
          <t>-</t>
        </is>
      </c>
      <c r="C7" s="5" t="inlineStr">
        <is>
          <t>Inv. Relations Telefon / Phone</t>
        </is>
      </c>
      <c r="D7" s="5" t="inlineStr"/>
      <c r="E7" t="inlineStr">
        <is>
          <t>+44-29-20602075</t>
        </is>
      </c>
      <c r="J7" t="inlineStr">
        <is>
          <t>N.M. Rothschild &amp; Sons Ltd.</t>
        </is>
      </c>
      <c r="L7" t="inlineStr">
        <is>
          <t>4,50%</t>
        </is>
      </c>
    </row>
    <row r="8">
      <c r="A8" s="5" t="inlineStr">
        <is>
          <t>Land / Country</t>
        </is>
      </c>
      <c r="B8" t="inlineStr">
        <is>
          <t>Großbritannien</t>
        </is>
      </c>
      <c r="C8" s="5" t="inlineStr">
        <is>
          <t>Kontaktperson / Contact Person</t>
        </is>
      </c>
      <c r="D8" s="5" t="inlineStr"/>
      <c r="E8" t="inlineStr">
        <is>
          <t>-</t>
        </is>
      </c>
      <c r="J8" t="inlineStr">
        <is>
          <t>Moondance Foundation</t>
        </is>
      </c>
      <c r="L8" t="inlineStr">
        <is>
          <t>3,90%</t>
        </is>
      </c>
    </row>
    <row r="9">
      <c r="A9" s="5" t="inlineStr">
        <is>
          <t>Währung / Currency</t>
        </is>
      </c>
      <c r="B9" t="inlineStr">
        <is>
          <t>GBP</t>
        </is>
      </c>
      <c r="C9" s="5" t="inlineStr"/>
      <c r="D9" s="5" t="inlineStr"/>
      <c r="J9" t="inlineStr">
        <is>
          <t>Freefloat</t>
        </is>
      </c>
      <c r="L9" t="inlineStr">
        <is>
          <t>66,40%</t>
        </is>
      </c>
    </row>
    <row r="10">
      <c r="A10" s="5" t="inlineStr">
        <is>
          <t>Branche / Industry</t>
        </is>
      </c>
      <c r="B10" t="inlineStr">
        <is>
          <t>Financial Services</t>
        </is>
      </c>
      <c r="C10" s="5" t="inlineStr"/>
      <c r="D10" s="5" t="inlineStr"/>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Admiral Group plcTy Admiral, David Street  UK-Cardiff CF10 2EH</t>
        </is>
      </c>
    </row>
    <row r="14">
      <c r="A14" s="5" t="inlineStr">
        <is>
          <t>Management</t>
        </is>
      </c>
      <c r="B14" t="inlineStr">
        <is>
          <t>David Stevens, Geraint Jones</t>
        </is>
      </c>
    </row>
    <row r="15">
      <c r="A15" s="5" t="inlineStr">
        <is>
          <t>Aufsichtsrat / Board</t>
        </is>
      </c>
      <c r="B15" t="inlineStr">
        <is>
          <t>Annette Court, David Stevens, Geraint Jones, Jean Park, Justine Roberts, Manning Rountree, Owen Clarke, Andy Crossley, Mike Brierley, Karen Green</t>
        </is>
      </c>
    </row>
    <row r="16">
      <c r="A16" s="5" t="inlineStr">
        <is>
          <t>Beschreibung</t>
        </is>
      </c>
      <c r="B16" t="inlineStr">
        <is>
          <t>Die Admiral Group plc ist eine Unternehmensgruppe, die in der Versicherungsbranche mit Fokus auf Kfz-Versicherungen tätig ist. Für Grossbritannien umfasst die Angebotspalette die Kfz-Versicherungen unter den Handelsmarken: Admiral - für private Pkw bereits seit 1993, Bell - mit verschiedenen Leistungspaketen und einem speziellen Bonussystem, Diamond - insbesondere für Frauen, Gladiator - eine Gruppe von Versicherungsmaklern für gewerbliche Versicherungsnehmer sowie elephant - ein online Versicherungsservice ohne persönliche Beratung vor Ort. Darüber hinaus bietet die Admiral Group plc mit Confused.com eine Informationsplattform über das Internet für einen Vergleich der Versicherungsprämien in diversen Versicherungssparten an. International ist die Admiral Group in Spanien, Italien, Frankreich und den USA tätig sowie mit Niederlassungen in Kanada und in Indien vertreten. Der Hauptsitz der Admiral Group plc ist Cardiff, UK. Copyright 2014 FINANCE BASE AG</t>
        </is>
      </c>
    </row>
    <row r="17">
      <c r="A17" s="5" t="inlineStr">
        <is>
          <t>Profile</t>
        </is>
      </c>
      <c r="B17" t="inlineStr">
        <is>
          <t>The Admiral Group plc is a corporate group that has been working in the insurance industry with a focus on motor insurance. Admiral - for private passenger cars since 1993, Bell - with various service packages and a special bonus system Diamond - especially for women, Gladiator - a group of insurance for commercial policyholders and elephant - For the UK, the range includes the car insurance under the trademarks an online insurance service without personal service on site. It also provides the Admiral Group plc Confused.com an information platform on the Internet for a comparison of insurance premiums in various lines of business. Internationally, the Admiral Group in Spain, Italy, France and the United States is represented active and with offices in Canada and India. The headquarters of Admiral Group plc is Cardiff,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Gesamtertrag</t>
        </is>
      </c>
      <c r="B20" s="5" t="inlineStr">
        <is>
          <t>Total Income</t>
        </is>
      </c>
      <c r="C20" t="inlineStr">
        <is>
          <t>-</t>
        </is>
      </c>
      <c r="D20" t="inlineStr">
        <is>
          <t>-</t>
        </is>
      </c>
      <c r="E20" t="inlineStr">
        <is>
          <t>-</t>
        </is>
      </c>
      <c r="F20" t="inlineStr">
        <is>
          <t>-</t>
        </is>
      </c>
      <c r="G20" t="inlineStr">
        <is>
          <t>-</t>
        </is>
      </c>
      <c r="H20" t="inlineStr">
        <is>
          <t>-</t>
        </is>
      </c>
      <c r="I20" t="inlineStr">
        <is>
          <t>-</t>
        </is>
      </c>
      <c r="J20" t="inlineStr">
        <is>
          <t>-</t>
        </is>
      </c>
      <c r="K20" t="inlineStr">
        <is>
          <t>-</t>
        </is>
      </c>
      <c r="L20" t="inlineStr">
        <is>
          <t>-</t>
        </is>
      </c>
      <c r="M20" t="inlineStr">
        <is>
          <t>-</t>
        </is>
      </c>
      <c r="N20" t="inlineStr">
        <is>
          <t>-</t>
        </is>
      </c>
      <c r="O20" t="inlineStr">
        <is>
          <t>-</t>
        </is>
      </c>
      <c r="P20" t="inlineStr">
        <is>
          <t>-</t>
        </is>
      </c>
    </row>
    <row r="21">
      <c r="A21" s="5" t="inlineStr">
        <is>
          <t>Operatives Ergebnis (EBIT)</t>
        </is>
      </c>
      <c r="B21" s="5" t="inlineStr">
        <is>
          <t>EBIT Earning Before Interest &amp; Tax</t>
        </is>
      </c>
      <c r="C21" t="n">
        <v>535.2</v>
      </c>
      <c r="D21" t="n">
        <v>487.5</v>
      </c>
      <c r="E21" t="n">
        <v>414.9</v>
      </c>
      <c r="F21" t="n">
        <v>289.8</v>
      </c>
      <c r="G21" t="n">
        <v>379.8</v>
      </c>
      <c r="H21" t="n">
        <v>355.3</v>
      </c>
      <c r="I21" t="n">
        <v>370.2</v>
      </c>
      <c r="J21" t="n">
        <v>344.6</v>
      </c>
      <c r="K21" t="n">
        <v>299.1</v>
      </c>
      <c r="L21" t="n">
        <v>265.5</v>
      </c>
      <c r="M21" t="n">
        <v>215.8</v>
      </c>
      <c r="N21" t="n">
        <v>202.5</v>
      </c>
      <c r="O21" t="n">
        <v>182.4</v>
      </c>
      <c r="P21" t="n">
        <v>182.4</v>
      </c>
    </row>
    <row r="22">
      <c r="A22" s="5" t="inlineStr">
        <is>
          <t>Finanzergebnis</t>
        </is>
      </c>
      <c r="B22" s="5" t="inlineStr">
        <is>
          <t>Financial Result</t>
        </is>
      </c>
      <c r="C22" t="n">
        <v>-12.6</v>
      </c>
      <c r="D22" t="n">
        <v>-11.3</v>
      </c>
      <c r="E22" t="n">
        <v>-11.4</v>
      </c>
      <c r="F22" t="n">
        <v>-11.4</v>
      </c>
      <c r="G22" t="n">
        <v>-11.1</v>
      </c>
      <c r="H22" t="n">
        <v>-4.6</v>
      </c>
      <c r="I22" t="inlineStr">
        <is>
          <t>-</t>
        </is>
      </c>
      <c r="J22" t="inlineStr">
        <is>
          <t>-</t>
        </is>
      </c>
      <c r="K22" t="inlineStr">
        <is>
          <t>-</t>
        </is>
      </c>
      <c r="L22" t="inlineStr">
        <is>
          <t>-</t>
        </is>
      </c>
      <c r="M22" t="inlineStr">
        <is>
          <t>-</t>
        </is>
      </c>
      <c r="N22" t="inlineStr">
        <is>
          <t>-</t>
        </is>
      </c>
      <c r="O22" t="n">
        <v>-0.3</v>
      </c>
      <c r="P22" t="n">
        <v>-0.3</v>
      </c>
    </row>
    <row r="23">
      <c r="A23" s="5" t="inlineStr">
        <is>
          <t>Ergebnis vor Steuer (EBT)</t>
        </is>
      </c>
      <c r="B23" s="5" t="inlineStr">
        <is>
          <t>EBT Earning Before Tax</t>
        </is>
      </c>
      <c r="C23" t="n">
        <v>522.6</v>
      </c>
      <c r="D23" t="n">
        <v>476.2</v>
      </c>
      <c r="E23" t="n">
        <v>403.5</v>
      </c>
      <c r="F23" t="n">
        <v>278.4</v>
      </c>
      <c r="G23" t="n">
        <v>368.7</v>
      </c>
      <c r="H23" t="n">
        <v>350.7</v>
      </c>
      <c r="I23" t="n">
        <v>370.2</v>
      </c>
      <c r="J23" t="n">
        <v>344.6</v>
      </c>
      <c r="K23" t="n">
        <v>299.1</v>
      </c>
      <c r="L23" t="n">
        <v>265.5</v>
      </c>
      <c r="M23" t="n">
        <v>215.8</v>
      </c>
      <c r="N23" t="n">
        <v>202.5</v>
      </c>
      <c r="O23" t="n">
        <v>182.1</v>
      </c>
      <c r="P23" t="n">
        <v>182.1</v>
      </c>
    </row>
    <row r="24">
      <c r="A24" s="5" t="inlineStr">
        <is>
          <t>Ergebnis nach Steuer</t>
        </is>
      </c>
      <c r="B24" s="5" t="inlineStr">
        <is>
          <t>Earnings after tax</t>
        </is>
      </c>
      <c r="C24" t="n">
        <v>428.4</v>
      </c>
      <c r="D24" t="n">
        <v>390.5</v>
      </c>
      <c r="E24" t="n">
        <v>331.6</v>
      </c>
      <c r="F24" t="n">
        <v>214.1</v>
      </c>
      <c r="G24" t="n">
        <v>291.8</v>
      </c>
      <c r="H24" t="n">
        <v>281.6</v>
      </c>
      <c r="I24" t="n">
        <v>286.9</v>
      </c>
      <c r="J24" t="n">
        <v>258.4</v>
      </c>
      <c r="K24" t="n">
        <v>221.3</v>
      </c>
      <c r="L24" t="n">
        <v>193.6</v>
      </c>
      <c r="M24" t="n">
        <v>156.9</v>
      </c>
      <c r="N24" t="n">
        <v>144.9</v>
      </c>
      <c r="O24" t="n">
        <v>127.4</v>
      </c>
      <c r="P24" t="n">
        <v>127.4</v>
      </c>
    </row>
    <row r="25">
      <c r="A25" s="5" t="inlineStr">
        <is>
          <t>Minderheitenanteil</t>
        </is>
      </c>
      <c r="B25" s="5" t="inlineStr">
        <is>
          <t>Minority Share</t>
        </is>
      </c>
      <c r="C25" t="n">
        <v>4</v>
      </c>
      <c r="D25" t="n">
        <v>4.6</v>
      </c>
      <c r="E25" t="n">
        <v>2.6</v>
      </c>
      <c r="F25" t="n">
        <v>8.1</v>
      </c>
      <c r="G25" t="n">
        <v>8.199999999999999</v>
      </c>
      <c r="H25" t="n">
        <v>3.6</v>
      </c>
      <c r="I25" t="n">
        <v>0.1</v>
      </c>
      <c r="J25" t="inlineStr">
        <is>
          <t>-</t>
        </is>
      </c>
      <c r="K25" t="n">
        <v>-0.1</v>
      </c>
      <c r="L25" t="n">
        <v>0.2</v>
      </c>
      <c r="M25" t="inlineStr">
        <is>
          <t>-</t>
        </is>
      </c>
      <c r="N25" t="inlineStr">
        <is>
          <t>-</t>
        </is>
      </c>
      <c r="O25" t="inlineStr">
        <is>
          <t>-</t>
        </is>
      </c>
      <c r="P25" t="inlineStr">
        <is>
          <t>-</t>
        </is>
      </c>
    </row>
    <row r="26">
      <c r="A26" s="5" t="inlineStr">
        <is>
          <t>Jahresüberschuss/-fehlbetrag</t>
        </is>
      </c>
      <c r="B26" s="5" t="inlineStr">
        <is>
          <t>Net Profit</t>
        </is>
      </c>
      <c r="C26" t="n">
        <v>428.4</v>
      </c>
      <c r="D26" t="n">
        <v>395.1</v>
      </c>
      <c r="E26" t="n">
        <v>334.2</v>
      </c>
      <c r="F26" t="n">
        <v>222.2</v>
      </c>
      <c r="G26" t="n">
        <v>300</v>
      </c>
      <c r="H26" t="n">
        <v>285.2</v>
      </c>
      <c r="I26" t="n">
        <v>287</v>
      </c>
      <c r="J26" t="n">
        <v>258.4</v>
      </c>
      <c r="K26" t="n">
        <v>221.2</v>
      </c>
      <c r="L26" t="n">
        <v>193.8</v>
      </c>
      <c r="M26" t="n">
        <v>156.9</v>
      </c>
      <c r="N26" t="n">
        <v>144.9</v>
      </c>
      <c r="O26" t="n">
        <v>127.4</v>
      </c>
      <c r="P26" t="n">
        <v>127.4</v>
      </c>
    </row>
    <row r="27">
      <c r="A27" s="5" t="inlineStr">
        <is>
          <t>Summe Aktiva</t>
        </is>
      </c>
      <c r="B27" s="5" t="inlineStr">
        <is>
          <t>Total Assets</t>
        </is>
      </c>
      <c r="C27" t="n">
        <v>7585</v>
      </c>
      <c r="D27" t="n">
        <v>6803</v>
      </c>
      <c r="E27" t="n">
        <v>5859</v>
      </c>
      <c r="F27" t="n">
        <v>4861</v>
      </c>
      <c r="G27" t="n">
        <v>4202</v>
      </c>
      <c r="H27" t="n">
        <v>3878</v>
      </c>
      <c r="I27" t="n">
        <v>3474</v>
      </c>
      <c r="J27" t="n">
        <v>3204</v>
      </c>
      <c r="K27" t="n">
        <v>2615</v>
      </c>
      <c r="L27" t="n">
        <v>1767</v>
      </c>
      <c r="M27" t="n">
        <v>1177</v>
      </c>
      <c r="N27" t="n">
        <v>1014</v>
      </c>
      <c r="O27" t="n">
        <v>870.3</v>
      </c>
      <c r="P27" t="n">
        <v>870.3</v>
      </c>
    </row>
    <row r="28">
      <c r="A28" s="5" t="inlineStr">
        <is>
          <t>Summe Fremdkapital</t>
        </is>
      </c>
      <c r="B28" s="5" t="inlineStr">
        <is>
          <t>Total Liabilities</t>
        </is>
      </c>
      <c r="C28" t="n">
        <v>6667</v>
      </c>
      <c r="D28" t="n">
        <v>6031</v>
      </c>
      <c r="E28" t="n">
        <v>5203</v>
      </c>
      <c r="F28" t="n">
        <v>4279</v>
      </c>
      <c r="G28" t="n">
        <v>3570</v>
      </c>
      <c r="H28" t="n">
        <v>3297</v>
      </c>
      <c r="I28" t="n">
        <v>2950</v>
      </c>
      <c r="J28" t="n">
        <v>2744</v>
      </c>
      <c r="K28" t="n">
        <v>2221</v>
      </c>
      <c r="L28" t="n">
        <v>1416</v>
      </c>
      <c r="M28" t="n">
        <v>876.6</v>
      </c>
      <c r="N28" t="n">
        <v>738.4</v>
      </c>
      <c r="O28" t="n">
        <v>632.7</v>
      </c>
      <c r="P28" t="n">
        <v>632.7</v>
      </c>
    </row>
    <row r="29">
      <c r="A29" s="5" t="inlineStr">
        <is>
          <t>Minderheitenanteil</t>
        </is>
      </c>
      <c r="B29" s="5" t="inlineStr">
        <is>
          <t>Minority Share</t>
        </is>
      </c>
      <c r="C29" t="n">
        <v>9.199999999999999</v>
      </c>
      <c r="D29" t="n">
        <v>12.8</v>
      </c>
      <c r="E29" t="n">
        <v>9.699999999999999</v>
      </c>
      <c r="F29" t="n">
        <v>10.8</v>
      </c>
      <c r="G29" t="n">
        <v>17.2</v>
      </c>
      <c r="H29" t="n">
        <v>13.7</v>
      </c>
      <c r="I29" t="n">
        <v>8.300000000000001</v>
      </c>
      <c r="J29" t="n">
        <v>3.6</v>
      </c>
      <c r="K29" t="n">
        <v>0.5</v>
      </c>
      <c r="L29" t="n">
        <v>0.4</v>
      </c>
      <c r="M29" t="n">
        <v>0.6</v>
      </c>
      <c r="N29" t="inlineStr">
        <is>
          <t>-</t>
        </is>
      </c>
      <c r="O29" t="inlineStr">
        <is>
          <t>-</t>
        </is>
      </c>
      <c r="P29" t="inlineStr">
        <is>
          <t>-</t>
        </is>
      </c>
    </row>
    <row r="30">
      <c r="A30" s="5" t="inlineStr">
        <is>
          <t>Summe Eigenkapital</t>
        </is>
      </c>
      <c r="B30" s="5" t="inlineStr">
        <is>
          <t>Equity</t>
        </is>
      </c>
      <c r="C30" t="n">
        <v>909.4</v>
      </c>
      <c r="D30" t="n">
        <v>758.3</v>
      </c>
      <c r="E30" t="n">
        <v>646.1</v>
      </c>
      <c r="F30" t="n">
        <v>570.9</v>
      </c>
      <c r="G30" t="n">
        <v>615.7</v>
      </c>
      <c r="H30" t="n">
        <v>567.2</v>
      </c>
      <c r="I30" t="n">
        <v>515.8</v>
      </c>
      <c r="J30" t="n">
        <v>457.1</v>
      </c>
      <c r="K30" t="n">
        <v>393.9</v>
      </c>
      <c r="L30" t="n">
        <v>350.3</v>
      </c>
      <c r="M30" t="n">
        <v>300.2</v>
      </c>
      <c r="N30" t="n">
        <v>275.6</v>
      </c>
      <c r="O30" t="n">
        <v>237.6</v>
      </c>
      <c r="P30" t="n">
        <v>237.6</v>
      </c>
    </row>
    <row r="31">
      <c r="A31" s="5" t="inlineStr">
        <is>
          <t>Summe Passiva</t>
        </is>
      </c>
      <c r="B31" s="5" t="inlineStr">
        <is>
          <t>Liabilities &amp; Shareholder Equity</t>
        </is>
      </c>
      <c r="C31" t="n">
        <v>7585</v>
      </c>
      <c r="D31" t="n">
        <v>6803</v>
      </c>
      <c r="E31" t="n">
        <v>5859</v>
      </c>
      <c r="F31" t="n">
        <v>4861</v>
      </c>
      <c r="G31" t="n">
        <v>4202</v>
      </c>
      <c r="H31" t="n">
        <v>3878</v>
      </c>
      <c r="I31" t="n">
        <v>3474</v>
      </c>
      <c r="J31" t="n">
        <v>3204</v>
      </c>
      <c r="K31" t="n">
        <v>2615</v>
      </c>
      <c r="L31" t="n">
        <v>1767</v>
      </c>
      <c r="M31" t="n">
        <v>1177</v>
      </c>
      <c r="N31" t="n">
        <v>1014</v>
      </c>
      <c r="O31" t="n">
        <v>870.3</v>
      </c>
      <c r="P31" t="n">
        <v>870.3</v>
      </c>
    </row>
    <row r="32">
      <c r="A32" s="5" t="inlineStr">
        <is>
          <t>Mio.Aktien im Umlauf</t>
        </is>
      </c>
      <c r="B32" s="5" t="inlineStr">
        <is>
          <t>Million shares outstanding</t>
        </is>
      </c>
      <c r="C32" t="n">
        <v>293.69</v>
      </c>
      <c r="D32" t="n">
        <v>290.5</v>
      </c>
      <c r="E32" t="n">
        <v>287.21</v>
      </c>
      <c r="F32" t="n">
        <v>284.35</v>
      </c>
      <c r="G32" t="n">
        <v>281.59</v>
      </c>
      <c r="H32" t="n">
        <v>278.7</v>
      </c>
      <c r="I32" t="n">
        <v>276.1</v>
      </c>
      <c r="J32" t="n">
        <v>273.5</v>
      </c>
      <c r="K32" t="n">
        <v>270.7</v>
      </c>
      <c r="L32" t="n">
        <v>268.6</v>
      </c>
      <c r="M32" t="n">
        <v>264.5</v>
      </c>
      <c r="N32" t="n">
        <v>264.5</v>
      </c>
      <c r="O32" t="n">
        <v>262.7</v>
      </c>
      <c r="P32" t="n">
        <v>262.7</v>
      </c>
    </row>
    <row r="33">
      <c r="A33" s="5" t="inlineStr">
        <is>
          <t>Gezeichnetes Kapital (in Mio.)</t>
        </is>
      </c>
      <c r="B33" s="5" t="inlineStr">
        <is>
          <t>Subscribed Capital in M</t>
        </is>
      </c>
      <c r="C33" t="n">
        <v>0.3</v>
      </c>
      <c r="D33" t="n">
        <v>0.3</v>
      </c>
      <c r="E33" t="n">
        <v>0.3</v>
      </c>
      <c r="F33" t="n">
        <v>0.3</v>
      </c>
      <c r="G33" t="n">
        <v>0.3</v>
      </c>
      <c r="H33" t="n">
        <v>0.3</v>
      </c>
      <c r="I33" t="n">
        <v>0.3</v>
      </c>
      <c r="J33" t="n">
        <v>0.3</v>
      </c>
      <c r="K33" t="n">
        <v>0.3</v>
      </c>
      <c r="L33" t="n">
        <v>0.3</v>
      </c>
      <c r="M33" t="n">
        <v>0.3</v>
      </c>
      <c r="N33" t="n">
        <v>0.3</v>
      </c>
      <c r="O33" t="n">
        <v>0.3</v>
      </c>
      <c r="P33" t="n">
        <v>0.3</v>
      </c>
    </row>
    <row r="34">
      <c r="A34" s="5" t="inlineStr">
        <is>
          <t>Ergebnis je Aktie (brutto)</t>
        </is>
      </c>
      <c r="B34" s="5" t="inlineStr">
        <is>
          <t>Earnings per share</t>
        </is>
      </c>
      <c r="C34" t="n">
        <v>1.78</v>
      </c>
      <c r="D34" t="n">
        <v>1.64</v>
      </c>
      <c r="E34" t="n">
        <v>1.4</v>
      </c>
      <c r="F34" t="n">
        <v>0.98</v>
      </c>
      <c r="G34" t="n">
        <v>1.31</v>
      </c>
      <c r="H34" t="n">
        <v>1.26</v>
      </c>
      <c r="I34" t="n">
        <v>1.34</v>
      </c>
      <c r="J34" t="n">
        <v>1.26</v>
      </c>
      <c r="K34" t="n">
        <v>1.1</v>
      </c>
      <c r="L34" t="n">
        <v>0.99</v>
      </c>
      <c r="M34" t="n">
        <v>0.82</v>
      </c>
      <c r="N34" t="n">
        <v>0.77</v>
      </c>
      <c r="O34" t="n">
        <v>0.6899999999999999</v>
      </c>
      <c r="P34" t="n">
        <v>0.6899999999999999</v>
      </c>
    </row>
    <row r="35">
      <c r="A35" s="5" t="inlineStr">
        <is>
          <t>Ergebnis je Aktie (unverwässert)</t>
        </is>
      </c>
      <c r="B35" s="5" t="inlineStr">
        <is>
          <t>Basic Earnings per share</t>
        </is>
      </c>
      <c r="C35" t="n">
        <v>1.48</v>
      </c>
      <c r="D35" t="n">
        <v>1.37</v>
      </c>
      <c r="E35" t="n">
        <v>1.17</v>
      </c>
      <c r="F35" t="n">
        <v>0.79</v>
      </c>
      <c r="G35" t="n">
        <v>1.07</v>
      </c>
      <c r="H35" t="n">
        <v>1.03</v>
      </c>
      <c r="I35" t="n">
        <v>1.05</v>
      </c>
      <c r="J35" t="n">
        <v>0.95</v>
      </c>
      <c r="K35" t="n">
        <v>0.82</v>
      </c>
      <c r="L35" t="n">
        <v>0.72</v>
      </c>
      <c r="M35" t="n">
        <v>0.59</v>
      </c>
      <c r="N35" t="n">
        <v>0.55</v>
      </c>
      <c r="O35" t="n">
        <v>0.49</v>
      </c>
      <c r="P35" t="n">
        <v>0.49</v>
      </c>
    </row>
    <row r="36">
      <c r="A36" s="5" t="inlineStr">
        <is>
          <t>Ergebnis je Aktie (verwässert)</t>
        </is>
      </c>
      <c r="B36" s="5" t="inlineStr">
        <is>
          <t>Diluted Earnings per share</t>
        </is>
      </c>
      <c r="C36" t="n">
        <v>1.48</v>
      </c>
      <c r="D36" t="n">
        <v>1.37</v>
      </c>
      <c r="E36" t="n">
        <v>1.17</v>
      </c>
      <c r="F36" t="n">
        <v>0.79</v>
      </c>
      <c r="G36" t="n">
        <v>1.07</v>
      </c>
      <c r="H36" t="n">
        <v>1.03</v>
      </c>
      <c r="I36" t="n">
        <v>1.04</v>
      </c>
      <c r="J36" t="n">
        <v>0.95</v>
      </c>
      <c r="K36" t="n">
        <v>0.82</v>
      </c>
      <c r="L36" t="n">
        <v>0.72</v>
      </c>
      <c r="M36" t="n">
        <v>0.59</v>
      </c>
      <c r="N36" t="n">
        <v>0.55</v>
      </c>
      <c r="O36" t="n">
        <v>0.49</v>
      </c>
      <c r="P36" t="n">
        <v>0.49</v>
      </c>
    </row>
    <row r="37">
      <c r="A37" s="5" t="inlineStr">
        <is>
          <t>Dividende je Aktie</t>
        </is>
      </c>
      <c r="B37" s="5" t="inlineStr">
        <is>
          <t>Dividend per share</t>
        </is>
      </c>
      <c r="C37" t="n">
        <v>1.35</v>
      </c>
      <c r="D37" t="n">
        <v>1.26</v>
      </c>
      <c r="E37" t="n">
        <v>1.14</v>
      </c>
      <c r="F37" t="n">
        <v>1.14</v>
      </c>
      <c r="G37" t="n">
        <v>1.14</v>
      </c>
      <c r="H37" t="n">
        <v>0.98</v>
      </c>
      <c r="I37" t="n">
        <v>0.99</v>
      </c>
      <c r="J37" t="n">
        <v>0.91</v>
      </c>
      <c r="K37" t="n">
        <v>0.75</v>
      </c>
      <c r="L37" t="n">
        <v>0.62</v>
      </c>
      <c r="M37" t="n">
        <v>0.54</v>
      </c>
      <c r="N37" t="n">
        <v>0.49</v>
      </c>
      <c r="O37" t="n">
        <v>0.45</v>
      </c>
      <c r="P37" t="n">
        <v>0.45</v>
      </c>
    </row>
    <row r="38">
      <c r="A38" s="5" t="inlineStr">
        <is>
          <t>Dividendenausschüttung in Mio</t>
        </is>
      </c>
      <c r="B38" s="5" t="inlineStr">
        <is>
          <t>Dividend Payment in M</t>
        </is>
      </c>
      <c r="C38" t="n">
        <v>367.8</v>
      </c>
      <c r="D38" t="n">
        <v>332.7</v>
      </c>
      <c r="E38" t="n">
        <v>300.3</v>
      </c>
      <c r="F38" t="n">
        <v>349.8</v>
      </c>
      <c r="G38" t="n">
        <v>274.6</v>
      </c>
      <c r="H38" t="n">
        <v>273.8</v>
      </c>
      <c r="I38" t="n">
        <v>255.8</v>
      </c>
      <c r="J38" t="n">
        <v>219.3</v>
      </c>
      <c r="K38" t="n">
        <v>198.8</v>
      </c>
      <c r="L38" t="n">
        <v>164.7</v>
      </c>
      <c r="M38" t="n">
        <v>142.4</v>
      </c>
      <c r="N38" t="n">
        <v>128.5</v>
      </c>
      <c r="O38" t="n">
        <v>116</v>
      </c>
      <c r="P38" t="n">
        <v>116</v>
      </c>
    </row>
    <row r="39">
      <c r="A39" s="5" t="inlineStr">
        <is>
          <t>Ertrag</t>
        </is>
      </c>
      <c r="B39" s="5" t="inlineStr">
        <is>
          <t>Income</t>
        </is>
      </c>
      <c r="C39" t="n">
        <v>4.61</v>
      </c>
      <c r="D39" t="n">
        <v>4.34</v>
      </c>
      <c r="E39" t="n">
        <v>3.93</v>
      </c>
      <c r="F39" t="n">
        <v>3.58</v>
      </c>
      <c r="G39" t="n">
        <v>3.21</v>
      </c>
      <c r="H39" t="n">
        <v>3.17</v>
      </c>
      <c r="I39" t="n">
        <v>3.35</v>
      </c>
      <c r="J39" t="n">
        <v>3.6</v>
      </c>
      <c r="K39" t="n">
        <v>3.21</v>
      </c>
      <c r="L39" t="n">
        <v>2.39</v>
      </c>
      <c r="M39" t="n">
        <v>1.92</v>
      </c>
      <c r="N39" t="n">
        <v>1.6</v>
      </c>
      <c r="O39" t="n">
        <v>1.39</v>
      </c>
      <c r="P39" t="n">
        <v>1.39</v>
      </c>
    </row>
    <row r="40">
      <c r="A40" s="5" t="inlineStr">
        <is>
          <t>Buchwert je Aktie</t>
        </is>
      </c>
      <c r="B40" s="5" t="inlineStr">
        <is>
          <t>Book value per share</t>
        </is>
      </c>
      <c r="C40" t="n">
        <v>3.1</v>
      </c>
      <c r="D40" t="n">
        <v>2.61</v>
      </c>
      <c r="E40" t="n">
        <v>2.25</v>
      </c>
      <c r="F40" t="n">
        <v>2.01</v>
      </c>
      <c r="G40" t="n">
        <v>2.19</v>
      </c>
      <c r="H40" t="n">
        <v>2.04</v>
      </c>
      <c r="I40" t="n">
        <v>1.87</v>
      </c>
      <c r="J40" t="n">
        <v>1.67</v>
      </c>
      <c r="K40" t="n">
        <v>1.46</v>
      </c>
      <c r="L40" t="n">
        <v>1.3</v>
      </c>
      <c r="M40" t="n">
        <v>1.13</v>
      </c>
      <c r="N40" t="n">
        <v>1.04</v>
      </c>
      <c r="O40" t="n">
        <v>0.9</v>
      </c>
      <c r="P40" t="n">
        <v>0.9</v>
      </c>
    </row>
    <row r="41">
      <c r="A41" s="5" t="inlineStr">
        <is>
          <t>Cashflow je Aktie</t>
        </is>
      </c>
      <c r="B41" s="5" t="inlineStr">
        <is>
          <t>Cashflow per share</t>
        </is>
      </c>
      <c r="C41" t="n">
        <v>0.8100000000000001</v>
      </c>
      <c r="D41" t="n">
        <v>4.08</v>
      </c>
      <c r="E41" t="n">
        <v>1.16</v>
      </c>
      <c r="F41" t="n">
        <v>1.52</v>
      </c>
      <c r="G41" t="n">
        <v>1.08</v>
      </c>
      <c r="H41" t="n">
        <v>0.63</v>
      </c>
      <c r="I41" t="n">
        <v>0.84</v>
      </c>
      <c r="J41" t="n">
        <v>0.8100000000000001</v>
      </c>
      <c r="K41" t="n">
        <v>0.7</v>
      </c>
      <c r="L41" t="n">
        <v>0.79</v>
      </c>
      <c r="M41" t="n">
        <v>0.86</v>
      </c>
      <c r="N41" t="n">
        <v>0.45</v>
      </c>
      <c r="O41" t="n">
        <v>0.33</v>
      </c>
      <c r="P41" t="n">
        <v>0.33</v>
      </c>
    </row>
    <row r="42">
      <c r="A42" s="5" t="inlineStr">
        <is>
          <t>Bilanzsumme je Aktie</t>
        </is>
      </c>
      <c r="B42" s="5" t="inlineStr">
        <is>
          <t>Total assets per share</t>
        </is>
      </c>
      <c r="C42" t="n">
        <v>25.83</v>
      </c>
      <c r="D42" t="n">
        <v>23.42</v>
      </c>
      <c r="E42" t="n">
        <v>20.4</v>
      </c>
      <c r="F42" t="n">
        <v>17.09</v>
      </c>
      <c r="G42" t="n">
        <v>14.92</v>
      </c>
      <c r="H42" t="n">
        <v>13.91</v>
      </c>
      <c r="I42" t="n">
        <v>12.58</v>
      </c>
      <c r="J42" t="n">
        <v>11.72</v>
      </c>
      <c r="K42" t="n">
        <v>9.66</v>
      </c>
      <c r="L42" t="n">
        <v>6.58</v>
      </c>
      <c r="M42" t="n">
        <v>4.45</v>
      </c>
      <c r="N42" t="n">
        <v>3.83</v>
      </c>
      <c r="O42" t="n">
        <v>3.31</v>
      </c>
      <c r="P42" t="n">
        <v>3.31</v>
      </c>
    </row>
    <row r="43">
      <c r="A43" s="5" t="inlineStr">
        <is>
          <t>Personal am Ende des Jahres</t>
        </is>
      </c>
      <c r="B43" s="5" t="inlineStr">
        <is>
          <t>Staff at the end of year</t>
        </is>
      </c>
      <c r="C43" t="n">
        <v>10829</v>
      </c>
      <c r="D43" t="n">
        <v>10199</v>
      </c>
      <c r="E43" t="n">
        <v>9336</v>
      </c>
      <c r="F43" t="n">
        <v>8598</v>
      </c>
      <c r="G43" t="n">
        <v>7857</v>
      </c>
      <c r="H43" t="n">
        <v>6917</v>
      </c>
      <c r="I43" t="n">
        <v>6565</v>
      </c>
      <c r="J43" t="n">
        <v>6222</v>
      </c>
      <c r="K43" t="n">
        <v>5324</v>
      </c>
      <c r="L43" t="n">
        <v>4252</v>
      </c>
      <c r="M43" t="n">
        <v>3541</v>
      </c>
      <c r="N43" t="n">
        <v>3085</v>
      </c>
      <c r="O43" t="n">
        <v>2364</v>
      </c>
      <c r="P43" t="n">
        <v>2364</v>
      </c>
    </row>
    <row r="44">
      <c r="A44" s="5" t="inlineStr">
        <is>
          <t>Personalaufwand in Mio. GBP</t>
        </is>
      </c>
      <c r="B44" s="5" t="inlineStr"/>
      <c r="C44" t="n">
        <v>418.7</v>
      </c>
      <c r="D44" t="n">
        <v>381.9</v>
      </c>
      <c r="E44" t="n">
        <v>323.5</v>
      </c>
      <c r="F44" t="n">
        <v>279.6</v>
      </c>
      <c r="G44" t="n">
        <v>245.2</v>
      </c>
      <c r="H44" t="n">
        <v>209.4</v>
      </c>
      <c r="I44" t="n">
        <v>205.3</v>
      </c>
      <c r="J44" t="n">
        <v>184.4</v>
      </c>
      <c r="K44" t="n">
        <v>149.7</v>
      </c>
      <c r="L44" t="n">
        <v>125</v>
      </c>
      <c r="M44" t="n">
        <v>100.8</v>
      </c>
      <c r="N44" t="n">
        <v>80.40000000000001</v>
      </c>
      <c r="O44" t="n">
        <v>57.4</v>
      </c>
      <c r="P44" t="n">
        <v>57.4</v>
      </c>
    </row>
    <row r="45">
      <c r="A45" s="5" t="inlineStr">
        <is>
          <t>Aufwand je Mitarbeiter in GBP</t>
        </is>
      </c>
      <c r="B45" s="5" t="inlineStr"/>
      <c r="C45" t="n">
        <v>38665</v>
      </c>
      <c r="D45" t="n">
        <v>37445</v>
      </c>
      <c r="E45" t="n">
        <v>34651</v>
      </c>
      <c r="F45" t="n">
        <v>32519</v>
      </c>
      <c r="G45" t="n">
        <v>31208</v>
      </c>
      <c r="H45" t="n">
        <v>30273</v>
      </c>
      <c r="I45" t="n">
        <v>31272</v>
      </c>
      <c r="J45" t="n">
        <v>29637</v>
      </c>
      <c r="K45" t="n">
        <v>28118</v>
      </c>
      <c r="L45" t="n">
        <v>29398</v>
      </c>
      <c r="M45" t="n">
        <v>28467</v>
      </c>
      <c r="N45" t="n">
        <v>26062</v>
      </c>
      <c r="O45" t="n">
        <v>24281</v>
      </c>
      <c r="P45" t="n">
        <v>24281</v>
      </c>
    </row>
    <row r="46">
      <c r="A46" s="5" t="inlineStr">
        <is>
          <t>Ertrag je Mitarbeiter in GBP</t>
        </is>
      </c>
      <c r="B46" s="5" t="inlineStr"/>
      <c r="C46" t="n">
        <v>125035</v>
      </c>
      <c r="D46" t="n">
        <v>123698</v>
      </c>
      <c r="E46" t="n">
        <v>120919</v>
      </c>
      <c r="F46" t="n">
        <v>118260</v>
      </c>
      <c r="G46" t="n">
        <v>115158</v>
      </c>
      <c r="H46" t="n">
        <v>127888</v>
      </c>
      <c r="I46" t="n">
        <v>140807</v>
      </c>
      <c r="J46" t="n">
        <v>158197</v>
      </c>
      <c r="K46" t="n">
        <v>163467</v>
      </c>
      <c r="L46" t="n">
        <v>150706</v>
      </c>
      <c r="M46" t="n">
        <v>143321</v>
      </c>
      <c r="N46" t="n">
        <v>137050</v>
      </c>
      <c r="O46" t="n">
        <v>154019</v>
      </c>
      <c r="P46" t="n">
        <v>154019</v>
      </c>
    </row>
    <row r="47">
      <c r="A47" s="5" t="inlineStr">
        <is>
          <t>Bruttoergebnis je Mitarbeiter in GBP</t>
        </is>
      </c>
      <c r="B47" s="5" t="inlineStr"/>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row>
    <row r="48">
      <c r="A48" s="5" t="inlineStr">
        <is>
          <t>Gewinn je Mitarbeiter in GBP</t>
        </is>
      </c>
      <c r="B48" s="5" t="inlineStr"/>
      <c r="C48" t="n">
        <v>39560</v>
      </c>
      <c r="D48" t="n">
        <v>38739</v>
      </c>
      <c r="E48" t="n">
        <v>35797</v>
      </c>
      <c r="F48" t="n">
        <v>25843</v>
      </c>
      <c r="G48" t="n">
        <v>38183</v>
      </c>
      <c r="H48" t="n">
        <v>41232</v>
      </c>
      <c r="I48" t="n">
        <v>43717</v>
      </c>
      <c r="J48" t="n">
        <v>41530</v>
      </c>
      <c r="K48" t="n">
        <v>41548</v>
      </c>
      <c r="L48" t="n">
        <v>45579</v>
      </c>
      <c r="M48" t="n">
        <v>44310</v>
      </c>
      <c r="N48" t="n">
        <v>46969</v>
      </c>
      <c r="O48" t="n">
        <v>53892</v>
      </c>
      <c r="P48" t="n">
        <v>53892</v>
      </c>
    </row>
    <row r="49">
      <c r="A49" s="5" t="inlineStr">
        <is>
          <t>KGV (Kurs/Gewinn)</t>
        </is>
      </c>
      <c r="B49" s="5" t="inlineStr">
        <is>
          <t>PE (price/earnings)</t>
        </is>
      </c>
      <c r="C49" t="n">
        <v>15.6</v>
      </c>
      <c r="D49" t="n">
        <v>14.9</v>
      </c>
      <c r="E49" t="n">
        <v>17.1</v>
      </c>
      <c r="F49" t="n">
        <v>22.8</v>
      </c>
      <c r="G49" t="n">
        <v>15.5</v>
      </c>
      <c r="H49" t="n">
        <v>12.8</v>
      </c>
      <c r="I49" t="n">
        <v>12.5</v>
      </c>
      <c r="J49" t="n">
        <v>12.2</v>
      </c>
      <c r="K49" t="n">
        <v>10.4</v>
      </c>
      <c r="L49" t="n">
        <v>21</v>
      </c>
      <c r="M49" t="n">
        <v>20.2</v>
      </c>
      <c r="N49" t="n">
        <v>16.5</v>
      </c>
      <c r="O49" t="n">
        <v>22.4</v>
      </c>
      <c r="P49" t="n">
        <v>22.4</v>
      </c>
    </row>
    <row r="50">
      <c r="A50" s="5" t="inlineStr">
        <is>
          <t>KUV (Kurs/Umsatz)</t>
        </is>
      </c>
      <c r="B50" s="5" t="inlineStr">
        <is>
          <t>PS (price/sales)</t>
        </is>
      </c>
      <c r="C50" t="n">
        <v>5.01</v>
      </c>
      <c r="D50" t="n">
        <v>4.71</v>
      </c>
      <c r="E50" t="n">
        <v>5.09</v>
      </c>
      <c r="F50" t="n">
        <v>5.01</v>
      </c>
      <c r="G50" t="n">
        <v>5.16</v>
      </c>
      <c r="H50" t="n">
        <v>4.17</v>
      </c>
      <c r="I50" t="n">
        <v>3.91</v>
      </c>
      <c r="J50" t="n">
        <v>3.22</v>
      </c>
      <c r="K50" t="n">
        <v>2.65</v>
      </c>
      <c r="L50" t="n">
        <v>6.35</v>
      </c>
      <c r="M50" t="n">
        <v>6.2</v>
      </c>
      <c r="N50" t="n">
        <v>5.69</v>
      </c>
      <c r="O50" t="n">
        <v>7.94</v>
      </c>
      <c r="P50" t="n">
        <v>7.94</v>
      </c>
    </row>
    <row r="51">
      <c r="A51" s="5" t="inlineStr">
        <is>
          <t>KBV (Kurs/Buchwert)</t>
        </is>
      </c>
      <c r="B51" s="5" t="inlineStr">
        <is>
          <t>PB (price/book value)</t>
        </is>
      </c>
      <c r="C51" t="n">
        <v>7.46</v>
      </c>
      <c r="D51" t="n">
        <v>7.84</v>
      </c>
      <c r="E51" t="n">
        <v>8.9</v>
      </c>
      <c r="F51" t="n">
        <v>8.93</v>
      </c>
      <c r="G51" t="n">
        <v>7.59</v>
      </c>
      <c r="H51" t="n">
        <v>6.5</v>
      </c>
      <c r="I51" t="n">
        <v>7.01</v>
      </c>
      <c r="J51" t="n">
        <v>6.94</v>
      </c>
      <c r="K51" t="n">
        <v>5.86</v>
      </c>
      <c r="L51" t="n">
        <v>11.62</v>
      </c>
      <c r="M51" t="n">
        <v>10.48</v>
      </c>
      <c r="N51" t="n">
        <v>8.73</v>
      </c>
      <c r="O51" t="n">
        <v>12.16</v>
      </c>
      <c r="P51" t="n">
        <v>12.16</v>
      </c>
    </row>
    <row r="52">
      <c r="A52" s="5" t="inlineStr">
        <is>
          <t>KCV (Kurs/Cashflow)</t>
        </is>
      </c>
      <c r="B52" s="5" t="inlineStr">
        <is>
          <t>PC (price/cashflow)</t>
        </is>
      </c>
      <c r="C52" t="n">
        <v>28.66</v>
      </c>
      <c r="D52" t="n">
        <v>5.02</v>
      </c>
      <c r="E52" t="n">
        <v>17.32</v>
      </c>
      <c r="F52" t="n">
        <v>11.78</v>
      </c>
      <c r="G52" t="n">
        <v>15.39</v>
      </c>
      <c r="H52" t="n">
        <v>20.83</v>
      </c>
      <c r="I52" t="n">
        <v>15.52</v>
      </c>
      <c r="J52" t="n">
        <v>14.39</v>
      </c>
      <c r="K52" t="n">
        <v>12.15</v>
      </c>
      <c r="L52" t="n">
        <v>19.22</v>
      </c>
      <c r="M52" t="n">
        <v>13.87</v>
      </c>
      <c r="N52" t="n">
        <v>20.29</v>
      </c>
      <c r="O52" t="n">
        <v>33.37</v>
      </c>
      <c r="P52" t="n">
        <v>33.37</v>
      </c>
    </row>
    <row r="53">
      <c r="A53" s="5" t="inlineStr">
        <is>
          <t>Dividendenrendite in %</t>
        </is>
      </c>
      <c r="B53" s="5" t="inlineStr">
        <is>
          <t>Dividend Yield in %</t>
        </is>
      </c>
      <c r="C53" t="n">
        <v>5.85</v>
      </c>
      <c r="D53" t="n">
        <v>6.16</v>
      </c>
      <c r="E53" t="n">
        <v>5.69</v>
      </c>
      <c r="F53" t="n">
        <v>6.36</v>
      </c>
      <c r="G53" t="n">
        <v>6.87</v>
      </c>
      <c r="H53" t="n">
        <v>7.41</v>
      </c>
      <c r="I53" t="n">
        <v>7.56</v>
      </c>
      <c r="J53" t="n">
        <v>7.84</v>
      </c>
      <c r="K53" t="n">
        <v>8.800000000000001</v>
      </c>
      <c r="L53" t="n">
        <v>4.09</v>
      </c>
      <c r="M53" t="n">
        <v>4.54</v>
      </c>
      <c r="N53" t="n">
        <v>5.38</v>
      </c>
      <c r="O53" t="n">
        <v>4.09</v>
      </c>
      <c r="P53" t="n">
        <v>4.09</v>
      </c>
    </row>
    <row r="54">
      <c r="A54" s="5" t="inlineStr">
        <is>
          <t>Gewinnrendite in %</t>
        </is>
      </c>
      <c r="B54" s="5" t="inlineStr">
        <is>
          <t>Return on profit in %</t>
        </is>
      </c>
      <c r="C54" t="n">
        <v>6.4</v>
      </c>
      <c r="D54" t="n">
        <v>6.7</v>
      </c>
      <c r="E54" t="n">
        <v>5.9</v>
      </c>
      <c r="F54" t="n">
        <v>4.4</v>
      </c>
      <c r="G54" t="n">
        <v>6.4</v>
      </c>
      <c r="H54" t="n">
        <v>7.8</v>
      </c>
      <c r="I54" t="n">
        <v>8</v>
      </c>
      <c r="J54" t="n">
        <v>8.199999999999999</v>
      </c>
      <c r="K54" t="n">
        <v>9.6</v>
      </c>
      <c r="L54" t="n">
        <v>4.8</v>
      </c>
      <c r="M54" t="n">
        <v>5</v>
      </c>
      <c r="N54" t="n">
        <v>6</v>
      </c>
      <c r="O54" t="n">
        <v>4.5</v>
      </c>
      <c r="P54" t="n">
        <v>4.5</v>
      </c>
    </row>
    <row r="55">
      <c r="A55" s="5" t="inlineStr">
        <is>
          <t>Eigenkapitalrendite in %</t>
        </is>
      </c>
      <c r="B55" s="5" t="inlineStr">
        <is>
          <t>Return on Equity in %</t>
        </is>
      </c>
      <c r="C55" t="n">
        <v>47.11</v>
      </c>
      <c r="D55" t="n">
        <v>52.1</v>
      </c>
      <c r="E55" t="n">
        <v>51.73</v>
      </c>
      <c r="F55" t="n">
        <v>38.92</v>
      </c>
      <c r="G55" t="n">
        <v>48.73</v>
      </c>
      <c r="H55" t="n">
        <v>50.28</v>
      </c>
      <c r="I55" t="n">
        <v>55.64</v>
      </c>
      <c r="J55" t="n">
        <v>56.53</v>
      </c>
      <c r="K55" t="n">
        <v>56.16</v>
      </c>
      <c r="L55" t="n">
        <v>55.32</v>
      </c>
      <c r="M55" t="n">
        <v>52.27</v>
      </c>
      <c r="N55" t="n">
        <v>52.58</v>
      </c>
      <c r="O55" t="n">
        <v>53.62</v>
      </c>
      <c r="P55" t="n">
        <v>53.62</v>
      </c>
    </row>
    <row r="56">
      <c r="A56" s="5" t="inlineStr">
        <is>
          <t>Umsatzrendite in %</t>
        </is>
      </c>
      <c r="B56" s="5" t="inlineStr">
        <is>
          <t>Return on sales in %</t>
        </is>
      </c>
      <c r="C56" t="n">
        <v>31.64</v>
      </c>
      <c r="D56" t="n">
        <v>31.32</v>
      </c>
      <c r="E56" t="n">
        <v>29.6</v>
      </c>
      <c r="F56" t="n">
        <v>21.85</v>
      </c>
      <c r="G56" t="n">
        <v>33.16</v>
      </c>
      <c r="H56" t="n">
        <v>32.24</v>
      </c>
      <c r="I56" t="n">
        <v>31.05</v>
      </c>
      <c r="J56" t="n">
        <v>26.25</v>
      </c>
      <c r="K56" t="n">
        <v>25.42</v>
      </c>
      <c r="L56" t="n">
        <v>30.24</v>
      </c>
      <c r="M56" t="n">
        <v>30.92</v>
      </c>
      <c r="N56" t="n">
        <v>34.27</v>
      </c>
      <c r="O56" t="n">
        <v>34.99</v>
      </c>
      <c r="P56" t="n">
        <v>34.99</v>
      </c>
    </row>
    <row r="57">
      <c r="A57" s="5" t="inlineStr">
        <is>
          <t>Gesamtkapitalrendite in %</t>
        </is>
      </c>
      <c r="B57" s="5" t="inlineStr">
        <is>
          <t>Total Return on Investment in %</t>
        </is>
      </c>
      <c r="C57" t="n">
        <v>5.65</v>
      </c>
      <c r="D57" t="n">
        <v>5.81</v>
      </c>
      <c r="E57" t="n">
        <v>5.7</v>
      </c>
      <c r="F57" t="n">
        <v>4.57</v>
      </c>
      <c r="G57" t="n">
        <v>7.14</v>
      </c>
      <c r="H57" t="n">
        <v>7.36</v>
      </c>
      <c r="I57" t="n">
        <v>8.26</v>
      </c>
      <c r="J57" t="n">
        <v>8.06</v>
      </c>
      <c r="K57" t="n">
        <v>8.460000000000001</v>
      </c>
      <c r="L57" t="n">
        <v>10.97</v>
      </c>
      <c r="M57" t="n">
        <v>13.33</v>
      </c>
      <c r="N57" t="n">
        <v>14.29</v>
      </c>
      <c r="O57" t="n">
        <v>14.64</v>
      </c>
      <c r="P57" t="n">
        <v>14.64</v>
      </c>
    </row>
    <row r="58">
      <c r="A58" s="5" t="inlineStr">
        <is>
          <t>Return on Investment in %</t>
        </is>
      </c>
      <c r="B58" s="5" t="inlineStr">
        <is>
          <t>Return on Investment in %</t>
        </is>
      </c>
      <c r="C58" t="n">
        <v>5.65</v>
      </c>
      <c r="D58" t="n">
        <v>5.81</v>
      </c>
      <c r="E58" t="n">
        <v>5.7</v>
      </c>
      <c r="F58" t="n">
        <v>4.57</v>
      </c>
      <c r="G58" t="n">
        <v>7.14</v>
      </c>
      <c r="H58" t="n">
        <v>7.36</v>
      </c>
      <c r="I58" t="n">
        <v>8.26</v>
      </c>
      <c r="J58" t="n">
        <v>8.06</v>
      </c>
      <c r="K58" t="n">
        <v>8.460000000000001</v>
      </c>
      <c r="L58" t="n">
        <v>10.97</v>
      </c>
      <c r="M58" t="n">
        <v>13.33</v>
      </c>
      <c r="N58" t="n">
        <v>14.29</v>
      </c>
      <c r="O58" t="n">
        <v>14.64</v>
      </c>
      <c r="P58" t="n">
        <v>14.64</v>
      </c>
    </row>
    <row r="59">
      <c r="A59" s="5" t="inlineStr">
        <is>
          <t>Eigenkapitalquote in %</t>
        </is>
      </c>
      <c r="B59" s="5" t="inlineStr">
        <is>
          <t>Equity Ratio in %</t>
        </is>
      </c>
      <c r="C59" t="n">
        <v>11.99</v>
      </c>
      <c r="D59" t="n">
        <v>11.15</v>
      </c>
      <c r="E59" t="n">
        <v>11.03</v>
      </c>
      <c r="F59" t="n">
        <v>11.74</v>
      </c>
      <c r="G59" t="n">
        <v>14.65</v>
      </c>
      <c r="H59" t="n">
        <v>14.63</v>
      </c>
      <c r="I59" t="n">
        <v>14.85</v>
      </c>
      <c r="J59" t="n">
        <v>14.27</v>
      </c>
      <c r="K59" t="n">
        <v>15.06</v>
      </c>
      <c r="L59" t="n">
        <v>19.83</v>
      </c>
      <c r="M59" t="n">
        <v>25.5</v>
      </c>
      <c r="N59" t="n">
        <v>27.18</v>
      </c>
      <c r="O59" t="n">
        <v>27.3</v>
      </c>
      <c r="P59" t="n">
        <v>27.3</v>
      </c>
    </row>
    <row r="60">
      <c r="A60" s="5" t="inlineStr">
        <is>
          <t>Fremdkapitalquote in %</t>
        </is>
      </c>
      <c r="B60" s="5" t="inlineStr">
        <is>
          <t>Debt Ratio in %</t>
        </is>
      </c>
      <c r="C60" t="n">
        <v>88.01000000000001</v>
      </c>
      <c r="D60" t="n">
        <v>88.84999999999999</v>
      </c>
      <c r="E60" t="n">
        <v>88.97</v>
      </c>
      <c r="F60" t="n">
        <v>88.26000000000001</v>
      </c>
      <c r="G60" t="n">
        <v>85.34999999999999</v>
      </c>
      <c r="H60" t="n">
        <v>85.37</v>
      </c>
      <c r="I60" t="n">
        <v>85.15000000000001</v>
      </c>
      <c r="J60" t="n">
        <v>85.73</v>
      </c>
      <c r="K60" t="n">
        <v>84.94</v>
      </c>
      <c r="L60" t="n">
        <v>80.17</v>
      </c>
      <c r="M60" t="n">
        <v>74.5</v>
      </c>
      <c r="N60" t="n">
        <v>72.81999999999999</v>
      </c>
      <c r="O60" t="n">
        <v>72.7</v>
      </c>
      <c r="P60" t="n">
        <v>72.7</v>
      </c>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c r="B66" s="5" t="inlineStr"/>
    </row>
    <row r="67">
      <c r="A67" s="5" t="inlineStr">
        <is>
          <t>Gesamtkapitalrentabilität</t>
        </is>
      </c>
      <c r="B67" s="5" t="inlineStr">
        <is>
          <t>ROA Return on Assets in %</t>
        </is>
      </c>
      <c r="C67" t="n">
        <v>5.65</v>
      </c>
      <c r="D67" t="n">
        <v>5.81</v>
      </c>
      <c r="E67" t="n">
        <v>5.7</v>
      </c>
      <c r="F67" t="n">
        <v>4.57</v>
      </c>
      <c r="G67" t="n">
        <v>7.14</v>
      </c>
      <c r="H67" t="n">
        <v>7.35</v>
      </c>
      <c r="I67" t="n">
        <v>8.26</v>
      </c>
      <c r="J67" t="n">
        <v>8.06</v>
      </c>
      <c r="K67" t="n">
        <v>8.460000000000001</v>
      </c>
      <c r="L67" t="n">
        <v>10.97</v>
      </c>
      <c r="M67" t="n">
        <v>13.33</v>
      </c>
      <c r="N67" t="n">
        <v>14.29</v>
      </c>
      <c r="O67" t="n">
        <v>14.64</v>
      </c>
    </row>
    <row r="68">
      <c r="A68" s="5" t="inlineStr">
        <is>
          <t>Ertrag des eingesetzten Kapitals</t>
        </is>
      </c>
      <c r="B68" s="5" t="inlineStr">
        <is>
          <t>ROCE Return on Cap. Empl. in %</t>
        </is>
      </c>
      <c r="C68" t="n">
        <v>9.619999999999999</v>
      </c>
      <c r="D68" t="n">
        <v>10.19</v>
      </c>
      <c r="E68" t="n">
        <v>10.8</v>
      </c>
      <c r="F68" t="n">
        <v>10.19</v>
      </c>
      <c r="G68" t="n">
        <v>17.37</v>
      </c>
      <c r="H68" t="n">
        <v>19.06</v>
      </c>
      <c r="I68" t="n">
        <v>25.34</v>
      </c>
      <c r="J68" t="n">
        <v>28.91</v>
      </c>
      <c r="K68" t="n">
        <v>49.52</v>
      </c>
      <c r="L68" t="n">
        <v>-109.26</v>
      </c>
      <c r="M68" t="n">
        <v>-25.94</v>
      </c>
      <c r="N68" t="n">
        <v>-20.37</v>
      </c>
      <c r="O68" t="n">
        <v>-16.05</v>
      </c>
    </row>
    <row r="69">
      <c r="A69" s="5" t="inlineStr"/>
      <c r="B69" s="5" t="inlineStr"/>
    </row>
    <row r="70">
      <c r="A70" s="5" t="inlineStr"/>
      <c r="B70" s="5" t="inlineStr"/>
    </row>
    <row r="71">
      <c r="A71" s="5" t="inlineStr">
        <is>
          <t>Operativer Cashflow</t>
        </is>
      </c>
      <c r="B71" s="5" t="inlineStr">
        <is>
          <t>Operating Cashflow in M</t>
        </is>
      </c>
      <c r="C71" t="n">
        <v>8417.1554</v>
      </c>
      <c r="D71" t="n">
        <v>1458.31</v>
      </c>
      <c r="E71" t="n">
        <v>4974.477199999999</v>
      </c>
      <c r="F71" t="n">
        <v>3349.643</v>
      </c>
      <c r="G71" t="n">
        <v>4333.670099999999</v>
      </c>
      <c r="H71" t="n">
        <v>5805.320999999999</v>
      </c>
      <c r="I71" t="n">
        <v>4285.072</v>
      </c>
      <c r="J71" t="n">
        <v>3935.665</v>
      </c>
      <c r="K71" t="n">
        <v>3289.005</v>
      </c>
      <c r="L71" t="n">
        <v>5162.492</v>
      </c>
      <c r="M71" t="n">
        <v>3668.615</v>
      </c>
      <c r="N71" t="n">
        <v>5366.705</v>
      </c>
      <c r="O71" t="n">
        <v>8766.298999999999</v>
      </c>
    </row>
    <row r="72">
      <c r="A72" s="5" t="inlineStr">
        <is>
          <t>Aktienrückkauf</t>
        </is>
      </c>
      <c r="B72" s="5" t="inlineStr">
        <is>
          <t>Share Buyback in M</t>
        </is>
      </c>
      <c r="C72" t="n">
        <v>-3.189999999999998</v>
      </c>
      <c r="D72" t="n">
        <v>-3.29000000000002</v>
      </c>
      <c r="E72" t="n">
        <v>-2.859999999999957</v>
      </c>
      <c r="F72" t="n">
        <v>-2.760000000000048</v>
      </c>
      <c r="G72" t="n">
        <v>-2.889999999999986</v>
      </c>
      <c r="H72" t="n">
        <v>-2.599999999999966</v>
      </c>
      <c r="I72" t="n">
        <v>-2.600000000000023</v>
      </c>
      <c r="J72" t="n">
        <v>-2.800000000000011</v>
      </c>
      <c r="K72" t="n">
        <v>-2.099999999999966</v>
      </c>
      <c r="L72" t="n">
        <v>-4.100000000000023</v>
      </c>
      <c r="M72" t="n">
        <v>0</v>
      </c>
      <c r="N72" t="n">
        <v>-1.800000000000011</v>
      </c>
      <c r="O72" t="n">
        <v>0</v>
      </c>
    </row>
    <row r="73">
      <c r="A73" s="5" t="inlineStr"/>
      <c r="B73" s="5" t="inlineStr"/>
    </row>
    <row r="74">
      <c r="A74" s="5" t="inlineStr"/>
      <c r="B74" s="5" t="inlineStr"/>
    </row>
    <row r="75">
      <c r="A75" s="5" t="inlineStr"/>
      <c r="B75" s="5" t="inlineStr"/>
    </row>
    <row r="76">
      <c r="A76" s="5" t="inlineStr"/>
      <c r="B76" s="5" t="inlineStr"/>
    </row>
    <row r="77">
      <c r="A77" s="5" t="inlineStr">
        <is>
          <t>Gewinnwachstum 1J in %</t>
        </is>
      </c>
      <c r="B77" s="5" t="inlineStr">
        <is>
          <t>Earnings Growth 1Y in %</t>
        </is>
      </c>
      <c r="C77" t="n">
        <v>8.43</v>
      </c>
      <c r="D77" t="n">
        <v>18.22</v>
      </c>
      <c r="E77" t="n">
        <v>50.41</v>
      </c>
      <c r="F77" t="n">
        <v>-25.93</v>
      </c>
      <c r="G77" t="n">
        <v>5.19</v>
      </c>
      <c r="H77" t="n">
        <v>-0.63</v>
      </c>
      <c r="I77" t="n">
        <v>11.07</v>
      </c>
      <c r="J77" t="n">
        <v>16.82</v>
      </c>
      <c r="K77" t="n">
        <v>14.14</v>
      </c>
      <c r="L77" t="n">
        <v>23.52</v>
      </c>
      <c r="M77" t="n">
        <v>8.279999999999999</v>
      </c>
      <c r="N77" t="n">
        <v>13.74</v>
      </c>
      <c r="O77" t="inlineStr">
        <is>
          <t>-</t>
        </is>
      </c>
    </row>
    <row r="78">
      <c r="A78" s="5" t="inlineStr">
        <is>
          <t>Gewinnwachstum 3J in %</t>
        </is>
      </c>
      <c r="B78" s="5" t="inlineStr">
        <is>
          <t>Earnings Growth 3Y in %</t>
        </is>
      </c>
      <c r="C78" t="n">
        <v>25.69</v>
      </c>
      <c r="D78" t="n">
        <v>14.23</v>
      </c>
      <c r="E78" t="n">
        <v>9.890000000000001</v>
      </c>
      <c r="F78" t="n">
        <v>-7.12</v>
      </c>
      <c r="G78" t="n">
        <v>5.21</v>
      </c>
      <c r="H78" t="n">
        <v>9.09</v>
      </c>
      <c r="I78" t="n">
        <v>14.01</v>
      </c>
      <c r="J78" t="n">
        <v>18.16</v>
      </c>
      <c r="K78" t="n">
        <v>15.31</v>
      </c>
      <c r="L78" t="n">
        <v>15.18</v>
      </c>
      <c r="M78" t="n">
        <v>7.34</v>
      </c>
      <c r="N78" t="inlineStr">
        <is>
          <t>-</t>
        </is>
      </c>
      <c r="O78" t="inlineStr">
        <is>
          <t>-</t>
        </is>
      </c>
    </row>
    <row r="79">
      <c r="A79" s="5" t="inlineStr">
        <is>
          <t>Gewinnwachstum 5J in %</t>
        </is>
      </c>
      <c r="B79" s="5" t="inlineStr">
        <is>
          <t>Earnings Growth 5Y in %</t>
        </is>
      </c>
      <c r="C79" t="n">
        <v>11.26</v>
      </c>
      <c r="D79" t="n">
        <v>9.449999999999999</v>
      </c>
      <c r="E79" t="n">
        <v>8.02</v>
      </c>
      <c r="F79" t="n">
        <v>1.3</v>
      </c>
      <c r="G79" t="n">
        <v>9.32</v>
      </c>
      <c r="H79" t="n">
        <v>12.98</v>
      </c>
      <c r="I79" t="n">
        <v>14.77</v>
      </c>
      <c r="J79" t="n">
        <v>15.3</v>
      </c>
      <c r="K79" t="n">
        <v>11.94</v>
      </c>
      <c r="L79" t="inlineStr">
        <is>
          <t>-</t>
        </is>
      </c>
      <c r="M79" t="inlineStr">
        <is>
          <t>-</t>
        </is>
      </c>
      <c r="N79" t="inlineStr">
        <is>
          <t>-</t>
        </is>
      </c>
      <c r="O79" t="inlineStr">
        <is>
          <t>-</t>
        </is>
      </c>
    </row>
    <row r="80">
      <c r="A80" s="5" t="inlineStr">
        <is>
          <t>Gewinnwachstum 10J in %</t>
        </is>
      </c>
      <c r="B80" s="5" t="inlineStr">
        <is>
          <t>Earnings Growth 10Y in %</t>
        </is>
      </c>
      <c r="C80" t="n">
        <v>12.12</v>
      </c>
      <c r="D80" t="n">
        <v>12.11</v>
      </c>
      <c r="E80" t="n">
        <v>11.66</v>
      </c>
      <c r="F80" t="n">
        <v>6.62</v>
      </c>
      <c r="G80" t="inlineStr">
        <is>
          <t>-</t>
        </is>
      </c>
      <c r="H80" t="inlineStr">
        <is>
          <t>-</t>
        </is>
      </c>
      <c r="I80" t="inlineStr">
        <is>
          <t>-</t>
        </is>
      </c>
      <c r="J80" t="inlineStr">
        <is>
          <t>-</t>
        </is>
      </c>
      <c r="K80" t="inlineStr">
        <is>
          <t>-</t>
        </is>
      </c>
      <c r="L80" t="inlineStr">
        <is>
          <t>-</t>
        </is>
      </c>
      <c r="M80" t="inlineStr">
        <is>
          <t>-</t>
        </is>
      </c>
      <c r="N80" t="inlineStr">
        <is>
          <t>-</t>
        </is>
      </c>
      <c r="O80" t="inlineStr">
        <is>
          <t>-</t>
        </is>
      </c>
    </row>
    <row r="81">
      <c r="A81" s="5" t="inlineStr">
        <is>
          <t>PEG Ratio</t>
        </is>
      </c>
      <c r="B81" s="5" t="inlineStr">
        <is>
          <t>KGW Kurs/Gewinn/Wachstum</t>
        </is>
      </c>
      <c r="C81" t="n">
        <v>1.39</v>
      </c>
      <c r="D81" t="n">
        <v>1.58</v>
      </c>
      <c r="E81" t="n">
        <v>2.13</v>
      </c>
      <c r="F81" t="n">
        <v>17.54</v>
      </c>
      <c r="G81" t="n">
        <v>1.66</v>
      </c>
      <c r="H81" t="n">
        <v>0.99</v>
      </c>
      <c r="I81" t="n">
        <v>0.85</v>
      </c>
      <c r="J81" t="n">
        <v>0.8</v>
      </c>
      <c r="K81" t="n">
        <v>0.87</v>
      </c>
      <c r="L81" t="inlineStr">
        <is>
          <t>-</t>
        </is>
      </c>
      <c r="M81" t="inlineStr">
        <is>
          <t>-</t>
        </is>
      </c>
      <c r="N81" t="inlineStr">
        <is>
          <t>-</t>
        </is>
      </c>
      <c r="O81" t="inlineStr">
        <is>
          <t>-</t>
        </is>
      </c>
    </row>
    <row r="82">
      <c r="A82" s="5" t="inlineStr">
        <is>
          <t>EBIT-Wachstum 1J in %</t>
        </is>
      </c>
      <c r="B82" s="5" t="inlineStr">
        <is>
          <t>EBIT Growth 1Y in %</t>
        </is>
      </c>
      <c r="C82" t="n">
        <v>9.779999999999999</v>
      </c>
      <c r="D82" t="n">
        <v>17.5</v>
      </c>
      <c r="E82" t="n">
        <v>43.17</v>
      </c>
      <c r="F82" t="n">
        <v>-23.7</v>
      </c>
      <c r="G82" t="n">
        <v>6.9</v>
      </c>
      <c r="H82" t="n">
        <v>-4.02</v>
      </c>
      <c r="I82" t="n">
        <v>7.43</v>
      </c>
      <c r="J82" t="n">
        <v>15.21</v>
      </c>
      <c r="K82" t="n">
        <v>12.66</v>
      </c>
      <c r="L82" t="n">
        <v>23.03</v>
      </c>
      <c r="M82" t="n">
        <v>6.57</v>
      </c>
      <c r="N82" t="n">
        <v>11.02</v>
      </c>
      <c r="O82" t="inlineStr">
        <is>
          <t>-</t>
        </is>
      </c>
    </row>
    <row r="83">
      <c r="A83" s="5" t="inlineStr">
        <is>
          <t>EBIT-Wachstum 3J in %</t>
        </is>
      </c>
      <c r="B83" s="5" t="inlineStr">
        <is>
          <t>EBIT Growth 3Y in %</t>
        </is>
      </c>
      <c r="C83" t="n">
        <v>23.48</v>
      </c>
      <c r="D83" t="n">
        <v>12.32</v>
      </c>
      <c r="E83" t="n">
        <v>8.789999999999999</v>
      </c>
      <c r="F83" t="n">
        <v>-6.94</v>
      </c>
      <c r="G83" t="n">
        <v>3.44</v>
      </c>
      <c r="H83" t="n">
        <v>6.21</v>
      </c>
      <c r="I83" t="n">
        <v>11.77</v>
      </c>
      <c r="J83" t="n">
        <v>16.97</v>
      </c>
      <c r="K83" t="n">
        <v>14.09</v>
      </c>
      <c r="L83" t="n">
        <v>13.54</v>
      </c>
      <c r="M83" t="n">
        <v>5.86</v>
      </c>
      <c r="N83" t="inlineStr">
        <is>
          <t>-</t>
        </is>
      </c>
      <c r="O83" t="inlineStr">
        <is>
          <t>-</t>
        </is>
      </c>
    </row>
    <row r="84">
      <c r="A84" s="5" t="inlineStr">
        <is>
          <t>EBIT-Wachstum 5J in %</t>
        </is>
      </c>
      <c r="B84" s="5" t="inlineStr">
        <is>
          <t>EBIT Growth 5Y in %</t>
        </is>
      </c>
      <c r="C84" t="n">
        <v>10.73</v>
      </c>
      <c r="D84" t="n">
        <v>7.97</v>
      </c>
      <c r="E84" t="n">
        <v>5.96</v>
      </c>
      <c r="F84" t="n">
        <v>0.36</v>
      </c>
      <c r="G84" t="n">
        <v>7.64</v>
      </c>
      <c r="H84" t="n">
        <v>10.86</v>
      </c>
      <c r="I84" t="n">
        <v>12.98</v>
      </c>
      <c r="J84" t="n">
        <v>13.7</v>
      </c>
      <c r="K84" t="n">
        <v>10.66</v>
      </c>
      <c r="L84" t="inlineStr">
        <is>
          <t>-</t>
        </is>
      </c>
      <c r="M84" t="inlineStr">
        <is>
          <t>-</t>
        </is>
      </c>
      <c r="N84" t="inlineStr">
        <is>
          <t>-</t>
        </is>
      </c>
      <c r="O84" t="inlineStr">
        <is>
          <t>-</t>
        </is>
      </c>
    </row>
    <row r="85">
      <c r="A85" s="5" t="inlineStr">
        <is>
          <t>EBIT-Wachstum 10J in %</t>
        </is>
      </c>
      <c r="B85" s="5" t="inlineStr">
        <is>
          <t>EBIT Growth 10Y in %</t>
        </is>
      </c>
      <c r="C85" t="n">
        <v>10.8</v>
      </c>
      <c r="D85" t="n">
        <v>10.47</v>
      </c>
      <c r="E85" t="n">
        <v>9.83</v>
      </c>
      <c r="F85" t="n">
        <v>5.51</v>
      </c>
      <c r="G85" t="inlineStr">
        <is>
          <t>-</t>
        </is>
      </c>
      <c r="H85" t="inlineStr">
        <is>
          <t>-</t>
        </is>
      </c>
      <c r="I85" t="inlineStr">
        <is>
          <t>-</t>
        </is>
      </c>
      <c r="J85" t="inlineStr">
        <is>
          <t>-</t>
        </is>
      </c>
      <c r="K85" t="inlineStr">
        <is>
          <t>-</t>
        </is>
      </c>
      <c r="L85" t="inlineStr">
        <is>
          <t>-</t>
        </is>
      </c>
      <c r="M85" t="inlineStr">
        <is>
          <t>-</t>
        </is>
      </c>
      <c r="N85" t="inlineStr">
        <is>
          <t>-</t>
        </is>
      </c>
      <c r="O85" t="inlineStr">
        <is>
          <t>-</t>
        </is>
      </c>
    </row>
    <row r="86">
      <c r="A86" s="5" t="inlineStr">
        <is>
          <t>Op.Cashflow Wachstum 1J in %</t>
        </is>
      </c>
      <c r="B86" s="5" t="inlineStr">
        <is>
          <t>Op.Cashflow Wachstum 1Y in %</t>
        </is>
      </c>
      <c r="C86" t="n">
        <v>470.92</v>
      </c>
      <c r="D86" t="n">
        <v>-71.02</v>
      </c>
      <c r="E86" t="n">
        <v>47.03</v>
      </c>
      <c r="F86" t="n">
        <v>-23.46</v>
      </c>
      <c r="G86" t="n">
        <v>-26.12</v>
      </c>
      <c r="H86" t="n">
        <v>34.21</v>
      </c>
      <c r="I86" t="n">
        <v>7.85</v>
      </c>
      <c r="J86" t="n">
        <v>18.44</v>
      </c>
      <c r="K86" t="n">
        <v>-36.78</v>
      </c>
      <c r="L86" t="n">
        <v>38.57</v>
      </c>
      <c r="M86" t="n">
        <v>-31.64</v>
      </c>
      <c r="N86" t="n">
        <v>-39.2</v>
      </c>
      <c r="O86" t="inlineStr">
        <is>
          <t>-</t>
        </is>
      </c>
    </row>
    <row r="87">
      <c r="A87" s="5" t="inlineStr">
        <is>
          <t>Op.Cashflow Wachstum 3J in %</t>
        </is>
      </c>
      <c r="B87" s="5" t="inlineStr">
        <is>
          <t>Op.Cashflow Wachstum 3Y in %</t>
        </is>
      </c>
      <c r="C87" t="n">
        <v>148.98</v>
      </c>
      <c r="D87" t="n">
        <v>-15.82</v>
      </c>
      <c r="E87" t="n">
        <v>-0.85</v>
      </c>
      <c r="F87" t="n">
        <v>-5.12</v>
      </c>
      <c r="G87" t="n">
        <v>5.31</v>
      </c>
      <c r="H87" t="n">
        <v>20.17</v>
      </c>
      <c r="I87" t="n">
        <v>-3.5</v>
      </c>
      <c r="J87" t="n">
        <v>6.74</v>
      </c>
      <c r="K87" t="n">
        <v>-9.949999999999999</v>
      </c>
      <c r="L87" t="n">
        <v>-10.76</v>
      </c>
      <c r="M87" t="n">
        <v>-23.61</v>
      </c>
      <c r="N87" t="inlineStr">
        <is>
          <t>-</t>
        </is>
      </c>
      <c r="O87" t="inlineStr">
        <is>
          <t>-</t>
        </is>
      </c>
    </row>
    <row r="88">
      <c r="A88" s="5" t="inlineStr">
        <is>
          <t>Op.Cashflow Wachstum 5J in %</t>
        </is>
      </c>
      <c r="B88" s="5" t="inlineStr">
        <is>
          <t>Op.Cashflow Wachstum 5Y in %</t>
        </is>
      </c>
      <c r="C88" t="n">
        <v>79.47</v>
      </c>
      <c r="D88" t="n">
        <v>-7.87</v>
      </c>
      <c r="E88" t="n">
        <v>7.9</v>
      </c>
      <c r="F88" t="n">
        <v>2.18</v>
      </c>
      <c r="G88" t="n">
        <v>-0.48</v>
      </c>
      <c r="H88" t="n">
        <v>12.46</v>
      </c>
      <c r="I88" t="n">
        <v>-0.71</v>
      </c>
      <c r="J88" t="n">
        <v>-10.12</v>
      </c>
      <c r="K88" t="n">
        <v>-13.81</v>
      </c>
      <c r="L88" t="inlineStr">
        <is>
          <t>-</t>
        </is>
      </c>
      <c r="M88" t="inlineStr">
        <is>
          <t>-</t>
        </is>
      </c>
      <c r="N88" t="inlineStr">
        <is>
          <t>-</t>
        </is>
      </c>
      <c r="O88" t="inlineStr">
        <is>
          <t>-</t>
        </is>
      </c>
    </row>
    <row r="89">
      <c r="A89" s="5" t="inlineStr">
        <is>
          <t>Op.Cashflow Wachstum 10J in %</t>
        </is>
      </c>
      <c r="B89" s="5" t="inlineStr">
        <is>
          <t>Op.Cashflow Wachstum 10Y in %</t>
        </is>
      </c>
      <c r="C89" t="n">
        <v>45.96</v>
      </c>
      <c r="D89" t="n">
        <v>-4.29</v>
      </c>
      <c r="E89" t="n">
        <v>-1.11</v>
      </c>
      <c r="F89" t="n">
        <v>-5.81</v>
      </c>
      <c r="G89" t="inlineStr">
        <is>
          <t>-</t>
        </is>
      </c>
      <c r="H89" t="inlineStr">
        <is>
          <t>-</t>
        </is>
      </c>
      <c r="I89" t="inlineStr">
        <is>
          <t>-</t>
        </is>
      </c>
      <c r="J89" t="inlineStr">
        <is>
          <t>-</t>
        </is>
      </c>
      <c r="K89" t="inlineStr">
        <is>
          <t>-</t>
        </is>
      </c>
      <c r="L89" t="inlineStr">
        <is>
          <t>-</t>
        </is>
      </c>
      <c r="M89" t="inlineStr">
        <is>
          <t>-</t>
        </is>
      </c>
      <c r="N89" t="inlineStr">
        <is>
          <t>-</t>
        </is>
      </c>
      <c r="O89" t="inlineStr">
        <is>
          <t>-</t>
        </is>
      </c>
    </row>
    <row r="90">
      <c r="A90" s="5" t="inlineStr">
        <is>
          <t>Verschuldungsgrad in %</t>
        </is>
      </c>
      <c r="B90" s="5" t="inlineStr">
        <is>
          <t>Finance Gearing in %</t>
        </is>
      </c>
      <c r="C90" t="n">
        <v>734.11</v>
      </c>
      <c r="D90" t="n">
        <v>797.0700000000001</v>
      </c>
      <c r="E90" t="n">
        <v>806.84</v>
      </c>
      <c r="F90" t="n">
        <v>751.4299999999999</v>
      </c>
      <c r="G90" t="n">
        <v>582.54</v>
      </c>
      <c r="H90" t="n">
        <v>583.62</v>
      </c>
      <c r="I90" t="n">
        <v>573.48</v>
      </c>
      <c r="J90" t="n">
        <v>600.98</v>
      </c>
      <c r="K90" t="n">
        <v>563.85</v>
      </c>
      <c r="L90" t="n">
        <v>404.34</v>
      </c>
      <c r="M90" t="n">
        <v>292.21</v>
      </c>
      <c r="N90" t="n">
        <v>267.92</v>
      </c>
      <c r="O90" t="n">
        <v>266.29</v>
      </c>
      <c r="P90" t="n">
        <v>266.29</v>
      </c>
    </row>
  </sheetData>
  <pageMargins bottom="1" footer="0.5" header="0.5" left="0.75" right="0.75" top="1"/>
</worksheet>
</file>

<file path=xl/worksheets/sheet30.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DCC </t>
        </is>
      </c>
      <c r="B1" s="2" t="inlineStr">
        <is>
          <t>WKN: 903840  ISIN: IE0002424939  US-Symbol:DCCPF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+353-12799-400</t>
        </is>
      </c>
      <c r="G4" t="inlineStr">
        <is>
          <t>19.05.2020</t>
        </is>
      </c>
      <c r="H4" t="inlineStr">
        <is>
          <t>Q4 Result</t>
        </is>
      </c>
      <c r="J4" t="inlineStr">
        <is>
          <t>Allianz Global Investors GmbH</t>
        </is>
      </c>
      <c r="L4" t="inlineStr">
        <is>
          <t>8,19%</t>
        </is>
      </c>
    </row>
    <row r="5">
      <c r="A5" s="5" t="inlineStr">
        <is>
          <t>Ticker</t>
        </is>
      </c>
      <c r="B5" t="inlineStr">
        <is>
          <t>DCC</t>
        </is>
      </c>
      <c r="C5" s="5" t="inlineStr">
        <is>
          <t>Fax</t>
        </is>
      </c>
      <c r="D5" s="5" t="inlineStr"/>
      <c r="E5" t="inlineStr">
        <is>
          <t>+353-12831-017</t>
        </is>
      </c>
      <c r="G5" t="inlineStr">
        <is>
          <t>17.07.2020</t>
        </is>
      </c>
      <c r="H5" t="inlineStr">
        <is>
          <t>Annual General Meeting</t>
        </is>
      </c>
      <c r="J5" t="inlineStr">
        <is>
          <t>FMR LLC and FIL Limited</t>
        </is>
      </c>
      <c r="L5" t="inlineStr">
        <is>
          <t>7,28%</t>
        </is>
      </c>
    </row>
    <row r="6">
      <c r="A6" s="5" t="inlineStr">
        <is>
          <t>Gelistet Seit / Listed Since</t>
        </is>
      </c>
      <c r="B6" t="inlineStr">
        <is>
          <t>-</t>
        </is>
      </c>
      <c r="C6" s="5" t="inlineStr">
        <is>
          <t>Internet</t>
        </is>
      </c>
      <c r="D6" s="5" t="inlineStr"/>
      <c r="E6" t="inlineStr">
        <is>
          <t>http://www.dcc.ie/</t>
        </is>
      </c>
      <c r="G6" t="inlineStr">
        <is>
          <t>10.11.2020</t>
        </is>
      </c>
      <c r="H6" t="inlineStr">
        <is>
          <t>Score Half Year</t>
        </is>
      </c>
      <c r="J6" t="inlineStr">
        <is>
          <t>BlackRock, Inc</t>
        </is>
      </c>
      <c r="L6" t="inlineStr">
        <is>
          <t>7,29%</t>
        </is>
      </c>
    </row>
    <row r="7">
      <c r="A7" s="5" t="inlineStr">
        <is>
          <t>Nominalwert / Nominal Value</t>
        </is>
      </c>
      <c r="B7" t="inlineStr">
        <is>
          <t>0,25</t>
        </is>
      </c>
      <c r="C7" s="5" t="inlineStr">
        <is>
          <t>E-Mail</t>
        </is>
      </c>
      <c r="D7" s="5" t="inlineStr"/>
      <c r="E7" t="inlineStr">
        <is>
          <t>info@dcc.ie</t>
        </is>
      </c>
      <c r="J7" t="inlineStr">
        <is>
          <t>The Capital Group Companies, Inc.</t>
        </is>
      </c>
      <c r="L7" t="inlineStr">
        <is>
          <t>5,29%</t>
        </is>
      </c>
    </row>
    <row r="8">
      <c r="A8" s="5" t="inlineStr">
        <is>
          <t>Land / Country</t>
        </is>
      </c>
      <c r="B8" t="inlineStr">
        <is>
          <t>Irland</t>
        </is>
      </c>
      <c r="C8" s="5" t="inlineStr">
        <is>
          <t>Inv. Relations E-Mail</t>
        </is>
      </c>
      <c r="D8" s="5" t="inlineStr"/>
      <c r="E8" t="inlineStr">
        <is>
          <t>investorrelations@dcc.ie</t>
        </is>
      </c>
      <c r="J8" t="inlineStr">
        <is>
          <t>Freefloat</t>
        </is>
      </c>
      <c r="L8" t="inlineStr">
        <is>
          <t>71,95%</t>
        </is>
      </c>
    </row>
    <row r="9">
      <c r="A9" s="5" t="inlineStr">
        <is>
          <t>Währung / Currency</t>
        </is>
      </c>
      <c r="B9" t="inlineStr">
        <is>
          <t>GBP</t>
        </is>
      </c>
      <c r="C9" s="5" t="inlineStr">
        <is>
          <t>Kontaktperson / Contact Person</t>
        </is>
      </c>
      <c r="D9" s="5" t="inlineStr"/>
      <c r="E9" t="inlineStr">
        <is>
          <t>Kevin Lucey</t>
        </is>
      </c>
    </row>
    <row r="10">
      <c r="A10" s="5" t="inlineStr">
        <is>
          <t>Branche / Industry</t>
        </is>
      </c>
      <c r="B10" t="inlineStr">
        <is>
          <t>Other Consumer Goods</t>
        </is>
      </c>
      <c r="C10" s="5" t="inlineStr"/>
      <c r="D10" s="5" t="inlineStr"/>
    </row>
    <row r="11">
      <c r="A11" s="5" t="inlineStr">
        <is>
          <t>Sektor / Sector</t>
        </is>
      </c>
      <c r="B11" t="inlineStr">
        <is>
          <t>Consumer Goods</t>
        </is>
      </c>
    </row>
    <row r="12">
      <c r="A12" s="5" t="inlineStr">
        <is>
          <t>Typ / Genre</t>
        </is>
      </c>
      <c r="B12" t="inlineStr">
        <is>
          <t>-</t>
        </is>
      </c>
    </row>
    <row r="13">
      <c r="A13" s="5" t="inlineStr">
        <is>
          <t>Adresse / Address</t>
        </is>
      </c>
      <c r="B13" t="inlineStr">
        <is>
          <t>DCC plcDCC House, Leopardstown Road, Foxrock  Dublin 18, Ireland</t>
        </is>
      </c>
    </row>
    <row r="14">
      <c r="A14" s="5" t="inlineStr">
        <is>
          <t>Management</t>
        </is>
      </c>
      <c r="B14" t="inlineStr">
        <is>
          <t>Donal Murphy, Fergal O'Dwyer (bis 17.07.2020), Kevin Lucey (ab 17.07.2020), Henry Cubbon, Eddie O'Brien, Tim Griffin, Conor Costigan, Nicola McCracken, Conor Murphy, Peter Quinn, Ger Whyte</t>
        </is>
      </c>
    </row>
    <row r="15">
      <c r="A15" s="5" t="inlineStr">
        <is>
          <t>Aufsichtsrat / Board</t>
        </is>
      </c>
      <c r="B15" t="inlineStr">
        <is>
          <t>John Moloney, Donal Murphy, Fergal O’Dwyer (bis 17.07.2020), Kevin Lucey (ab 17.07.2020), Leslie Van De Walle, Mark Breuer, Caroline Dowling, Tufan Erginbilgic, David Jukes, Pam Kirby, Jane Lodge, Cormac McCarthy, Mark Ryan</t>
        </is>
      </c>
    </row>
    <row r="16">
      <c r="A16" s="5" t="inlineStr">
        <is>
          <t>Beschreibung</t>
        </is>
      </c>
      <c r="B16" t="inlineStr">
        <is>
          <t>DCC plc ist eine international tätige Dienstleistungsgesellschaft, die für Kunden die Bereiche Verkauf, Marketing und Auslieferung übernimmt. Das Unternehmen operiert in drei Geschäftsfeldern: Energiewirtschaft, Unterhaltungselektronik sowie Gesundheit. Dabei verkauft und vermarktet DCC eine Vielzahl an Marken und Produkten und bedient damit Einzelhandelsgeschäfte, Internethändler, Versandhändler, Spezialgeschäfte oder auch Unternehmen. Zu den Produkten gehören Kraftstoffe, Flüssiggas, PCs, Tablets, Drucker, Smartphones, Arzneimittel, medizinische Geräte und Pflegeprodukte. Darüber hinaus bieten einige Bereiche auch Supply Chain-Management, Verpackungen oder Logistik- und Merchandise-Services an. Copyright 2014 FINANCE BASE AG</t>
        </is>
      </c>
    </row>
    <row r="17">
      <c r="A17" s="5" t="inlineStr">
        <is>
          <t>Profile</t>
        </is>
      </c>
      <c r="B17" t="inlineStr">
        <is>
          <t>DCC plc is a service company with international operations, which takes for customers to sales, marketing and delivery. The company operates in three business areas: energy, consumer electronics and health. Here, sells and markets DCC a variety of brands and products and thus operate retail stores, online retailers, mail order companies, specialty shops or businesses. Its products include fuels, LPG, PCs, tablets, printers, smart phones, pharmaceuticals, medical devices and toiletries. In addition, some areas also offer supply chain management, packaging and logistics and merchandising services.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GBP per  31.03</t>
        </is>
      </c>
      <c r="B19" s="5" t="inlineStr">
        <is>
          <t>Balance Sheet in M  GBP per  31.03</t>
        </is>
      </c>
      <c r="C19" s="5" t="n">
        <v>2019</v>
      </c>
      <c r="D19" s="5" t="n">
        <v>2018</v>
      </c>
      <c r="E19" s="5" t="n">
        <v>2017</v>
      </c>
      <c r="F19" s="5" t="n">
        <v>2016</v>
      </c>
      <c r="G19" s="5" t="n">
        <v>2015</v>
      </c>
      <c r="H19" s="5" t="n">
        <v>2014</v>
      </c>
      <c r="I19" s="5" t="n">
        <v>2013</v>
      </c>
      <c r="J19" s="5" t="n">
        <v>2012</v>
      </c>
      <c r="K19" s="5" t="n">
        <v>2011</v>
      </c>
      <c r="L19" s="5" t="inlineStr"/>
    </row>
    <row r="20">
      <c r="A20" s="5" t="inlineStr">
        <is>
          <t>Umsatz</t>
        </is>
      </c>
      <c r="B20" s="5" t="inlineStr">
        <is>
          <t>Revenue</t>
        </is>
      </c>
      <c r="C20" t="n">
        <v>15227</v>
      </c>
      <c r="D20" t="n">
        <v>14265</v>
      </c>
      <c r="E20" t="n">
        <v>12270</v>
      </c>
      <c r="F20" t="n">
        <v>10601</v>
      </c>
      <c r="G20" t="n">
        <v>10606</v>
      </c>
      <c r="H20" t="n">
        <v>11232</v>
      </c>
      <c r="I20" t="n">
        <v>10573</v>
      </c>
      <c r="J20" t="n">
        <v>9284</v>
      </c>
      <c r="K20" t="n">
        <v>7398</v>
      </c>
    </row>
    <row r="21">
      <c r="A21" s="5" t="inlineStr">
        <is>
          <t>Operatives Ergebnis (EBIT)</t>
        </is>
      </c>
      <c r="B21" s="5" t="inlineStr">
        <is>
          <t>EBIT Earning Before Interest &amp; Tax</t>
        </is>
      </c>
      <c r="C21" t="n">
        <v>369</v>
      </c>
      <c r="D21" t="n">
        <v>295.2</v>
      </c>
      <c r="E21" t="n">
        <v>269.6</v>
      </c>
      <c r="F21" t="n">
        <v>254.3</v>
      </c>
      <c r="G21" t="n">
        <v>177.9</v>
      </c>
      <c r="H21" t="n">
        <v>174.7</v>
      </c>
      <c r="I21" t="n">
        <v>148.6</v>
      </c>
      <c r="J21" t="n">
        <v>131.4</v>
      </c>
      <c r="K21" t="n">
        <v>175.6</v>
      </c>
    </row>
    <row r="22">
      <c r="A22" s="5" t="inlineStr">
        <is>
          <t>Finanzergebnis</t>
        </is>
      </c>
      <c r="B22" s="5" t="inlineStr">
        <is>
          <t>Financial Result</t>
        </is>
      </c>
      <c r="C22" t="n">
        <v>-41.6</v>
      </c>
      <c r="D22" t="n">
        <v>-35</v>
      </c>
      <c r="E22" t="n">
        <v>-21.1</v>
      </c>
      <c r="F22" t="n">
        <v>-37.9</v>
      </c>
      <c r="G22" t="n">
        <v>-30.8</v>
      </c>
      <c r="H22" t="n">
        <v>-23.5</v>
      </c>
      <c r="I22" t="n">
        <v>-15.7</v>
      </c>
      <c r="J22" t="n">
        <v>-15.9</v>
      </c>
      <c r="K22" t="n">
        <v>-14</v>
      </c>
    </row>
    <row r="23">
      <c r="A23" s="5" t="inlineStr">
        <is>
          <t>Ergebnis vor Steuer (EBT)</t>
        </is>
      </c>
      <c r="B23" s="5" t="inlineStr">
        <is>
          <t>EBT Earning Before Tax</t>
        </is>
      </c>
      <c r="C23" t="n">
        <v>327.4</v>
      </c>
      <c r="D23" t="n">
        <v>260.2</v>
      </c>
      <c r="E23" t="n">
        <v>248.5</v>
      </c>
      <c r="F23" t="n">
        <v>216.4</v>
      </c>
      <c r="G23" t="n">
        <v>147.1</v>
      </c>
      <c r="H23" t="n">
        <v>151.2</v>
      </c>
      <c r="I23" t="n">
        <v>132.9</v>
      </c>
      <c r="J23" t="n">
        <v>115.5</v>
      </c>
      <c r="K23" t="n">
        <v>161.6</v>
      </c>
    </row>
    <row r="24">
      <c r="A24" s="5" t="inlineStr">
        <is>
          <t>Steuern auf Einkommen und Ertrag</t>
        </is>
      </c>
      <c r="B24" s="5" t="inlineStr">
        <is>
          <t>Taxes on income and earnings</t>
        </is>
      </c>
      <c r="C24" t="n">
        <v>56.3</v>
      </c>
      <c r="D24" t="n">
        <v>23.9</v>
      </c>
      <c r="E24" t="n">
        <v>45.9</v>
      </c>
      <c r="F24" t="n">
        <v>35.3</v>
      </c>
      <c r="G24" t="n">
        <v>18.9</v>
      </c>
      <c r="H24" t="n">
        <v>27.3</v>
      </c>
      <c r="I24" t="n">
        <v>26.3</v>
      </c>
      <c r="J24" t="n">
        <v>26</v>
      </c>
      <c r="K24" t="n">
        <v>37.3</v>
      </c>
    </row>
    <row r="25">
      <c r="A25" s="5" t="inlineStr">
        <is>
          <t>Ergebnis nach Steuer</t>
        </is>
      </c>
      <c r="B25" s="5" t="inlineStr">
        <is>
          <t>Earnings after tax</t>
        </is>
      </c>
      <c r="C25" t="n">
        <v>271.1</v>
      </c>
      <c r="D25" t="n">
        <v>236.3</v>
      </c>
      <c r="E25" t="n">
        <v>202.6</v>
      </c>
      <c r="F25" t="n">
        <v>181</v>
      </c>
      <c r="G25" t="n">
        <v>128.2</v>
      </c>
      <c r="H25" t="n">
        <v>123.9</v>
      </c>
      <c r="I25" t="n">
        <v>106.6</v>
      </c>
      <c r="J25" t="n">
        <v>89.5</v>
      </c>
      <c r="K25" t="n">
        <v>124.2</v>
      </c>
    </row>
    <row r="26">
      <c r="A26" s="5" t="inlineStr">
        <is>
          <t>Minderheitenanteil</t>
        </is>
      </c>
      <c r="B26" s="5" t="inlineStr">
        <is>
          <t>Minority Share</t>
        </is>
      </c>
      <c r="C26" t="n">
        <v>-8.5</v>
      </c>
      <c r="D26" t="n">
        <v>-5.1</v>
      </c>
      <c r="E26" t="n">
        <v>-1.5</v>
      </c>
      <c r="F26" t="n">
        <v>-3</v>
      </c>
      <c r="G26" t="inlineStr">
        <is>
          <t>-</t>
        </is>
      </c>
      <c r="H26" t="n">
        <v>-2.7</v>
      </c>
      <c r="I26" t="n">
        <v>-0.3</v>
      </c>
      <c r="J26" t="n">
        <v>-0.5</v>
      </c>
      <c r="K26" t="n">
        <v>-0.6</v>
      </c>
    </row>
    <row r="27">
      <c r="A27" s="5" t="inlineStr">
        <is>
          <t>Jahresüberschuss/-fehlbetrag</t>
        </is>
      </c>
      <c r="B27" s="5" t="inlineStr">
        <is>
          <t>Net Profit</t>
        </is>
      </c>
      <c r="C27" t="n">
        <v>262.6</v>
      </c>
      <c r="D27" t="n">
        <v>261.8</v>
      </c>
      <c r="E27" t="n">
        <v>216.2</v>
      </c>
      <c r="F27" t="n">
        <v>178</v>
      </c>
      <c r="G27" t="n">
        <v>144.4</v>
      </c>
      <c r="H27" t="n">
        <v>121.2</v>
      </c>
      <c r="I27" t="n">
        <v>106.3</v>
      </c>
      <c r="J27" t="n">
        <v>88.90000000000001</v>
      </c>
      <c r="K27" t="n">
        <v>123.7</v>
      </c>
    </row>
    <row r="28">
      <c r="A28" s="5" t="inlineStr">
        <is>
          <t>Summe Umlaufvermögen</t>
        </is>
      </c>
      <c r="B28" s="5" t="inlineStr">
        <is>
          <t>Current Assets</t>
        </is>
      </c>
      <c r="C28" t="n">
        <v>3818</v>
      </c>
      <c r="D28" t="n">
        <v>3004</v>
      </c>
      <c r="E28" t="n">
        <v>2939</v>
      </c>
      <c r="F28" t="n">
        <v>2508</v>
      </c>
      <c r="G28" t="n">
        <v>2447</v>
      </c>
      <c r="H28" t="n">
        <v>2426</v>
      </c>
      <c r="I28" t="n">
        <v>2060</v>
      </c>
      <c r="J28" t="n">
        <v>1888</v>
      </c>
      <c r="K28" t="n">
        <v>1755</v>
      </c>
    </row>
    <row r="29">
      <c r="A29" s="5" t="inlineStr">
        <is>
          <t>Summe Anlagevermögen</t>
        </is>
      </c>
      <c r="B29" s="5" t="inlineStr">
        <is>
          <t>Fixed Assets</t>
        </is>
      </c>
      <c r="C29" t="n">
        <v>3260</v>
      </c>
      <c r="D29" t="n">
        <v>3024</v>
      </c>
      <c r="E29" t="n">
        <v>2494</v>
      </c>
      <c r="F29" t="n">
        <v>2290</v>
      </c>
      <c r="G29" t="n">
        <v>1471</v>
      </c>
      <c r="H29" t="n">
        <v>1282</v>
      </c>
      <c r="I29" t="n">
        <v>1327</v>
      </c>
      <c r="J29" t="n">
        <v>1268</v>
      </c>
      <c r="K29" t="n">
        <v>996.4</v>
      </c>
    </row>
    <row r="30">
      <c r="A30" s="5" t="inlineStr">
        <is>
          <t>Summe Aktiva</t>
        </is>
      </c>
      <c r="B30" s="5" t="inlineStr">
        <is>
          <t>Total Assets</t>
        </is>
      </c>
      <c r="C30" t="n">
        <v>7078</v>
      </c>
      <c r="D30" t="n">
        <v>6027</v>
      </c>
      <c r="E30" t="n">
        <v>5432</v>
      </c>
      <c r="F30" t="n">
        <v>4798</v>
      </c>
      <c r="G30" t="n">
        <v>3918</v>
      </c>
      <c r="H30" t="n">
        <v>3708</v>
      </c>
      <c r="I30" t="n">
        <v>3387</v>
      </c>
      <c r="J30" t="n">
        <v>3157</v>
      </c>
      <c r="K30" t="n">
        <v>2752</v>
      </c>
    </row>
    <row r="31">
      <c r="A31" s="5" t="inlineStr">
        <is>
          <t>Summe kurzfristiges Fremdkapital</t>
        </is>
      </c>
      <c r="B31" s="5" t="inlineStr">
        <is>
          <t>Short-Term Debt</t>
        </is>
      </c>
      <c r="C31" t="n">
        <v>2684</v>
      </c>
      <c r="D31" t="n">
        <v>2237</v>
      </c>
      <c r="E31" t="n">
        <v>2059</v>
      </c>
      <c r="F31" t="n">
        <v>1757</v>
      </c>
      <c r="G31" t="n">
        <v>1497</v>
      </c>
      <c r="H31" t="n">
        <v>1884</v>
      </c>
      <c r="I31" t="n">
        <v>1681</v>
      </c>
      <c r="J31" t="n">
        <v>1391</v>
      </c>
      <c r="K31" t="n">
        <v>1116</v>
      </c>
    </row>
    <row r="32">
      <c r="A32" s="5" t="inlineStr">
        <is>
          <t>Summe langfristiges Fremdkapital</t>
        </is>
      </c>
      <c r="B32" s="5" t="inlineStr">
        <is>
          <t>Long-Term Debt</t>
        </is>
      </c>
      <c r="C32" t="n">
        <v>1960</v>
      </c>
      <c r="D32" t="n">
        <v>2112</v>
      </c>
      <c r="E32" t="n">
        <v>1866</v>
      </c>
      <c r="F32" t="n">
        <v>1690</v>
      </c>
      <c r="G32" t="n">
        <v>1434</v>
      </c>
      <c r="H32" t="n">
        <v>877.4</v>
      </c>
      <c r="I32" t="n">
        <v>813.7</v>
      </c>
      <c r="J32" t="n">
        <v>919.9</v>
      </c>
      <c r="K32" t="n">
        <v>812.5</v>
      </c>
    </row>
    <row r="33">
      <c r="A33" s="5" t="inlineStr">
        <is>
          <t>Summe Fremdkapital</t>
        </is>
      </c>
      <c r="B33" s="5" t="inlineStr">
        <is>
          <t>Total Liabilities</t>
        </is>
      </c>
      <c r="C33" t="n">
        <v>4644</v>
      </c>
      <c r="D33" t="n">
        <v>4349</v>
      </c>
      <c r="E33" t="n">
        <v>3925</v>
      </c>
      <c r="F33" t="n">
        <v>3447</v>
      </c>
      <c r="G33" t="n">
        <v>2931</v>
      </c>
      <c r="H33" t="n">
        <v>2761</v>
      </c>
      <c r="I33" t="n">
        <v>2494</v>
      </c>
      <c r="J33" t="n">
        <v>2311</v>
      </c>
      <c r="K33" t="n">
        <v>1928</v>
      </c>
    </row>
    <row r="34">
      <c r="A34" s="5" t="inlineStr">
        <is>
          <t>Minderheitenanteil</t>
        </is>
      </c>
      <c r="B34" s="5" t="inlineStr">
        <is>
          <t>Minority Share</t>
        </is>
      </c>
      <c r="C34" t="n">
        <v>42.8</v>
      </c>
      <c r="D34" t="n">
        <v>35.3</v>
      </c>
      <c r="E34" t="n">
        <v>29.6</v>
      </c>
      <c r="F34" t="n">
        <v>30.8</v>
      </c>
      <c r="G34" t="n">
        <v>4.2</v>
      </c>
      <c r="H34" t="n">
        <v>4.8</v>
      </c>
      <c r="I34" t="n">
        <v>2.4</v>
      </c>
      <c r="J34" t="n">
        <v>2.2</v>
      </c>
      <c r="K34" t="n">
        <v>2</v>
      </c>
    </row>
    <row r="35">
      <c r="A35" s="5" t="inlineStr">
        <is>
          <t>Summe Eigenkapital</t>
        </is>
      </c>
      <c r="B35" s="5" t="inlineStr">
        <is>
          <t>Equity</t>
        </is>
      </c>
      <c r="C35" t="n">
        <v>2391</v>
      </c>
      <c r="D35" t="n">
        <v>1643</v>
      </c>
      <c r="E35" t="n">
        <v>1478</v>
      </c>
      <c r="F35" t="n">
        <v>1320</v>
      </c>
      <c r="G35" t="n">
        <v>982.8</v>
      </c>
      <c r="H35" t="n">
        <v>941.5</v>
      </c>
      <c r="I35" t="n">
        <v>889.9</v>
      </c>
      <c r="J35" t="n">
        <v>843.4</v>
      </c>
      <c r="K35" t="n">
        <v>821.5</v>
      </c>
    </row>
    <row r="36">
      <c r="A36" s="5" t="inlineStr">
        <is>
          <t>Summe Passiva</t>
        </is>
      </c>
      <c r="B36" s="5" t="inlineStr">
        <is>
          <t>Liabilities &amp; Shareholder Equity</t>
        </is>
      </c>
      <c r="C36" t="n">
        <v>7078</v>
      </c>
      <c r="D36" t="n">
        <v>6027</v>
      </c>
      <c r="E36" t="n">
        <v>5432</v>
      </c>
      <c r="F36" t="n">
        <v>4798</v>
      </c>
      <c r="G36" t="n">
        <v>3918</v>
      </c>
      <c r="H36" t="n">
        <v>3708</v>
      </c>
      <c r="I36" t="n">
        <v>3387</v>
      </c>
      <c r="J36" t="n">
        <v>3157</v>
      </c>
      <c r="K36" t="n">
        <v>2752</v>
      </c>
    </row>
    <row r="37">
      <c r="A37" s="5" t="inlineStr">
        <is>
          <t>Mio.Aktien im Umlauf</t>
        </is>
      </c>
      <c r="B37" s="5" t="inlineStr">
        <is>
          <t>Million shares outstanding</t>
        </is>
      </c>
      <c r="C37" t="n">
        <v>101.33</v>
      </c>
      <c r="D37" t="n">
        <v>92.43000000000001</v>
      </c>
      <c r="E37" t="n">
        <v>88.81999999999999</v>
      </c>
      <c r="F37" t="n">
        <v>88.53</v>
      </c>
      <c r="G37" t="n">
        <v>88.23</v>
      </c>
      <c r="H37" t="n">
        <v>88.23</v>
      </c>
      <c r="I37" t="n">
        <v>83.69</v>
      </c>
      <c r="J37" t="n">
        <v>83.53</v>
      </c>
      <c r="K37" t="inlineStr">
        <is>
          <t>-</t>
        </is>
      </c>
    </row>
    <row r="38">
      <c r="A38" s="5" t="inlineStr">
        <is>
          <t>Gezeichnetes Kapital (in Mio.)</t>
        </is>
      </c>
      <c r="B38" s="5" t="inlineStr">
        <is>
          <t>Subscribed Capital in M</t>
        </is>
      </c>
      <c r="C38" t="n">
        <v>17.42</v>
      </c>
      <c r="D38" t="n">
        <v>15.46</v>
      </c>
      <c r="E38" t="n">
        <v>15.46</v>
      </c>
      <c r="F38" t="n">
        <v>15.46</v>
      </c>
      <c r="G38" t="n">
        <v>14.69</v>
      </c>
      <c r="H38" t="n">
        <v>14.69</v>
      </c>
      <c r="I38" t="n">
        <v>14.69</v>
      </c>
      <c r="J38" t="n">
        <v>14.69</v>
      </c>
      <c r="K38" t="inlineStr">
        <is>
          <t>-</t>
        </is>
      </c>
    </row>
    <row r="39">
      <c r="A39" s="5" t="inlineStr">
        <is>
          <t>Ergebnis je Aktie (brutto)</t>
        </is>
      </c>
      <c r="B39" s="5" t="inlineStr">
        <is>
          <t>Earnings per share</t>
        </is>
      </c>
      <c r="C39" t="n">
        <v>3.23</v>
      </c>
      <c r="D39" t="n">
        <v>2.82</v>
      </c>
      <c r="E39" t="n">
        <v>2.8</v>
      </c>
      <c r="F39" t="n">
        <v>2.44</v>
      </c>
      <c r="G39" t="n">
        <v>1.67</v>
      </c>
      <c r="H39" t="n">
        <v>1.71</v>
      </c>
      <c r="I39" t="n">
        <v>1.59</v>
      </c>
      <c r="J39" t="n">
        <v>1.38</v>
      </c>
      <c r="K39" t="inlineStr">
        <is>
          <t>-</t>
        </is>
      </c>
    </row>
    <row r="40">
      <c r="A40" s="5" t="inlineStr">
        <is>
          <t>Ergebnis je Aktie (unverwässert)</t>
        </is>
      </c>
      <c r="B40" s="5" t="inlineStr">
        <is>
          <t>Basic Earnings per share</t>
        </is>
      </c>
      <c r="C40" t="n">
        <v>2.8</v>
      </c>
      <c r="D40" t="n">
        <v>2.94</v>
      </c>
      <c r="E40" t="n">
        <v>2.44</v>
      </c>
      <c r="F40" t="n">
        <v>2.03</v>
      </c>
      <c r="G40" t="n">
        <v>1.72</v>
      </c>
      <c r="H40" t="n">
        <v>1.45</v>
      </c>
      <c r="I40" t="n">
        <v>1.27</v>
      </c>
      <c r="J40" t="n">
        <v>1.07</v>
      </c>
      <c r="K40" t="n">
        <v>1.49</v>
      </c>
    </row>
    <row r="41">
      <c r="A41" s="5" t="inlineStr">
        <is>
          <t>Ergebnis je Aktie (verwässert)</t>
        </is>
      </c>
      <c r="B41" s="5" t="inlineStr">
        <is>
          <t>Diluted Earnings per share</t>
        </is>
      </c>
      <c r="C41" t="n">
        <v>2.8</v>
      </c>
      <c r="D41" t="n">
        <v>2.93</v>
      </c>
      <c r="E41" t="n">
        <v>2.42</v>
      </c>
      <c r="F41" t="n">
        <v>2.01</v>
      </c>
      <c r="G41" t="n">
        <v>1.71</v>
      </c>
      <c r="H41" t="n">
        <v>1.44</v>
      </c>
      <c r="I41" t="n">
        <v>1.27</v>
      </c>
      <c r="J41" t="n">
        <v>1.06</v>
      </c>
      <c r="K41" t="n">
        <v>1.48</v>
      </c>
    </row>
    <row r="42">
      <c r="A42" s="5" t="inlineStr">
        <is>
          <t>Dividende je Aktie</t>
        </is>
      </c>
      <c r="B42" s="5" t="inlineStr">
        <is>
          <t>Dividend per share</t>
        </is>
      </c>
      <c r="C42" t="n">
        <v>1.38</v>
      </c>
      <c r="D42" t="n">
        <v>1.23</v>
      </c>
      <c r="E42" t="n">
        <v>1.12</v>
      </c>
      <c r="F42" t="n">
        <v>0.97</v>
      </c>
      <c r="G42" t="n">
        <v>0.85</v>
      </c>
      <c r="H42" t="n">
        <v>0.77</v>
      </c>
      <c r="I42" t="n">
        <v>0.72</v>
      </c>
      <c r="J42" t="n">
        <v>0.65</v>
      </c>
      <c r="K42" t="inlineStr">
        <is>
          <t>-</t>
        </is>
      </c>
    </row>
    <row r="43">
      <c r="A43" s="5" t="inlineStr">
        <is>
          <t>Dividendenausschüttung in Mio</t>
        </is>
      </c>
      <c r="B43" s="5" t="inlineStr">
        <is>
          <t>Dividend Payment in M</t>
        </is>
      </c>
      <c r="C43" t="n">
        <v>116.96</v>
      </c>
      <c r="D43" t="n">
        <v>102.87</v>
      </c>
      <c r="E43" t="n">
        <v>90.04000000000001</v>
      </c>
      <c r="F43" t="n">
        <v>80.94</v>
      </c>
      <c r="G43" t="n">
        <v>66.05</v>
      </c>
      <c r="H43" t="n">
        <v>61.89</v>
      </c>
      <c r="I43" t="n">
        <v>54.48</v>
      </c>
      <c r="J43" t="n">
        <v>54.68</v>
      </c>
      <c r="K43" t="inlineStr">
        <is>
          <t>-</t>
        </is>
      </c>
    </row>
    <row r="44">
      <c r="A44" s="5" t="inlineStr">
        <is>
          <t>Umsatz</t>
        </is>
      </c>
      <c r="B44" s="5" t="inlineStr">
        <is>
          <t>Revenue</t>
        </is>
      </c>
      <c r="C44" t="n">
        <v>150.26</v>
      </c>
      <c r="D44" t="n">
        <v>154.33</v>
      </c>
      <c r="E44" t="n">
        <v>138.15</v>
      </c>
      <c r="F44" t="n">
        <v>119.75</v>
      </c>
      <c r="G44" t="n">
        <v>120.21</v>
      </c>
      <c r="H44" t="n">
        <v>127.3</v>
      </c>
      <c r="I44" t="n">
        <v>126.33</v>
      </c>
      <c r="J44" t="n">
        <v>111.14</v>
      </c>
      <c r="K44" t="inlineStr">
        <is>
          <t>-</t>
        </is>
      </c>
    </row>
    <row r="45">
      <c r="A45" s="5" t="inlineStr">
        <is>
          <t>Buchwert je Aktie</t>
        </is>
      </c>
      <c r="B45" s="5" t="inlineStr">
        <is>
          <t>Book value per share</t>
        </is>
      </c>
      <c r="C45" t="n">
        <v>24.01</v>
      </c>
      <c r="D45" t="n">
        <v>18.15</v>
      </c>
      <c r="E45" t="n">
        <v>16.98</v>
      </c>
      <c r="F45" t="n">
        <v>15.26</v>
      </c>
      <c r="G45" t="n">
        <v>11.19</v>
      </c>
      <c r="H45" t="n">
        <v>10.73</v>
      </c>
      <c r="I45" t="n">
        <v>10.66</v>
      </c>
      <c r="J45" t="n">
        <v>10.12</v>
      </c>
      <c r="K45" t="inlineStr">
        <is>
          <t>-</t>
        </is>
      </c>
    </row>
    <row r="46">
      <c r="A46" s="5" t="inlineStr">
        <is>
          <t>Cashflow je Aktie</t>
        </is>
      </c>
      <c r="B46" s="5" t="inlineStr">
        <is>
          <t>Cashflow per share</t>
        </is>
      </c>
      <c r="C46" t="n">
        <v>4.54</v>
      </c>
      <c r="D46" t="n">
        <v>3.52</v>
      </c>
      <c r="E46" t="n">
        <v>4.32</v>
      </c>
      <c r="F46" t="n">
        <v>3.3</v>
      </c>
      <c r="G46" t="n">
        <v>3.05</v>
      </c>
      <c r="H46" t="n">
        <v>2.77</v>
      </c>
      <c r="I46" t="n">
        <v>2.01</v>
      </c>
      <c r="J46" t="n">
        <v>1.89</v>
      </c>
      <c r="K46" t="inlineStr">
        <is>
          <t>-</t>
        </is>
      </c>
    </row>
    <row r="47">
      <c r="A47" s="5" t="inlineStr">
        <is>
          <t>Bilanzsumme je Aktie</t>
        </is>
      </c>
      <c r="B47" s="5" t="inlineStr">
        <is>
          <t>Total assets per share</t>
        </is>
      </c>
      <c r="C47" t="n">
        <v>69.84</v>
      </c>
      <c r="D47" t="n">
        <v>65.20999999999999</v>
      </c>
      <c r="E47" t="n">
        <v>61.16</v>
      </c>
      <c r="F47" t="n">
        <v>54.19</v>
      </c>
      <c r="G47" t="n">
        <v>44.4</v>
      </c>
      <c r="H47" t="n">
        <v>42.02</v>
      </c>
      <c r="I47" t="n">
        <v>40.46</v>
      </c>
      <c r="J47" t="n">
        <v>37.79</v>
      </c>
      <c r="K47" t="inlineStr">
        <is>
          <t>-</t>
        </is>
      </c>
    </row>
    <row r="48">
      <c r="A48" s="5" t="inlineStr">
        <is>
          <t>Personal am Ende des Jahres</t>
        </is>
      </c>
      <c r="B48" s="5" t="inlineStr">
        <is>
          <t>Staff at the end of year</t>
        </is>
      </c>
      <c r="C48" t="n">
        <v>12418</v>
      </c>
      <c r="D48" t="n">
        <v>10430</v>
      </c>
      <c r="E48" t="n">
        <v>10848</v>
      </c>
      <c r="F48" t="n">
        <v>10502</v>
      </c>
      <c r="G48" t="n">
        <v>9756</v>
      </c>
      <c r="H48" t="n">
        <v>10202</v>
      </c>
      <c r="I48" t="n">
        <v>9153</v>
      </c>
      <c r="J48" t="n">
        <v>8355</v>
      </c>
      <c r="K48" t="n">
        <v>7925</v>
      </c>
    </row>
    <row r="49">
      <c r="A49" s="5" t="inlineStr">
        <is>
          <t>Personalaufwand in Mio. GBP</t>
        </is>
      </c>
      <c r="B49" s="5" t="inlineStr"/>
      <c r="C49" t="inlineStr">
        <is>
          <t>-</t>
        </is>
      </c>
      <c r="D49" t="inlineStr">
        <is>
          <t>-</t>
        </is>
      </c>
      <c r="E49" t="inlineStr">
        <is>
          <t>-</t>
        </is>
      </c>
      <c r="F49" t="inlineStr">
        <is>
          <t>-</t>
        </is>
      </c>
      <c r="G49" t="inlineStr">
        <is>
          <t>-</t>
        </is>
      </c>
      <c r="H49" t="inlineStr">
        <is>
          <t>-</t>
        </is>
      </c>
      <c r="I49" t="inlineStr">
        <is>
          <t>-</t>
        </is>
      </c>
      <c r="J49" t="inlineStr">
        <is>
          <t>-</t>
        </is>
      </c>
      <c r="K49" t="inlineStr">
        <is>
          <t>-</t>
        </is>
      </c>
    </row>
    <row r="50">
      <c r="A50" s="5" t="inlineStr">
        <is>
          <t>Aufwand je Mitarbeiter in GBP</t>
        </is>
      </c>
      <c r="B50" s="5" t="inlineStr"/>
      <c r="C50" t="inlineStr">
        <is>
          <t>-</t>
        </is>
      </c>
      <c r="D50" t="inlineStr">
        <is>
          <t>-</t>
        </is>
      </c>
      <c r="E50" t="inlineStr">
        <is>
          <t>-</t>
        </is>
      </c>
      <c r="F50" t="inlineStr">
        <is>
          <t>-</t>
        </is>
      </c>
      <c r="G50" t="inlineStr">
        <is>
          <t>-</t>
        </is>
      </c>
      <c r="H50" t="inlineStr">
        <is>
          <t>-</t>
        </is>
      </c>
      <c r="I50" t="inlineStr">
        <is>
          <t>-</t>
        </is>
      </c>
      <c r="J50" t="inlineStr">
        <is>
          <t>-</t>
        </is>
      </c>
      <c r="K50" t="inlineStr">
        <is>
          <t>-</t>
        </is>
      </c>
    </row>
    <row r="51">
      <c r="A51" s="5" t="inlineStr">
        <is>
          <t>Umsatz je Aktie</t>
        </is>
      </c>
      <c r="B51" s="5" t="inlineStr">
        <is>
          <t>Revenue per share</t>
        </is>
      </c>
      <c r="C51" t="n">
        <v>1230000</v>
      </c>
      <c r="D51" t="n">
        <v>1370000</v>
      </c>
      <c r="E51" t="n">
        <v>1130000</v>
      </c>
      <c r="F51" t="n">
        <v>1010000</v>
      </c>
      <c r="G51" t="n">
        <v>1040000</v>
      </c>
      <c r="H51" t="n">
        <v>1100000</v>
      </c>
      <c r="I51" t="n">
        <v>1160000</v>
      </c>
      <c r="J51" t="n">
        <v>1110000</v>
      </c>
      <c r="K51" t="n">
        <v>933449</v>
      </c>
    </row>
    <row r="52">
      <c r="A52" s="5" t="inlineStr">
        <is>
          <t>Bruttoergebnis je Mitarbeiter in GBP</t>
        </is>
      </c>
      <c r="B52" s="5" t="inlineStr"/>
      <c r="C52" t="inlineStr">
        <is>
          <t>-</t>
        </is>
      </c>
      <c r="D52" t="inlineStr">
        <is>
          <t>-</t>
        </is>
      </c>
      <c r="E52" t="inlineStr">
        <is>
          <t>-</t>
        </is>
      </c>
      <c r="F52" t="inlineStr">
        <is>
          <t>-</t>
        </is>
      </c>
      <c r="G52" t="inlineStr">
        <is>
          <t>-</t>
        </is>
      </c>
      <c r="H52" t="inlineStr">
        <is>
          <t>-</t>
        </is>
      </c>
      <c r="I52" t="inlineStr">
        <is>
          <t>-</t>
        </is>
      </c>
      <c r="J52" t="inlineStr">
        <is>
          <t>-</t>
        </is>
      </c>
      <c r="K52" t="inlineStr">
        <is>
          <t>-</t>
        </is>
      </c>
    </row>
    <row r="53">
      <c r="A53" s="5" t="inlineStr">
        <is>
          <t>Gewinn je Mitarbeiter in GBP</t>
        </is>
      </c>
      <c r="B53" s="5" t="inlineStr"/>
      <c r="C53" t="n">
        <v>21147</v>
      </c>
      <c r="D53" t="n">
        <v>25101</v>
      </c>
      <c r="E53" t="n">
        <v>19930</v>
      </c>
      <c r="F53" t="n">
        <v>16949</v>
      </c>
      <c r="G53" t="n">
        <v>14801</v>
      </c>
      <c r="H53" t="n">
        <v>11880</v>
      </c>
      <c r="I53" t="n">
        <v>11614</v>
      </c>
      <c r="J53" t="n">
        <v>10640</v>
      </c>
      <c r="K53" t="n">
        <v>15609</v>
      </c>
    </row>
    <row r="54">
      <c r="A54" s="5" t="inlineStr">
        <is>
          <t>KGV (Kurs/Gewinn)</t>
        </is>
      </c>
      <c r="B54" s="5" t="inlineStr">
        <is>
          <t>PE (price/earnings)</t>
        </is>
      </c>
      <c r="C54" t="n">
        <v>24.1</v>
      </c>
      <c r="D54" t="n">
        <v>22.3</v>
      </c>
      <c r="E54" t="n">
        <v>28.8</v>
      </c>
      <c r="F54" t="n">
        <v>30.3</v>
      </c>
      <c r="G54" t="n">
        <v>23.4</v>
      </c>
      <c r="H54" t="n">
        <v>22.5</v>
      </c>
      <c r="I54" t="n">
        <v>17.9</v>
      </c>
      <c r="J54" t="inlineStr">
        <is>
          <t>-</t>
        </is>
      </c>
      <c r="K54" t="inlineStr">
        <is>
          <t>-</t>
        </is>
      </c>
    </row>
    <row r="55">
      <c r="A55" s="5" t="inlineStr">
        <is>
          <t>KUV (Kurs/Umsatz)</t>
        </is>
      </c>
      <c r="B55" s="5" t="inlineStr">
        <is>
          <t>PS (price/sales)</t>
        </is>
      </c>
      <c r="C55" t="n">
        <v>0.45</v>
      </c>
      <c r="D55" t="n">
        <v>0.43</v>
      </c>
      <c r="E55" t="n">
        <v>0.51</v>
      </c>
      <c r="F55" t="n">
        <v>0.51</v>
      </c>
      <c r="G55" t="n">
        <v>0.33</v>
      </c>
      <c r="H55" t="n">
        <v>0.26</v>
      </c>
      <c r="I55" t="n">
        <v>0.18</v>
      </c>
      <c r="J55" t="inlineStr">
        <is>
          <t>-</t>
        </is>
      </c>
      <c r="K55" t="inlineStr">
        <is>
          <t>-</t>
        </is>
      </c>
    </row>
    <row r="56">
      <c r="A56" s="5" t="inlineStr">
        <is>
          <t>KBV (Kurs/Buchwert)</t>
        </is>
      </c>
      <c r="B56" s="5" t="inlineStr">
        <is>
          <t>PB (price/book value)</t>
        </is>
      </c>
      <c r="C56" t="n">
        <v>2.86</v>
      </c>
      <c r="D56" t="n">
        <v>3.69</v>
      </c>
      <c r="E56" t="n">
        <v>4.22</v>
      </c>
      <c r="F56" t="n">
        <v>4.13</v>
      </c>
      <c r="G56" t="n">
        <v>3.61</v>
      </c>
      <c r="H56" t="n">
        <v>3.05</v>
      </c>
      <c r="I56" t="n">
        <v>2.13</v>
      </c>
      <c r="J56" t="inlineStr">
        <is>
          <t>-</t>
        </is>
      </c>
      <c r="K56" t="inlineStr">
        <is>
          <t>-</t>
        </is>
      </c>
    </row>
    <row r="57">
      <c r="A57" s="5" t="inlineStr">
        <is>
          <t>KCV (Kurs/Cashflow)</t>
        </is>
      </c>
      <c r="B57" s="5" t="inlineStr">
        <is>
          <t>PC (price/cashflow)</t>
        </is>
      </c>
      <c r="C57" t="n">
        <v>14.86</v>
      </c>
      <c r="D57" t="n">
        <v>18.63</v>
      </c>
      <c r="E57" t="n">
        <v>16.28</v>
      </c>
      <c r="F57" t="n">
        <v>18.62</v>
      </c>
      <c r="G57" t="n">
        <v>13.18</v>
      </c>
      <c r="H57" t="n">
        <v>11.77</v>
      </c>
      <c r="I57" t="n">
        <v>11.3</v>
      </c>
      <c r="J57" t="inlineStr">
        <is>
          <t>-</t>
        </is>
      </c>
      <c r="K57" t="inlineStr">
        <is>
          <t>-</t>
        </is>
      </c>
    </row>
    <row r="58">
      <c r="A58" s="5" t="inlineStr">
        <is>
          <t>Dividendenrendite in %</t>
        </is>
      </c>
      <c r="B58" s="5" t="inlineStr">
        <is>
          <t>Dividend Yield in %</t>
        </is>
      </c>
      <c r="C58" t="n">
        <v>2.05</v>
      </c>
      <c r="D58" t="n">
        <v>1.87</v>
      </c>
      <c r="E58" t="n">
        <v>1.59</v>
      </c>
      <c r="F58" t="n">
        <v>1.58</v>
      </c>
      <c r="G58" t="n">
        <v>2.1</v>
      </c>
      <c r="H58" t="n">
        <v>2.36</v>
      </c>
      <c r="I58" t="n">
        <v>3.19</v>
      </c>
      <c r="J58" t="inlineStr">
        <is>
          <t>-</t>
        </is>
      </c>
      <c r="K58" t="inlineStr">
        <is>
          <t>-</t>
        </is>
      </c>
    </row>
    <row r="59">
      <c r="A59" s="5" t="inlineStr">
        <is>
          <t>Gewinnrendite in %</t>
        </is>
      </c>
      <c r="B59" s="5" t="inlineStr">
        <is>
          <t>Return on profit in %</t>
        </is>
      </c>
      <c r="C59" t="n">
        <v>4.2</v>
      </c>
      <c r="D59" t="n">
        <v>4.5</v>
      </c>
      <c r="E59" t="n">
        <v>3.5</v>
      </c>
      <c r="F59" t="n">
        <v>3.3</v>
      </c>
      <c r="G59" t="n">
        <v>4.3</v>
      </c>
      <c r="H59" t="n">
        <v>4.4</v>
      </c>
      <c r="I59" t="n">
        <v>5.6</v>
      </c>
      <c r="J59" t="inlineStr">
        <is>
          <t>-</t>
        </is>
      </c>
      <c r="K59" t="inlineStr">
        <is>
          <t>-</t>
        </is>
      </c>
    </row>
    <row r="60">
      <c r="A60" s="5" t="inlineStr">
        <is>
          <t>Eigenkapitalrendite in %</t>
        </is>
      </c>
      <c r="B60" s="5" t="inlineStr">
        <is>
          <t>Return on Equity in %</t>
        </is>
      </c>
      <c r="C60" t="n">
        <v>10.79</v>
      </c>
      <c r="D60" t="n">
        <v>15.6</v>
      </c>
      <c r="E60" t="n">
        <v>14.34</v>
      </c>
      <c r="F60" t="n">
        <v>13.18</v>
      </c>
      <c r="G60" t="n">
        <v>14.63</v>
      </c>
      <c r="H60" t="n">
        <v>12.81</v>
      </c>
      <c r="I60" t="n">
        <v>11.91</v>
      </c>
      <c r="J60" t="n">
        <v>10.51</v>
      </c>
      <c r="K60" t="n">
        <v>15.02</v>
      </c>
    </row>
    <row r="61">
      <c r="A61" s="5" t="inlineStr">
        <is>
          <t>Umsatzrendite in %</t>
        </is>
      </c>
      <c r="B61" s="5" t="inlineStr">
        <is>
          <t>Return on sales in %</t>
        </is>
      </c>
      <c r="C61" t="n">
        <v>1.72</v>
      </c>
      <c r="D61" t="n">
        <v>1.84</v>
      </c>
      <c r="E61" t="n">
        <v>1.76</v>
      </c>
      <c r="F61" t="n">
        <v>1.68</v>
      </c>
      <c r="G61" t="n">
        <v>1.36</v>
      </c>
      <c r="H61" t="n">
        <v>1.08</v>
      </c>
      <c r="I61" t="n">
        <v>1.01</v>
      </c>
      <c r="J61" t="n">
        <v>0.96</v>
      </c>
      <c r="K61" t="n">
        <v>1.67</v>
      </c>
    </row>
    <row r="62">
      <c r="A62" s="5" t="inlineStr">
        <is>
          <t>Gesamtkapitalrendite in %</t>
        </is>
      </c>
      <c r="B62" s="5" t="inlineStr">
        <is>
          <t>Total Return on Investment in %</t>
        </is>
      </c>
      <c r="C62" t="n">
        <v>4.89</v>
      </c>
      <c r="D62" t="n">
        <v>5.56</v>
      </c>
      <c r="E62" t="n">
        <v>5.32</v>
      </c>
      <c r="F62" t="n">
        <v>5.26</v>
      </c>
      <c r="G62" t="n">
        <v>5.28</v>
      </c>
      <c r="H62" t="n">
        <v>3.91</v>
      </c>
      <c r="I62" t="n">
        <v>3.59</v>
      </c>
      <c r="J62" t="n">
        <v>3.29</v>
      </c>
      <c r="K62" t="n">
        <v>5</v>
      </c>
    </row>
    <row r="63">
      <c r="A63" s="5" t="inlineStr">
        <is>
          <t>Return on Investment in %</t>
        </is>
      </c>
      <c r="B63" s="5" t="inlineStr">
        <is>
          <t>Return on Investment in %</t>
        </is>
      </c>
      <c r="C63" t="n">
        <v>3.71</v>
      </c>
      <c r="D63" t="n">
        <v>4.34</v>
      </c>
      <c r="E63" t="n">
        <v>3.98</v>
      </c>
      <c r="F63" t="n">
        <v>3.71</v>
      </c>
      <c r="G63" t="n">
        <v>3.69</v>
      </c>
      <c r="H63" t="n">
        <v>3.27</v>
      </c>
      <c r="I63" t="n">
        <v>3.14</v>
      </c>
      <c r="J63" t="n">
        <v>2.82</v>
      </c>
      <c r="K63" t="n">
        <v>4.5</v>
      </c>
    </row>
    <row r="64">
      <c r="A64" s="5" t="inlineStr">
        <is>
          <t>Arbeitsintensität in %</t>
        </is>
      </c>
      <c r="B64" s="5" t="inlineStr">
        <is>
          <t>Work Intensity in %</t>
        </is>
      </c>
      <c r="C64" t="n">
        <v>53.94</v>
      </c>
      <c r="D64" t="n">
        <v>49.83</v>
      </c>
      <c r="E64" t="n">
        <v>54.09</v>
      </c>
      <c r="F64" t="n">
        <v>52.28</v>
      </c>
      <c r="G64" t="n">
        <v>62.45</v>
      </c>
      <c r="H64" t="n">
        <v>65.43000000000001</v>
      </c>
      <c r="I64" t="n">
        <v>60.82</v>
      </c>
      <c r="J64" t="n">
        <v>59.82</v>
      </c>
      <c r="K64" t="n">
        <v>63.79</v>
      </c>
    </row>
    <row r="65">
      <c r="A65" s="5" t="inlineStr">
        <is>
          <t>Eigenkapitalquote in %</t>
        </is>
      </c>
      <c r="B65" s="5" t="inlineStr">
        <is>
          <t>Equity Ratio in %</t>
        </is>
      </c>
      <c r="C65" t="n">
        <v>34.38</v>
      </c>
      <c r="D65" t="n">
        <v>27.84</v>
      </c>
      <c r="E65" t="n">
        <v>27.75</v>
      </c>
      <c r="F65" t="n">
        <v>28.15</v>
      </c>
      <c r="G65" t="n">
        <v>25.19</v>
      </c>
      <c r="H65" t="n">
        <v>25.52</v>
      </c>
      <c r="I65" t="n">
        <v>26.35</v>
      </c>
      <c r="J65" t="n">
        <v>26.79</v>
      </c>
      <c r="K65" t="n">
        <v>29.93</v>
      </c>
    </row>
    <row r="66">
      <c r="A66" s="5" t="inlineStr">
        <is>
          <t>Fremdkapitalquote in %</t>
        </is>
      </c>
      <c r="B66" s="5" t="inlineStr">
        <is>
          <t>Debt Ratio in %</t>
        </is>
      </c>
      <c r="C66" t="n">
        <v>65.62</v>
      </c>
      <c r="D66" t="n">
        <v>72.16</v>
      </c>
      <c r="E66" t="n">
        <v>72.25</v>
      </c>
      <c r="F66" t="n">
        <v>71.84999999999999</v>
      </c>
      <c r="G66" t="n">
        <v>74.81</v>
      </c>
      <c r="H66" t="n">
        <v>74.48</v>
      </c>
      <c r="I66" t="n">
        <v>73.65000000000001</v>
      </c>
      <c r="J66" t="n">
        <v>73.20999999999999</v>
      </c>
      <c r="K66" t="n">
        <v>70.06999999999999</v>
      </c>
    </row>
    <row r="67">
      <c r="A67" s="5" t="inlineStr">
        <is>
          <t>Verschuldungsgrad in %</t>
        </is>
      </c>
      <c r="B67" s="5" t="inlineStr">
        <is>
          <t>Finance Gearing in %</t>
        </is>
      </c>
      <c r="C67" t="n">
        <v>190.84</v>
      </c>
      <c r="D67" t="n">
        <v>259.22</v>
      </c>
      <c r="E67" t="n">
        <v>260.31</v>
      </c>
      <c r="F67" t="n">
        <v>255.24</v>
      </c>
      <c r="G67" t="n">
        <v>296.94</v>
      </c>
      <c r="H67" t="n">
        <v>291.8</v>
      </c>
      <c r="I67" t="n">
        <v>279.52</v>
      </c>
      <c r="J67" t="n">
        <v>273.29</v>
      </c>
      <c r="K67" t="n">
        <v>234.15</v>
      </c>
    </row>
    <row r="68">
      <c r="A68" s="5" t="inlineStr"/>
      <c r="B68" s="5" t="inlineStr"/>
    </row>
    <row r="69">
      <c r="A69" s="5" t="inlineStr">
        <is>
          <t>Kurzfristige Vermögensquote in %</t>
        </is>
      </c>
      <c r="B69" s="5" t="inlineStr">
        <is>
          <t>Current Assets Ratio in %</t>
        </is>
      </c>
      <c r="C69" t="n">
        <v>53.94</v>
      </c>
      <c r="D69" t="n">
        <v>49.84</v>
      </c>
      <c r="E69" t="n">
        <v>54.11</v>
      </c>
      <c r="F69" t="n">
        <v>52.27</v>
      </c>
      <c r="G69" t="n">
        <v>62.46</v>
      </c>
      <c r="H69" t="n">
        <v>65.43000000000001</v>
      </c>
      <c r="I69" t="n">
        <v>60.82</v>
      </c>
      <c r="J69" t="n">
        <v>59.8</v>
      </c>
    </row>
    <row r="70">
      <c r="A70" s="5" t="inlineStr">
        <is>
          <t>Nettogewinn Marge in %</t>
        </is>
      </c>
      <c r="B70" s="5" t="inlineStr">
        <is>
          <t>Net Profit Marge in %</t>
        </is>
      </c>
      <c r="C70" t="n">
        <v>174.76</v>
      </c>
      <c r="D70" t="n">
        <v>169.64</v>
      </c>
      <c r="E70" t="n">
        <v>156.5</v>
      </c>
      <c r="F70" t="n">
        <v>148.64</v>
      </c>
      <c r="G70" t="n">
        <v>120.12</v>
      </c>
      <c r="H70" t="n">
        <v>95.20999999999999</v>
      </c>
      <c r="I70" t="n">
        <v>84.14</v>
      </c>
      <c r="J70" t="n">
        <v>79.98999999999999</v>
      </c>
    </row>
    <row r="71">
      <c r="A71" s="5" t="inlineStr">
        <is>
          <t>Operative Ergebnis Marge in %</t>
        </is>
      </c>
      <c r="B71" s="5" t="inlineStr">
        <is>
          <t>EBIT Marge in %</t>
        </is>
      </c>
      <c r="C71" t="n">
        <v>245.57</v>
      </c>
      <c r="D71" t="n">
        <v>191.28</v>
      </c>
      <c r="E71" t="n">
        <v>195.15</v>
      </c>
      <c r="F71" t="n">
        <v>212.36</v>
      </c>
      <c r="G71" t="n">
        <v>147.99</v>
      </c>
      <c r="H71" t="n">
        <v>137.23</v>
      </c>
      <c r="I71" t="n">
        <v>117.63</v>
      </c>
      <c r="J71" t="n">
        <v>118.23</v>
      </c>
    </row>
    <row r="72">
      <c r="A72" s="5" t="inlineStr">
        <is>
          <t>Vermögensumsschlag in %</t>
        </is>
      </c>
      <c r="B72" s="5" t="inlineStr">
        <is>
          <t>Asset Turnover in %</t>
        </is>
      </c>
      <c r="C72" t="n">
        <v>2.12</v>
      </c>
      <c r="D72" t="n">
        <v>2.56</v>
      </c>
      <c r="E72" t="n">
        <v>2.54</v>
      </c>
      <c r="F72" t="n">
        <v>2.5</v>
      </c>
      <c r="G72" t="n">
        <v>3.07</v>
      </c>
      <c r="H72" t="n">
        <v>3.43</v>
      </c>
      <c r="I72" t="n">
        <v>3.73</v>
      </c>
      <c r="J72" t="n">
        <v>3.52</v>
      </c>
    </row>
    <row r="73">
      <c r="A73" s="5" t="inlineStr">
        <is>
          <t>Langfristige Vermögensquote in %</t>
        </is>
      </c>
      <c r="B73" s="5" t="inlineStr">
        <is>
          <t>Non-Current Assets Ratio in %</t>
        </is>
      </c>
      <c r="C73" t="n">
        <v>46.06</v>
      </c>
      <c r="D73" t="n">
        <v>50.17</v>
      </c>
      <c r="E73" t="n">
        <v>45.91</v>
      </c>
      <c r="F73" t="n">
        <v>47.73</v>
      </c>
      <c r="G73" t="n">
        <v>37.54</v>
      </c>
      <c r="H73" t="n">
        <v>34.57</v>
      </c>
      <c r="I73" t="n">
        <v>39.18</v>
      </c>
      <c r="J73" t="n">
        <v>40.16</v>
      </c>
    </row>
    <row r="74">
      <c r="A74" s="5" t="inlineStr">
        <is>
          <t>Gesamtkapitalrentabilität</t>
        </is>
      </c>
      <c r="B74" s="5" t="inlineStr">
        <is>
          <t>ROA Return on Assets in %</t>
        </is>
      </c>
      <c r="C74" t="n">
        <v>3.71</v>
      </c>
      <c r="D74" t="n">
        <v>4.34</v>
      </c>
      <c r="E74" t="n">
        <v>3.98</v>
      </c>
      <c r="F74" t="n">
        <v>3.71</v>
      </c>
      <c r="G74" t="n">
        <v>3.69</v>
      </c>
      <c r="H74" t="n">
        <v>3.27</v>
      </c>
      <c r="I74" t="n">
        <v>3.14</v>
      </c>
      <c r="J74" t="n">
        <v>2.82</v>
      </c>
    </row>
    <row r="75">
      <c r="A75" s="5" t="inlineStr">
        <is>
          <t>Ertrag des eingesetzten Kapitals</t>
        </is>
      </c>
      <c r="B75" s="5" t="inlineStr">
        <is>
          <t>ROCE Return on Cap. Empl. in %</t>
        </is>
      </c>
      <c r="C75" t="n">
        <v>8.4</v>
      </c>
      <c r="D75" t="n">
        <v>7.79</v>
      </c>
      <c r="E75" t="n">
        <v>7.99</v>
      </c>
      <c r="F75" t="n">
        <v>8.359999999999999</v>
      </c>
      <c r="G75" t="n">
        <v>7.35</v>
      </c>
      <c r="H75" t="n">
        <v>9.58</v>
      </c>
      <c r="I75" t="n">
        <v>8.710000000000001</v>
      </c>
      <c r="J75" t="n">
        <v>7.44</v>
      </c>
    </row>
    <row r="76">
      <c r="A76" s="5" t="inlineStr">
        <is>
          <t>Eigenkapital zu Anlagevermögen</t>
        </is>
      </c>
      <c r="B76" s="5" t="inlineStr">
        <is>
          <t>Equity to Fixed Assets in %</t>
        </is>
      </c>
      <c r="C76" t="n">
        <v>73.34</v>
      </c>
      <c r="D76" t="n">
        <v>54.33</v>
      </c>
      <c r="E76" t="n">
        <v>59.26</v>
      </c>
      <c r="F76" t="n">
        <v>57.64</v>
      </c>
      <c r="G76" t="n">
        <v>66.81</v>
      </c>
      <c r="H76" t="n">
        <v>73.44</v>
      </c>
      <c r="I76" t="n">
        <v>67.06</v>
      </c>
      <c r="J76" t="n">
        <v>66.51000000000001</v>
      </c>
    </row>
    <row r="77">
      <c r="A77" s="5" t="inlineStr">
        <is>
          <t>Liquidität Dritten Grades</t>
        </is>
      </c>
      <c r="B77" s="5" t="inlineStr">
        <is>
          <t>Current Ratio in %</t>
        </is>
      </c>
      <c r="C77" t="n">
        <v>142.25</v>
      </c>
      <c r="D77" t="n">
        <v>134.29</v>
      </c>
      <c r="E77" t="n">
        <v>142.74</v>
      </c>
      <c r="F77" t="n">
        <v>142.74</v>
      </c>
      <c r="G77" t="n">
        <v>163.46</v>
      </c>
      <c r="H77" t="n">
        <v>128.77</v>
      </c>
      <c r="I77" t="n">
        <v>122.55</v>
      </c>
      <c r="J77" t="n">
        <v>135.73</v>
      </c>
    </row>
    <row r="78">
      <c r="A78" s="5" t="inlineStr">
        <is>
          <t>Operativer Cashflow</t>
        </is>
      </c>
      <c r="B78" s="5" t="inlineStr">
        <is>
          <t>Operating Cashflow in M</t>
        </is>
      </c>
      <c r="C78" t="n">
        <v>1505.7638</v>
      </c>
      <c r="D78" t="n">
        <v>1721.9709</v>
      </c>
      <c r="E78" t="n">
        <v>1445.9896</v>
      </c>
      <c r="F78" t="n">
        <v>1648.4286</v>
      </c>
      <c r="G78" t="n">
        <v>1162.8714</v>
      </c>
      <c r="H78" t="n">
        <v>1038.4671</v>
      </c>
      <c r="I78" t="n">
        <v>945.697</v>
      </c>
      <c r="J78" t="inlineStr">
        <is>
          <t>-</t>
        </is>
      </c>
    </row>
    <row r="79">
      <c r="A79" s="5" t="inlineStr">
        <is>
          <t>Aktienrückkauf</t>
        </is>
      </c>
      <c r="B79" s="5" t="inlineStr">
        <is>
          <t>Share Buyback in M</t>
        </is>
      </c>
      <c r="C79" t="n">
        <v>-8.899999999999991</v>
      </c>
      <c r="D79" t="n">
        <v>-3.610000000000014</v>
      </c>
      <c r="E79" t="n">
        <v>-0.289999999999992</v>
      </c>
      <c r="F79" t="n">
        <v>-0.2999999999999972</v>
      </c>
      <c r="G79" t="n">
        <v>0</v>
      </c>
      <c r="H79" t="n">
        <v>-4.540000000000006</v>
      </c>
      <c r="I79" t="n">
        <v>-0.1599999999999966</v>
      </c>
      <c r="J79" t="inlineStr">
        <is>
          <t>-</t>
        </is>
      </c>
    </row>
    <row r="80">
      <c r="A80" s="5" t="inlineStr">
        <is>
          <t>Umsatzwachstum 1J in %</t>
        </is>
      </c>
      <c r="B80" s="5" t="inlineStr">
        <is>
          <t>Revenue Growth 1Y in %</t>
        </is>
      </c>
      <c r="C80" t="n">
        <v>-2.64</v>
      </c>
      <c r="D80" t="n">
        <v>11.71</v>
      </c>
      <c r="E80" t="n">
        <v>15.37</v>
      </c>
      <c r="F80" t="n">
        <v>-0.38</v>
      </c>
      <c r="G80" t="n">
        <v>-5.57</v>
      </c>
      <c r="H80" t="n">
        <v>0.77</v>
      </c>
      <c r="I80" t="n">
        <v>13.67</v>
      </c>
      <c r="J80" t="inlineStr">
        <is>
          <t>-</t>
        </is>
      </c>
    </row>
    <row r="81">
      <c r="A81" s="5" t="inlineStr">
        <is>
          <t>Umsatzwachstum 3J in %</t>
        </is>
      </c>
      <c r="B81" s="5" t="inlineStr">
        <is>
          <t>Revenue Growth 3Y in %</t>
        </is>
      </c>
      <c r="C81" t="n">
        <v>8.15</v>
      </c>
      <c r="D81" t="n">
        <v>8.9</v>
      </c>
      <c r="E81" t="n">
        <v>3.14</v>
      </c>
      <c r="F81" t="n">
        <v>-1.73</v>
      </c>
      <c r="G81" t="n">
        <v>2.96</v>
      </c>
      <c r="H81" t="inlineStr">
        <is>
          <t>-</t>
        </is>
      </c>
      <c r="I81" t="inlineStr">
        <is>
          <t>-</t>
        </is>
      </c>
      <c r="J81" t="inlineStr">
        <is>
          <t>-</t>
        </is>
      </c>
    </row>
    <row r="82">
      <c r="A82" s="5" t="inlineStr">
        <is>
          <t>Umsatzwachstum 5J in %</t>
        </is>
      </c>
      <c r="B82" s="5" t="inlineStr">
        <is>
          <t>Revenue Growth 5Y in %</t>
        </is>
      </c>
      <c r="C82" t="n">
        <v>3.7</v>
      </c>
      <c r="D82" t="n">
        <v>4.38</v>
      </c>
      <c r="E82" t="n">
        <v>4.77</v>
      </c>
      <c r="F82" t="inlineStr">
        <is>
          <t>-</t>
        </is>
      </c>
      <c r="G82" t="inlineStr">
        <is>
          <t>-</t>
        </is>
      </c>
      <c r="H82" t="inlineStr">
        <is>
          <t>-</t>
        </is>
      </c>
      <c r="I82" t="inlineStr">
        <is>
          <t>-</t>
        </is>
      </c>
      <c r="J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c r="J83" t="inlineStr">
        <is>
          <t>-</t>
        </is>
      </c>
    </row>
    <row r="84">
      <c r="A84" s="5" t="inlineStr">
        <is>
          <t>Gewinnwachstum 1J in %</t>
        </is>
      </c>
      <c r="B84" s="5" t="inlineStr">
        <is>
          <t>Earnings Growth 1Y in %</t>
        </is>
      </c>
      <c r="C84" t="n">
        <v>0.31</v>
      </c>
      <c r="D84" t="n">
        <v>21.09</v>
      </c>
      <c r="E84" t="n">
        <v>21.46</v>
      </c>
      <c r="F84" t="n">
        <v>23.27</v>
      </c>
      <c r="G84" t="n">
        <v>19.14</v>
      </c>
      <c r="H84" t="n">
        <v>14.02</v>
      </c>
      <c r="I84" t="n">
        <v>19.57</v>
      </c>
      <c r="J84" t="n">
        <v>-28.13</v>
      </c>
    </row>
    <row r="85">
      <c r="A85" s="5" t="inlineStr">
        <is>
          <t>Gewinnwachstum 3J in %</t>
        </is>
      </c>
      <c r="B85" s="5" t="inlineStr">
        <is>
          <t>Earnings Growth 3Y in %</t>
        </is>
      </c>
      <c r="C85" t="n">
        <v>14.29</v>
      </c>
      <c r="D85" t="n">
        <v>21.94</v>
      </c>
      <c r="E85" t="n">
        <v>21.29</v>
      </c>
      <c r="F85" t="n">
        <v>18.81</v>
      </c>
      <c r="G85" t="n">
        <v>17.58</v>
      </c>
      <c r="H85" t="n">
        <v>1.82</v>
      </c>
      <c r="I85" t="inlineStr">
        <is>
          <t>-</t>
        </is>
      </c>
      <c r="J85" t="inlineStr">
        <is>
          <t>-</t>
        </is>
      </c>
    </row>
    <row r="86">
      <c r="A86" s="5" t="inlineStr">
        <is>
          <t>Gewinnwachstum 5J in %</t>
        </is>
      </c>
      <c r="B86" s="5" t="inlineStr">
        <is>
          <t>Earnings Growth 5Y in %</t>
        </is>
      </c>
      <c r="C86" t="n">
        <v>17.05</v>
      </c>
      <c r="D86" t="n">
        <v>19.8</v>
      </c>
      <c r="E86" t="n">
        <v>19.49</v>
      </c>
      <c r="F86" t="n">
        <v>9.57</v>
      </c>
      <c r="G86" t="inlineStr">
        <is>
          <t>-</t>
        </is>
      </c>
      <c r="H86" t="inlineStr">
        <is>
          <t>-</t>
        </is>
      </c>
      <c r="I86" t="inlineStr">
        <is>
          <t>-</t>
        </is>
      </c>
      <c r="J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c r="J87" t="inlineStr">
        <is>
          <t>-</t>
        </is>
      </c>
    </row>
    <row r="88">
      <c r="A88" s="5" t="inlineStr">
        <is>
          <t>PEG Ratio</t>
        </is>
      </c>
      <c r="B88" s="5" t="inlineStr">
        <is>
          <t>KGW Kurs/Gewinn/Wachstum</t>
        </is>
      </c>
      <c r="C88" t="n">
        <v>1.41</v>
      </c>
      <c r="D88" t="n">
        <v>1.13</v>
      </c>
      <c r="E88" t="n">
        <v>1.48</v>
      </c>
      <c r="F88" t="n">
        <v>3.17</v>
      </c>
      <c r="G88" t="inlineStr">
        <is>
          <t>-</t>
        </is>
      </c>
      <c r="H88" t="inlineStr">
        <is>
          <t>-</t>
        </is>
      </c>
      <c r="I88" t="inlineStr">
        <is>
          <t>-</t>
        </is>
      </c>
      <c r="J88" t="inlineStr">
        <is>
          <t>-</t>
        </is>
      </c>
    </row>
    <row r="89">
      <c r="A89" s="5" t="inlineStr">
        <is>
          <t>EBIT-Wachstum 1J in %</t>
        </is>
      </c>
      <c r="B89" s="5" t="inlineStr">
        <is>
          <t>EBIT Growth 1Y in %</t>
        </is>
      </c>
      <c r="C89" t="n">
        <v>25</v>
      </c>
      <c r="D89" t="n">
        <v>9.5</v>
      </c>
      <c r="E89" t="n">
        <v>6.02</v>
      </c>
      <c r="F89" t="n">
        <v>42.95</v>
      </c>
      <c r="G89" t="n">
        <v>1.83</v>
      </c>
      <c r="H89" t="n">
        <v>17.56</v>
      </c>
      <c r="I89" t="n">
        <v>13.09</v>
      </c>
      <c r="J89" t="n">
        <v>-25.17</v>
      </c>
    </row>
    <row r="90">
      <c r="A90" s="5" t="inlineStr">
        <is>
          <t>EBIT-Wachstum 3J in %</t>
        </is>
      </c>
      <c r="B90" s="5" t="inlineStr">
        <is>
          <t>EBIT Growth 3Y in %</t>
        </is>
      </c>
      <c r="C90" t="n">
        <v>13.51</v>
      </c>
      <c r="D90" t="n">
        <v>19.49</v>
      </c>
      <c r="E90" t="n">
        <v>16.93</v>
      </c>
      <c r="F90" t="n">
        <v>20.78</v>
      </c>
      <c r="G90" t="n">
        <v>10.83</v>
      </c>
      <c r="H90" t="n">
        <v>1.83</v>
      </c>
      <c r="I90" t="inlineStr">
        <is>
          <t>-</t>
        </is>
      </c>
      <c r="J90" t="inlineStr">
        <is>
          <t>-</t>
        </is>
      </c>
    </row>
    <row r="91">
      <c r="A91" s="5" t="inlineStr">
        <is>
          <t>EBIT-Wachstum 5J in %</t>
        </is>
      </c>
      <c r="B91" s="5" t="inlineStr">
        <is>
          <t>EBIT Growth 5Y in %</t>
        </is>
      </c>
      <c r="C91" t="n">
        <v>17.06</v>
      </c>
      <c r="D91" t="n">
        <v>15.57</v>
      </c>
      <c r="E91" t="n">
        <v>16.29</v>
      </c>
      <c r="F91" t="n">
        <v>10.05</v>
      </c>
      <c r="G91" t="inlineStr">
        <is>
          <t>-</t>
        </is>
      </c>
      <c r="H91" t="inlineStr">
        <is>
          <t>-</t>
        </is>
      </c>
      <c r="I91" t="inlineStr">
        <is>
          <t>-</t>
        </is>
      </c>
      <c r="J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c r="J92" t="inlineStr">
        <is>
          <t>-</t>
        </is>
      </c>
    </row>
    <row r="93">
      <c r="A93" s="5" t="inlineStr">
        <is>
          <t>Op.Cashflow Wachstum 1J in %</t>
        </is>
      </c>
      <c r="B93" s="5" t="inlineStr">
        <is>
          <t>Op.Cashflow Wachstum 1Y in %</t>
        </is>
      </c>
      <c r="C93" t="n">
        <v>-20.24</v>
      </c>
      <c r="D93" t="n">
        <v>14.43</v>
      </c>
      <c r="E93" t="n">
        <v>-12.57</v>
      </c>
      <c r="F93" t="n">
        <v>41.27</v>
      </c>
      <c r="G93" t="n">
        <v>11.98</v>
      </c>
      <c r="H93" t="n">
        <v>4.16</v>
      </c>
      <c r="I93" t="inlineStr">
        <is>
          <t>-</t>
        </is>
      </c>
      <c r="J93" t="inlineStr">
        <is>
          <t>-</t>
        </is>
      </c>
    </row>
    <row r="94">
      <c r="A94" s="5" t="inlineStr">
        <is>
          <t>Op.Cashflow Wachstum 3J in %</t>
        </is>
      </c>
      <c r="B94" s="5" t="inlineStr">
        <is>
          <t>Op.Cashflow Wachstum 3Y in %</t>
        </is>
      </c>
      <c r="C94" t="n">
        <v>-6.13</v>
      </c>
      <c r="D94" t="n">
        <v>14.38</v>
      </c>
      <c r="E94" t="n">
        <v>13.56</v>
      </c>
      <c r="F94" t="n">
        <v>19.14</v>
      </c>
      <c r="G94" t="inlineStr">
        <is>
          <t>-</t>
        </is>
      </c>
      <c r="H94" t="inlineStr">
        <is>
          <t>-</t>
        </is>
      </c>
      <c r="I94" t="inlineStr">
        <is>
          <t>-</t>
        </is>
      </c>
      <c r="J94" t="inlineStr">
        <is>
          <t>-</t>
        </is>
      </c>
    </row>
    <row r="95">
      <c r="A95" s="5" t="inlineStr">
        <is>
          <t>Op.Cashflow Wachstum 5J in %</t>
        </is>
      </c>
      <c r="B95" s="5" t="inlineStr">
        <is>
          <t>Op.Cashflow Wachstum 5Y in %</t>
        </is>
      </c>
      <c r="C95" t="n">
        <v>6.97</v>
      </c>
      <c r="D95" t="n">
        <v>11.85</v>
      </c>
      <c r="E95" t="inlineStr">
        <is>
          <t>-</t>
        </is>
      </c>
      <c r="F95" t="inlineStr">
        <is>
          <t>-</t>
        </is>
      </c>
      <c r="G95" t="inlineStr">
        <is>
          <t>-</t>
        </is>
      </c>
      <c r="H95" t="inlineStr">
        <is>
          <t>-</t>
        </is>
      </c>
      <c r="I95" t="inlineStr">
        <is>
          <t>-</t>
        </is>
      </c>
      <c r="J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c r="J96" t="inlineStr">
        <is>
          <t>-</t>
        </is>
      </c>
    </row>
    <row r="97">
      <c r="A97" s="5" t="inlineStr">
        <is>
          <t>Working Capital in Mio</t>
        </is>
      </c>
      <c r="B97" s="5" t="inlineStr">
        <is>
          <t>Working Capital in M</t>
        </is>
      </c>
      <c r="C97" t="n">
        <v>1133</v>
      </c>
      <c r="D97" t="n">
        <v>766.3</v>
      </c>
      <c r="E97" t="n">
        <v>879.3</v>
      </c>
      <c r="F97" t="n">
        <v>751.2</v>
      </c>
      <c r="G97" t="n">
        <v>949.6</v>
      </c>
      <c r="H97" t="n">
        <v>541.9</v>
      </c>
      <c r="I97" t="n">
        <v>379</v>
      </c>
      <c r="J97" t="n">
        <v>497.1</v>
      </c>
      <c r="K97" t="n">
        <v>639.6</v>
      </c>
    </row>
  </sheetData>
  <pageMargins bottom="1" footer="0.5" header="0.5" left="0.75" right="0.75" top="1"/>
</worksheet>
</file>

<file path=xl/worksheets/sheet31.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0"/>
    <col customWidth="1" max="14" min="14" width="10"/>
    <col customWidth="1" max="15" min="15" width="19"/>
    <col customWidth="1" max="16" min="16" width="10"/>
    <col customWidth="1" max="17" min="17" width="10"/>
    <col customWidth="1" max="18" min="18" width="10"/>
    <col customWidth="1" max="19" min="19" width="10"/>
    <col customWidth="1" max="20" min="20" width="10"/>
    <col customWidth="1" max="21" min="21" width="10"/>
    <col customWidth="1" max="22" min="22" width="10"/>
    <col customWidth="1" max="23" min="23" width="10"/>
  </cols>
  <sheetData>
    <row r="1">
      <c r="A1" s="1" t="inlineStr">
        <is>
          <t xml:space="preserve">DIAGEO </t>
        </is>
      </c>
      <c r="B1" s="2" t="inlineStr">
        <is>
          <t>WKN: 851247  ISIN: GB0002374006  US-Symbol:DGEAF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+44-20-8978-6000</t>
        </is>
      </c>
      <c r="G4" t="inlineStr">
        <is>
          <t>30.01.2020</t>
        </is>
      </c>
      <c r="H4" t="inlineStr">
        <is>
          <t>Score Half Year</t>
        </is>
      </c>
      <c r="J4" t="inlineStr">
        <is>
          <t>BlackRock Investment Management (UK) Ltd.</t>
        </is>
      </c>
      <c r="L4" t="inlineStr">
        <is>
          <t>5,89%</t>
        </is>
      </c>
    </row>
    <row r="5">
      <c r="A5" s="5" t="inlineStr">
        <is>
          <t>Ticker</t>
        </is>
      </c>
      <c r="B5" t="inlineStr">
        <is>
          <t>GUI</t>
        </is>
      </c>
      <c r="C5" s="5" t="inlineStr">
        <is>
          <t>Fax</t>
        </is>
      </c>
      <c r="D5" s="5" t="inlineStr"/>
      <c r="E5" t="inlineStr">
        <is>
          <t>-</t>
        </is>
      </c>
      <c r="G5" t="inlineStr">
        <is>
          <t>27.02.2020</t>
        </is>
      </c>
      <c r="H5" t="inlineStr">
        <is>
          <t>Ex Dividend</t>
        </is>
      </c>
      <c r="J5" t="inlineStr">
        <is>
          <t>Capital Research and Management Company</t>
        </is>
      </c>
      <c r="L5" t="inlineStr">
        <is>
          <t>4,99%</t>
        </is>
      </c>
    </row>
    <row r="6">
      <c r="A6" s="5" t="inlineStr">
        <is>
          <t>Gelistet Seit / Listed Since</t>
        </is>
      </c>
      <c r="B6" t="inlineStr">
        <is>
          <t>-</t>
        </is>
      </c>
      <c r="C6" s="5" t="inlineStr">
        <is>
          <t>Internet</t>
        </is>
      </c>
      <c r="D6" s="5" t="inlineStr"/>
      <c r="E6" t="inlineStr">
        <is>
          <t>http://www.diageo.com</t>
        </is>
      </c>
      <c r="G6" t="inlineStr">
        <is>
          <t>09.04.2020</t>
        </is>
      </c>
      <c r="H6" t="inlineStr">
        <is>
          <t>Dividend Payout</t>
        </is>
      </c>
      <c r="J6" t="inlineStr">
        <is>
          <t>Freefloat</t>
        </is>
      </c>
      <c r="L6" t="inlineStr">
        <is>
          <t>89,12%</t>
        </is>
      </c>
    </row>
    <row r="7">
      <c r="A7" s="5" t="inlineStr">
        <is>
          <t>Nominalwert / Nominal Value</t>
        </is>
      </c>
      <c r="B7" t="inlineStr">
        <is>
          <t>0,29</t>
        </is>
      </c>
      <c r="C7" s="5" t="inlineStr">
        <is>
          <t>Inv. Relations Telefon / Phone</t>
        </is>
      </c>
      <c r="D7" s="5" t="inlineStr"/>
      <c r="E7" t="inlineStr">
        <is>
          <t>+44-7786-031-939</t>
        </is>
      </c>
    </row>
    <row r="8">
      <c r="A8" s="5" t="inlineStr">
        <is>
          <t>Land / Country</t>
        </is>
      </c>
      <c r="B8" t="inlineStr">
        <is>
          <t>Großbritannien</t>
        </is>
      </c>
      <c r="C8" s="5" t="inlineStr">
        <is>
          <t>Inv. Relations E-Mail</t>
        </is>
      </c>
      <c r="D8" s="5" t="inlineStr"/>
      <c r="E8" t="inlineStr">
        <is>
          <t>investor.relations@diageo.com</t>
        </is>
      </c>
    </row>
    <row r="9">
      <c r="A9" s="5" t="inlineStr">
        <is>
          <t>Währung / Currency</t>
        </is>
      </c>
      <c r="B9" t="inlineStr">
        <is>
          <t>GBP</t>
        </is>
      </c>
      <c r="C9" s="5" t="inlineStr">
        <is>
          <t>Kontaktperson / Contact Person</t>
        </is>
      </c>
      <c r="D9" s="5" t="inlineStr"/>
      <c r="E9" t="inlineStr">
        <is>
          <t>Andy Ryan</t>
        </is>
      </c>
    </row>
    <row r="10">
      <c r="A10" s="5" t="inlineStr">
        <is>
          <t>Branche / Industry</t>
        </is>
      </c>
      <c r="B10" t="inlineStr">
        <is>
          <t>Beverage / Tobacco</t>
        </is>
      </c>
      <c r="C10" s="5" t="inlineStr"/>
      <c r="D10" s="5" t="inlineStr"/>
    </row>
    <row r="11">
      <c r="A11" s="5" t="inlineStr">
        <is>
          <t>Sektor / Sector</t>
        </is>
      </c>
      <c r="B11" t="inlineStr">
        <is>
          <t>Consumer Goods</t>
        </is>
      </c>
    </row>
    <row r="12">
      <c r="A12" s="5" t="inlineStr">
        <is>
          <t>Typ / Genre</t>
        </is>
      </c>
      <c r="B12" t="inlineStr">
        <is>
          <t>Stammaktie</t>
        </is>
      </c>
    </row>
    <row r="13">
      <c r="A13" s="5" t="inlineStr">
        <is>
          <t>Adresse / Address</t>
        </is>
      </c>
      <c r="B13" t="inlineStr">
        <is>
          <t>Diageo PLCLakeside Drive, Park Royal  UK-London NW107HQ</t>
        </is>
      </c>
    </row>
    <row r="14">
      <c r="A14" s="5" t="inlineStr">
        <is>
          <t>Management</t>
        </is>
      </c>
      <c r="B14" t="inlineStr">
        <is>
          <t>Ivan Menezes, Kathryn Mikells, Ewan Andrew, Sam Fischer, Brian Franz, Alberto Gavazzi, John Kennedy, Anand Kripalu, Deirdre Mahlan, Dan Mobley, Siobhan Moriarty, Mairéad Nayager, John O'Keeffe, Syl Saller</t>
        </is>
      </c>
    </row>
    <row r="15">
      <c r="A15" s="5" t="inlineStr">
        <is>
          <t>Aufsichtsrat / Board</t>
        </is>
      </c>
      <c r="B15" t="inlineStr">
        <is>
          <t>Javier Ferrán, Ivan Menezes, Kathryn Mikells, Susan Kilsby, Lord Davies of Abersoch, Debra Crew, Ho Kwon Ping, Nicola Mendelsohn, Alan Stewart, Siobhán Moriarty</t>
        </is>
      </c>
    </row>
    <row r="16">
      <c r="A16" s="5" t="inlineStr">
        <is>
          <t>Beschreibung</t>
        </is>
      </c>
      <c r="B16" t="inlineStr">
        <is>
          <t>Diageo PLC (Diageo) ist einer der weltweit führenden Anbieter von Spirituosen bekannter Marken wie Johnnie Walker, Guinness, Smirnoff, Bailey's, Tanqueray Gin oder Captain Morgan. Die Gesellschaft produziert und vermarktet eine große Bandbreite an alkoholischen Getränken. Daneben hält Diageo Anteile an José Curvo SA, einem führenden Exporteur von Tequila mit Hauptsitz in Mexico sowie an Moet Hennessy. Das französische Unternehmen ist ein führender Hersteller und Exporteur von Champagner und Cognac. Diageo verfolgt die Entwicklung und Produktion von Spirituosen-Marken, die den Großteil aller Umsätze der Gesellschaft ausmachen. Kleinere Alkoholmarken wie Bundaberg Rum, Bell’s Scotch Whisky und Yeni Raki sowie Biermarken wie etwa Harp Lager oder Malta Guiness non-alcoholic malt vervollständigen das Portfolio. Copyright 2014 FINANCE BASE AG</t>
        </is>
      </c>
    </row>
    <row r="17">
      <c r="A17" s="5" t="inlineStr">
        <is>
          <t>Profile</t>
        </is>
      </c>
      <c r="B17" t="inlineStr">
        <is>
          <t>Diageo PLC (Diageo) is one of the world's leading suppliers of spirits brands such as Johnnie Walker, Guinness, Smirnoff, Bailey's, Tanqueray gin or Captain Morgan. The company manufactures and markets a wide range of alcoholic beverages. Besides holding shares in Diageo José Curvo SA, a leading exporter of Tequila, headquartered in Mexico and at Moet Hennessy. The French company is a leading manufacturer and exporter of champagne and cognac. Diageo pursuing the development and production of spirits brands, which account for the majority of our revenues are generated. Smaller alcohol brands such as Bundaberg Rum, Bell's Scotch whiskey and Yeni Raki and beer brands such as Harp Lager or Malta Guinness non-alcoholic malt complete the portfolio.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GBP per  30.06</t>
        </is>
      </c>
      <c r="B19" s="5" t="inlineStr">
        <is>
          <t>Balance Sheet in M  GBP per  30.06</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12867</v>
      </c>
      <c r="D20" t="n">
        <v>12163</v>
      </c>
      <c r="E20" t="n">
        <v>12050</v>
      </c>
      <c r="F20" t="n">
        <v>10485</v>
      </c>
      <c r="G20" t="n">
        <v>10813</v>
      </c>
      <c r="H20" t="n">
        <v>10258</v>
      </c>
      <c r="I20" t="n">
        <v>11433</v>
      </c>
      <c r="J20" t="n">
        <v>10762</v>
      </c>
      <c r="K20" t="n">
        <v>9936</v>
      </c>
      <c r="L20" t="n">
        <v>9780</v>
      </c>
      <c r="M20" t="n">
        <v>9311</v>
      </c>
      <c r="N20" t="n">
        <v>8090</v>
      </c>
      <c r="O20" t="n">
        <v>7481</v>
      </c>
      <c r="P20" t="n">
        <v>7260</v>
      </c>
      <c r="Q20" t="n">
        <v>9036</v>
      </c>
      <c r="R20" t="n">
        <v>8891</v>
      </c>
      <c r="S20" t="n">
        <v>9440</v>
      </c>
      <c r="T20" t="n">
        <v>11282</v>
      </c>
      <c r="U20" t="n">
        <v>12821</v>
      </c>
      <c r="V20" t="n">
        <v>11870</v>
      </c>
      <c r="W20" t="n">
        <v>11795</v>
      </c>
    </row>
    <row r="21">
      <c r="A21" s="5" t="inlineStr">
        <is>
          <t>Operatives Ergebnis (EBIT)</t>
        </is>
      </c>
      <c r="B21" s="5" t="inlineStr">
        <is>
          <t>EBIT Earning Before Interest &amp; Tax</t>
        </is>
      </c>
      <c r="C21" t="n">
        <v>4042</v>
      </c>
      <c r="D21" t="n">
        <v>3691</v>
      </c>
      <c r="E21" t="n">
        <v>3559</v>
      </c>
      <c r="F21" t="n">
        <v>2841</v>
      </c>
      <c r="G21" t="n">
        <v>2797</v>
      </c>
      <c r="H21" t="n">
        <v>2707</v>
      </c>
      <c r="I21" t="n">
        <v>3431</v>
      </c>
      <c r="J21" t="n">
        <v>3158</v>
      </c>
      <c r="K21" t="n">
        <v>2595</v>
      </c>
      <c r="L21" t="n">
        <v>2574</v>
      </c>
      <c r="M21" t="n">
        <v>2443</v>
      </c>
      <c r="N21" t="n">
        <v>2226</v>
      </c>
      <c r="O21" t="n">
        <v>2159</v>
      </c>
      <c r="P21" t="n">
        <v>2044</v>
      </c>
      <c r="Q21" t="n">
        <v>1736</v>
      </c>
      <c r="R21" t="n">
        <v>1871</v>
      </c>
      <c r="S21" t="n">
        <v>1861</v>
      </c>
      <c r="T21" t="n">
        <v>1653</v>
      </c>
      <c r="U21" t="n">
        <v>1873</v>
      </c>
      <c r="V21" t="n">
        <v>1782</v>
      </c>
      <c r="W21" t="n">
        <v>1517</v>
      </c>
    </row>
    <row r="22">
      <c r="A22" s="5" t="inlineStr">
        <is>
          <t>Finanzergebnis</t>
        </is>
      </c>
      <c r="B22" s="5" t="inlineStr">
        <is>
          <t>Financial Result</t>
        </is>
      </c>
      <c r="C22" t="n">
        <v>193</v>
      </c>
      <c r="D22" t="n">
        <v>49</v>
      </c>
      <c r="E22" t="inlineStr">
        <is>
          <t>-</t>
        </is>
      </c>
      <c r="F22" t="n">
        <v>17</v>
      </c>
      <c r="G22" t="n">
        <v>136</v>
      </c>
      <c r="H22" t="n">
        <v>4</v>
      </c>
      <c r="I22" t="n">
        <v>-308</v>
      </c>
      <c r="J22" t="n">
        <v>-37</v>
      </c>
      <c r="K22" t="n">
        <v>-235</v>
      </c>
      <c r="L22" t="n">
        <v>-335</v>
      </c>
      <c r="M22" t="n">
        <v>-428</v>
      </c>
      <c r="N22" t="n">
        <v>-133</v>
      </c>
      <c r="O22" t="n">
        <v>-64</v>
      </c>
      <c r="P22" t="n">
        <v>102</v>
      </c>
      <c r="Q22" t="n">
        <v>86</v>
      </c>
      <c r="R22" t="n">
        <v>98</v>
      </c>
      <c r="S22" t="n">
        <v>-1207</v>
      </c>
      <c r="T22" t="n">
        <v>683</v>
      </c>
      <c r="U22" t="n">
        <v>-151</v>
      </c>
      <c r="V22" t="n">
        <v>-331</v>
      </c>
      <c r="W22" t="n">
        <v>-50</v>
      </c>
    </row>
    <row r="23">
      <c r="A23" s="5" t="inlineStr">
        <is>
          <t>Ergebnis vor Steuer (EBT)</t>
        </is>
      </c>
      <c r="B23" s="5" t="inlineStr">
        <is>
          <t>EBT Earning Before Tax</t>
        </is>
      </c>
      <c r="C23" t="n">
        <v>4235</v>
      </c>
      <c r="D23" t="n">
        <v>3740</v>
      </c>
      <c r="E23" t="n">
        <v>3559</v>
      </c>
      <c r="F23" t="n">
        <v>2858</v>
      </c>
      <c r="G23" t="n">
        <v>2933</v>
      </c>
      <c r="H23" t="n">
        <v>2711</v>
      </c>
      <c r="I23" t="n">
        <v>3123</v>
      </c>
      <c r="J23" t="n">
        <v>3121</v>
      </c>
      <c r="K23" t="n">
        <v>2360</v>
      </c>
      <c r="L23" t="n">
        <v>2239</v>
      </c>
      <c r="M23" t="n">
        <v>2015</v>
      </c>
      <c r="N23" t="n">
        <v>2093</v>
      </c>
      <c r="O23" t="n">
        <v>2095</v>
      </c>
      <c r="P23" t="n">
        <v>2146</v>
      </c>
      <c r="Q23" t="n">
        <v>1822</v>
      </c>
      <c r="R23" t="n">
        <v>1969</v>
      </c>
      <c r="S23" t="n">
        <v>654</v>
      </c>
      <c r="T23" t="n">
        <v>2336</v>
      </c>
      <c r="U23" t="n">
        <v>1722</v>
      </c>
      <c r="V23" t="n">
        <v>1451</v>
      </c>
      <c r="W23" t="n">
        <v>1467</v>
      </c>
    </row>
    <row r="24">
      <c r="A24" s="5" t="inlineStr">
        <is>
          <t>Steuern auf Einkommen und Ertrag</t>
        </is>
      </c>
      <c r="B24" s="5" t="inlineStr">
        <is>
          <t>Taxes on income and earnings</t>
        </is>
      </c>
      <c r="C24" t="n">
        <v>898</v>
      </c>
      <c r="D24" t="n">
        <v>596</v>
      </c>
      <c r="E24" t="n">
        <v>732</v>
      </c>
      <c r="F24" t="n">
        <v>496</v>
      </c>
      <c r="G24" t="n">
        <v>466</v>
      </c>
      <c r="H24" t="n">
        <v>447</v>
      </c>
      <c r="I24" t="n">
        <v>529</v>
      </c>
      <c r="J24" t="n">
        <v>1038</v>
      </c>
      <c r="K24" t="n">
        <v>343</v>
      </c>
      <c r="L24" t="n">
        <v>477</v>
      </c>
      <c r="M24" t="n">
        <v>292</v>
      </c>
      <c r="N24" t="n">
        <v>522</v>
      </c>
      <c r="O24" t="n">
        <v>678</v>
      </c>
      <c r="P24" t="n">
        <v>181</v>
      </c>
      <c r="Q24" t="n">
        <v>383</v>
      </c>
      <c r="R24" t="n">
        <v>487</v>
      </c>
      <c r="S24" t="n">
        <v>487</v>
      </c>
      <c r="T24" t="n">
        <v>632</v>
      </c>
      <c r="U24" t="n">
        <v>435</v>
      </c>
      <c r="V24" t="n">
        <v>401</v>
      </c>
      <c r="W24" t="n">
        <v>440</v>
      </c>
    </row>
    <row r="25">
      <c r="A25" s="5" t="inlineStr">
        <is>
          <t>Ergebnis nach Steuer</t>
        </is>
      </c>
      <c r="B25" s="5" t="inlineStr">
        <is>
          <t>Earnings after tax</t>
        </is>
      </c>
      <c r="C25" t="n">
        <v>3337</v>
      </c>
      <c r="D25" t="n">
        <v>3144</v>
      </c>
      <c r="E25" t="n">
        <v>2827</v>
      </c>
      <c r="F25" t="n">
        <v>2362</v>
      </c>
      <c r="G25" t="n">
        <v>2467</v>
      </c>
      <c r="H25" t="n">
        <v>2264</v>
      </c>
      <c r="I25" t="n">
        <v>2594</v>
      </c>
      <c r="J25" t="n">
        <v>2083</v>
      </c>
      <c r="K25" t="n">
        <v>2017</v>
      </c>
      <c r="L25" t="n">
        <v>1762</v>
      </c>
      <c r="M25" t="n">
        <v>1723</v>
      </c>
      <c r="N25" t="n">
        <v>1571</v>
      </c>
      <c r="O25" t="n">
        <v>1417</v>
      </c>
      <c r="P25" t="n">
        <v>1965</v>
      </c>
      <c r="Q25" t="n">
        <v>1439</v>
      </c>
      <c r="R25" t="n">
        <v>1482</v>
      </c>
      <c r="S25" t="n">
        <v>167</v>
      </c>
      <c r="T25" t="n">
        <v>1704</v>
      </c>
      <c r="U25" t="n">
        <v>1287</v>
      </c>
      <c r="V25" t="n">
        <v>1050</v>
      </c>
      <c r="W25" t="n">
        <v>1027</v>
      </c>
    </row>
    <row r="26">
      <c r="A26" s="5" t="inlineStr">
        <is>
          <t>Minderheitenanteil</t>
        </is>
      </c>
      <c r="B26" s="5" t="inlineStr">
        <is>
          <t>Minority Share</t>
        </is>
      </c>
      <c r="C26" t="inlineStr">
        <is>
          <t>-</t>
        </is>
      </c>
      <c r="D26" t="inlineStr">
        <is>
          <t>-</t>
        </is>
      </c>
      <c r="E26" t="inlineStr">
        <is>
          <t>-</t>
        </is>
      </c>
      <c r="F26" t="inlineStr">
        <is>
          <t>-</t>
        </is>
      </c>
      <c r="G26" t="n">
        <v>86</v>
      </c>
      <c r="H26" t="n">
        <v>-67</v>
      </c>
      <c r="I26" t="n">
        <v>-109</v>
      </c>
      <c r="J26" t="n">
        <v>-130</v>
      </c>
      <c r="K26" t="n">
        <v>-117</v>
      </c>
      <c r="L26" t="n">
        <v>-114</v>
      </c>
      <c r="M26" t="n">
        <v>-104</v>
      </c>
      <c r="N26" t="n">
        <v>-76</v>
      </c>
      <c r="O26" t="n">
        <v>-67</v>
      </c>
      <c r="P26" t="n">
        <v>-57</v>
      </c>
      <c r="Q26" t="n">
        <v>-64</v>
      </c>
      <c r="R26" t="n">
        <v>-90</v>
      </c>
      <c r="S26" t="n">
        <v>-91</v>
      </c>
      <c r="T26" t="n">
        <v>-87</v>
      </c>
      <c r="U26" t="n">
        <v>-80</v>
      </c>
      <c r="V26" t="n">
        <v>-74</v>
      </c>
      <c r="W26" t="n">
        <v>-85</v>
      </c>
    </row>
    <row r="27">
      <c r="A27" s="5" t="inlineStr">
        <is>
          <t>Jahresüberschuss/-fehlbetrag</t>
        </is>
      </c>
      <c r="B27" s="5" t="inlineStr">
        <is>
          <t>Net Profit</t>
        </is>
      </c>
      <c r="C27" t="n">
        <v>3337</v>
      </c>
      <c r="D27" t="n">
        <v>3144</v>
      </c>
      <c r="E27" t="n">
        <v>2772</v>
      </c>
      <c r="F27" t="n">
        <v>2362</v>
      </c>
      <c r="G27" t="n">
        <v>2553</v>
      </c>
      <c r="H27" t="n">
        <v>2114</v>
      </c>
      <c r="I27" t="n">
        <v>2485</v>
      </c>
      <c r="J27" t="n">
        <v>1942</v>
      </c>
      <c r="K27" t="n">
        <v>1900</v>
      </c>
      <c r="L27" t="n">
        <v>1629</v>
      </c>
      <c r="M27" t="n">
        <v>1621</v>
      </c>
      <c r="N27" t="n">
        <v>1521</v>
      </c>
      <c r="O27" t="n">
        <v>1489</v>
      </c>
      <c r="P27" t="n">
        <v>1908</v>
      </c>
      <c r="Q27" t="n">
        <v>1375</v>
      </c>
      <c r="R27" t="n">
        <v>1392</v>
      </c>
      <c r="S27" t="n">
        <v>76</v>
      </c>
      <c r="T27" t="n">
        <v>1617</v>
      </c>
      <c r="U27" t="n">
        <v>1207</v>
      </c>
      <c r="V27" t="n">
        <v>976</v>
      </c>
      <c r="W27" t="n">
        <v>942</v>
      </c>
    </row>
    <row r="28">
      <c r="A28" s="5" t="inlineStr">
        <is>
          <t>Summe Umlaufvermögen</t>
        </is>
      </c>
      <c r="B28" s="5" t="inlineStr">
        <is>
          <t>Current Assets</t>
        </is>
      </c>
      <c r="C28" t="n">
        <v>9373</v>
      </c>
      <c r="D28" t="n">
        <v>8691</v>
      </c>
      <c r="E28" t="n">
        <v>8652</v>
      </c>
      <c r="F28" t="n">
        <v>8852</v>
      </c>
      <c r="G28" t="n">
        <v>7670</v>
      </c>
      <c r="H28" t="n">
        <v>7469</v>
      </c>
      <c r="I28" t="n">
        <v>8594</v>
      </c>
      <c r="J28" t="n">
        <v>7253</v>
      </c>
      <c r="K28" t="n">
        <v>7161</v>
      </c>
      <c r="L28" t="n">
        <v>6952</v>
      </c>
      <c r="M28" t="n">
        <v>6205</v>
      </c>
      <c r="N28" t="n">
        <v>5608</v>
      </c>
      <c r="O28" t="n">
        <v>5187</v>
      </c>
      <c r="P28" t="n">
        <v>4837</v>
      </c>
      <c r="Q28" t="n">
        <v>4884</v>
      </c>
      <c r="R28" t="n">
        <v>5067</v>
      </c>
      <c r="S28" t="n">
        <v>6454</v>
      </c>
      <c r="T28" t="n">
        <v>7331</v>
      </c>
      <c r="U28" t="n">
        <v>7311</v>
      </c>
      <c r="V28" t="n">
        <v>6273</v>
      </c>
      <c r="W28" t="inlineStr">
        <is>
          <t>-</t>
        </is>
      </c>
    </row>
    <row r="29">
      <c r="A29" s="5" t="inlineStr">
        <is>
          <t>Summe Anlagevermögen</t>
        </is>
      </c>
      <c r="B29" s="5" t="inlineStr">
        <is>
          <t>Fixed Assets</t>
        </is>
      </c>
      <c r="C29" t="n">
        <v>21923</v>
      </c>
      <c r="D29" t="n">
        <v>21024</v>
      </c>
      <c r="E29" t="n">
        <v>20196</v>
      </c>
      <c r="F29" t="n">
        <v>19639</v>
      </c>
      <c r="G29" t="n">
        <v>18134</v>
      </c>
      <c r="H29" t="n">
        <v>15495</v>
      </c>
      <c r="I29" t="n">
        <v>16483</v>
      </c>
      <c r="J29" t="n">
        <v>15097</v>
      </c>
      <c r="K29" t="n">
        <v>12616</v>
      </c>
      <c r="L29" t="n">
        <v>12502</v>
      </c>
      <c r="M29" t="n">
        <v>11891</v>
      </c>
      <c r="N29" t="n">
        <v>10419</v>
      </c>
      <c r="O29" t="n">
        <v>8769</v>
      </c>
      <c r="P29" t="n">
        <v>9090</v>
      </c>
      <c r="Q29" t="n">
        <v>8402</v>
      </c>
      <c r="R29" t="n">
        <v>9023</v>
      </c>
      <c r="S29" t="n">
        <v>9743</v>
      </c>
      <c r="T29" t="n">
        <v>11162</v>
      </c>
      <c r="U29" t="n">
        <v>10321</v>
      </c>
      <c r="V29" t="n">
        <v>9863</v>
      </c>
      <c r="W29" t="inlineStr">
        <is>
          <t>-</t>
        </is>
      </c>
    </row>
    <row r="30">
      <c r="A30" s="5" t="inlineStr">
        <is>
          <t>Summe Aktiva</t>
        </is>
      </c>
      <c r="B30" s="5" t="inlineStr">
        <is>
          <t>Total Assets</t>
        </is>
      </c>
      <c r="C30" t="n">
        <v>31296</v>
      </c>
      <c r="D30" t="n">
        <v>29715</v>
      </c>
      <c r="E30" t="n">
        <v>28848</v>
      </c>
      <c r="F30" t="n">
        <v>28491</v>
      </c>
      <c r="G30" t="n">
        <v>25804</v>
      </c>
      <c r="H30" t="n">
        <v>22964</v>
      </c>
      <c r="I30" t="n">
        <v>25077</v>
      </c>
      <c r="J30" t="n">
        <v>22350</v>
      </c>
      <c r="K30" t="n">
        <v>19777</v>
      </c>
      <c r="L30" t="n">
        <v>19454</v>
      </c>
      <c r="M30" t="n">
        <v>18096</v>
      </c>
      <c r="N30" t="n">
        <v>16027</v>
      </c>
      <c r="O30" t="n">
        <v>13956</v>
      </c>
      <c r="P30" t="n">
        <v>13927</v>
      </c>
      <c r="Q30" t="n">
        <v>13286</v>
      </c>
      <c r="R30" t="n">
        <v>14090</v>
      </c>
      <c r="S30" t="n">
        <v>16197</v>
      </c>
      <c r="T30" t="n">
        <v>18493</v>
      </c>
      <c r="U30" t="n">
        <v>17632</v>
      </c>
      <c r="V30" t="n">
        <v>16136</v>
      </c>
      <c r="W30" t="inlineStr">
        <is>
          <t>-</t>
        </is>
      </c>
    </row>
    <row r="31">
      <c r="A31" s="5" t="inlineStr">
        <is>
          <t>Summe kurzfristiges Fremdkapital</t>
        </is>
      </c>
      <c r="B31" s="5" t="inlineStr">
        <is>
          <t>Short-Term Debt</t>
        </is>
      </c>
      <c r="C31" t="n">
        <v>7003</v>
      </c>
      <c r="D31" t="n">
        <v>6360</v>
      </c>
      <c r="E31" t="n">
        <v>6660</v>
      </c>
      <c r="F31" t="n">
        <v>6187</v>
      </c>
      <c r="G31" t="n">
        <v>5290</v>
      </c>
      <c r="H31" t="n">
        <v>4851</v>
      </c>
      <c r="I31" t="n">
        <v>5544</v>
      </c>
      <c r="J31" t="n">
        <v>4784</v>
      </c>
      <c r="K31" t="n">
        <v>4915</v>
      </c>
      <c r="L31" t="n">
        <v>3944</v>
      </c>
      <c r="M31" t="n">
        <v>3987</v>
      </c>
      <c r="N31" t="n">
        <v>4689</v>
      </c>
      <c r="O31" t="n">
        <v>4199</v>
      </c>
      <c r="P31" t="n">
        <v>3335</v>
      </c>
      <c r="Q31" t="n">
        <v>4052</v>
      </c>
      <c r="R31" t="n">
        <v>5023</v>
      </c>
      <c r="S31" t="n">
        <v>6846</v>
      </c>
      <c r="T31" t="n">
        <v>7363</v>
      </c>
      <c r="U31" t="n">
        <v>7097</v>
      </c>
      <c r="V31" t="n">
        <v>6341</v>
      </c>
      <c r="W31" t="inlineStr">
        <is>
          <t>-</t>
        </is>
      </c>
    </row>
    <row r="32">
      <c r="A32" s="5" t="inlineStr">
        <is>
          <t>Summe langfristiges Fremdkapital</t>
        </is>
      </c>
      <c r="B32" s="5" t="inlineStr">
        <is>
          <t>Long-Term Debt</t>
        </is>
      </c>
      <c r="C32" t="n">
        <v>14137</v>
      </c>
      <c r="D32" t="n">
        <v>11642</v>
      </c>
      <c r="E32" t="n">
        <v>10160</v>
      </c>
      <c r="F32" t="n">
        <v>12124</v>
      </c>
      <c r="G32" t="n">
        <v>11258</v>
      </c>
      <c r="H32" t="n">
        <v>10523</v>
      </c>
      <c r="I32" t="n">
        <v>11426</v>
      </c>
      <c r="J32" t="n">
        <v>10755</v>
      </c>
      <c r="K32" t="n">
        <v>8877</v>
      </c>
      <c r="L32" t="n">
        <v>10724</v>
      </c>
      <c r="M32" t="n">
        <v>10173</v>
      </c>
      <c r="N32" t="n">
        <v>7163</v>
      </c>
      <c r="O32" t="n">
        <v>5587</v>
      </c>
      <c r="P32" t="n">
        <v>5911</v>
      </c>
      <c r="Q32" t="n">
        <v>3775</v>
      </c>
      <c r="R32" t="n">
        <v>3425</v>
      </c>
      <c r="S32" t="n">
        <v>2999</v>
      </c>
      <c r="T32" t="n">
        <v>3760</v>
      </c>
      <c r="U32" t="n">
        <v>4089</v>
      </c>
      <c r="V32" t="n">
        <v>3816</v>
      </c>
      <c r="W32" t="inlineStr">
        <is>
          <t>-</t>
        </is>
      </c>
    </row>
    <row r="33">
      <c r="A33" s="5" t="inlineStr">
        <is>
          <t>Summe Fremdkapital</t>
        </is>
      </c>
      <c r="B33" s="5" t="inlineStr">
        <is>
          <t>Total Liabilities</t>
        </is>
      </c>
      <c r="C33" t="n">
        <v>21140</v>
      </c>
      <c r="D33" t="n">
        <v>18002</v>
      </c>
      <c r="E33" t="n">
        <v>16820</v>
      </c>
      <c r="F33" t="n">
        <v>18311</v>
      </c>
      <c r="G33" t="n">
        <v>16548</v>
      </c>
      <c r="H33" t="n">
        <v>15374</v>
      </c>
      <c r="I33" t="n">
        <v>16970</v>
      </c>
      <c r="J33" t="n">
        <v>15539</v>
      </c>
      <c r="K33" t="n">
        <v>13792</v>
      </c>
      <c r="L33" t="n">
        <v>14668</v>
      </c>
      <c r="M33" t="n">
        <v>14160</v>
      </c>
      <c r="N33" t="n">
        <v>11852</v>
      </c>
      <c r="O33" t="n">
        <v>9786</v>
      </c>
      <c r="P33" t="n">
        <v>9246</v>
      </c>
      <c r="Q33" t="n">
        <v>9452</v>
      </c>
      <c r="R33" t="n">
        <v>9907</v>
      </c>
      <c r="S33" t="n">
        <v>10714</v>
      </c>
      <c r="T33" t="n">
        <v>11937</v>
      </c>
      <c r="U33" t="n">
        <v>11839</v>
      </c>
      <c r="V33" t="n">
        <v>10851</v>
      </c>
      <c r="W33" t="inlineStr">
        <is>
          <t>-</t>
        </is>
      </c>
    </row>
    <row r="34">
      <c r="A34" s="5" t="inlineStr">
        <is>
          <t>Minderheitenanteil</t>
        </is>
      </c>
      <c r="B34" s="5" t="inlineStr">
        <is>
          <t>Minority Share</t>
        </is>
      </c>
      <c r="C34" t="n">
        <v>1795</v>
      </c>
      <c r="D34" t="n">
        <v>1765</v>
      </c>
      <c r="E34" t="n">
        <v>1715</v>
      </c>
      <c r="F34" t="n">
        <v>1650</v>
      </c>
      <c r="G34" t="n">
        <v>1485</v>
      </c>
      <c r="H34" t="n">
        <v>767</v>
      </c>
      <c r="I34" t="n">
        <v>1071</v>
      </c>
      <c r="J34" t="n">
        <v>1223</v>
      </c>
      <c r="K34" t="n">
        <v>740</v>
      </c>
      <c r="L34" t="n">
        <v>779</v>
      </c>
      <c r="M34" t="n">
        <v>715</v>
      </c>
      <c r="N34" t="n">
        <v>677</v>
      </c>
      <c r="O34" t="n">
        <v>198</v>
      </c>
      <c r="P34" t="n">
        <v>179</v>
      </c>
      <c r="Q34" t="n">
        <v>193</v>
      </c>
      <c r="R34" t="n">
        <v>491</v>
      </c>
      <c r="S34" t="n">
        <v>529</v>
      </c>
      <c r="T34" t="n">
        <v>555</v>
      </c>
      <c r="U34" t="n">
        <v>606</v>
      </c>
      <c r="V34" t="n">
        <v>574</v>
      </c>
      <c r="W34" t="inlineStr">
        <is>
          <t>-</t>
        </is>
      </c>
    </row>
    <row r="35">
      <c r="A35" s="5" t="inlineStr">
        <is>
          <t>Summe Eigenkapital</t>
        </is>
      </c>
      <c r="B35" s="5" t="inlineStr">
        <is>
          <t>Equity</t>
        </is>
      </c>
      <c r="C35" t="n">
        <v>8361</v>
      </c>
      <c r="D35" t="n">
        <v>9948</v>
      </c>
      <c r="E35" t="n">
        <v>10313</v>
      </c>
      <c r="F35" t="n">
        <v>8530</v>
      </c>
      <c r="G35" t="n">
        <v>7771</v>
      </c>
      <c r="H35" t="n">
        <v>6823</v>
      </c>
      <c r="I35" t="n">
        <v>7036</v>
      </c>
      <c r="J35" t="n">
        <v>5588</v>
      </c>
      <c r="K35" t="n">
        <v>5245</v>
      </c>
      <c r="L35" t="n">
        <v>4007</v>
      </c>
      <c r="M35" t="n">
        <v>3221</v>
      </c>
      <c r="N35" t="n">
        <v>3498</v>
      </c>
      <c r="O35" t="n">
        <v>3972</v>
      </c>
      <c r="P35" t="n">
        <v>4502</v>
      </c>
      <c r="Q35" t="n">
        <v>3641</v>
      </c>
      <c r="R35" t="n">
        <v>3692</v>
      </c>
      <c r="S35" t="n">
        <v>4954</v>
      </c>
      <c r="T35" t="n">
        <v>6001</v>
      </c>
      <c r="U35" t="n">
        <v>5187</v>
      </c>
      <c r="V35" t="n">
        <v>4711</v>
      </c>
      <c r="W35" t="inlineStr">
        <is>
          <t>-</t>
        </is>
      </c>
    </row>
    <row r="36">
      <c r="A36" s="5" t="inlineStr">
        <is>
          <t>Summe Passiva</t>
        </is>
      </c>
      <c r="B36" s="5" t="inlineStr">
        <is>
          <t>Liabilities &amp; Shareholder Equity</t>
        </is>
      </c>
      <c r="C36" t="n">
        <v>31296</v>
      </c>
      <c r="D36" t="n">
        <v>29715</v>
      </c>
      <c r="E36" t="n">
        <v>28848</v>
      </c>
      <c r="F36" t="n">
        <v>28491</v>
      </c>
      <c r="G36" t="n">
        <v>25804</v>
      </c>
      <c r="H36" t="n">
        <v>22964</v>
      </c>
      <c r="I36" t="n">
        <v>25077</v>
      </c>
      <c r="J36" t="n">
        <v>22350</v>
      </c>
      <c r="K36" t="n">
        <v>19777</v>
      </c>
      <c r="L36" t="n">
        <v>19454</v>
      </c>
      <c r="M36" t="n">
        <v>18096</v>
      </c>
      <c r="N36" t="n">
        <v>16027</v>
      </c>
      <c r="O36" t="n">
        <v>13956</v>
      </c>
      <c r="P36" t="n">
        <v>13927</v>
      </c>
      <c r="Q36" t="n">
        <v>13286</v>
      </c>
      <c r="R36" t="n">
        <v>14090</v>
      </c>
      <c r="S36" t="n">
        <v>16197</v>
      </c>
      <c r="T36" t="n">
        <v>18493</v>
      </c>
      <c r="U36" t="n">
        <v>17632</v>
      </c>
      <c r="V36" t="n">
        <v>16136</v>
      </c>
      <c r="W36" t="inlineStr">
        <is>
          <t>-</t>
        </is>
      </c>
    </row>
    <row r="37">
      <c r="A37" s="5" t="inlineStr">
        <is>
          <t>Mio.Aktien im Umlauf</t>
        </is>
      </c>
      <c r="B37" s="5" t="inlineStr">
        <is>
          <t>Million shares outstanding</t>
        </is>
      </c>
      <c r="C37" t="n">
        <v>2601</v>
      </c>
      <c r="D37" t="n">
        <v>2695</v>
      </c>
      <c r="E37" t="n">
        <v>2754</v>
      </c>
      <c r="F37" t="n">
        <v>2754</v>
      </c>
      <c r="G37" t="n">
        <v>2754</v>
      </c>
      <c r="H37" t="n">
        <v>2754</v>
      </c>
      <c r="I37" t="n">
        <v>2754</v>
      </c>
      <c r="J37" t="n">
        <v>2754</v>
      </c>
      <c r="K37" t="n">
        <v>2754</v>
      </c>
      <c r="L37" t="n">
        <v>2754</v>
      </c>
      <c r="M37" t="n">
        <v>2822</v>
      </c>
      <c r="N37" t="n">
        <v>2803</v>
      </c>
      <c r="O37" t="n">
        <v>2931</v>
      </c>
      <c r="P37" t="n">
        <v>3051</v>
      </c>
      <c r="Q37" t="n">
        <v>3060</v>
      </c>
      <c r="R37" t="n">
        <v>3058</v>
      </c>
      <c r="S37" t="n">
        <v>3100</v>
      </c>
      <c r="T37" t="n">
        <v>3215</v>
      </c>
      <c r="U37" t="n">
        <v>3411</v>
      </c>
      <c r="V37" t="n">
        <v>3422</v>
      </c>
      <c r="W37" t="n">
        <v>3428</v>
      </c>
    </row>
    <row r="38">
      <c r="A38" s="5" t="inlineStr">
        <is>
          <t>Ergebnis je Aktie (brutto)</t>
        </is>
      </c>
      <c r="B38" s="5" t="inlineStr">
        <is>
          <t>Earnings per share</t>
        </is>
      </c>
      <c r="C38" t="n">
        <v>1.63</v>
      </c>
      <c r="D38" t="n">
        <v>1.39</v>
      </c>
      <c r="E38" t="n">
        <v>1.29</v>
      </c>
      <c r="F38" t="n">
        <v>1.04</v>
      </c>
      <c r="G38" t="n">
        <v>1.06</v>
      </c>
      <c r="H38" t="n">
        <v>0.98</v>
      </c>
      <c r="I38" t="n">
        <v>1.13</v>
      </c>
      <c r="J38" t="n">
        <v>1.13</v>
      </c>
      <c r="K38" t="n">
        <v>0.86</v>
      </c>
      <c r="L38" t="n">
        <v>0.8100000000000001</v>
      </c>
      <c r="M38" t="n">
        <v>0.71</v>
      </c>
      <c r="N38" t="n">
        <v>0.75</v>
      </c>
      <c r="O38" t="n">
        <v>0.71</v>
      </c>
      <c r="P38" t="n">
        <v>0.7</v>
      </c>
      <c r="Q38" t="n">
        <v>0.6</v>
      </c>
      <c r="R38" t="n">
        <v>0.64</v>
      </c>
      <c r="S38" t="n">
        <v>0.21</v>
      </c>
      <c r="T38" t="n">
        <v>0.73</v>
      </c>
      <c r="U38" t="n">
        <v>0.5</v>
      </c>
      <c r="V38" t="n">
        <v>0.42</v>
      </c>
      <c r="W38" t="n">
        <v>0.43</v>
      </c>
    </row>
    <row r="39">
      <c r="A39" s="5" t="inlineStr">
        <is>
          <t>Ergebnis je Aktie (unverwässert)</t>
        </is>
      </c>
      <c r="B39" s="5" t="inlineStr">
        <is>
          <t>Basic Earnings per share</t>
        </is>
      </c>
      <c r="C39" t="n">
        <v>1.31</v>
      </c>
      <c r="D39" t="n">
        <v>1.22</v>
      </c>
      <c r="E39" t="n">
        <v>1.06</v>
      </c>
      <c r="F39" t="n">
        <v>0.9</v>
      </c>
      <c r="G39" t="n">
        <v>0.95</v>
      </c>
      <c r="H39" t="n">
        <v>0.9</v>
      </c>
      <c r="I39" t="n">
        <v>0.99</v>
      </c>
      <c r="J39" t="n">
        <v>0.78</v>
      </c>
      <c r="K39" t="n">
        <v>0.76</v>
      </c>
      <c r="L39" t="n">
        <v>0.66</v>
      </c>
      <c r="M39" t="n">
        <v>0.65</v>
      </c>
      <c r="N39" t="n">
        <v>0.59</v>
      </c>
      <c r="O39" t="n">
        <v>0.55</v>
      </c>
      <c r="P39" t="n">
        <v>0.67</v>
      </c>
      <c r="Q39" t="n">
        <v>0.46</v>
      </c>
      <c r="R39" t="n">
        <v>0.46</v>
      </c>
      <c r="S39" t="n">
        <v>0.02</v>
      </c>
      <c r="T39" t="n">
        <v>0.49</v>
      </c>
      <c r="U39" t="n">
        <v>0.36</v>
      </c>
      <c r="V39" t="n">
        <v>0.29</v>
      </c>
      <c r="W39" t="n">
        <v>0.27</v>
      </c>
    </row>
    <row r="40">
      <c r="A40" s="5" t="inlineStr">
        <is>
          <t>Ergebnis je Aktie (verwässert)</t>
        </is>
      </c>
      <c r="B40" s="5" t="inlineStr">
        <is>
          <t>Diluted Earnings per share</t>
        </is>
      </c>
      <c r="C40" t="n">
        <v>1.3</v>
      </c>
      <c r="D40" t="n">
        <v>1.21</v>
      </c>
      <c r="E40" t="n">
        <v>1.06</v>
      </c>
      <c r="F40" t="n">
        <v>0.89</v>
      </c>
      <c r="G40" t="n">
        <v>0.95</v>
      </c>
      <c r="H40" t="n">
        <v>0.89</v>
      </c>
      <c r="I40" t="n">
        <v>0.99</v>
      </c>
      <c r="J40" t="n">
        <v>0.77</v>
      </c>
      <c r="K40" t="n">
        <v>0.76</v>
      </c>
      <c r="L40" t="n">
        <v>0.66</v>
      </c>
      <c r="M40" t="n">
        <v>0.65</v>
      </c>
      <c r="N40" t="n">
        <v>0.59</v>
      </c>
      <c r="O40" t="n">
        <v>0.55</v>
      </c>
      <c r="P40" t="n">
        <v>0.67</v>
      </c>
      <c r="Q40" t="n">
        <v>0.46</v>
      </c>
      <c r="R40" t="n">
        <v>0.46</v>
      </c>
      <c r="S40" t="n">
        <v>0.02</v>
      </c>
      <c r="T40" t="n">
        <v>0.49</v>
      </c>
      <c r="U40" t="n">
        <v>0.36</v>
      </c>
      <c r="V40" t="n">
        <v>0.29</v>
      </c>
      <c r="W40" t="n">
        <v>0.27</v>
      </c>
    </row>
    <row r="41">
      <c r="A41" s="5" t="inlineStr">
        <is>
          <t>Dividende je Aktie</t>
        </is>
      </c>
      <c r="B41" s="5" t="inlineStr">
        <is>
          <t>Dividend per share</t>
        </is>
      </c>
      <c r="C41" t="n">
        <v>0.6899999999999999</v>
      </c>
      <c r="D41" t="n">
        <v>0.65</v>
      </c>
      <c r="E41" t="n">
        <v>0.62</v>
      </c>
      <c r="F41" t="n">
        <v>0.59</v>
      </c>
      <c r="G41" t="n">
        <v>0.5600000000000001</v>
      </c>
      <c r="H41" t="n">
        <v>0.52</v>
      </c>
      <c r="I41" t="n">
        <v>0.47</v>
      </c>
      <c r="J41" t="n">
        <v>0.44</v>
      </c>
      <c r="K41" t="n">
        <v>0.4</v>
      </c>
      <c r="L41" t="n">
        <v>0.38</v>
      </c>
      <c r="M41" t="n">
        <v>0.36</v>
      </c>
      <c r="N41" t="n">
        <v>0.34</v>
      </c>
      <c r="O41" t="n">
        <v>0.33</v>
      </c>
      <c r="P41" t="n">
        <v>0.31</v>
      </c>
      <c r="Q41" t="n">
        <v>0.3</v>
      </c>
      <c r="R41" t="n">
        <v>0.28</v>
      </c>
      <c r="S41" t="n">
        <v>0.26</v>
      </c>
      <c r="T41" t="n">
        <v>0.24</v>
      </c>
      <c r="U41" t="n">
        <v>0.22</v>
      </c>
      <c r="V41" t="n">
        <v>0.21</v>
      </c>
      <c r="W41" t="n">
        <v>0.2</v>
      </c>
    </row>
    <row r="42">
      <c r="A42" s="5" t="inlineStr">
        <is>
          <t>Dividendenausschüttung in Mio</t>
        </is>
      </c>
      <c r="B42" s="5" t="inlineStr">
        <is>
          <t>Dividend Payment in M</t>
        </is>
      </c>
      <c r="C42" t="n">
        <v>1623</v>
      </c>
      <c r="D42" t="n">
        <v>1581</v>
      </c>
      <c r="E42" t="n">
        <v>1515</v>
      </c>
      <c r="F42" t="n">
        <v>1443</v>
      </c>
      <c r="G42" t="n">
        <v>1341</v>
      </c>
      <c r="H42" t="n">
        <v>1228</v>
      </c>
      <c r="I42" t="n">
        <v>1125</v>
      </c>
      <c r="J42" t="n">
        <v>1036</v>
      </c>
      <c r="K42" t="n">
        <v>973</v>
      </c>
      <c r="L42" t="n">
        <v>914</v>
      </c>
      <c r="M42" t="n">
        <v>870</v>
      </c>
      <c r="N42" t="n">
        <v>857</v>
      </c>
      <c r="O42" t="n">
        <v>858</v>
      </c>
      <c r="P42" t="n">
        <v>864</v>
      </c>
      <c r="Q42" t="n">
        <v>849</v>
      </c>
      <c r="R42" t="n">
        <v>833</v>
      </c>
      <c r="S42" t="n">
        <v>786</v>
      </c>
      <c r="T42" t="n">
        <v>767</v>
      </c>
      <c r="U42" t="n">
        <v>751</v>
      </c>
      <c r="V42" t="n">
        <v>713</v>
      </c>
      <c r="W42" t="n">
        <v>674</v>
      </c>
    </row>
    <row r="43">
      <c r="A43" s="5" t="inlineStr">
        <is>
          <t>Umsatz</t>
        </is>
      </c>
      <c r="B43" s="5" t="inlineStr">
        <is>
          <t>Revenue</t>
        </is>
      </c>
      <c r="C43" t="n">
        <v>4.95</v>
      </c>
      <c r="D43" t="n">
        <v>4.51</v>
      </c>
      <c r="E43" t="n">
        <v>4.38</v>
      </c>
      <c r="F43" t="n">
        <v>3.81</v>
      </c>
      <c r="G43" t="n">
        <v>3.93</v>
      </c>
      <c r="H43" t="n">
        <v>3.72</v>
      </c>
      <c r="I43" t="n">
        <v>4.15</v>
      </c>
      <c r="J43" t="n">
        <v>3.91</v>
      </c>
      <c r="K43" t="n">
        <v>3.61</v>
      </c>
      <c r="L43" t="n">
        <v>3.55</v>
      </c>
      <c r="M43" t="n">
        <v>3.3</v>
      </c>
      <c r="N43" t="n">
        <v>2.89</v>
      </c>
      <c r="O43" t="n">
        <v>2.55</v>
      </c>
      <c r="P43" t="n">
        <v>2.38</v>
      </c>
      <c r="Q43" t="n">
        <v>2.95</v>
      </c>
      <c r="R43" t="n">
        <v>2.91</v>
      </c>
      <c r="S43" t="n">
        <v>3.05</v>
      </c>
      <c r="T43" t="n">
        <v>3.51</v>
      </c>
      <c r="U43" t="n">
        <v>3.76</v>
      </c>
      <c r="V43" t="n">
        <v>3.47</v>
      </c>
      <c r="W43" t="n">
        <v>3.44</v>
      </c>
    </row>
    <row r="44">
      <c r="A44" s="5" t="inlineStr">
        <is>
          <t>Buchwert je Aktie</t>
        </is>
      </c>
      <c r="B44" s="5" t="inlineStr">
        <is>
          <t>Book value per share</t>
        </is>
      </c>
      <c r="C44" t="n">
        <v>3.21</v>
      </c>
      <c r="D44" t="n">
        <v>3.69</v>
      </c>
      <c r="E44" t="n">
        <v>3.74</v>
      </c>
      <c r="F44" t="n">
        <v>3.1</v>
      </c>
      <c r="G44" t="n">
        <v>2.82</v>
      </c>
      <c r="H44" t="n">
        <v>2.48</v>
      </c>
      <c r="I44" t="n">
        <v>2.55</v>
      </c>
      <c r="J44" t="n">
        <v>2.03</v>
      </c>
      <c r="K44" t="n">
        <v>1.9</v>
      </c>
      <c r="L44" t="n">
        <v>1.45</v>
      </c>
      <c r="M44" t="n">
        <v>1.14</v>
      </c>
      <c r="N44" t="n">
        <v>1.25</v>
      </c>
      <c r="O44" t="n">
        <v>1.36</v>
      </c>
      <c r="P44" t="n">
        <v>1.48</v>
      </c>
      <c r="Q44" t="n">
        <v>1.19</v>
      </c>
      <c r="R44" t="n">
        <v>1.21</v>
      </c>
      <c r="S44" t="n">
        <v>1.6</v>
      </c>
      <c r="T44" t="n">
        <v>1.87</v>
      </c>
      <c r="U44" t="n">
        <v>1.52</v>
      </c>
      <c r="V44" t="n">
        <v>1.38</v>
      </c>
      <c r="W44" t="inlineStr">
        <is>
          <t>-</t>
        </is>
      </c>
    </row>
    <row r="45">
      <c r="A45" s="5" t="inlineStr">
        <is>
          <t>Cashflow je Aktie</t>
        </is>
      </c>
      <c r="B45" s="5" t="inlineStr">
        <is>
          <t>Cashflow per share</t>
        </is>
      </c>
      <c r="C45" t="n">
        <v>1.25</v>
      </c>
      <c r="D45" t="n">
        <v>1.14</v>
      </c>
      <c r="E45" t="n">
        <v>1.14</v>
      </c>
      <c r="F45" t="n">
        <v>0.93</v>
      </c>
      <c r="G45" t="n">
        <v>0.93</v>
      </c>
      <c r="H45" t="n">
        <v>0.65</v>
      </c>
      <c r="I45" t="n">
        <v>0.74</v>
      </c>
      <c r="J45" t="n">
        <v>0.76</v>
      </c>
      <c r="K45" t="n">
        <v>0.76</v>
      </c>
      <c r="L45" t="n">
        <v>0.83</v>
      </c>
      <c r="M45" t="n">
        <v>0.5600000000000001</v>
      </c>
      <c r="N45" t="n">
        <v>0.5600000000000001</v>
      </c>
      <c r="O45" t="n">
        <v>0.55</v>
      </c>
      <c r="P45" t="n">
        <v>0.52</v>
      </c>
      <c r="Q45" t="inlineStr">
        <is>
          <t>-</t>
        </is>
      </c>
      <c r="R45" t="inlineStr">
        <is>
          <t>-</t>
        </is>
      </c>
      <c r="S45" t="inlineStr">
        <is>
          <t>-</t>
        </is>
      </c>
      <c r="T45" t="inlineStr">
        <is>
          <t>-</t>
        </is>
      </c>
      <c r="U45" t="inlineStr">
        <is>
          <t>-</t>
        </is>
      </c>
      <c r="V45" t="inlineStr">
        <is>
          <t>-</t>
        </is>
      </c>
      <c r="W45" t="inlineStr">
        <is>
          <t>-</t>
        </is>
      </c>
    </row>
    <row r="46">
      <c r="A46" s="5" t="inlineStr">
        <is>
          <t>Bilanzsumme je Aktie</t>
        </is>
      </c>
      <c r="B46" s="5" t="inlineStr">
        <is>
          <t>Total assets per share</t>
        </is>
      </c>
      <c r="C46" t="n">
        <v>12.03</v>
      </c>
      <c r="D46" t="n">
        <v>11.03</v>
      </c>
      <c r="E46" t="n">
        <v>10.47</v>
      </c>
      <c r="F46" t="n">
        <v>10.35</v>
      </c>
      <c r="G46" t="n">
        <v>9.369999999999999</v>
      </c>
      <c r="H46" t="n">
        <v>8.34</v>
      </c>
      <c r="I46" t="n">
        <v>9.109999999999999</v>
      </c>
      <c r="J46" t="n">
        <v>8.119999999999999</v>
      </c>
      <c r="K46" t="n">
        <v>7.18</v>
      </c>
      <c r="L46" t="n">
        <v>7.06</v>
      </c>
      <c r="M46" t="n">
        <v>6.41</v>
      </c>
      <c r="N46" t="n">
        <v>5.72</v>
      </c>
      <c r="O46" t="n">
        <v>4.76</v>
      </c>
      <c r="P46" t="n">
        <v>4.56</v>
      </c>
      <c r="Q46" t="n">
        <v>4.34</v>
      </c>
      <c r="R46" t="n">
        <v>4.61</v>
      </c>
      <c r="S46" t="n">
        <v>5.22</v>
      </c>
      <c r="T46" t="n">
        <v>5.75</v>
      </c>
      <c r="U46" t="n">
        <v>5.17</v>
      </c>
      <c r="V46" t="n">
        <v>4.72</v>
      </c>
      <c r="W46" t="inlineStr">
        <is>
          <t>-</t>
        </is>
      </c>
    </row>
    <row r="47">
      <c r="A47" s="5" t="inlineStr">
        <is>
          <t>Personal am Ende des Jahres</t>
        </is>
      </c>
      <c r="B47" s="5" t="inlineStr">
        <is>
          <t>Staff at the end of year</t>
        </is>
      </c>
      <c r="C47" t="n">
        <v>28420</v>
      </c>
      <c r="D47" t="n">
        <v>29917</v>
      </c>
      <c r="E47" t="n">
        <v>30433</v>
      </c>
      <c r="F47" t="n">
        <v>32078</v>
      </c>
      <c r="G47" t="n">
        <v>33362</v>
      </c>
      <c r="H47" t="n">
        <v>27355</v>
      </c>
      <c r="I47" t="n">
        <v>28410</v>
      </c>
      <c r="J47" t="n">
        <v>25698</v>
      </c>
      <c r="K47" t="n">
        <v>23786</v>
      </c>
      <c r="L47" t="n">
        <v>23287</v>
      </c>
      <c r="M47" t="n">
        <v>24270</v>
      </c>
      <c r="N47" t="n">
        <v>24373</v>
      </c>
      <c r="O47" t="n">
        <v>22520</v>
      </c>
      <c r="P47" t="n">
        <v>22619</v>
      </c>
      <c r="Q47" t="n">
        <v>22966</v>
      </c>
      <c r="R47" t="n">
        <v>23700</v>
      </c>
      <c r="S47" t="n">
        <v>38955</v>
      </c>
      <c r="T47" t="n">
        <v>62124</v>
      </c>
      <c r="U47" t="n">
        <v>71523</v>
      </c>
      <c r="V47" t="n">
        <v>72474</v>
      </c>
      <c r="W47" t="n">
        <v>72479</v>
      </c>
    </row>
    <row r="48">
      <c r="A48" s="5" t="inlineStr">
        <is>
          <t>Personalaufwand in Mio. GBP</t>
        </is>
      </c>
      <c r="B48" s="5" t="inlineStr"/>
      <c r="C48" t="n">
        <v>1580</v>
      </c>
      <c r="D48" t="n">
        <v>1509</v>
      </c>
      <c r="E48" t="n">
        <v>1583</v>
      </c>
      <c r="F48" t="n">
        <v>1475</v>
      </c>
      <c r="G48" t="n">
        <v>1433</v>
      </c>
      <c r="H48" t="n">
        <v>1479</v>
      </c>
      <c r="I48" t="n">
        <v>1402</v>
      </c>
      <c r="J48" t="n">
        <v>1224</v>
      </c>
      <c r="K48" t="n">
        <v>1344</v>
      </c>
      <c r="L48" t="n">
        <v>1269</v>
      </c>
      <c r="M48" t="n">
        <v>1232</v>
      </c>
      <c r="N48" t="n">
        <v>1073</v>
      </c>
      <c r="O48" t="n">
        <v>993</v>
      </c>
      <c r="P48" t="n">
        <v>952</v>
      </c>
      <c r="Q48" t="n">
        <v>876</v>
      </c>
      <c r="R48" t="n">
        <v>901</v>
      </c>
      <c r="S48" t="n">
        <v>1080</v>
      </c>
      <c r="T48" t="n">
        <v>1369</v>
      </c>
      <c r="U48" t="n">
        <v>1605</v>
      </c>
      <c r="V48" t="n">
        <v>1612</v>
      </c>
      <c r="W48" t="n">
        <v>1620</v>
      </c>
    </row>
    <row r="49">
      <c r="A49" s="5" t="inlineStr">
        <is>
          <t>Aufwand je Mitarbeiter in GBP</t>
        </is>
      </c>
      <c r="B49" s="5" t="inlineStr"/>
      <c r="C49" t="n">
        <v>55595</v>
      </c>
      <c r="D49" t="n">
        <v>50440</v>
      </c>
      <c r="E49" t="n">
        <v>52016</v>
      </c>
      <c r="F49" t="n">
        <v>45982</v>
      </c>
      <c r="G49" t="n">
        <v>42953</v>
      </c>
      <c r="H49" t="n">
        <v>54067</v>
      </c>
      <c r="I49" t="n">
        <v>49349</v>
      </c>
      <c r="J49" t="n">
        <v>47630</v>
      </c>
      <c r="K49" t="n">
        <v>56504</v>
      </c>
      <c r="L49" t="n">
        <v>54494</v>
      </c>
      <c r="M49" t="n">
        <v>50762</v>
      </c>
      <c r="N49" t="n">
        <v>44024</v>
      </c>
      <c r="O49" t="n">
        <v>44094</v>
      </c>
      <c r="P49" t="n">
        <v>42089</v>
      </c>
      <c r="Q49" t="n">
        <v>38143</v>
      </c>
      <c r="R49" t="n">
        <v>38017</v>
      </c>
      <c r="S49" t="n">
        <v>27724</v>
      </c>
      <c r="T49" t="n">
        <v>22037</v>
      </c>
      <c r="U49" t="n">
        <v>22440</v>
      </c>
      <c r="V49" t="n">
        <v>22242</v>
      </c>
      <c r="W49" t="inlineStr">
        <is>
          <t>-</t>
        </is>
      </c>
    </row>
    <row r="50">
      <c r="A50" s="5" t="inlineStr">
        <is>
          <t>Umsatz je Aktie</t>
        </is>
      </c>
      <c r="B50" s="5" t="inlineStr">
        <is>
          <t>Revenue per share</t>
        </is>
      </c>
      <c r="C50" t="n">
        <v>678888</v>
      </c>
      <c r="D50" t="n">
        <v>616105</v>
      </c>
      <c r="E50" t="n">
        <v>595209</v>
      </c>
      <c r="F50" t="n">
        <v>487593</v>
      </c>
      <c r="G50" t="n">
        <v>474726</v>
      </c>
      <c r="H50" t="n">
        <v>511058</v>
      </c>
      <c r="I50" t="n">
        <v>545125</v>
      </c>
      <c r="J50" t="n">
        <v>567904</v>
      </c>
      <c r="K50" t="n">
        <v>556294</v>
      </c>
      <c r="L50" t="n">
        <v>556447</v>
      </c>
      <c r="M50" t="n">
        <v>383642</v>
      </c>
      <c r="N50" t="n">
        <v>331942</v>
      </c>
      <c r="O50" t="n">
        <v>332193</v>
      </c>
      <c r="P50" t="n">
        <v>320969</v>
      </c>
      <c r="Q50" t="n">
        <v>393451</v>
      </c>
      <c r="R50" t="n">
        <v>375147</v>
      </c>
      <c r="S50" t="n">
        <v>242330</v>
      </c>
      <c r="T50" t="n">
        <v>181604</v>
      </c>
      <c r="U50" t="n">
        <v>179257</v>
      </c>
      <c r="V50" t="n">
        <v>163782</v>
      </c>
      <c r="W50" t="n">
        <v>162736</v>
      </c>
    </row>
    <row r="51">
      <c r="A51" s="5" t="inlineStr">
        <is>
          <t>Bruttoergebnis je Mitarbeiter in GBP</t>
        </is>
      </c>
      <c r="B51" s="5" t="inlineStr"/>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GBP</t>
        </is>
      </c>
      <c r="B52" s="5" t="inlineStr"/>
      <c r="C52" t="n">
        <v>117417</v>
      </c>
      <c r="D52" t="n">
        <v>105091</v>
      </c>
      <c r="E52" t="n">
        <v>91085</v>
      </c>
      <c r="F52" t="n">
        <v>73633</v>
      </c>
      <c r="G52" t="n">
        <v>76524</v>
      </c>
      <c r="H52" t="n">
        <v>77280</v>
      </c>
      <c r="I52" t="n">
        <v>87469</v>
      </c>
      <c r="J52" t="n">
        <v>75570</v>
      </c>
      <c r="K52" t="n">
        <v>79879</v>
      </c>
      <c r="L52" t="n">
        <v>69953</v>
      </c>
      <c r="M52" t="n">
        <v>66790</v>
      </c>
      <c r="N52" t="n">
        <v>62405</v>
      </c>
      <c r="O52" t="n">
        <v>66119</v>
      </c>
      <c r="P52" t="n">
        <v>84354</v>
      </c>
      <c r="Q52" t="n">
        <v>59871</v>
      </c>
      <c r="R52" t="n">
        <v>58734</v>
      </c>
      <c r="S52" t="n">
        <v>1951</v>
      </c>
      <c r="T52" t="n">
        <v>26029</v>
      </c>
      <c r="U52" t="n">
        <v>16876</v>
      </c>
      <c r="V52" t="n">
        <v>13467</v>
      </c>
      <c r="W52" t="n">
        <v>12997</v>
      </c>
    </row>
    <row r="53">
      <c r="A53" s="5" t="inlineStr">
        <is>
          <t>KGV (Kurs/Gewinn)</t>
        </is>
      </c>
      <c r="B53" s="5" t="inlineStr">
        <is>
          <t>PE (price/earnings)</t>
        </is>
      </c>
      <c r="C53" t="n">
        <v>25.9</v>
      </c>
      <c r="D53" t="n">
        <v>22.4</v>
      </c>
      <c r="E53" t="n">
        <v>21.4</v>
      </c>
      <c r="F53" t="n">
        <v>23.3</v>
      </c>
      <c r="G53" t="n">
        <v>19.1</v>
      </c>
      <c r="H53" t="n">
        <v>20.8</v>
      </c>
      <c r="I53" t="n">
        <v>18.9</v>
      </c>
      <c r="J53" t="n">
        <v>21.1</v>
      </c>
      <c r="K53" t="n">
        <v>16.8</v>
      </c>
      <c r="L53" t="n">
        <v>16.1</v>
      </c>
      <c r="M53" t="n">
        <v>13.4</v>
      </c>
      <c r="N53" t="n">
        <v>15.7</v>
      </c>
      <c r="O53" t="n">
        <v>18.9</v>
      </c>
      <c r="P53" t="n">
        <v>13.6</v>
      </c>
      <c r="Q53" t="n">
        <v>17.9</v>
      </c>
      <c r="R53" t="n">
        <v>16.2</v>
      </c>
      <c r="S53" t="n">
        <v>323.5</v>
      </c>
      <c r="T53" t="n">
        <v>17.3</v>
      </c>
      <c r="U53" t="n">
        <v>21.7</v>
      </c>
      <c r="V53" t="n">
        <v>20.3</v>
      </c>
      <c r="W53" t="n">
        <v>24.7</v>
      </c>
    </row>
    <row r="54">
      <c r="A54" s="5" t="inlineStr">
        <is>
          <t>KUV (Kurs/Umsatz)</t>
        </is>
      </c>
      <c r="B54" s="5" t="inlineStr">
        <is>
          <t>PS (price/sales)</t>
        </is>
      </c>
      <c r="C54" t="n">
        <v>6.84</v>
      </c>
      <c r="D54" t="n">
        <v>6.03</v>
      </c>
      <c r="E54" t="n">
        <v>5.19</v>
      </c>
      <c r="F54" t="n">
        <v>5.48</v>
      </c>
      <c r="G54" t="n">
        <v>4.63</v>
      </c>
      <c r="H54" t="n">
        <v>5.01</v>
      </c>
      <c r="I54" t="n">
        <v>4.53</v>
      </c>
      <c r="J54" t="n">
        <v>4.2</v>
      </c>
      <c r="K54" t="n">
        <v>3.53</v>
      </c>
      <c r="L54" t="n">
        <v>2.98</v>
      </c>
      <c r="M54" t="n">
        <v>2.64</v>
      </c>
      <c r="N54" t="n">
        <v>3.2</v>
      </c>
      <c r="O54" t="n">
        <v>4.06</v>
      </c>
      <c r="P54" t="n">
        <v>3.82</v>
      </c>
      <c r="Q54" t="n">
        <v>2.79</v>
      </c>
      <c r="R54" t="n">
        <v>2.56</v>
      </c>
      <c r="S54" t="n">
        <v>2.12</v>
      </c>
      <c r="T54" t="n">
        <v>2.41</v>
      </c>
      <c r="U54" t="n">
        <v>2.08</v>
      </c>
      <c r="V54" t="n">
        <v>1.7</v>
      </c>
      <c r="W54" t="n">
        <v>1.94</v>
      </c>
    </row>
    <row r="55">
      <c r="A55" s="5" t="inlineStr">
        <is>
          <t>KBV (Kurs/Buchwert)</t>
        </is>
      </c>
      <c r="B55" s="5" t="inlineStr">
        <is>
          <t>PB (price/book value)</t>
        </is>
      </c>
      <c r="C55" t="n">
        <v>10.53</v>
      </c>
      <c r="D55" t="n">
        <v>7.37</v>
      </c>
      <c r="E55" t="n">
        <v>6.06</v>
      </c>
      <c r="F55" t="n">
        <v>6.74</v>
      </c>
      <c r="G55" t="n">
        <v>6.45</v>
      </c>
      <c r="H55" t="n">
        <v>7.53</v>
      </c>
      <c r="I55" t="n">
        <v>7.36</v>
      </c>
      <c r="J55" t="n">
        <v>8.09</v>
      </c>
      <c r="K55" t="n">
        <v>6.68</v>
      </c>
      <c r="L55" t="n">
        <v>7.29</v>
      </c>
      <c r="M55" t="n">
        <v>7.64</v>
      </c>
      <c r="N55" t="n">
        <v>7.4</v>
      </c>
      <c r="O55" t="n">
        <v>7.65</v>
      </c>
      <c r="P55" t="n">
        <v>6.17</v>
      </c>
      <c r="Q55" t="n">
        <v>6.92</v>
      </c>
      <c r="R55" t="n">
        <v>6.16</v>
      </c>
      <c r="S55" t="n">
        <v>4.05</v>
      </c>
      <c r="T55" t="n">
        <v>4.53</v>
      </c>
      <c r="U55" t="n">
        <v>5.13</v>
      </c>
      <c r="V55" t="n">
        <v>4.27</v>
      </c>
      <c r="W55" t="inlineStr">
        <is>
          <t>-</t>
        </is>
      </c>
    </row>
    <row r="56">
      <c r="A56" s="5" t="inlineStr">
        <is>
          <t>KCV (Kurs/Cashflow)</t>
        </is>
      </c>
      <c r="B56" s="5" t="inlineStr">
        <is>
          <t>PC (price/cashflow)</t>
        </is>
      </c>
      <c r="C56" t="n">
        <v>27.1</v>
      </c>
      <c r="D56" t="n">
        <v>23.79</v>
      </c>
      <c r="E56" t="n">
        <v>19.95</v>
      </c>
      <c r="F56" t="n">
        <v>22.56</v>
      </c>
      <c r="G56" t="n">
        <v>19.64</v>
      </c>
      <c r="H56" t="n">
        <v>28.71</v>
      </c>
      <c r="I56" t="n">
        <v>25.28</v>
      </c>
      <c r="J56" t="n">
        <v>21.61</v>
      </c>
      <c r="K56" t="n">
        <v>16.77</v>
      </c>
      <c r="L56" t="n">
        <v>12.7</v>
      </c>
      <c r="M56" t="n">
        <v>15.47</v>
      </c>
      <c r="N56" t="n">
        <v>16.6</v>
      </c>
      <c r="O56" t="n">
        <v>18.69</v>
      </c>
      <c r="P56" t="n">
        <v>17.41</v>
      </c>
      <c r="Q56" t="inlineStr">
        <is>
          <t>-</t>
        </is>
      </c>
      <c r="R56" t="inlineStr">
        <is>
          <t>-</t>
        </is>
      </c>
      <c r="S56" t="inlineStr">
        <is>
          <t>-</t>
        </is>
      </c>
      <c r="T56" t="inlineStr">
        <is>
          <t>-</t>
        </is>
      </c>
      <c r="U56" t="inlineStr">
        <is>
          <t>-</t>
        </is>
      </c>
      <c r="V56" t="inlineStr">
        <is>
          <t>-</t>
        </is>
      </c>
      <c r="W56" t="inlineStr">
        <is>
          <t>-</t>
        </is>
      </c>
    </row>
    <row r="57">
      <c r="A57" s="5" t="inlineStr">
        <is>
          <t>Dividendenrendite in %</t>
        </is>
      </c>
      <c r="B57" s="5" t="inlineStr">
        <is>
          <t>Dividend Yield in %</t>
        </is>
      </c>
      <c r="C57" t="n">
        <v>2.03</v>
      </c>
      <c r="D57" t="n">
        <v>2.4</v>
      </c>
      <c r="E57" t="n">
        <v>2.74</v>
      </c>
      <c r="F57" t="n">
        <v>2.84</v>
      </c>
      <c r="G57" t="n">
        <v>3.1</v>
      </c>
      <c r="H57" t="n">
        <v>2.77</v>
      </c>
      <c r="I57" t="n">
        <v>2.52</v>
      </c>
      <c r="J57" t="n">
        <v>2.65</v>
      </c>
      <c r="K57" t="n">
        <v>3.14</v>
      </c>
      <c r="L57" t="n">
        <v>3.58</v>
      </c>
      <c r="M57" t="n">
        <v>4.13</v>
      </c>
      <c r="N57" t="n">
        <v>3.68</v>
      </c>
      <c r="O57" t="n">
        <v>3.18</v>
      </c>
      <c r="P57" t="n">
        <v>3.41</v>
      </c>
      <c r="Q57" t="n">
        <v>3.65</v>
      </c>
      <c r="R57" t="n">
        <v>3.76</v>
      </c>
      <c r="S57" t="n">
        <v>4.02</v>
      </c>
      <c r="T57" t="n">
        <v>2.84</v>
      </c>
      <c r="U57" t="n">
        <v>2.82</v>
      </c>
      <c r="V57" t="n">
        <v>3.57</v>
      </c>
      <c r="W57" t="n">
        <v>3</v>
      </c>
    </row>
    <row r="58">
      <c r="A58" s="5" t="inlineStr">
        <is>
          <t>Gewinnrendite in %</t>
        </is>
      </c>
      <c r="B58" s="5" t="inlineStr">
        <is>
          <t>Return on profit in %</t>
        </is>
      </c>
      <c r="C58" t="n">
        <v>3.9</v>
      </c>
      <c r="D58" t="n">
        <v>4.5</v>
      </c>
      <c r="E58" t="n">
        <v>4.7</v>
      </c>
      <c r="F58" t="n">
        <v>4.3</v>
      </c>
      <c r="G58" t="n">
        <v>5.2</v>
      </c>
      <c r="H58" t="n">
        <v>4.8</v>
      </c>
      <c r="I58" t="n">
        <v>5.3</v>
      </c>
      <c r="J58" t="n">
        <v>4.7</v>
      </c>
      <c r="K58" t="n">
        <v>6</v>
      </c>
      <c r="L58" t="n">
        <v>6.2</v>
      </c>
      <c r="M58" t="n">
        <v>7.5</v>
      </c>
      <c r="N58" t="n">
        <v>6.4</v>
      </c>
      <c r="O58" t="n">
        <v>5.3</v>
      </c>
      <c r="P58" t="n">
        <v>7.4</v>
      </c>
      <c r="Q58" t="n">
        <v>5.6</v>
      </c>
      <c r="R58" t="n">
        <v>6.2</v>
      </c>
      <c r="S58" t="n">
        <v>0.3</v>
      </c>
      <c r="T58" t="n">
        <v>5.8</v>
      </c>
      <c r="U58" t="n">
        <v>4.6</v>
      </c>
      <c r="V58" t="n">
        <v>4.9</v>
      </c>
      <c r="W58" t="n">
        <v>4</v>
      </c>
    </row>
    <row r="59">
      <c r="A59" s="5" t="inlineStr">
        <is>
          <t>Eigenkapitalrendite in %</t>
        </is>
      </c>
      <c r="B59" s="5" t="inlineStr">
        <is>
          <t>Return on Equity in %</t>
        </is>
      </c>
      <c r="C59" t="n">
        <v>39.91</v>
      </c>
      <c r="D59" t="n">
        <v>31.6</v>
      </c>
      <c r="E59" t="n">
        <v>26.88</v>
      </c>
      <c r="F59" t="n">
        <v>27.69</v>
      </c>
      <c r="G59" t="n">
        <v>32.85</v>
      </c>
      <c r="H59" t="n">
        <v>30.98</v>
      </c>
      <c r="I59" t="n">
        <v>35.32</v>
      </c>
      <c r="J59" t="n">
        <v>34.75</v>
      </c>
      <c r="K59" t="n">
        <v>36.22</v>
      </c>
      <c r="L59" t="n">
        <v>40.65</v>
      </c>
      <c r="M59" t="n">
        <v>50.33</v>
      </c>
      <c r="N59" t="n">
        <v>43.48</v>
      </c>
      <c r="O59" t="n">
        <v>37.49</v>
      </c>
      <c r="P59" t="n">
        <v>42.38</v>
      </c>
      <c r="Q59" t="n">
        <v>37.76</v>
      </c>
      <c r="R59" t="n">
        <v>37.7</v>
      </c>
      <c r="S59" t="n">
        <v>1.53</v>
      </c>
      <c r="T59" t="n">
        <v>26.95</v>
      </c>
      <c r="U59" t="n">
        <v>23.27</v>
      </c>
      <c r="V59" t="n">
        <v>20.72</v>
      </c>
      <c r="W59" t="inlineStr">
        <is>
          <t>-</t>
        </is>
      </c>
    </row>
    <row r="60">
      <c r="A60" s="5" t="inlineStr">
        <is>
          <t>Umsatzrendite in %</t>
        </is>
      </c>
      <c r="B60" s="5" t="inlineStr">
        <is>
          <t>Return on sales in %</t>
        </is>
      </c>
      <c r="C60" t="n">
        <v>25.93</v>
      </c>
      <c r="D60" t="n">
        <v>25.85</v>
      </c>
      <c r="E60" t="n">
        <v>23</v>
      </c>
      <c r="F60" t="n">
        <v>22.53</v>
      </c>
      <c r="G60" t="n">
        <v>23.61</v>
      </c>
      <c r="H60" t="n">
        <v>20.61</v>
      </c>
      <c r="I60" t="n">
        <v>21.74</v>
      </c>
      <c r="J60" t="n">
        <v>18.04</v>
      </c>
      <c r="K60" t="n">
        <v>19.12</v>
      </c>
      <c r="L60" t="n">
        <v>16.66</v>
      </c>
      <c r="M60" t="n">
        <v>17.41</v>
      </c>
      <c r="N60" t="n">
        <v>18.8</v>
      </c>
      <c r="O60" t="n">
        <v>19.9</v>
      </c>
      <c r="P60" t="n">
        <v>26.28</v>
      </c>
      <c r="Q60" t="n">
        <v>15.22</v>
      </c>
      <c r="R60" t="n">
        <v>-3.41</v>
      </c>
      <c r="S60" t="n">
        <v>0.8100000000000001</v>
      </c>
      <c r="T60" t="n">
        <v>14.33</v>
      </c>
      <c r="U60" t="n">
        <v>9.41</v>
      </c>
      <c r="V60" t="n">
        <v>8.220000000000001</v>
      </c>
      <c r="W60" t="n">
        <v>7.99</v>
      </c>
    </row>
    <row r="61">
      <c r="A61" s="5" t="inlineStr">
        <is>
          <t>Gesamtkapitalrendite in %</t>
        </is>
      </c>
      <c r="B61" s="5" t="inlineStr">
        <is>
          <t>Total Return on Investment in %</t>
        </is>
      </c>
      <c r="C61" t="n">
        <v>11.5</v>
      </c>
      <c r="D61" t="n">
        <v>11.46</v>
      </c>
      <c r="E61" t="n">
        <v>10.75</v>
      </c>
      <c r="F61" t="n">
        <v>9.44</v>
      </c>
      <c r="G61" t="n">
        <v>12.44</v>
      </c>
      <c r="H61" t="n">
        <v>11.94</v>
      </c>
      <c r="I61" t="n">
        <v>11.5</v>
      </c>
      <c r="J61" t="n">
        <v>10.4</v>
      </c>
      <c r="K61" t="n">
        <v>11.47</v>
      </c>
      <c r="L61" t="n">
        <v>10.3</v>
      </c>
      <c r="M61" t="n">
        <v>11.81</v>
      </c>
      <c r="N61" t="n">
        <v>12.57</v>
      </c>
      <c r="O61" t="n">
        <v>13.26</v>
      </c>
      <c r="P61" t="n">
        <v>15.45</v>
      </c>
      <c r="Q61" t="n">
        <v>11.49</v>
      </c>
      <c r="R61" t="n">
        <v>11.8</v>
      </c>
      <c r="S61" t="n">
        <v>2.64</v>
      </c>
      <c r="T61" t="n">
        <v>10.9</v>
      </c>
      <c r="U61" t="n">
        <v>8.83</v>
      </c>
      <c r="V61" t="n">
        <v>8.300000000000001</v>
      </c>
      <c r="W61" t="inlineStr">
        <is>
          <t>-</t>
        </is>
      </c>
    </row>
    <row r="62">
      <c r="A62" s="5" t="inlineStr">
        <is>
          <t>Return on Investment in %</t>
        </is>
      </c>
      <c r="B62" s="5" t="inlineStr">
        <is>
          <t>Return on Investment in %</t>
        </is>
      </c>
      <c r="C62" t="n">
        <v>10.66</v>
      </c>
      <c r="D62" t="n">
        <v>10.58</v>
      </c>
      <c r="E62" t="n">
        <v>9.609999999999999</v>
      </c>
      <c r="F62" t="n">
        <v>8.289999999999999</v>
      </c>
      <c r="G62" t="n">
        <v>9.890000000000001</v>
      </c>
      <c r="H62" t="n">
        <v>9.210000000000001</v>
      </c>
      <c r="I62" t="n">
        <v>9.91</v>
      </c>
      <c r="J62" t="n">
        <v>8.69</v>
      </c>
      <c r="K62" t="n">
        <v>9.609999999999999</v>
      </c>
      <c r="L62" t="n">
        <v>8.369999999999999</v>
      </c>
      <c r="M62" t="n">
        <v>8.960000000000001</v>
      </c>
      <c r="N62" t="n">
        <v>9.49</v>
      </c>
      <c r="O62" t="n">
        <v>10.67</v>
      </c>
      <c r="P62" t="n">
        <v>13.7</v>
      </c>
      <c r="Q62" t="n">
        <v>10.35</v>
      </c>
      <c r="R62" t="n">
        <v>9.880000000000001</v>
      </c>
      <c r="S62" t="n">
        <v>0.47</v>
      </c>
      <c r="T62" t="n">
        <v>8.74</v>
      </c>
      <c r="U62" t="n">
        <v>6.85</v>
      </c>
      <c r="V62" t="n">
        <v>6.05</v>
      </c>
      <c r="W62" t="inlineStr">
        <is>
          <t>-</t>
        </is>
      </c>
    </row>
    <row r="63">
      <c r="A63" s="5" t="inlineStr">
        <is>
          <t>Arbeitsintensität in %</t>
        </is>
      </c>
      <c r="B63" s="5" t="inlineStr">
        <is>
          <t>Work Intensity in %</t>
        </is>
      </c>
      <c r="C63" t="n">
        <v>29.95</v>
      </c>
      <c r="D63" t="n">
        <v>29.25</v>
      </c>
      <c r="E63" t="n">
        <v>29.99</v>
      </c>
      <c r="F63" t="n">
        <v>31.07</v>
      </c>
      <c r="G63" t="n">
        <v>29.72</v>
      </c>
      <c r="H63" t="n">
        <v>32.52</v>
      </c>
      <c r="I63" t="n">
        <v>34.27</v>
      </c>
      <c r="J63" t="n">
        <v>32.45</v>
      </c>
      <c r="K63" t="n">
        <v>36.21</v>
      </c>
      <c r="L63" t="n">
        <v>35.74</v>
      </c>
      <c r="M63" t="n">
        <v>34.29</v>
      </c>
      <c r="N63" t="n">
        <v>34.99</v>
      </c>
      <c r="O63" t="n">
        <v>37.17</v>
      </c>
      <c r="P63" t="n">
        <v>34.73</v>
      </c>
      <c r="Q63" t="n">
        <v>36.76</v>
      </c>
      <c r="R63" t="n">
        <v>35.96</v>
      </c>
      <c r="S63" t="n">
        <v>39.85</v>
      </c>
      <c r="T63" t="n">
        <v>39.64</v>
      </c>
      <c r="U63" t="n">
        <v>41.46</v>
      </c>
      <c r="V63" t="n">
        <v>38.88</v>
      </c>
      <c r="W63" t="inlineStr">
        <is>
          <t>-</t>
        </is>
      </c>
    </row>
    <row r="64">
      <c r="A64" s="5" t="inlineStr">
        <is>
          <t>Eigenkapitalquote in %</t>
        </is>
      </c>
      <c r="B64" s="5" t="inlineStr">
        <is>
          <t>Equity Ratio in %</t>
        </is>
      </c>
      <c r="C64" t="n">
        <v>26.72</v>
      </c>
      <c r="D64" t="n">
        <v>33.48</v>
      </c>
      <c r="E64" t="n">
        <v>35.75</v>
      </c>
      <c r="F64" t="n">
        <v>29.94</v>
      </c>
      <c r="G64" t="n">
        <v>30.12</v>
      </c>
      <c r="H64" t="n">
        <v>29.71</v>
      </c>
      <c r="I64" t="n">
        <v>28.06</v>
      </c>
      <c r="J64" t="n">
        <v>25</v>
      </c>
      <c r="K64" t="n">
        <v>26.52</v>
      </c>
      <c r="L64" t="n">
        <v>20.6</v>
      </c>
      <c r="M64" t="n">
        <v>17.8</v>
      </c>
      <c r="N64" t="n">
        <v>21.83</v>
      </c>
      <c r="O64" t="n">
        <v>28.46</v>
      </c>
      <c r="P64" t="n">
        <v>32.33</v>
      </c>
      <c r="Q64" t="n">
        <v>27.4</v>
      </c>
      <c r="R64" t="n">
        <v>26.2</v>
      </c>
      <c r="S64" t="n">
        <v>30.59</v>
      </c>
      <c r="T64" t="n">
        <v>32.45</v>
      </c>
      <c r="U64" t="n">
        <v>29.42</v>
      </c>
      <c r="V64" t="n">
        <v>29.2</v>
      </c>
      <c r="W64" t="inlineStr">
        <is>
          <t>-</t>
        </is>
      </c>
    </row>
    <row r="65">
      <c r="A65" s="5" t="inlineStr">
        <is>
          <t>Fremdkapitalquote in %</t>
        </is>
      </c>
      <c r="B65" s="5" t="inlineStr">
        <is>
          <t>Debt Ratio in %</t>
        </is>
      </c>
      <c r="C65" t="n">
        <v>73.28</v>
      </c>
      <c r="D65" t="n">
        <v>66.52</v>
      </c>
      <c r="E65" t="n">
        <v>64.25</v>
      </c>
      <c r="F65" t="n">
        <v>70.06</v>
      </c>
      <c r="G65" t="n">
        <v>69.88</v>
      </c>
      <c r="H65" t="n">
        <v>70.29000000000001</v>
      </c>
      <c r="I65" t="n">
        <v>71.94</v>
      </c>
      <c r="J65" t="n">
        <v>75</v>
      </c>
      <c r="K65" t="n">
        <v>73.48</v>
      </c>
      <c r="L65" t="n">
        <v>79.40000000000001</v>
      </c>
      <c r="M65" t="n">
        <v>82.2</v>
      </c>
      <c r="N65" t="n">
        <v>78.17</v>
      </c>
      <c r="O65" t="n">
        <v>71.54000000000001</v>
      </c>
      <c r="P65" t="n">
        <v>67.67</v>
      </c>
      <c r="Q65" t="n">
        <v>72.59999999999999</v>
      </c>
      <c r="R65" t="n">
        <v>73.8</v>
      </c>
      <c r="S65" t="n">
        <v>69.41</v>
      </c>
      <c r="T65" t="n">
        <v>67.55</v>
      </c>
      <c r="U65" t="n">
        <v>70.58</v>
      </c>
      <c r="V65" t="n">
        <v>70.8</v>
      </c>
      <c r="W65" t="inlineStr">
        <is>
          <t>-</t>
        </is>
      </c>
    </row>
    <row r="66">
      <c r="A66" s="5" t="inlineStr">
        <is>
          <t>Verschuldungsgrad in %</t>
        </is>
      </c>
      <c r="B66" s="5" t="inlineStr">
        <is>
          <t>Finance Gearing in %</t>
        </is>
      </c>
      <c r="C66" t="n">
        <v>274.31</v>
      </c>
      <c r="D66" t="n">
        <v>198.7</v>
      </c>
      <c r="E66" t="n">
        <v>179.72</v>
      </c>
      <c r="F66" t="n">
        <v>234.01</v>
      </c>
      <c r="G66" t="n">
        <v>232.06</v>
      </c>
      <c r="H66" t="n">
        <v>236.57</v>
      </c>
      <c r="I66" t="n">
        <v>256.41</v>
      </c>
      <c r="J66" t="n">
        <v>299.96</v>
      </c>
      <c r="K66" t="n">
        <v>277.06</v>
      </c>
      <c r="L66" t="n">
        <v>385.5</v>
      </c>
      <c r="M66" t="n">
        <v>461.81</v>
      </c>
      <c r="N66" t="n">
        <v>358.18</v>
      </c>
      <c r="O66" t="n">
        <v>251.36</v>
      </c>
      <c r="P66" t="n">
        <v>209.35</v>
      </c>
      <c r="Q66" t="n">
        <v>264.9</v>
      </c>
      <c r="R66" t="n">
        <v>281.64</v>
      </c>
      <c r="S66" t="n">
        <v>226.95</v>
      </c>
      <c r="T66" t="n">
        <v>208.17</v>
      </c>
      <c r="U66" t="n">
        <v>239.93</v>
      </c>
      <c r="V66" t="n">
        <v>242.52</v>
      </c>
      <c r="W66" t="inlineStr">
        <is>
          <t>-</t>
        </is>
      </c>
    </row>
    <row r="67">
      <c r="A67" s="5" t="inlineStr"/>
      <c r="B67" s="5" t="inlineStr"/>
    </row>
    <row r="68">
      <c r="A68" s="5" t="inlineStr">
        <is>
          <t>Kurzfristige Vermögensquote in %</t>
        </is>
      </c>
      <c r="B68" s="5" t="inlineStr">
        <is>
          <t>Current Assets Ratio in %</t>
        </is>
      </c>
      <c r="C68" t="n">
        <v>29.95</v>
      </c>
      <c r="D68" t="n">
        <v>29.25</v>
      </c>
      <c r="E68" t="n">
        <v>29.99</v>
      </c>
      <c r="F68" t="n">
        <v>31.07</v>
      </c>
      <c r="G68" t="n">
        <v>29.72</v>
      </c>
      <c r="H68" t="n">
        <v>32.52</v>
      </c>
      <c r="I68" t="n">
        <v>34.27</v>
      </c>
      <c r="J68" t="n">
        <v>32.45</v>
      </c>
      <c r="K68" t="n">
        <v>36.21</v>
      </c>
      <c r="L68" t="n">
        <v>35.74</v>
      </c>
      <c r="M68" t="n">
        <v>34.29</v>
      </c>
      <c r="N68" t="n">
        <v>34.99</v>
      </c>
      <c r="O68" t="n">
        <v>37.17</v>
      </c>
      <c r="P68" t="n">
        <v>34.73</v>
      </c>
      <c r="Q68" t="n">
        <v>36.76</v>
      </c>
      <c r="R68" t="n">
        <v>35.96</v>
      </c>
      <c r="S68" t="n">
        <v>39.85</v>
      </c>
      <c r="T68" t="n">
        <v>39.64</v>
      </c>
      <c r="U68" t="n">
        <v>41.46</v>
      </c>
      <c r="V68" t="n">
        <v>38.88</v>
      </c>
    </row>
    <row r="69">
      <c r="A69" s="5" t="inlineStr">
        <is>
          <t>Nettogewinn Marge in %</t>
        </is>
      </c>
      <c r="B69" s="5" t="inlineStr">
        <is>
          <t>Net Profit Marge in %</t>
        </is>
      </c>
      <c r="C69" t="n">
        <v>67414.14</v>
      </c>
      <c r="D69" t="n">
        <v>69711.75</v>
      </c>
      <c r="E69" t="n">
        <v>63287.67</v>
      </c>
      <c r="F69" t="n">
        <v>61994.75</v>
      </c>
      <c r="G69" t="n">
        <v>64961.83</v>
      </c>
      <c r="H69" t="n">
        <v>56827.96</v>
      </c>
      <c r="I69" t="n">
        <v>59879.52</v>
      </c>
      <c r="J69" t="n">
        <v>49667.52</v>
      </c>
      <c r="K69" t="n">
        <v>52631.58</v>
      </c>
      <c r="L69" t="n">
        <v>45887.32</v>
      </c>
      <c r="M69" t="n">
        <v>49121.21</v>
      </c>
      <c r="N69" t="n">
        <v>52629.76</v>
      </c>
      <c r="O69" t="n">
        <v>58392.16</v>
      </c>
      <c r="P69" t="n">
        <v>80168.07000000001</v>
      </c>
      <c r="Q69" t="n">
        <v>46610.17</v>
      </c>
      <c r="R69" t="n">
        <v>47835.05</v>
      </c>
      <c r="S69" t="n">
        <v>2491.8</v>
      </c>
      <c r="T69" t="n">
        <v>46068.38</v>
      </c>
      <c r="U69" t="n">
        <v>32101.06</v>
      </c>
      <c r="V69" t="n">
        <v>28126.8</v>
      </c>
    </row>
    <row r="70">
      <c r="A70" s="5" t="inlineStr">
        <is>
          <t>Operative Ergebnis Marge in %</t>
        </is>
      </c>
      <c r="B70" s="5" t="inlineStr">
        <is>
          <t>EBIT Marge in %</t>
        </is>
      </c>
      <c r="C70" t="n">
        <v>81656.57000000001</v>
      </c>
      <c r="D70" t="n">
        <v>81840.35000000001</v>
      </c>
      <c r="E70" t="n">
        <v>81255.71000000001</v>
      </c>
      <c r="F70" t="n">
        <v>74566.92999999999</v>
      </c>
      <c r="G70" t="n">
        <v>71170.48</v>
      </c>
      <c r="H70" t="n">
        <v>72768.82000000001</v>
      </c>
      <c r="I70" t="n">
        <v>82674.7</v>
      </c>
      <c r="J70" t="n">
        <v>80767.25999999999</v>
      </c>
      <c r="K70" t="n">
        <v>71883.66</v>
      </c>
      <c r="L70" t="n">
        <v>72507.03999999999</v>
      </c>
      <c r="M70" t="n">
        <v>74030.3</v>
      </c>
      <c r="N70" t="n">
        <v>77024.22</v>
      </c>
      <c r="O70" t="n">
        <v>84666.67</v>
      </c>
      <c r="P70" t="n">
        <v>85882.35000000001</v>
      </c>
      <c r="Q70" t="n">
        <v>58847.46</v>
      </c>
      <c r="R70" t="n">
        <v>64295.53</v>
      </c>
      <c r="S70" t="n">
        <v>61016.39</v>
      </c>
      <c r="T70" t="n">
        <v>47094.02</v>
      </c>
      <c r="U70" t="n">
        <v>49813.83</v>
      </c>
      <c r="V70" t="n">
        <v>51354.47</v>
      </c>
    </row>
    <row r="71">
      <c r="A71" s="5" t="inlineStr">
        <is>
          <t>Vermögensumsschlag in %</t>
        </is>
      </c>
      <c r="B71" s="5" t="inlineStr">
        <is>
          <t>Asset Turnover in %</t>
        </is>
      </c>
      <c r="C71" t="n">
        <v>0.02</v>
      </c>
      <c r="D71" t="n">
        <v>0.02</v>
      </c>
      <c r="E71" t="n">
        <v>0.02</v>
      </c>
      <c r="F71" t="n">
        <v>0.01</v>
      </c>
      <c r="G71" t="n">
        <v>0.02</v>
      </c>
      <c r="H71" t="n">
        <v>0.02</v>
      </c>
      <c r="I71" t="n">
        <v>0.02</v>
      </c>
      <c r="J71" t="n">
        <v>0.02</v>
      </c>
      <c r="K71" t="n">
        <v>0.02</v>
      </c>
      <c r="L71" t="n">
        <v>0.02</v>
      </c>
      <c r="M71" t="n">
        <v>0.02</v>
      </c>
      <c r="N71" t="n">
        <v>0.02</v>
      </c>
      <c r="O71" t="n">
        <v>0.02</v>
      </c>
      <c r="P71" t="n">
        <v>0.02</v>
      </c>
      <c r="Q71" t="n">
        <v>0.02</v>
      </c>
      <c r="R71" t="n">
        <v>0.02</v>
      </c>
      <c r="S71" t="n">
        <v>0.02</v>
      </c>
      <c r="T71" t="n">
        <v>0.02</v>
      </c>
      <c r="U71" t="n">
        <v>0.02</v>
      </c>
      <c r="V71" t="n">
        <v>0.02</v>
      </c>
    </row>
    <row r="72">
      <c r="A72" s="5" t="inlineStr">
        <is>
          <t>Langfristige Vermögensquote in %</t>
        </is>
      </c>
      <c r="B72" s="5" t="inlineStr">
        <is>
          <t>Non-Current Assets Ratio in %</t>
        </is>
      </c>
      <c r="C72" t="n">
        <v>70.05</v>
      </c>
      <c r="D72" t="n">
        <v>70.75</v>
      </c>
      <c r="E72" t="n">
        <v>70.01000000000001</v>
      </c>
      <c r="F72" t="n">
        <v>68.93000000000001</v>
      </c>
      <c r="G72" t="n">
        <v>70.28</v>
      </c>
      <c r="H72" t="n">
        <v>67.48</v>
      </c>
      <c r="I72" t="n">
        <v>65.73</v>
      </c>
      <c r="J72" t="n">
        <v>67.55</v>
      </c>
      <c r="K72" t="n">
        <v>63.79</v>
      </c>
      <c r="L72" t="n">
        <v>64.26000000000001</v>
      </c>
      <c r="M72" t="n">
        <v>65.70999999999999</v>
      </c>
      <c r="N72" t="n">
        <v>65.01000000000001</v>
      </c>
      <c r="O72" t="n">
        <v>62.83</v>
      </c>
      <c r="P72" t="n">
        <v>65.27</v>
      </c>
      <c r="Q72" t="n">
        <v>63.24</v>
      </c>
      <c r="R72" t="n">
        <v>64.04000000000001</v>
      </c>
      <c r="S72" t="n">
        <v>60.15</v>
      </c>
      <c r="T72" t="n">
        <v>60.36</v>
      </c>
      <c r="U72" t="n">
        <v>58.54</v>
      </c>
      <c r="V72" t="n">
        <v>61.12</v>
      </c>
    </row>
    <row r="73">
      <c r="A73" s="5" t="inlineStr">
        <is>
          <t>Gesamtkapitalrentabilität</t>
        </is>
      </c>
      <c r="B73" s="5" t="inlineStr">
        <is>
          <t>ROA Return on Assets in %</t>
        </is>
      </c>
      <c r="C73" t="n">
        <v>10.66</v>
      </c>
      <c r="D73" t="n">
        <v>10.58</v>
      </c>
      <c r="E73" t="n">
        <v>9.609999999999999</v>
      </c>
      <c r="F73" t="n">
        <v>8.289999999999999</v>
      </c>
      <c r="G73" t="n">
        <v>9.890000000000001</v>
      </c>
      <c r="H73" t="n">
        <v>9.210000000000001</v>
      </c>
      <c r="I73" t="n">
        <v>9.91</v>
      </c>
      <c r="J73" t="n">
        <v>8.69</v>
      </c>
      <c r="K73" t="n">
        <v>9.609999999999999</v>
      </c>
      <c r="L73" t="n">
        <v>8.369999999999999</v>
      </c>
      <c r="M73" t="n">
        <v>8.960000000000001</v>
      </c>
      <c r="N73" t="n">
        <v>9.49</v>
      </c>
      <c r="O73" t="n">
        <v>10.67</v>
      </c>
      <c r="P73" t="n">
        <v>13.7</v>
      </c>
      <c r="Q73" t="n">
        <v>10.35</v>
      </c>
      <c r="R73" t="n">
        <v>9.880000000000001</v>
      </c>
      <c r="S73" t="n">
        <v>0.47</v>
      </c>
      <c r="T73" t="n">
        <v>8.74</v>
      </c>
      <c r="U73" t="n">
        <v>6.85</v>
      </c>
      <c r="V73" t="n">
        <v>6.05</v>
      </c>
    </row>
    <row r="74">
      <c r="A74" s="5" t="inlineStr">
        <is>
          <t>Ertrag des eingesetzten Kapitals</t>
        </is>
      </c>
      <c r="B74" s="5" t="inlineStr">
        <is>
          <t>ROCE Return on Cap. Empl. in %</t>
        </is>
      </c>
      <c r="C74" t="n">
        <v>16.64</v>
      </c>
      <c r="D74" t="n">
        <v>15.8</v>
      </c>
      <c r="E74" t="n">
        <v>16.04</v>
      </c>
      <c r="F74" t="n">
        <v>12.74</v>
      </c>
      <c r="G74" t="n">
        <v>13.63</v>
      </c>
      <c r="H74" t="n">
        <v>14.95</v>
      </c>
      <c r="I74" t="n">
        <v>17.57</v>
      </c>
      <c r="J74" t="n">
        <v>17.98</v>
      </c>
      <c r="K74" t="n">
        <v>17.46</v>
      </c>
      <c r="L74" t="n">
        <v>16.6</v>
      </c>
      <c r="M74" t="n">
        <v>17.32</v>
      </c>
      <c r="N74" t="n">
        <v>19.63</v>
      </c>
      <c r="O74" t="n">
        <v>22.13</v>
      </c>
      <c r="P74" t="n">
        <v>19.3</v>
      </c>
      <c r="Q74" t="n">
        <v>18.8</v>
      </c>
      <c r="R74" t="n">
        <v>20.64</v>
      </c>
      <c r="S74" t="n">
        <v>19.9</v>
      </c>
      <c r="T74" t="n">
        <v>14.85</v>
      </c>
      <c r="U74" t="n">
        <v>17.78</v>
      </c>
      <c r="V74" t="n">
        <v>18.19</v>
      </c>
    </row>
    <row r="75">
      <c r="A75" s="5" t="inlineStr">
        <is>
          <t>Eigenkapital zu Anlagevermögen</t>
        </is>
      </c>
      <c r="B75" s="5" t="inlineStr">
        <is>
          <t>Equity to Fixed Assets in %</t>
        </is>
      </c>
      <c r="C75" t="n">
        <v>38.14</v>
      </c>
      <c r="D75" t="n">
        <v>47.32</v>
      </c>
      <c r="E75" t="n">
        <v>51.06</v>
      </c>
      <c r="F75" t="n">
        <v>43.43</v>
      </c>
      <c r="G75" t="n">
        <v>42.85</v>
      </c>
      <c r="H75" t="n">
        <v>44.03</v>
      </c>
      <c r="I75" t="n">
        <v>42.69</v>
      </c>
      <c r="J75" t="n">
        <v>37.01</v>
      </c>
      <c r="K75" t="n">
        <v>41.57</v>
      </c>
      <c r="L75" t="n">
        <v>32.05</v>
      </c>
      <c r="M75" t="n">
        <v>27.09</v>
      </c>
      <c r="N75" t="n">
        <v>33.57</v>
      </c>
      <c r="O75" t="n">
        <v>45.3</v>
      </c>
      <c r="P75" t="n">
        <v>49.53</v>
      </c>
      <c r="Q75" t="n">
        <v>43.33</v>
      </c>
      <c r="R75" t="n">
        <v>40.92</v>
      </c>
      <c r="S75" t="n">
        <v>50.85</v>
      </c>
      <c r="T75" t="n">
        <v>53.76</v>
      </c>
      <c r="U75" t="n">
        <v>50.26</v>
      </c>
      <c r="V75" t="n">
        <v>47.76</v>
      </c>
    </row>
    <row r="76">
      <c r="A76" s="5" t="inlineStr">
        <is>
          <t>Liquidität Dritten Grades</t>
        </is>
      </c>
      <c r="B76" s="5" t="inlineStr">
        <is>
          <t>Current Ratio in %</t>
        </is>
      </c>
      <c r="C76" t="n">
        <v>133.84</v>
      </c>
      <c r="D76" t="n">
        <v>136.65</v>
      </c>
      <c r="E76" t="n">
        <v>129.91</v>
      </c>
      <c r="F76" t="n">
        <v>143.07</v>
      </c>
      <c r="G76" t="n">
        <v>144.99</v>
      </c>
      <c r="H76" t="n">
        <v>153.97</v>
      </c>
      <c r="I76" t="n">
        <v>155.01</v>
      </c>
      <c r="J76" t="n">
        <v>151.61</v>
      </c>
      <c r="K76" t="n">
        <v>145.7</v>
      </c>
      <c r="L76" t="n">
        <v>176.27</v>
      </c>
      <c r="M76" t="n">
        <v>155.63</v>
      </c>
      <c r="N76" t="n">
        <v>119.6</v>
      </c>
      <c r="O76" t="n">
        <v>123.53</v>
      </c>
      <c r="P76" t="n">
        <v>145.04</v>
      </c>
      <c r="Q76" t="n">
        <v>120.53</v>
      </c>
      <c r="R76" t="n">
        <v>100.88</v>
      </c>
      <c r="S76" t="n">
        <v>94.27</v>
      </c>
      <c r="T76" t="n">
        <v>99.56999999999999</v>
      </c>
      <c r="U76" t="n">
        <v>103.02</v>
      </c>
      <c r="V76" t="n">
        <v>98.93000000000001</v>
      </c>
    </row>
    <row r="77">
      <c r="A77" s="5" t="inlineStr">
        <is>
          <t>Operativer Cashflow</t>
        </is>
      </c>
      <c r="B77" s="5" t="inlineStr">
        <is>
          <t>Operating Cashflow in M</t>
        </is>
      </c>
      <c r="C77" t="n">
        <v>70487.10000000001</v>
      </c>
      <c r="D77" t="n">
        <v>64114.05</v>
      </c>
      <c r="E77" t="n">
        <v>54942.3</v>
      </c>
      <c r="F77" t="n">
        <v>62130.24</v>
      </c>
      <c r="G77" t="n">
        <v>54088.56</v>
      </c>
      <c r="H77" t="n">
        <v>79067.34</v>
      </c>
      <c r="I77" t="n">
        <v>69621.12000000001</v>
      </c>
      <c r="J77" t="n">
        <v>59513.94</v>
      </c>
      <c r="K77" t="n">
        <v>46184.58</v>
      </c>
      <c r="L77" t="n">
        <v>34975.8</v>
      </c>
      <c r="M77" t="n">
        <v>43656.34</v>
      </c>
      <c r="N77" t="n">
        <v>46529.8</v>
      </c>
      <c r="O77" t="n">
        <v>54780.39000000001</v>
      </c>
      <c r="P77" t="n">
        <v>53117.91</v>
      </c>
      <c r="Q77" t="inlineStr">
        <is>
          <t>-</t>
        </is>
      </c>
      <c r="R77" t="inlineStr">
        <is>
          <t>-</t>
        </is>
      </c>
      <c r="S77" t="inlineStr">
        <is>
          <t>-</t>
        </is>
      </c>
      <c r="T77" t="inlineStr">
        <is>
          <t>-</t>
        </is>
      </c>
      <c r="U77" t="inlineStr">
        <is>
          <t>-</t>
        </is>
      </c>
      <c r="V77" t="inlineStr">
        <is>
          <t>-</t>
        </is>
      </c>
    </row>
    <row r="78">
      <c r="A78" s="5" t="inlineStr">
        <is>
          <t>Aktienrückkauf</t>
        </is>
      </c>
      <c r="B78" s="5" t="inlineStr">
        <is>
          <t>Share Buyback in M</t>
        </is>
      </c>
      <c r="C78" t="n">
        <v>94</v>
      </c>
      <c r="D78" t="n">
        <v>59</v>
      </c>
      <c r="E78" t="n">
        <v>0</v>
      </c>
      <c r="F78" t="n">
        <v>0</v>
      </c>
      <c r="G78" t="n">
        <v>0</v>
      </c>
      <c r="H78" t="n">
        <v>0</v>
      </c>
      <c r="I78" t="n">
        <v>0</v>
      </c>
      <c r="J78" t="n">
        <v>0</v>
      </c>
      <c r="K78" t="n">
        <v>0</v>
      </c>
      <c r="L78" t="n">
        <v>68</v>
      </c>
      <c r="M78" t="n">
        <v>-19</v>
      </c>
      <c r="N78" t="n">
        <v>128</v>
      </c>
      <c r="O78" t="n">
        <v>120</v>
      </c>
      <c r="P78" t="n">
        <v>9</v>
      </c>
      <c r="Q78" t="n">
        <v>-2</v>
      </c>
      <c r="R78" t="n">
        <v>42</v>
      </c>
      <c r="S78" t="n">
        <v>115</v>
      </c>
      <c r="T78" t="n">
        <v>196</v>
      </c>
      <c r="U78" t="n">
        <v>11</v>
      </c>
      <c r="V78" t="n">
        <v>6</v>
      </c>
    </row>
    <row r="79">
      <c r="A79" s="5" t="inlineStr">
        <is>
          <t>Umsatzwachstum 1J in %</t>
        </is>
      </c>
      <c r="B79" s="5" t="inlineStr">
        <is>
          <t>Revenue Growth 1Y in %</t>
        </is>
      </c>
      <c r="C79" t="n">
        <v>9.76</v>
      </c>
      <c r="D79" t="n">
        <v>2.97</v>
      </c>
      <c r="E79" t="n">
        <v>14.96</v>
      </c>
      <c r="F79" t="n">
        <v>-3.05</v>
      </c>
      <c r="G79" t="n">
        <v>5.65</v>
      </c>
      <c r="H79" t="n">
        <v>-10.36</v>
      </c>
      <c r="I79" t="n">
        <v>6.14</v>
      </c>
      <c r="J79" t="n">
        <v>8.31</v>
      </c>
      <c r="K79" t="n">
        <v>1.69</v>
      </c>
      <c r="L79" t="n">
        <v>7.58</v>
      </c>
      <c r="M79" t="n">
        <v>14.19</v>
      </c>
      <c r="N79" t="n">
        <v>13.33</v>
      </c>
      <c r="O79" t="n">
        <v>7.14</v>
      </c>
      <c r="P79" t="n">
        <v>-19.32</v>
      </c>
      <c r="Q79" t="n">
        <v>1.37</v>
      </c>
      <c r="R79" t="n">
        <v>-4.59</v>
      </c>
      <c r="S79" t="n">
        <v>-13.11</v>
      </c>
      <c r="T79" t="n">
        <v>-6.65</v>
      </c>
      <c r="U79" t="n">
        <v>8.359999999999999</v>
      </c>
      <c r="V79" t="n">
        <v>0.87</v>
      </c>
    </row>
    <row r="80">
      <c r="A80" s="5" t="inlineStr">
        <is>
          <t>Umsatzwachstum 3J in %</t>
        </is>
      </c>
      <c r="B80" s="5" t="inlineStr">
        <is>
          <t>Revenue Growth 3Y in %</t>
        </is>
      </c>
      <c r="C80" t="n">
        <v>9.23</v>
      </c>
      <c r="D80" t="n">
        <v>4.96</v>
      </c>
      <c r="E80" t="n">
        <v>5.85</v>
      </c>
      <c r="F80" t="n">
        <v>-2.59</v>
      </c>
      <c r="G80" t="n">
        <v>0.48</v>
      </c>
      <c r="H80" t="n">
        <v>1.36</v>
      </c>
      <c r="I80" t="n">
        <v>5.38</v>
      </c>
      <c r="J80" t="n">
        <v>5.86</v>
      </c>
      <c r="K80" t="n">
        <v>7.82</v>
      </c>
      <c r="L80" t="n">
        <v>11.7</v>
      </c>
      <c r="M80" t="n">
        <v>11.55</v>
      </c>
      <c r="N80" t="n">
        <v>0.38</v>
      </c>
      <c r="O80" t="n">
        <v>-3.6</v>
      </c>
      <c r="P80" t="n">
        <v>-7.51</v>
      </c>
      <c r="Q80" t="n">
        <v>-5.44</v>
      </c>
      <c r="R80" t="n">
        <v>-8.119999999999999</v>
      </c>
      <c r="S80" t="n">
        <v>-3.8</v>
      </c>
      <c r="T80" t="n">
        <v>0.86</v>
      </c>
      <c r="U80" t="inlineStr">
        <is>
          <t>-</t>
        </is>
      </c>
      <c r="V80" t="inlineStr">
        <is>
          <t>-</t>
        </is>
      </c>
    </row>
    <row r="81">
      <c r="A81" s="5" t="inlineStr">
        <is>
          <t>Umsatzwachstum 5J in %</t>
        </is>
      </c>
      <c r="B81" s="5" t="inlineStr">
        <is>
          <t>Revenue Growth 5Y in %</t>
        </is>
      </c>
      <c r="C81" t="n">
        <v>6.06</v>
      </c>
      <c r="D81" t="n">
        <v>2.03</v>
      </c>
      <c r="E81" t="n">
        <v>2.67</v>
      </c>
      <c r="F81" t="n">
        <v>1.34</v>
      </c>
      <c r="G81" t="n">
        <v>2.29</v>
      </c>
      <c r="H81" t="n">
        <v>2.67</v>
      </c>
      <c r="I81" t="n">
        <v>7.58</v>
      </c>
      <c r="J81" t="n">
        <v>9.02</v>
      </c>
      <c r="K81" t="n">
        <v>8.789999999999999</v>
      </c>
      <c r="L81" t="n">
        <v>4.58</v>
      </c>
      <c r="M81" t="n">
        <v>3.34</v>
      </c>
      <c r="N81" t="n">
        <v>-0.41</v>
      </c>
      <c r="O81" t="n">
        <v>-5.7</v>
      </c>
      <c r="P81" t="n">
        <v>-8.460000000000001</v>
      </c>
      <c r="Q81" t="n">
        <v>-2.92</v>
      </c>
      <c r="R81" t="n">
        <v>-3.02</v>
      </c>
      <c r="S81" t="inlineStr">
        <is>
          <t>-</t>
        </is>
      </c>
      <c r="T81" t="inlineStr">
        <is>
          <t>-</t>
        </is>
      </c>
      <c r="U81" t="inlineStr">
        <is>
          <t>-</t>
        </is>
      </c>
      <c r="V81" t="inlineStr">
        <is>
          <t>-</t>
        </is>
      </c>
    </row>
    <row r="82">
      <c r="A82" s="5" t="inlineStr">
        <is>
          <t>Umsatzwachstum 10J in %</t>
        </is>
      </c>
      <c r="B82" s="5" t="inlineStr">
        <is>
          <t>Revenue Growth 10Y in %</t>
        </is>
      </c>
      <c r="C82" t="n">
        <v>4.37</v>
      </c>
      <c r="D82" t="n">
        <v>4.81</v>
      </c>
      <c r="E82" t="n">
        <v>5.84</v>
      </c>
      <c r="F82" t="n">
        <v>5.06</v>
      </c>
      <c r="G82" t="n">
        <v>3.44</v>
      </c>
      <c r="H82" t="n">
        <v>3.01</v>
      </c>
      <c r="I82" t="n">
        <v>3.58</v>
      </c>
      <c r="J82" t="n">
        <v>1.66</v>
      </c>
      <c r="K82" t="n">
        <v>0.16</v>
      </c>
      <c r="L82" t="n">
        <v>0.83</v>
      </c>
      <c r="M82" t="n">
        <v>0.16</v>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6.14</v>
      </c>
      <c r="D83" t="n">
        <v>13.42</v>
      </c>
      <c r="E83" t="n">
        <v>17.36</v>
      </c>
      <c r="F83" t="n">
        <v>-7.48</v>
      </c>
      <c r="G83" t="n">
        <v>20.77</v>
      </c>
      <c r="H83" t="n">
        <v>-14.93</v>
      </c>
      <c r="I83" t="n">
        <v>27.96</v>
      </c>
      <c r="J83" t="n">
        <v>2.21</v>
      </c>
      <c r="K83" t="n">
        <v>16.64</v>
      </c>
      <c r="L83" t="n">
        <v>0.49</v>
      </c>
      <c r="M83" t="n">
        <v>6.57</v>
      </c>
      <c r="N83" t="n">
        <v>2.15</v>
      </c>
      <c r="O83" t="n">
        <v>-21.96</v>
      </c>
      <c r="P83" t="n">
        <v>38.76</v>
      </c>
      <c r="Q83" t="n">
        <v>-1.22</v>
      </c>
      <c r="R83" t="n">
        <v>1731.58</v>
      </c>
      <c r="S83" t="n">
        <v>-95.3</v>
      </c>
      <c r="T83" t="n">
        <v>33.97</v>
      </c>
      <c r="U83" t="n">
        <v>23.67</v>
      </c>
      <c r="V83" t="n">
        <v>3.61</v>
      </c>
    </row>
    <row r="84">
      <c r="A84" s="5" t="inlineStr">
        <is>
          <t>Gewinnwachstum 3J in %</t>
        </is>
      </c>
      <c r="B84" s="5" t="inlineStr">
        <is>
          <t>Earnings Growth 3Y in %</t>
        </is>
      </c>
      <c r="C84" t="n">
        <v>12.31</v>
      </c>
      <c r="D84" t="n">
        <v>7.77</v>
      </c>
      <c r="E84" t="n">
        <v>10.22</v>
      </c>
      <c r="F84" t="n">
        <v>-0.55</v>
      </c>
      <c r="G84" t="n">
        <v>11.27</v>
      </c>
      <c r="H84" t="n">
        <v>5.08</v>
      </c>
      <c r="I84" t="n">
        <v>15.6</v>
      </c>
      <c r="J84" t="n">
        <v>6.45</v>
      </c>
      <c r="K84" t="n">
        <v>7.9</v>
      </c>
      <c r="L84" t="n">
        <v>3.07</v>
      </c>
      <c r="M84" t="n">
        <v>-4.41</v>
      </c>
      <c r="N84" t="n">
        <v>6.32</v>
      </c>
      <c r="O84" t="n">
        <v>5.19</v>
      </c>
      <c r="P84" t="n">
        <v>589.71</v>
      </c>
      <c r="Q84" t="n">
        <v>545.02</v>
      </c>
      <c r="R84" t="n">
        <v>556.75</v>
      </c>
      <c r="S84" t="n">
        <v>-12.55</v>
      </c>
      <c r="T84" t="n">
        <v>20.42</v>
      </c>
      <c r="U84" t="inlineStr">
        <is>
          <t>-</t>
        </is>
      </c>
      <c r="V84" t="inlineStr">
        <is>
          <t>-</t>
        </is>
      </c>
    </row>
    <row r="85">
      <c r="A85" s="5" t="inlineStr">
        <is>
          <t>Gewinnwachstum 5J in %</t>
        </is>
      </c>
      <c r="B85" s="5" t="inlineStr">
        <is>
          <t>Earnings Growth 5Y in %</t>
        </is>
      </c>
      <c r="C85" t="n">
        <v>10.04</v>
      </c>
      <c r="D85" t="n">
        <v>5.83</v>
      </c>
      <c r="E85" t="n">
        <v>8.74</v>
      </c>
      <c r="F85" t="n">
        <v>5.71</v>
      </c>
      <c r="G85" t="n">
        <v>10.53</v>
      </c>
      <c r="H85" t="n">
        <v>6.47</v>
      </c>
      <c r="I85" t="n">
        <v>10.77</v>
      </c>
      <c r="J85" t="n">
        <v>5.61</v>
      </c>
      <c r="K85" t="n">
        <v>0.78</v>
      </c>
      <c r="L85" t="n">
        <v>5.2</v>
      </c>
      <c r="M85" t="n">
        <v>4.86</v>
      </c>
      <c r="N85" t="n">
        <v>349.86</v>
      </c>
      <c r="O85" t="n">
        <v>330.37</v>
      </c>
      <c r="P85" t="n">
        <v>341.56</v>
      </c>
      <c r="Q85" t="n">
        <v>338.54</v>
      </c>
      <c r="R85" t="n">
        <v>339.51</v>
      </c>
      <c r="S85" t="inlineStr">
        <is>
          <t>-</t>
        </is>
      </c>
      <c r="T85" t="inlineStr">
        <is>
          <t>-</t>
        </is>
      </c>
      <c r="U85" t="inlineStr">
        <is>
          <t>-</t>
        </is>
      </c>
      <c r="V85" t="inlineStr">
        <is>
          <t>-</t>
        </is>
      </c>
    </row>
    <row r="86">
      <c r="A86" s="5" t="inlineStr">
        <is>
          <t>Gewinnwachstum 10J in %</t>
        </is>
      </c>
      <c r="B86" s="5" t="inlineStr">
        <is>
          <t>Earnings Growth 10Y in %</t>
        </is>
      </c>
      <c r="C86" t="n">
        <v>8.26</v>
      </c>
      <c r="D86" t="n">
        <v>8.300000000000001</v>
      </c>
      <c r="E86" t="n">
        <v>7.17</v>
      </c>
      <c r="F86" t="n">
        <v>3.24</v>
      </c>
      <c r="G86" t="n">
        <v>7.87</v>
      </c>
      <c r="H86" t="n">
        <v>5.67</v>
      </c>
      <c r="I86" t="n">
        <v>180.32</v>
      </c>
      <c r="J86" t="n">
        <v>167.99</v>
      </c>
      <c r="K86" t="n">
        <v>171.17</v>
      </c>
      <c r="L86" t="n">
        <v>171.87</v>
      </c>
      <c r="M86" t="n">
        <v>172.18</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2.58</v>
      </c>
      <c r="D87" t="n">
        <v>3.84</v>
      </c>
      <c r="E87" t="n">
        <v>2.45</v>
      </c>
      <c r="F87" t="n">
        <v>4.08</v>
      </c>
      <c r="G87" t="n">
        <v>1.81</v>
      </c>
      <c r="H87" t="n">
        <v>3.21</v>
      </c>
      <c r="I87" t="n">
        <v>1.75</v>
      </c>
      <c r="J87" t="n">
        <v>3.76</v>
      </c>
      <c r="K87" t="n">
        <v>21.54</v>
      </c>
      <c r="L87" t="n">
        <v>3.1</v>
      </c>
      <c r="M87" t="n">
        <v>2.76</v>
      </c>
      <c r="N87" t="n">
        <v>0.04</v>
      </c>
      <c r="O87" t="n">
        <v>0.06</v>
      </c>
      <c r="P87" t="n">
        <v>0.04</v>
      </c>
      <c r="Q87" t="n">
        <v>0.05</v>
      </c>
      <c r="R87" t="n">
        <v>0.05</v>
      </c>
      <c r="S87" t="inlineStr">
        <is>
          <t>-</t>
        </is>
      </c>
      <c r="T87" t="inlineStr">
        <is>
          <t>-</t>
        </is>
      </c>
      <c r="U87" t="inlineStr">
        <is>
          <t>-</t>
        </is>
      </c>
      <c r="V87" t="inlineStr">
        <is>
          <t>-</t>
        </is>
      </c>
    </row>
    <row r="88">
      <c r="A88" s="5" t="inlineStr">
        <is>
          <t>EBIT-Wachstum 1J in %</t>
        </is>
      </c>
      <c r="B88" s="5" t="inlineStr">
        <is>
          <t>EBIT Growth 1Y in %</t>
        </is>
      </c>
      <c r="C88" t="n">
        <v>9.51</v>
      </c>
      <c r="D88" t="n">
        <v>3.71</v>
      </c>
      <c r="E88" t="n">
        <v>25.27</v>
      </c>
      <c r="F88" t="n">
        <v>1.57</v>
      </c>
      <c r="G88" t="n">
        <v>3.32</v>
      </c>
      <c r="H88" t="n">
        <v>-21.1</v>
      </c>
      <c r="I88" t="n">
        <v>8.640000000000001</v>
      </c>
      <c r="J88" t="n">
        <v>21.7</v>
      </c>
      <c r="K88" t="n">
        <v>0.82</v>
      </c>
      <c r="L88" t="n">
        <v>5.36</v>
      </c>
      <c r="M88" t="n">
        <v>9.75</v>
      </c>
      <c r="N88" t="n">
        <v>3.1</v>
      </c>
      <c r="O88" t="n">
        <v>5.63</v>
      </c>
      <c r="P88" t="n">
        <v>17.74</v>
      </c>
      <c r="Q88" t="n">
        <v>-7.22</v>
      </c>
      <c r="R88" t="n">
        <v>0.54</v>
      </c>
      <c r="S88" t="n">
        <v>12.58</v>
      </c>
      <c r="T88" t="n">
        <v>-11.75</v>
      </c>
      <c r="U88" t="n">
        <v>5.11</v>
      </c>
      <c r="V88" t="n">
        <v>17.47</v>
      </c>
    </row>
    <row r="89">
      <c r="A89" s="5" t="inlineStr">
        <is>
          <t>EBIT-Wachstum 3J in %</t>
        </is>
      </c>
      <c r="B89" s="5" t="inlineStr">
        <is>
          <t>EBIT Growth 3Y in %</t>
        </is>
      </c>
      <c r="C89" t="n">
        <v>12.83</v>
      </c>
      <c r="D89" t="n">
        <v>10.18</v>
      </c>
      <c r="E89" t="n">
        <v>10.05</v>
      </c>
      <c r="F89" t="n">
        <v>-5.4</v>
      </c>
      <c r="G89" t="n">
        <v>-3.05</v>
      </c>
      <c r="H89" t="n">
        <v>3.08</v>
      </c>
      <c r="I89" t="n">
        <v>10.39</v>
      </c>
      <c r="J89" t="n">
        <v>9.289999999999999</v>
      </c>
      <c r="K89" t="n">
        <v>5.31</v>
      </c>
      <c r="L89" t="n">
        <v>6.07</v>
      </c>
      <c r="M89" t="n">
        <v>6.16</v>
      </c>
      <c r="N89" t="n">
        <v>8.82</v>
      </c>
      <c r="O89" t="n">
        <v>5.38</v>
      </c>
      <c r="P89" t="n">
        <v>3.69</v>
      </c>
      <c r="Q89" t="n">
        <v>1.97</v>
      </c>
      <c r="R89" t="n">
        <v>0.46</v>
      </c>
      <c r="S89" t="n">
        <v>1.98</v>
      </c>
      <c r="T89" t="n">
        <v>3.61</v>
      </c>
      <c r="U89" t="inlineStr">
        <is>
          <t>-</t>
        </is>
      </c>
      <c r="V89" t="inlineStr">
        <is>
          <t>-</t>
        </is>
      </c>
    </row>
    <row r="90">
      <c r="A90" s="5" t="inlineStr">
        <is>
          <t>EBIT-Wachstum 5J in %</t>
        </is>
      </c>
      <c r="B90" s="5" t="inlineStr">
        <is>
          <t>EBIT Growth 5Y in %</t>
        </is>
      </c>
      <c r="C90" t="n">
        <v>8.68</v>
      </c>
      <c r="D90" t="n">
        <v>2.55</v>
      </c>
      <c r="E90" t="n">
        <v>3.54</v>
      </c>
      <c r="F90" t="n">
        <v>2.83</v>
      </c>
      <c r="G90" t="n">
        <v>2.68</v>
      </c>
      <c r="H90" t="n">
        <v>3.08</v>
      </c>
      <c r="I90" t="n">
        <v>9.25</v>
      </c>
      <c r="J90" t="n">
        <v>8.15</v>
      </c>
      <c r="K90" t="n">
        <v>4.93</v>
      </c>
      <c r="L90" t="n">
        <v>8.32</v>
      </c>
      <c r="M90" t="n">
        <v>5.8</v>
      </c>
      <c r="N90" t="n">
        <v>3.96</v>
      </c>
      <c r="O90" t="n">
        <v>5.85</v>
      </c>
      <c r="P90" t="n">
        <v>2.38</v>
      </c>
      <c r="Q90" t="n">
        <v>-0.15</v>
      </c>
      <c r="R90" t="n">
        <v>4.79</v>
      </c>
      <c r="S90" t="inlineStr">
        <is>
          <t>-</t>
        </is>
      </c>
      <c r="T90" t="inlineStr">
        <is>
          <t>-</t>
        </is>
      </c>
      <c r="U90" t="inlineStr">
        <is>
          <t>-</t>
        </is>
      </c>
      <c r="V90" t="inlineStr">
        <is>
          <t>-</t>
        </is>
      </c>
    </row>
    <row r="91">
      <c r="A91" s="5" t="inlineStr">
        <is>
          <t>EBIT-Wachstum 10J in %</t>
        </is>
      </c>
      <c r="B91" s="5" t="inlineStr">
        <is>
          <t>EBIT Growth 10Y in %</t>
        </is>
      </c>
      <c r="C91" t="n">
        <v>5.88</v>
      </c>
      <c r="D91" t="n">
        <v>5.9</v>
      </c>
      <c r="E91" t="n">
        <v>5.84</v>
      </c>
      <c r="F91" t="n">
        <v>3.88</v>
      </c>
      <c r="G91" t="n">
        <v>5.5</v>
      </c>
      <c r="H91" t="n">
        <v>4.44</v>
      </c>
      <c r="I91" t="n">
        <v>6.61</v>
      </c>
      <c r="J91" t="n">
        <v>7</v>
      </c>
      <c r="K91" t="n">
        <v>3.65</v>
      </c>
      <c r="L91" t="n">
        <v>4.08</v>
      </c>
      <c r="M91" t="n">
        <v>5.29</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13.91</v>
      </c>
      <c r="D92" t="n">
        <v>19.25</v>
      </c>
      <c r="E92" t="n">
        <v>-11.57</v>
      </c>
      <c r="F92" t="n">
        <v>14.87</v>
      </c>
      <c r="G92" t="n">
        <v>-31.59</v>
      </c>
      <c r="H92" t="n">
        <v>13.57</v>
      </c>
      <c r="I92" t="n">
        <v>16.98</v>
      </c>
      <c r="J92" t="n">
        <v>28.86</v>
      </c>
      <c r="K92" t="n">
        <v>32.05</v>
      </c>
      <c r="L92" t="n">
        <v>-17.91</v>
      </c>
      <c r="M92" t="n">
        <v>-6.81</v>
      </c>
      <c r="N92" t="n">
        <v>-11.18</v>
      </c>
      <c r="O92" t="n">
        <v>7.35</v>
      </c>
      <c r="P92" t="inlineStr">
        <is>
          <t>-</t>
        </is>
      </c>
      <c r="Q92" t="inlineStr">
        <is>
          <t>-</t>
        </is>
      </c>
      <c r="R92" t="inlineStr">
        <is>
          <t>-</t>
        </is>
      </c>
      <c r="S92" t="inlineStr">
        <is>
          <t>-</t>
        </is>
      </c>
      <c r="T92" t="inlineStr">
        <is>
          <t>-</t>
        </is>
      </c>
      <c r="U92" t="inlineStr">
        <is>
          <t>-</t>
        </is>
      </c>
      <c r="V92" t="inlineStr">
        <is>
          <t>-</t>
        </is>
      </c>
    </row>
    <row r="93">
      <c r="A93" s="5" t="inlineStr">
        <is>
          <t>Op.Cashflow Wachstum 3J in %</t>
        </is>
      </c>
      <c r="B93" s="5" t="inlineStr">
        <is>
          <t>Op.Cashflow Wachstum 3Y in %</t>
        </is>
      </c>
      <c r="C93" t="n">
        <v>7.2</v>
      </c>
      <c r="D93" t="n">
        <v>7.52</v>
      </c>
      <c r="E93" t="n">
        <v>-9.43</v>
      </c>
      <c r="F93" t="n">
        <v>-1.05</v>
      </c>
      <c r="G93" t="n">
        <v>-0.35</v>
      </c>
      <c r="H93" t="n">
        <v>19.8</v>
      </c>
      <c r="I93" t="n">
        <v>25.96</v>
      </c>
      <c r="J93" t="n">
        <v>14.33</v>
      </c>
      <c r="K93" t="n">
        <v>2.44</v>
      </c>
      <c r="L93" t="n">
        <v>-11.97</v>
      </c>
      <c r="M93" t="n">
        <v>-3.55</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5J in %</t>
        </is>
      </c>
      <c r="B94" s="5" t="inlineStr">
        <is>
          <t>Op.Cashflow Wachstum 5Y in %</t>
        </is>
      </c>
      <c r="C94" t="n">
        <v>0.97</v>
      </c>
      <c r="D94" t="n">
        <v>0.91</v>
      </c>
      <c r="E94" t="n">
        <v>0.45</v>
      </c>
      <c r="F94" t="n">
        <v>8.539999999999999</v>
      </c>
      <c r="G94" t="n">
        <v>11.97</v>
      </c>
      <c r="H94" t="n">
        <v>14.71</v>
      </c>
      <c r="I94" t="n">
        <v>10.63</v>
      </c>
      <c r="J94" t="n">
        <v>5</v>
      </c>
      <c r="K94" t="n">
        <v>0.7</v>
      </c>
      <c r="L94" t="inlineStr">
        <is>
          <t>-</t>
        </is>
      </c>
      <c r="M94" t="inlineStr">
        <is>
          <t>-</t>
        </is>
      </c>
      <c r="N94" t="inlineStr">
        <is>
          <t>-</t>
        </is>
      </c>
      <c r="O94" t="inlineStr">
        <is>
          <t>-</t>
        </is>
      </c>
      <c r="P94" t="inlineStr">
        <is>
          <t>-</t>
        </is>
      </c>
      <c r="Q94" t="inlineStr">
        <is>
          <t>-</t>
        </is>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7.84</v>
      </c>
      <c r="D95" t="n">
        <v>5.77</v>
      </c>
      <c r="E95" t="n">
        <v>2.73</v>
      </c>
      <c r="F95" t="n">
        <v>4.62</v>
      </c>
      <c r="G95" t="inlineStr">
        <is>
          <t>-</t>
        </is>
      </c>
      <c r="H95" t="inlineStr">
        <is>
          <t>-</t>
        </is>
      </c>
      <c r="I95" t="inlineStr">
        <is>
          <t>-</t>
        </is>
      </c>
      <c r="J95" t="inlineStr">
        <is>
          <t>-</t>
        </is>
      </c>
      <c r="K95" t="inlineStr">
        <is>
          <t>-</t>
        </is>
      </c>
      <c r="L95" t="inlineStr">
        <is>
          <t>-</t>
        </is>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2370</v>
      </c>
      <c r="D96" t="n">
        <v>2331</v>
      </c>
      <c r="E96" t="n">
        <v>1992</v>
      </c>
      <c r="F96" t="n">
        <v>2665</v>
      </c>
      <c r="G96" t="n">
        <v>2380</v>
      </c>
      <c r="H96" t="n">
        <v>2618</v>
      </c>
      <c r="I96" t="n">
        <v>3050</v>
      </c>
      <c r="J96" t="n">
        <v>2469</v>
      </c>
      <c r="K96" t="n">
        <v>2246</v>
      </c>
      <c r="L96" t="n">
        <v>3008</v>
      </c>
      <c r="M96" t="n">
        <v>2218</v>
      </c>
      <c r="N96" t="n">
        <v>919</v>
      </c>
      <c r="O96" t="n">
        <v>988</v>
      </c>
      <c r="P96" t="n">
        <v>1502</v>
      </c>
      <c r="Q96" t="n">
        <v>832</v>
      </c>
      <c r="R96" t="n">
        <v>44</v>
      </c>
      <c r="S96" t="n">
        <v>-392</v>
      </c>
      <c r="T96" t="n">
        <v>-32</v>
      </c>
      <c r="U96" t="n">
        <v>214</v>
      </c>
      <c r="V96" t="n">
        <v>-68</v>
      </c>
      <c r="W96" t="inlineStr">
        <is>
          <t>-</t>
        </is>
      </c>
    </row>
  </sheetData>
  <pageMargins bottom="1" footer="0.5" header="0.5" left="0.75" right="0.75" top="1"/>
</worksheet>
</file>

<file path=xl/worksheets/sheet32.xml><?xml version="1.0" encoding="utf-8"?>
<worksheet xmlns="http://schemas.openxmlformats.org/spreadsheetml/2006/main">
  <sheetPr>
    <outlinePr summaryBelow="1" summaryRight="1"/>
    <pageSetUpPr/>
  </sheetPr>
  <dimension ref="A1:L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EASYJET AIRLINE </t>
        </is>
      </c>
      <c r="B1" s="2" t="inlineStr">
        <is>
          <t>WKN: A1JTC1  ISIN: GB00B7KR2P84  US-Symbol:EJTTF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t>
        </is>
      </c>
      <c r="G4" t="inlineStr">
        <is>
          <t>27.02.2020</t>
        </is>
      </c>
      <c r="H4" t="inlineStr">
        <is>
          <t>Ex Dividend</t>
        </is>
      </c>
      <c r="J4" t="inlineStr">
        <is>
          <t>The Haji-Ioannou family concert party shareholding, consisting of easyGroup Holdings Ltd (holding vehicle for Sir Stelios Haji-Ioannou and Clelia Haji-Ioannou) and Polys Haji-Ioannou (through his holding vehicle Polys Holding Limited)</t>
        </is>
      </c>
      <c r="L4" t="inlineStr">
        <is>
          <t>33,73%</t>
        </is>
      </c>
    </row>
    <row r="5">
      <c r="A5" s="5" t="inlineStr">
        <is>
          <t>Ticker</t>
        </is>
      </c>
      <c r="B5" t="inlineStr">
        <is>
          <t>EJT1</t>
        </is>
      </c>
      <c r="C5" s="5" t="inlineStr">
        <is>
          <t>Fax</t>
        </is>
      </c>
      <c r="D5" s="5" t="inlineStr"/>
      <c r="E5" t="inlineStr">
        <is>
          <t>-</t>
        </is>
      </c>
      <c r="G5" t="inlineStr">
        <is>
          <t>20.03.2020</t>
        </is>
      </c>
      <c r="H5" t="inlineStr">
        <is>
          <t>Dividend Payout</t>
        </is>
      </c>
      <c r="J5" t="inlineStr">
        <is>
          <t>Invesco Ltd</t>
        </is>
      </c>
      <c r="L5" t="inlineStr">
        <is>
          <t>9,99%</t>
        </is>
      </c>
    </row>
    <row r="6">
      <c r="A6" s="5" t="inlineStr">
        <is>
          <t>Gelistet Seit / Listed Since</t>
        </is>
      </c>
      <c r="B6" t="inlineStr">
        <is>
          <t>-</t>
        </is>
      </c>
      <c r="C6" s="5" t="inlineStr">
        <is>
          <t>Internet</t>
        </is>
      </c>
      <c r="D6" s="5" t="inlineStr"/>
      <c r="E6" t="inlineStr">
        <is>
          <t>http://corporate.easyjet.com/</t>
        </is>
      </c>
      <c r="G6" t="inlineStr">
        <is>
          <t>30.06.2020</t>
        </is>
      </c>
      <c r="H6" t="inlineStr">
        <is>
          <t>Score Half Year</t>
        </is>
      </c>
      <c r="J6" t="inlineStr">
        <is>
          <t>BlackRock, Inc.</t>
        </is>
      </c>
      <c r="L6" t="inlineStr">
        <is>
          <t>5,15%</t>
        </is>
      </c>
    </row>
    <row r="7">
      <c r="A7" s="5" t="inlineStr">
        <is>
          <t>Nominalwert / Nominal Value</t>
        </is>
      </c>
      <c r="B7" t="inlineStr">
        <is>
          <t>0,27</t>
        </is>
      </c>
      <c r="C7" s="5" t="inlineStr">
        <is>
          <t>Inv. Relations Telefon / Phone</t>
        </is>
      </c>
      <c r="D7" s="5" t="inlineStr"/>
      <c r="E7" t="inlineStr">
        <is>
          <t>+44-7989-665484</t>
        </is>
      </c>
      <c r="G7" t="inlineStr">
        <is>
          <t>22.05.2020</t>
        </is>
      </c>
      <c r="H7" t="inlineStr">
        <is>
          <t>Annual General Meeting</t>
        </is>
      </c>
      <c r="J7" t="inlineStr">
        <is>
          <t>Freefloat</t>
        </is>
      </c>
      <c r="L7" t="inlineStr">
        <is>
          <t>51,13%</t>
        </is>
      </c>
    </row>
    <row r="8">
      <c r="A8" s="5" t="inlineStr">
        <is>
          <t>Land / Country</t>
        </is>
      </c>
      <c r="B8" t="inlineStr">
        <is>
          <t>Großbritannien</t>
        </is>
      </c>
      <c r="C8" s="5" t="inlineStr">
        <is>
          <t>Inv. Relations E-Mail</t>
        </is>
      </c>
      <c r="D8" s="5" t="inlineStr"/>
      <c r="E8" t="inlineStr">
        <is>
          <t>investor.relations@easyJet.com</t>
        </is>
      </c>
      <c r="G8" t="inlineStr">
        <is>
          <t>17.11.2020</t>
        </is>
      </c>
      <c r="H8" t="inlineStr">
        <is>
          <t>Preliminary Results</t>
        </is>
      </c>
    </row>
    <row r="9">
      <c r="A9" s="5" t="inlineStr">
        <is>
          <t>Währung / Currency</t>
        </is>
      </c>
      <c r="B9" t="inlineStr">
        <is>
          <t>GBP</t>
        </is>
      </c>
      <c r="C9" s="5" t="inlineStr">
        <is>
          <t>Kontaktperson / Contact Person</t>
        </is>
      </c>
      <c r="D9" s="5" t="inlineStr"/>
      <c r="E9" t="inlineStr">
        <is>
          <t>Stuart Morgan</t>
        </is>
      </c>
    </row>
    <row r="10">
      <c r="A10" s="5" t="inlineStr">
        <is>
          <t>Branche / Industry</t>
        </is>
      </c>
      <c r="B10" t="inlineStr">
        <is>
          <t>Airlines</t>
        </is>
      </c>
      <c r="C10" s="5" t="inlineStr"/>
      <c r="D10" s="5" t="inlineStr"/>
    </row>
    <row r="11">
      <c r="A11" s="5" t="inlineStr">
        <is>
          <t>Sektor / Sector</t>
        </is>
      </c>
      <c r="B11" t="inlineStr">
        <is>
          <t>Transport / Transport Sector</t>
        </is>
      </c>
    </row>
    <row r="12">
      <c r="A12" s="5" t="inlineStr">
        <is>
          <t>Typ / Genre</t>
        </is>
      </c>
      <c r="B12" t="inlineStr">
        <is>
          <t>Stammaktie</t>
        </is>
      </c>
    </row>
    <row r="13">
      <c r="A13" s="5" t="inlineStr">
        <is>
          <t>Adresse / Address</t>
        </is>
      </c>
      <c r="B13" t="inlineStr">
        <is>
          <t>easyJet plcHangar 89  UK-London Luton Airport, Luton, Bedfordshire LU2 9PF</t>
        </is>
      </c>
    </row>
    <row r="14">
      <c r="A14" s="5" t="inlineStr">
        <is>
          <t>Management</t>
        </is>
      </c>
      <c r="B14" t="inlineStr">
        <is>
          <t>Johan Lundgren, Andrew Findlay, Ella Bennett, Maaike de Bie, Lis Blair, Robert Carey, Thomas Haagensen, Flic Howard-Allen, Garry Wilson</t>
        </is>
      </c>
    </row>
    <row r="15">
      <c r="A15" s="5" t="inlineStr">
        <is>
          <t>Aufsichtsrat / Board</t>
        </is>
      </c>
      <c r="B15" t="inlineStr">
        <is>
          <t>John Barton, Charles Gurassa, Johan Lundgren, Andrew Findlay, Dr. Andreas Bierwirth, Moya Greene, Dr. Anastassia Lauterbach, Nicholas Leeder, Andy Martin, Julie Southern</t>
        </is>
      </c>
    </row>
    <row r="16">
      <c r="A16" s="5" t="inlineStr">
        <is>
          <t>Beschreibung</t>
        </is>
      </c>
      <c r="B16" t="inlineStr">
        <is>
          <t>easyJet plc ist eine europäische Fluggesellschaft die auf Billigflüge spezialisiert ist. Mit einer Flotte von über 250 Airbus Flugzeugen fliegt easyJet auf über 800 Routen in mehr als 30 Ländern und transportiert jährlich mehr als 70 Millionen Passagiere. Die preisgünstigen Flugangebote des Unternehmens bassieren auf Kostenreduzierungen und maximale Flugzeugauslastung wie der Verzicht auf kostenlose Bordverpflegung, engere Flugzeugbestuhlung und einem Verkauf der Flugtickets direkt über das Internet. easyJet legt grossen Wert auf Nachhaltigkeit und investiert ständig in die neusten Technologien. Durch seine hohe Sitzplatzauslastung liegt der Carbon Footprint pro Passagier unter dem Wert von traditionellen Fluggesellschaften. easyJet plc wurde 1995 von Sir Stelios Haji-Ioannou gegründet und hat seinen Hauptsitz in London, Großbritannien. Copyright 2014 FINANCE BASE AG</t>
        </is>
      </c>
    </row>
    <row r="17">
      <c r="A17" s="5" t="inlineStr">
        <is>
          <t>Profile</t>
        </is>
      </c>
      <c r="B17" t="inlineStr">
        <is>
          <t>easyJet plc is a European airline specializing in cheap flights. With a fleet of over 250 Airbus aircraft easyJet flies on more than 800 routes in more than 30 countries and annually transports more than 70 million passengers. The cheapest flight deals the company bassieren on cost reductions and maximum aircraft utilization as the abandonment of free-flight catering, aircraft tighter seating and a sale of the air tickets directly over the Internet. easyJet attaches great importance to sustainability and is constantly investing in the latest technologies. Due to its high seat load factor, the carbon footprint per passenger, below the value of traditional airlines. easyJet plc was founded in 1995 by Sir Stelios and headquartered in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GBP per  30.09</t>
        </is>
      </c>
      <c r="B19" s="5" t="inlineStr">
        <is>
          <t>Balance Sheet in M  GBP per  30.09</t>
        </is>
      </c>
      <c r="C19" s="5" t="n">
        <v>2019</v>
      </c>
      <c r="D19" s="5" t="n">
        <v>2018</v>
      </c>
      <c r="E19" s="5" t="n">
        <v>2017</v>
      </c>
      <c r="F19" s="5" t="n">
        <v>2016</v>
      </c>
      <c r="G19" s="5" t="n">
        <v>2015</v>
      </c>
      <c r="H19" s="5" t="n">
        <v>2014</v>
      </c>
      <c r="I19" s="5" t="n">
        <v>2013</v>
      </c>
      <c r="J19" s="5" t="n">
        <v>2012</v>
      </c>
      <c r="K19" s="5" t="n">
        <v>2011</v>
      </c>
      <c r="L19" s="5" t="inlineStr"/>
    </row>
    <row r="20">
      <c r="A20" s="5" t="inlineStr">
        <is>
          <t>Umsatz</t>
        </is>
      </c>
      <c r="B20" s="5" t="inlineStr">
        <is>
          <t>Revenue</t>
        </is>
      </c>
      <c r="C20" t="n">
        <v>6385</v>
      </c>
      <c r="D20" t="n">
        <v>5898</v>
      </c>
      <c r="E20" t="n">
        <v>5047</v>
      </c>
      <c r="F20" t="n">
        <v>4669</v>
      </c>
      <c r="G20" t="n">
        <v>4686</v>
      </c>
      <c r="H20" t="n">
        <v>4527</v>
      </c>
      <c r="I20" t="n">
        <v>4258</v>
      </c>
      <c r="J20" t="n">
        <v>3854</v>
      </c>
      <c r="K20" t="n">
        <v>3452</v>
      </c>
    </row>
    <row r="21">
      <c r="A21" s="5" t="inlineStr">
        <is>
          <t>Operatives Ergebnis (EBIT)</t>
        </is>
      </c>
      <c r="B21" s="5" t="inlineStr">
        <is>
          <t>EBIT Earning Before Interest &amp; Tax</t>
        </is>
      </c>
      <c r="C21" t="n">
        <v>466</v>
      </c>
      <c r="D21" t="n">
        <v>460</v>
      </c>
      <c r="E21" t="n">
        <v>404</v>
      </c>
      <c r="F21" t="n">
        <v>498</v>
      </c>
      <c r="G21" t="n">
        <v>688</v>
      </c>
      <c r="H21" t="n">
        <v>581</v>
      </c>
      <c r="I21" t="n">
        <v>497</v>
      </c>
      <c r="J21" t="n">
        <v>331</v>
      </c>
      <c r="K21" t="n">
        <v>269</v>
      </c>
    </row>
    <row r="22">
      <c r="A22" s="5" t="inlineStr">
        <is>
          <t>Finanzergebnis</t>
        </is>
      </c>
      <c r="B22" s="5" t="inlineStr">
        <is>
          <t>Financial Result</t>
        </is>
      </c>
      <c r="C22" t="n">
        <v>-36</v>
      </c>
      <c r="D22" t="n">
        <v>-15</v>
      </c>
      <c r="E22" t="n">
        <v>-19</v>
      </c>
      <c r="F22" t="n">
        <v>-3</v>
      </c>
      <c r="G22" t="n">
        <v>-2</v>
      </c>
      <c r="H22" t="inlineStr">
        <is>
          <t>-</t>
        </is>
      </c>
      <c r="I22" t="n">
        <v>-19</v>
      </c>
      <c r="J22" t="n">
        <v>-14</v>
      </c>
      <c r="K22" t="n">
        <v>-21</v>
      </c>
    </row>
    <row r="23">
      <c r="A23" s="5" t="inlineStr">
        <is>
          <t>Ergebnis vor Steuer (EBT)</t>
        </is>
      </c>
      <c r="B23" s="5" t="inlineStr">
        <is>
          <t>EBT Earning Before Tax</t>
        </is>
      </c>
      <c r="C23" t="n">
        <v>430</v>
      </c>
      <c r="D23" t="n">
        <v>445</v>
      </c>
      <c r="E23" t="n">
        <v>385</v>
      </c>
      <c r="F23" t="n">
        <v>495</v>
      </c>
      <c r="G23" t="n">
        <v>686</v>
      </c>
      <c r="H23" t="n">
        <v>581</v>
      </c>
      <c r="I23" t="n">
        <v>478</v>
      </c>
      <c r="J23" t="n">
        <v>317</v>
      </c>
      <c r="K23" t="n">
        <v>248</v>
      </c>
    </row>
    <row r="24">
      <c r="A24" s="5" t="inlineStr">
        <is>
          <t>Ergebnis nach Steuer</t>
        </is>
      </c>
      <c r="B24" s="5" t="inlineStr">
        <is>
          <t>Earnings after tax</t>
        </is>
      </c>
      <c r="C24" t="n">
        <v>349</v>
      </c>
      <c r="D24" t="n">
        <v>358</v>
      </c>
      <c r="E24" t="n">
        <v>305</v>
      </c>
      <c r="F24" t="n">
        <v>427</v>
      </c>
      <c r="G24" t="n">
        <v>548</v>
      </c>
      <c r="H24" t="n">
        <v>450</v>
      </c>
      <c r="I24" t="n">
        <v>398</v>
      </c>
      <c r="J24" t="n">
        <v>255</v>
      </c>
      <c r="K24" t="n">
        <v>225</v>
      </c>
    </row>
    <row r="25">
      <c r="A25" s="5" t="inlineStr">
        <is>
          <t>Minderheitenanteil</t>
        </is>
      </c>
      <c r="B25" s="5" t="inlineStr">
        <is>
          <t>Minority Share</t>
        </is>
      </c>
      <c r="C25" t="inlineStr">
        <is>
          <t>-</t>
        </is>
      </c>
      <c r="D25" t="inlineStr">
        <is>
          <t>-</t>
        </is>
      </c>
      <c r="E25" t="inlineStr">
        <is>
          <t>-</t>
        </is>
      </c>
      <c r="F25" t="inlineStr">
        <is>
          <t>-</t>
        </is>
      </c>
      <c r="G25" t="inlineStr">
        <is>
          <t>-</t>
        </is>
      </c>
      <c r="H25" t="inlineStr">
        <is>
          <t>-</t>
        </is>
      </c>
      <c r="I25" t="inlineStr">
        <is>
          <t>-</t>
        </is>
      </c>
      <c r="J25" t="inlineStr">
        <is>
          <t>-</t>
        </is>
      </c>
      <c r="K25" t="inlineStr">
        <is>
          <t>-</t>
        </is>
      </c>
    </row>
    <row r="26">
      <c r="A26" s="5" t="inlineStr">
        <is>
          <t>Jahresüberschuss/-fehlbetrag</t>
        </is>
      </c>
      <c r="B26" s="5" t="inlineStr">
        <is>
          <t>Net Profit</t>
        </is>
      </c>
      <c r="C26" t="n">
        <v>349</v>
      </c>
      <c r="D26" t="n">
        <v>358</v>
      </c>
      <c r="E26" t="n">
        <v>305</v>
      </c>
      <c r="F26" t="n">
        <v>427</v>
      </c>
      <c r="G26" t="n">
        <v>548</v>
      </c>
      <c r="H26" t="n">
        <v>450</v>
      </c>
      <c r="I26" t="n">
        <v>398</v>
      </c>
      <c r="J26" t="n">
        <v>255</v>
      </c>
      <c r="K26" t="n">
        <v>225</v>
      </c>
    </row>
    <row r="27">
      <c r="A27" s="5" t="inlineStr">
        <is>
          <t>Summe Umlaufvermögen</t>
        </is>
      </c>
      <c r="B27" s="5" t="inlineStr">
        <is>
          <t>Current Assets</t>
        </is>
      </c>
      <c r="C27" t="n">
        <v>2119</v>
      </c>
      <c r="D27" t="n">
        <v>2001</v>
      </c>
      <c r="E27" t="n">
        <v>1734</v>
      </c>
      <c r="F27" t="n">
        <v>1454</v>
      </c>
      <c r="G27" t="n">
        <v>1279</v>
      </c>
      <c r="H27" t="n">
        <v>1261</v>
      </c>
      <c r="I27" t="n">
        <v>1448</v>
      </c>
      <c r="J27" t="n">
        <v>1327</v>
      </c>
      <c r="K27" t="n">
        <v>1738</v>
      </c>
    </row>
    <row r="28">
      <c r="A28" s="5" t="inlineStr">
        <is>
          <t>Summe Anlagevermögen</t>
        </is>
      </c>
      <c r="B28" s="5" t="inlineStr">
        <is>
          <t>Fixed Assets</t>
        </is>
      </c>
      <c r="C28" t="n">
        <v>6044</v>
      </c>
      <c r="D28" t="n">
        <v>4994</v>
      </c>
      <c r="E28" t="n">
        <v>4237</v>
      </c>
      <c r="F28" t="n">
        <v>4051</v>
      </c>
      <c r="G28" t="n">
        <v>3549</v>
      </c>
      <c r="H28" t="n">
        <v>3221</v>
      </c>
      <c r="I28" t="n">
        <v>2964</v>
      </c>
      <c r="J28" t="n">
        <v>2968</v>
      </c>
      <c r="K28" t="n">
        <v>2731</v>
      </c>
    </row>
    <row r="29">
      <c r="A29" s="5" t="inlineStr">
        <is>
          <t>Summe Aktiva</t>
        </is>
      </c>
      <c r="B29" s="5" t="inlineStr">
        <is>
          <t>Total Assets</t>
        </is>
      </c>
      <c r="C29" t="n">
        <v>8163</v>
      </c>
      <c r="D29" t="n">
        <v>6995</v>
      </c>
      <c r="E29" t="n">
        <v>5971</v>
      </c>
      <c r="F29" t="n">
        <v>5505</v>
      </c>
      <c r="G29" t="n">
        <v>4828</v>
      </c>
      <c r="H29" t="n">
        <v>4482</v>
      </c>
      <c r="I29" t="n">
        <v>4412</v>
      </c>
      <c r="J29" t="n">
        <v>4295</v>
      </c>
      <c r="K29" t="n">
        <v>4469</v>
      </c>
    </row>
    <row r="30">
      <c r="A30" s="5" t="inlineStr">
        <is>
          <t>Summe kurzfristiges Fremdkapital</t>
        </is>
      </c>
      <c r="B30" s="5" t="inlineStr">
        <is>
          <t>Short-Term Debt</t>
        </is>
      </c>
      <c r="C30" t="n">
        <v>2668</v>
      </c>
      <c r="D30" t="n">
        <v>2060</v>
      </c>
      <c r="E30" t="n">
        <v>1670</v>
      </c>
      <c r="F30" t="n">
        <v>1573</v>
      </c>
      <c r="G30" t="n">
        <v>1768</v>
      </c>
      <c r="H30" t="n">
        <v>1420</v>
      </c>
      <c r="I30" t="n">
        <v>1379</v>
      </c>
      <c r="J30" t="n">
        <v>1264</v>
      </c>
      <c r="K30" t="n">
        <v>1177</v>
      </c>
    </row>
    <row r="31">
      <c r="A31" s="5" t="inlineStr">
        <is>
          <t>Summe langfristiges Fremdkapital</t>
        </is>
      </c>
      <c r="B31" s="5" t="inlineStr">
        <is>
          <t>Long-Term Debt</t>
        </is>
      </c>
      <c r="C31" t="n">
        <v>2510</v>
      </c>
      <c r="D31" t="n">
        <v>1676</v>
      </c>
      <c r="E31" t="n">
        <v>1499</v>
      </c>
      <c r="F31" t="n">
        <v>1220</v>
      </c>
      <c r="G31" t="n">
        <v>811</v>
      </c>
      <c r="H31" t="n">
        <v>890</v>
      </c>
      <c r="I31" t="n">
        <v>1016</v>
      </c>
      <c r="J31" t="n">
        <v>1237</v>
      </c>
      <c r="K31" t="n">
        <v>1587</v>
      </c>
    </row>
    <row r="32">
      <c r="A32" s="5" t="inlineStr">
        <is>
          <t>Summe Fremdkapital</t>
        </is>
      </c>
      <c r="B32" s="5" t="inlineStr">
        <is>
          <t>Total Liabilities</t>
        </is>
      </c>
      <c r="C32" t="n">
        <v>5178</v>
      </c>
      <c r="D32" t="n">
        <v>3736</v>
      </c>
      <c r="E32" t="n">
        <v>3169</v>
      </c>
      <c r="F32" t="n">
        <v>2793</v>
      </c>
      <c r="G32" t="n">
        <v>2579</v>
      </c>
      <c r="H32" t="n">
        <v>2310</v>
      </c>
      <c r="I32" t="n">
        <v>2395</v>
      </c>
      <c r="J32" t="n">
        <v>2501</v>
      </c>
      <c r="K32" t="n">
        <v>2764</v>
      </c>
    </row>
    <row r="33">
      <c r="A33" s="5" t="inlineStr">
        <is>
          <t>Minderheitenanteil</t>
        </is>
      </c>
      <c r="B33" s="5" t="inlineStr">
        <is>
          <t>Minority Share</t>
        </is>
      </c>
      <c r="C33" t="inlineStr">
        <is>
          <t>-</t>
        </is>
      </c>
      <c r="D33" t="inlineStr">
        <is>
          <t>-</t>
        </is>
      </c>
      <c r="E33" t="inlineStr">
        <is>
          <t>-</t>
        </is>
      </c>
      <c r="F33" t="inlineStr">
        <is>
          <t>-</t>
        </is>
      </c>
      <c r="G33" t="inlineStr">
        <is>
          <t>-</t>
        </is>
      </c>
      <c r="H33" t="inlineStr">
        <is>
          <t>-</t>
        </is>
      </c>
      <c r="I33" t="inlineStr">
        <is>
          <t>-</t>
        </is>
      </c>
      <c r="J33" t="inlineStr">
        <is>
          <t>-</t>
        </is>
      </c>
      <c r="K33" t="inlineStr">
        <is>
          <t>-</t>
        </is>
      </c>
    </row>
    <row r="34">
      <c r="A34" s="5" t="inlineStr">
        <is>
          <t>Summe Eigenkapital</t>
        </is>
      </c>
      <c r="B34" s="5" t="inlineStr">
        <is>
          <t>Equity</t>
        </is>
      </c>
      <c r="C34" t="n">
        <v>2985</v>
      </c>
      <c r="D34" t="n">
        <v>3259</v>
      </c>
      <c r="E34" t="n">
        <v>2802</v>
      </c>
      <c r="F34" t="n">
        <v>2712</v>
      </c>
      <c r="G34" t="n">
        <v>2249</v>
      </c>
      <c r="H34" t="n">
        <v>2172</v>
      </c>
      <c r="I34" t="n">
        <v>2017</v>
      </c>
      <c r="J34" t="n">
        <v>1794</v>
      </c>
      <c r="K34" t="n">
        <v>1705</v>
      </c>
    </row>
    <row r="35">
      <c r="A35" s="5" t="inlineStr">
        <is>
          <t>Summe Passiva</t>
        </is>
      </c>
      <c r="B35" s="5" t="inlineStr">
        <is>
          <t>Liabilities &amp; Shareholder Equity</t>
        </is>
      </c>
      <c r="C35" t="n">
        <v>8163</v>
      </c>
      <c r="D35" t="n">
        <v>6995</v>
      </c>
      <c r="E35" t="n">
        <v>5971</v>
      </c>
      <c r="F35" t="n">
        <v>5505</v>
      </c>
      <c r="G35" t="n">
        <v>4828</v>
      </c>
      <c r="H35" t="n">
        <v>4482</v>
      </c>
      <c r="I35" t="n">
        <v>4412</v>
      </c>
      <c r="J35" t="n">
        <v>4295</v>
      </c>
      <c r="K35" t="n">
        <v>4469</v>
      </c>
    </row>
    <row r="36">
      <c r="A36" s="5" t="inlineStr">
        <is>
          <t>Mio.Aktien im Umlauf</t>
        </is>
      </c>
      <c r="B36" s="5" t="inlineStr">
        <is>
          <t>Million shares outstanding</t>
        </is>
      </c>
      <c r="C36" t="n">
        <v>397</v>
      </c>
      <c r="D36" t="n">
        <v>397.21</v>
      </c>
      <c r="E36" t="n">
        <v>397.21</v>
      </c>
      <c r="F36" t="n">
        <v>397.21</v>
      </c>
      <c r="G36" t="n">
        <v>397.21</v>
      </c>
      <c r="H36" t="n">
        <v>397</v>
      </c>
      <c r="I36" t="n">
        <v>397</v>
      </c>
      <c r="J36" t="n">
        <v>396</v>
      </c>
      <c r="K36" t="n">
        <v>396</v>
      </c>
    </row>
    <row r="37">
      <c r="A37" s="5" t="inlineStr">
        <is>
          <t>Gezeichnetes Kapital (in Mio.)</t>
        </is>
      </c>
      <c r="B37" s="5" t="inlineStr">
        <is>
          <t>Subscribed Capital in M</t>
        </is>
      </c>
      <c r="C37" t="n">
        <v>108</v>
      </c>
      <c r="D37" t="n">
        <v>108</v>
      </c>
      <c r="E37" t="n">
        <v>108</v>
      </c>
      <c r="F37" t="n">
        <v>108</v>
      </c>
      <c r="G37" t="n">
        <v>108</v>
      </c>
      <c r="H37" t="n">
        <v>108</v>
      </c>
      <c r="I37" t="n">
        <v>108</v>
      </c>
      <c r="J37" t="n">
        <v>108</v>
      </c>
      <c r="K37" t="n">
        <v>108</v>
      </c>
    </row>
    <row r="38">
      <c r="A38" s="5" t="inlineStr">
        <is>
          <t>Ergebnis je Aktie (brutto)</t>
        </is>
      </c>
      <c r="B38" s="5" t="inlineStr">
        <is>
          <t>Earnings per share</t>
        </is>
      </c>
      <c r="C38" t="n">
        <v>1.08</v>
      </c>
      <c r="D38" t="n">
        <v>1.12</v>
      </c>
      <c r="E38" t="n">
        <v>0.97</v>
      </c>
      <c r="F38" t="n">
        <v>1.25</v>
      </c>
      <c r="G38" t="n">
        <v>1.73</v>
      </c>
      <c r="H38" t="n">
        <v>1.46</v>
      </c>
      <c r="I38" t="n">
        <v>1.2</v>
      </c>
      <c r="J38" t="n">
        <v>0.8</v>
      </c>
      <c r="K38" t="n">
        <v>0.63</v>
      </c>
    </row>
    <row r="39">
      <c r="A39" s="5" t="inlineStr">
        <is>
          <t>Ergebnis je Aktie (unverwässert)</t>
        </is>
      </c>
      <c r="B39" s="5" t="inlineStr">
        <is>
          <t>Basic Earnings per share</t>
        </is>
      </c>
      <c r="C39" t="n">
        <v>0.89</v>
      </c>
      <c r="D39" t="n">
        <v>0.91</v>
      </c>
      <c r="E39" t="n">
        <v>0.77</v>
      </c>
      <c r="F39" t="n">
        <v>1.08</v>
      </c>
      <c r="G39" t="n">
        <v>1.39</v>
      </c>
      <c r="H39" t="n">
        <v>1.15</v>
      </c>
      <c r="I39" t="n">
        <v>1.01</v>
      </c>
      <c r="J39" t="n">
        <v>0.63</v>
      </c>
      <c r="K39" t="n">
        <v>0.53</v>
      </c>
    </row>
    <row r="40">
      <c r="A40" s="5" t="inlineStr">
        <is>
          <t>Ergebnis je Aktie (verwässert)</t>
        </is>
      </c>
      <c r="B40" s="5" t="inlineStr">
        <is>
          <t>Diluted Earnings per share</t>
        </is>
      </c>
      <c r="C40" t="n">
        <v>0.88</v>
      </c>
      <c r="D40" t="n">
        <v>0.9</v>
      </c>
      <c r="E40" t="n">
        <v>0.77</v>
      </c>
      <c r="F40" t="n">
        <v>1.08</v>
      </c>
      <c r="G40" t="n">
        <v>1.38</v>
      </c>
      <c r="H40" t="n">
        <v>1.13</v>
      </c>
      <c r="I40" t="n">
        <v>1</v>
      </c>
      <c r="J40" t="n">
        <v>0.62</v>
      </c>
      <c r="K40" t="n">
        <v>0.52</v>
      </c>
    </row>
    <row r="41">
      <c r="A41" s="5" t="inlineStr">
        <is>
          <t>Dividende je Aktie</t>
        </is>
      </c>
      <c r="B41" s="5" t="inlineStr">
        <is>
          <t>Dividend per share</t>
        </is>
      </c>
      <c r="C41" t="n">
        <v>0.44</v>
      </c>
      <c r="D41" t="n">
        <v>0.59</v>
      </c>
      <c r="E41" t="n">
        <v>0.41</v>
      </c>
      <c r="F41" t="n">
        <v>0.54</v>
      </c>
      <c r="G41" t="n">
        <v>0.55</v>
      </c>
      <c r="H41" t="n">
        <v>0.45</v>
      </c>
      <c r="I41" t="n">
        <v>0.78</v>
      </c>
      <c r="J41" t="n">
        <v>0.22</v>
      </c>
      <c r="K41" t="n">
        <v>0.35</v>
      </c>
    </row>
    <row r="42">
      <c r="A42" s="5" t="inlineStr">
        <is>
          <t>Dividendenausschüttung in Mio</t>
        </is>
      </c>
      <c r="B42" s="5" t="inlineStr">
        <is>
          <t>Dividend Payment in M</t>
        </is>
      </c>
      <c r="C42" t="n">
        <v>174</v>
      </c>
      <c r="D42" t="n">
        <v>233</v>
      </c>
      <c r="E42" t="n">
        <v>162</v>
      </c>
      <c r="F42" t="n">
        <v>214</v>
      </c>
      <c r="G42" t="n">
        <v>219</v>
      </c>
      <c r="H42" t="n">
        <v>180</v>
      </c>
      <c r="I42" t="n">
        <v>308</v>
      </c>
      <c r="J42" t="n">
        <v>85</v>
      </c>
      <c r="K42" t="n">
        <v>196</v>
      </c>
    </row>
    <row r="43">
      <c r="A43" s="5" t="inlineStr">
        <is>
          <t>Umsatz</t>
        </is>
      </c>
      <c r="B43" s="5" t="inlineStr">
        <is>
          <t>Revenue</t>
        </is>
      </c>
      <c r="C43" t="n">
        <v>16.08</v>
      </c>
      <c r="D43" t="n">
        <v>14.85</v>
      </c>
      <c r="E43" t="n">
        <v>12.71</v>
      </c>
      <c r="F43" t="n">
        <v>11.75</v>
      </c>
      <c r="G43" t="n">
        <v>11.8</v>
      </c>
      <c r="H43" t="n">
        <v>11.4</v>
      </c>
      <c r="I43" t="n">
        <v>10.73</v>
      </c>
      <c r="J43" t="n">
        <v>9.73</v>
      </c>
      <c r="K43" t="n">
        <v>8.720000000000001</v>
      </c>
    </row>
    <row r="44">
      <c r="A44" s="5" t="inlineStr">
        <is>
          <t>Buchwert je Aktie</t>
        </is>
      </c>
      <c r="B44" s="5" t="inlineStr">
        <is>
          <t>Book value per share</t>
        </is>
      </c>
      <c r="C44" t="n">
        <v>7.52</v>
      </c>
      <c r="D44" t="n">
        <v>8.199999999999999</v>
      </c>
      <c r="E44" t="n">
        <v>7.05</v>
      </c>
      <c r="F44" t="n">
        <v>6.83</v>
      </c>
      <c r="G44" t="n">
        <v>5.66</v>
      </c>
      <c r="H44" t="n">
        <v>5.47</v>
      </c>
      <c r="I44" t="n">
        <v>5.08</v>
      </c>
      <c r="J44" t="n">
        <v>4.53</v>
      </c>
      <c r="K44" t="n">
        <v>4.31</v>
      </c>
    </row>
    <row r="45">
      <c r="A45" s="5" t="inlineStr">
        <is>
          <t>Cashflow je Aktie</t>
        </is>
      </c>
      <c r="B45" s="5" t="inlineStr">
        <is>
          <t>Cashflow per share</t>
        </is>
      </c>
      <c r="C45" t="n">
        <v>1.92</v>
      </c>
      <c r="D45" t="n">
        <v>2.42</v>
      </c>
      <c r="E45" t="n">
        <v>1.67</v>
      </c>
      <c r="F45" t="n">
        <v>0.97</v>
      </c>
      <c r="G45" t="n">
        <v>1.53</v>
      </c>
      <c r="H45" t="n">
        <v>0.99</v>
      </c>
      <c r="I45" t="n">
        <v>1.55</v>
      </c>
      <c r="J45" t="n">
        <v>0.66</v>
      </c>
      <c r="K45" t="n">
        <v>1.07</v>
      </c>
    </row>
    <row r="46">
      <c r="A46" s="5" t="inlineStr">
        <is>
          <t>Bilanzsumme je Aktie</t>
        </is>
      </c>
      <c r="B46" s="5" t="inlineStr">
        <is>
          <t>Total assets per share</t>
        </is>
      </c>
      <c r="C46" t="n">
        <v>20.56</v>
      </c>
      <c r="D46" t="n">
        <v>17.61</v>
      </c>
      <c r="E46" t="n">
        <v>15.03</v>
      </c>
      <c r="F46" t="n">
        <v>13.86</v>
      </c>
      <c r="G46" t="n">
        <v>12.15</v>
      </c>
      <c r="H46" t="n">
        <v>11.29</v>
      </c>
      <c r="I46" t="n">
        <v>11.11</v>
      </c>
      <c r="J46" t="n">
        <v>10.85</v>
      </c>
      <c r="K46" t="n">
        <v>11.29</v>
      </c>
    </row>
    <row r="47">
      <c r="A47" s="5" t="inlineStr">
        <is>
          <t>Personal am Ende des Jahres</t>
        </is>
      </c>
      <c r="B47" s="5" t="inlineStr">
        <is>
          <t>Staff at the end of year</t>
        </is>
      </c>
      <c r="C47" t="n">
        <v>14751</v>
      </c>
      <c r="D47" t="n">
        <v>13104</v>
      </c>
      <c r="E47" t="n">
        <v>11655</v>
      </c>
      <c r="F47" t="n">
        <v>10774</v>
      </c>
      <c r="G47" t="n">
        <v>10388</v>
      </c>
      <c r="H47" t="n">
        <v>9649</v>
      </c>
      <c r="I47" t="n">
        <v>8945</v>
      </c>
      <c r="J47" t="n">
        <v>8446</v>
      </c>
      <c r="K47" t="n">
        <v>8288</v>
      </c>
    </row>
    <row r="48">
      <c r="A48" s="5" t="inlineStr">
        <is>
          <t>Personalaufwand in Mio. GBP</t>
        </is>
      </c>
      <c r="B48" s="5" t="inlineStr"/>
      <c r="C48" t="n">
        <v>944</v>
      </c>
      <c r="D48" t="n">
        <v>847</v>
      </c>
      <c r="E48" t="n">
        <v>717</v>
      </c>
      <c r="F48" t="n">
        <v>604</v>
      </c>
      <c r="G48" t="n">
        <v>582</v>
      </c>
      <c r="H48" t="n">
        <v>566</v>
      </c>
      <c r="I48" t="n">
        <v>517</v>
      </c>
      <c r="J48" t="n">
        <v>476</v>
      </c>
      <c r="K48" t="n">
        <v>432</v>
      </c>
    </row>
    <row r="49">
      <c r="A49" s="5" t="inlineStr">
        <is>
          <t>Aufwand je Mitarbeiter in GBP</t>
        </is>
      </c>
      <c r="B49" s="5" t="inlineStr"/>
      <c r="C49" t="n">
        <v>63996</v>
      </c>
      <c r="D49" t="n">
        <v>64637</v>
      </c>
      <c r="E49" t="n">
        <v>61519</v>
      </c>
      <c r="F49" t="n">
        <v>56061</v>
      </c>
      <c r="G49" t="n">
        <v>56026</v>
      </c>
      <c r="H49" t="n">
        <v>58659</v>
      </c>
      <c r="I49" t="n">
        <v>57798</v>
      </c>
      <c r="J49" t="n">
        <v>56358</v>
      </c>
      <c r="K49" t="n">
        <v>52124</v>
      </c>
    </row>
    <row r="50">
      <c r="A50" s="5" t="inlineStr">
        <is>
          <t>Umsatz je Aktie</t>
        </is>
      </c>
      <c r="B50" s="5" t="inlineStr">
        <is>
          <t>Revenue per share</t>
        </is>
      </c>
      <c r="C50" t="n">
        <v>432852</v>
      </c>
      <c r="D50" t="n">
        <v>450092</v>
      </c>
      <c r="E50" t="n">
        <v>433033</v>
      </c>
      <c r="F50" t="n">
        <v>433358</v>
      </c>
      <c r="G50" t="n">
        <v>451097</v>
      </c>
      <c r="H50" t="n">
        <v>469168</v>
      </c>
      <c r="I50" t="n">
        <v>476020</v>
      </c>
      <c r="J50" t="n">
        <v>456311</v>
      </c>
      <c r="K50" t="n">
        <v>416506</v>
      </c>
    </row>
    <row r="51">
      <c r="A51" s="5" t="inlineStr">
        <is>
          <t>Bruttoergebnis je Mitarbeiter in GBP</t>
        </is>
      </c>
      <c r="B51" s="5" t="inlineStr"/>
      <c r="C51" t="inlineStr">
        <is>
          <t>-</t>
        </is>
      </c>
      <c r="D51" t="inlineStr">
        <is>
          <t>-</t>
        </is>
      </c>
      <c r="E51" t="inlineStr">
        <is>
          <t>-</t>
        </is>
      </c>
      <c r="F51" t="inlineStr">
        <is>
          <t>-</t>
        </is>
      </c>
      <c r="G51" t="inlineStr">
        <is>
          <t>-</t>
        </is>
      </c>
      <c r="H51" t="inlineStr">
        <is>
          <t>-</t>
        </is>
      </c>
      <c r="I51" t="inlineStr">
        <is>
          <t>-</t>
        </is>
      </c>
      <c r="J51" t="inlineStr">
        <is>
          <t>-</t>
        </is>
      </c>
      <c r="K51" t="inlineStr">
        <is>
          <t>-</t>
        </is>
      </c>
    </row>
    <row r="52">
      <c r="A52" s="5" t="inlineStr">
        <is>
          <t>Gewinn je Mitarbeiter in GBP</t>
        </is>
      </c>
      <c r="B52" s="5" t="inlineStr"/>
      <c r="C52" t="n">
        <v>23659</v>
      </c>
      <c r="D52" t="n">
        <v>27320</v>
      </c>
      <c r="E52" t="n">
        <v>26169</v>
      </c>
      <c r="F52" t="n">
        <v>39632</v>
      </c>
      <c r="G52" t="n">
        <v>52753</v>
      </c>
      <c r="H52" t="n">
        <v>46637</v>
      </c>
      <c r="I52" t="n">
        <v>44494</v>
      </c>
      <c r="J52" t="n">
        <v>30192</v>
      </c>
      <c r="K52" t="n">
        <v>27148</v>
      </c>
    </row>
    <row r="53">
      <c r="A53" s="5" t="inlineStr">
        <is>
          <t>KGV (Kurs/Gewinn)</t>
        </is>
      </c>
      <c r="B53" s="5" t="inlineStr">
        <is>
          <t>PE (price/earnings)</t>
        </is>
      </c>
      <c r="C53" t="n">
        <v>13</v>
      </c>
      <c r="D53" t="n">
        <v>13.4</v>
      </c>
      <c r="E53" t="n">
        <v>15.7</v>
      </c>
      <c r="F53" t="n">
        <v>9.300000000000001</v>
      </c>
      <c r="G53" t="n">
        <v>12.7</v>
      </c>
      <c r="H53" t="n">
        <v>12.1</v>
      </c>
      <c r="I53" t="n">
        <v>13</v>
      </c>
      <c r="J53" t="n">
        <v>9.4</v>
      </c>
      <c r="K53" t="n">
        <v>7.4</v>
      </c>
    </row>
    <row r="54">
      <c r="A54" s="5" t="inlineStr">
        <is>
          <t>KUV (Kurs/Umsatz)</t>
        </is>
      </c>
      <c r="B54" s="5" t="inlineStr">
        <is>
          <t>PS (price/sales)</t>
        </is>
      </c>
      <c r="C54" t="n">
        <v>0.72</v>
      </c>
      <c r="D54" t="n">
        <v>0.82</v>
      </c>
      <c r="E54" t="n">
        <v>0.96</v>
      </c>
      <c r="F54" t="n">
        <v>0.86</v>
      </c>
      <c r="G54" t="n">
        <v>1.5</v>
      </c>
      <c r="H54" t="n">
        <v>1.22</v>
      </c>
      <c r="I54" t="n">
        <v>1.23</v>
      </c>
      <c r="J54" t="n">
        <v>0.61</v>
      </c>
      <c r="K54" t="n">
        <v>0.45</v>
      </c>
    </row>
    <row r="55">
      <c r="A55" s="5" t="inlineStr">
        <is>
          <t>KBV (Kurs/Buchwert)</t>
        </is>
      </c>
      <c r="B55" s="5" t="inlineStr">
        <is>
          <t>PB (price/book value)</t>
        </is>
      </c>
      <c r="C55" t="n">
        <v>1.53</v>
      </c>
      <c r="D55" t="n">
        <v>1.49</v>
      </c>
      <c r="E55" t="n">
        <v>1.73</v>
      </c>
      <c r="F55" t="n">
        <v>1.47</v>
      </c>
      <c r="G55" t="n">
        <v>3.12</v>
      </c>
      <c r="H55" t="n">
        <v>2.55</v>
      </c>
      <c r="I55" t="n">
        <v>2.59</v>
      </c>
      <c r="J55" t="n">
        <v>1.31</v>
      </c>
      <c r="K55" t="n">
        <v>0.91</v>
      </c>
    </row>
    <row r="56">
      <c r="A56" s="5" t="inlineStr">
        <is>
          <t>KCV (Kurs/Cashflow)</t>
        </is>
      </c>
      <c r="B56" s="5" t="inlineStr">
        <is>
          <t>PC (price/cashflow)</t>
        </is>
      </c>
      <c r="C56" t="n">
        <v>6</v>
      </c>
      <c r="D56" t="n">
        <v>5.05</v>
      </c>
      <c r="E56" t="n">
        <v>7.29</v>
      </c>
      <c r="F56" t="n">
        <v>10.34</v>
      </c>
      <c r="G56" t="n">
        <v>11.51</v>
      </c>
      <c r="H56" t="n">
        <v>14.07</v>
      </c>
      <c r="I56" t="n">
        <v>8.49</v>
      </c>
      <c r="J56" t="n">
        <v>8.98</v>
      </c>
      <c r="K56" t="n">
        <v>3.66</v>
      </c>
    </row>
    <row r="57">
      <c r="A57" s="5" t="inlineStr">
        <is>
          <t>Dividendenrendite in %</t>
        </is>
      </c>
      <c r="B57" s="5" t="inlineStr">
        <is>
          <t>Dividend Yield in %</t>
        </is>
      </c>
      <c r="C57" t="n">
        <v>3.82</v>
      </c>
      <c r="D57" t="n">
        <v>4.8</v>
      </c>
      <c r="E57" t="n">
        <v>3.36</v>
      </c>
      <c r="F57" t="n">
        <v>5.36</v>
      </c>
      <c r="G57" t="n">
        <v>3.12</v>
      </c>
      <c r="H57" t="n">
        <v>3.22</v>
      </c>
      <c r="I57" t="n">
        <v>5.92</v>
      </c>
      <c r="J57" t="n">
        <v>3.72</v>
      </c>
      <c r="K57" t="n">
        <v>8.93</v>
      </c>
    </row>
    <row r="58">
      <c r="A58" s="5" t="inlineStr">
        <is>
          <t>Gewinnrendite in %</t>
        </is>
      </c>
      <c r="B58" s="5" t="inlineStr">
        <is>
          <t>Return on profit in %</t>
        </is>
      </c>
      <c r="C58" t="n">
        <v>7.7</v>
      </c>
      <c r="D58" t="n">
        <v>7.4</v>
      </c>
      <c r="E58" t="n">
        <v>6.4</v>
      </c>
      <c r="F58" t="n">
        <v>10.7</v>
      </c>
      <c r="G58" t="n">
        <v>7.9</v>
      </c>
      <c r="H58" t="n">
        <v>8.199999999999999</v>
      </c>
      <c r="I58" t="n">
        <v>7.7</v>
      </c>
      <c r="J58" t="n">
        <v>10.6</v>
      </c>
      <c r="K58" t="n">
        <v>13.5</v>
      </c>
    </row>
    <row r="59">
      <c r="A59" s="5" t="inlineStr">
        <is>
          <t>Eigenkapitalrendite in %</t>
        </is>
      </c>
      <c r="B59" s="5" t="inlineStr">
        <is>
          <t>Return on Equity in %</t>
        </is>
      </c>
      <c r="C59" t="n">
        <v>11.69</v>
      </c>
      <c r="D59" t="n">
        <v>10.98</v>
      </c>
      <c r="E59" t="n">
        <v>10.89</v>
      </c>
      <c r="F59" t="n">
        <v>15.74</v>
      </c>
      <c r="G59" t="n">
        <v>24.37</v>
      </c>
      <c r="H59" t="n">
        <v>20.72</v>
      </c>
      <c r="I59" t="n">
        <v>19.73</v>
      </c>
      <c r="J59" t="n">
        <v>14.21</v>
      </c>
      <c r="K59" t="n">
        <v>13.2</v>
      </c>
    </row>
    <row r="60">
      <c r="A60" s="5" t="inlineStr">
        <is>
          <t>Umsatzrendite in %</t>
        </is>
      </c>
      <c r="B60" s="5" t="inlineStr">
        <is>
          <t>Return on sales in %</t>
        </is>
      </c>
      <c r="C60" t="n">
        <v>5.47</v>
      </c>
      <c r="D60" t="n">
        <v>6.07</v>
      </c>
      <c r="E60" t="n">
        <v>6.04</v>
      </c>
      <c r="F60" t="n">
        <v>9.15</v>
      </c>
      <c r="G60" t="n">
        <v>11.69</v>
      </c>
      <c r="H60" t="n">
        <v>9.94</v>
      </c>
      <c r="I60" t="n">
        <v>9.35</v>
      </c>
      <c r="J60" t="n">
        <v>6.62</v>
      </c>
      <c r="K60" t="n">
        <v>6.52</v>
      </c>
    </row>
    <row r="61">
      <c r="A61" s="5" t="inlineStr">
        <is>
          <t>Gesamtkapitalrendite in %</t>
        </is>
      </c>
      <c r="B61" s="5" t="inlineStr">
        <is>
          <t>Total Return on Investment in %</t>
        </is>
      </c>
      <c r="C61" t="n">
        <v>4.28</v>
      </c>
      <c r="D61" t="n">
        <v>5.12</v>
      </c>
      <c r="E61" t="n">
        <v>5.11</v>
      </c>
      <c r="F61" t="n">
        <v>7.76</v>
      </c>
      <c r="G61" t="n">
        <v>11.35</v>
      </c>
      <c r="H61" t="n">
        <v>10.04</v>
      </c>
      <c r="I61" t="n">
        <v>9.02</v>
      </c>
      <c r="J61" t="n">
        <v>5.94</v>
      </c>
      <c r="K61" t="n">
        <v>5.03</v>
      </c>
    </row>
    <row r="62">
      <c r="A62" s="5" t="inlineStr">
        <is>
          <t>Return on Investment in %</t>
        </is>
      </c>
      <c r="B62" s="5" t="inlineStr">
        <is>
          <t>Return on Investment in %</t>
        </is>
      </c>
      <c r="C62" t="n">
        <v>4.28</v>
      </c>
      <c r="D62" t="n">
        <v>5.12</v>
      </c>
      <c r="E62" t="n">
        <v>5.11</v>
      </c>
      <c r="F62" t="n">
        <v>7.76</v>
      </c>
      <c r="G62" t="n">
        <v>11.35</v>
      </c>
      <c r="H62" t="n">
        <v>10.04</v>
      </c>
      <c r="I62" t="n">
        <v>9.02</v>
      </c>
      <c r="J62" t="n">
        <v>5.94</v>
      </c>
      <c r="K62" t="n">
        <v>5.03</v>
      </c>
    </row>
    <row r="63">
      <c r="A63" s="5" t="inlineStr">
        <is>
          <t>Arbeitsintensität in %</t>
        </is>
      </c>
      <c r="B63" s="5" t="inlineStr">
        <is>
          <t>Work Intensity in %</t>
        </is>
      </c>
      <c r="C63" t="n">
        <v>25.96</v>
      </c>
      <c r="D63" t="n">
        <v>28.61</v>
      </c>
      <c r="E63" t="n">
        <v>29.04</v>
      </c>
      <c r="F63" t="n">
        <v>26.41</v>
      </c>
      <c r="G63" t="n">
        <v>26.49</v>
      </c>
      <c r="H63" t="n">
        <v>28.13</v>
      </c>
      <c r="I63" t="n">
        <v>32.82</v>
      </c>
      <c r="J63" t="n">
        <v>30.9</v>
      </c>
      <c r="K63" t="n">
        <v>38.89</v>
      </c>
    </row>
    <row r="64">
      <c r="A64" s="5" t="inlineStr">
        <is>
          <t>Eigenkapitalquote in %</t>
        </is>
      </c>
      <c r="B64" s="5" t="inlineStr">
        <is>
          <t>Equity Ratio in %</t>
        </is>
      </c>
      <c r="C64" t="n">
        <v>36.57</v>
      </c>
      <c r="D64" t="n">
        <v>46.59</v>
      </c>
      <c r="E64" t="n">
        <v>46.93</v>
      </c>
      <c r="F64" t="n">
        <v>49.26</v>
      </c>
      <c r="G64" t="n">
        <v>46.58</v>
      </c>
      <c r="H64" t="n">
        <v>48.46</v>
      </c>
      <c r="I64" t="n">
        <v>45.72</v>
      </c>
      <c r="J64" t="n">
        <v>41.77</v>
      </c>
      <c r="K64" t="n">
        <v>38.15</v>
      </c>
    </row>
    <row r="65">
      <c r="A65" s="5" t="inlineStr">
        <is>
          <t>Fremdkapitalquote in %</t>
        </is>
      </c>
      <c r="B65" s="5" t="inlineStr">
        <is>
          <t>Debt Ratio in %</t>
        </is>
      </c>
      <c r="C65" t="n">
        <v>63.43</v>
      </c>
      <c r="D65" t="n">
        <v>53.41</v>
      </c>
      <c r="E65" t="n">
        <v>53.07</v>
      </c>
      <c r="F65" t="n">
        <v>50.74</v>
      </c>
      <c r="G65" t="n">
        <v>53.42</v>
      </c>
      <c r="H65" t="n">
        <v>51.54</v>
      </c>
      <c r="I65" t="n">
        <v>54.28</v>
      </c>
      <c r="J65" t="n">
        <v>58.23</v>
      </c>
      <c r="K65" t="n">
        <v>61.85</v>
      </c>
    </row>
    <row r="66">
      <c r="A66" s="5" t="inlineStr">
        <is>
          <t>Verschuldungsgrad in %</t>
        </is>
      </c>
      <c r="B66" s="5" t="inlineStr">
        <is>
          <t>Finance Gearing in %</t>
        </is>
      </c>
      <c r="C66" t="n">
        <v>173.47</v>
      </c>
      <c r="D66" t="n">
        <v>114.64</v>
      </c>
      <c r="E66" t="n">
        <v>113.1</v>
      </c>
      <c r="F66" t="n">
        <v>102.99</v>
      </c>
      <c r="G66" t="n">
        <v>114.67</v>
      </c>
      <c r="H66" t="n">
        <v>106.35</v>
      </c>
      <c r="I66" t="n">
        <v>118.74</v>
      </c>
      <c r="J66" t="n">
        <v>139.41</v>
      </c>
      <c r="K66" t="n">
        <v>162.11</v>
      </c>
    </row>
    <row r="67">
      <c r="A67" s="5" t="inlineStr"/>
      <c r="B67" s="5" t="inlineStr"/>
    </row>
    <row r="68">
      <c r="A68" s="5" t="inlineStr">
        <is>
          <t>Kurzfristige Vermögensquote in %</t>
        </is>
      </c>
      <c r="B68" s="5" t="inlineStr">
        <is>
          <t>Current Assets Ratio in %</t>
        </is>
      </c>
      <c r="C68" t="n">
        <v>25.96</v>
      </c>
      <c r="D68" t="n">
        <v>28.61</v>
      </c>
      <c r="E68" t="n">
        <v>29.04</v>
      </c>
      <c r="F68" t="n">
        <v>26.41</v>
      </c>
      <c r="G68" t="n">
        <v>26.49</v>
      </c>
      <c r="H68" t="n">
        <v>28.13</v>
      </c>
      <c r="I68" t="n">
        <v>32.82</v>
      </c>
      <c r="J68" t="n">
        <v>30.9</v>
      </c>
    </row>
    <row r="69">
      <c r="A69" s="5" t="inlineStr">
        <is>
          <t>Nettogewinn Marge in %</t>
        </is>
      </c>
      <c r="B69" s="5" t="inlineStr">
        <is>
          <t>Net Profit Marge in %</t>
        </is>
      </c>
      <c r="C69" t="n">
        <v>2170.4</v>
      </c>
      <c r="D69" t="n">
        <v>2410.77</v>
      </c>
      <c r="E69" t="n">
        <v>2399.69</v>
      </c>
      <c r="F69" t="n">
        <v>3634.04</v>
      </c>
      <c r="G69" t="n">
        <v>4644.07</v>
      </c>
      <c r="H69" t="n">
        <v>3947.37</v>
      </c>
      <c r="I69" t="n">
        <v>3709.23</v>
      </c>
      <c r="J69" t="n">
        <v>2620.76</v>
      </c>
    </row>
    <row r="70">
      <c r="A70" s="5" t="inlineStr">
        <is>
          <t>Operative Ergebnis Marge in %</t>
        </is>
      </c>
      <c r="B70" s="5" t="inlineStr">
        <is>
          <t>EBIT Marge in %</t>
        </is>
      </c>
      <c r="C70" t="n">
        <v>2898.01</v>
      </c>
      <c r="D70" t="n">
        <v>3097.64</v>
      </c>
      <c r="E70" t="n">
        <v>3178.6</v>
      </c>
      <c r="F70" t="n">
        <v>4238.3</v>
      </c>
      <c r="G70" t="n">
        <v>5830.51</v>
      </c>
      <c r="H70" t="n">
        <v>5096.49</v>
      </c>
      <c r="I70" t="n">
        <v>4631.87</v>
      </c>
      <c r="J70" t="n">
        <v>3401.85</v>
      </c>
    </row>
    <row r="71">
      <c r="A71" s="5" t="inlineStr">
        <is>
          <t>Vermögensumsschlag in %</t>
        </is>
      </c>
      <c r="B71" s="5" t="inlineStr">
        <is>
          <t>Asset Turnover in %</t>
        </is>
      </c>
      <c r="C71" t="n">
        <v>0.2</v>
      </c>
      <c r="D71" t="n">
        <v>0.21</v>
      </c>
      <c r="E71" t="n">
        <v>0.21</v>
      </c>
      <c r="F71" t="n">
        <v>0.21</v>
      </c>
      <c r="G71" t="n">
        <v>0.24</v>
      </c>
      <c r="H71" t="n">
        <v>0.25</v>
      </c>
      <c r="I71" t="n">
        <v>0.24</v>
      </c>
      <c r="J71" t="n">
        <v>0.23</v>
      </c>
    </row>
    <row r="72">
      <c r="A72" s="5" t="inlineStr">
        <is>
          <t>Langfristige Vermögensquote in %</t>
        </is>
      </c>
      <c r="B72" s="5" t="inlineStr">
        <is>
          <t>Non-Current Assets Ratio in %</t>
        </is>
      </c>
      <c r="C72" t="n">
        <v>74.04000000000001</v>
      </c>
      <c r="D72" t="n">
        <v>71.39</v>
      </c>
      <c r="E72" t="n">
        <v>70.95999999999999</v>
      </c>
      <c r="F72" t="n">
        <v>73.59</v>
      </c>
      <c r="G72" t="n">
        <v>73.51000000000001</v>
      </c>
      <c r="H72" t="n">
        <v>71.87</v>
      </c>
      <c r="I72" t="n">
        <v>67.18000000000001</v>
      </c>
      <c r="J72" t="n">
        <v>69.09999999999999</v>
      </c>
    </row>
    <row r="73">
      <c r="A73" s="5" t="inlineStr">
        <is>
          <t>Gesamtkapitalrentabilität</t>
        </is>
      </c>
      <c r="B73" s="5" t="inlineStr">
        <is>
          <t>ROA Return on Assets in %</t>
        </is>
      </c>
      <c r="C73" t="n">
        <v>4.28</v>
      </c>
      <c r="D73" t="n">
        <v>5.12</v>
      </c>
      <c r="E73" t="n">
        <v>5.11</v>
      </c>
      <c r="F73" t="n">
        <v>7.76</v>
      </c>
      <c r="G73" t="n">
        <v>11.35</v>
      </c>
      <c r="H73" t="n">
        <v>10.04</v>
      </c>
      <c r="I73" t="n">
        <v>9.02</v>
      </c>
      <c r="J73" t="n">
        <v>5.94</v>
      </c>
    </row>
    <row r="74">
      <c r="A74" s="5" t="inlineStr">
        <is>
          <t>Ertrag des eingesetzten Kapitals</t>
        </is>
      </c>
      <c r="B74" s="5" t="inlineStr">
        <is>
          <t>ROCE Return on Cap. Empl. in %</t>
        </is>
      </c>
      <c r="C74" t="n">
        <v>8.48</v>
      </c>
      <c r="D74" t="n">
        <v>9.32</v>
      </c>
      <c r="E74" t="n">
        <v>9.390000000000001</v>
      </c>
      <c r="F74" t="n">
        <v>12.67</v>
      </c>
      <c r="G74" t="n">
        <v>22.48</v>
      </c>
      <c r="H74" t="n">
        <v>18.97</v>
      </c>
      <c r="I74" t="n">
        <v>16.39</v>
      </c>
      <c r="J74" t="n">
        <v>10.92</v>
      </c>
    </row>
    <row r="75">
      <c r="A75" s="5" t="inlineStr">
        <is>
          <t>Eigenkapital zu Anlagevermögen</t>
        </is>
      </c>
      <c r="B75" s="5" t="inlineStr">
        <is>
          <t>Equity to Fixed Assets in %</t>
        </is>
      </c>
      <c r="C75" t="n">
        <v>49.39</v>
      </c>
      <c r="D75" t="n">
        <v>65.26000000000001</v>
      </c>
      <c r="E75" t="n">
        <v>66.13</v>
      </c>
      <c r="F75" t="n">
        <v>66.95</v>
      </c>
      <c r="G75" t="n">
        <v>63.37</v>
      </c>
      <c r="H75" t="n">
        <v>67.43000000000001</v>
      </c>
      <c r="I75" t="n">
        <v>68.05</v>
      </c>
      <c r="J75" t="n">
        <v>60.44</v>
      </c>
    </row>
    <row r="76">
      <c r="A76" s="5" t="inlineStr">
        <is>
          <t>Liquidität Dritten Grades</t>
        </is>
      </c>
      <c r="B76" s="5" t="inlineStr">
        <is>
          <t>Current Ratio in %</t>
        </is>
      </c>
      <c r="C76" t="n">
        <v>79.42</v>
      </c>
      <c r="D76" t="n">
        <v>97.14</v>
      </c>
      <c r="E76" t="n">
        <v>103.83</v>
      </c>
      <c r="F76" t="n">
        <v>92.43000000000001</v>
      </c>
      <c r="G76" t="n">
        <v>72.34</v>
      </c>
      <c r="H76" t="n">
        <v>88.8</v>
      </c>
      <c r="I76" t="n">
        <v>105</v>
      </c>
      <c r="J76" t="n">
        <v>104.98</v>
      </c>
    </row>
    <row r="77">
      <c r="A77" s="5" t="inlineStr">
        <is>
          <t>Operativer Cashflow</t>
        </is>
      </c>
      <c r="B77" s="5" t="inlineStr">
        <is>
          <t>Operating Cashflow in M</t>
        </is>
      </c>
      <c r="C77" t="n">
        <v>2382</v>
      </c>
      <c r="D77" t="n">
        <v>2005.9105</v>
      </c>
      <c r="E77" t="n">
        <v>2895.6609</v>
      </c>
      <c r="F77" t="n">
        <v>4107.1514</v>
      </c>
      <c r="G77" t="n">
        <v>4571.8871</v>
      </c>
      <c r="H77" t="n">
        <v>5585.79</v>
      </c>
      <c r="I77" t="n">
        <v>3370.53</v>
      </c>
      <c r="J77" t="n">
        <v>3556.08</v>
      </c>
    </row>
    <row r="78">
      <c r="A78" s="5" t="inlineStr">
        <is>
          <t>Aktienrückkauf</t>
        </is>
      </c>
      <c r="B78" s="5" t="inlineStr">
        <is>
          <t>Share Buyback in M</t>
        </is>
      </c>
      <c r="C78" t="n">
        <v>0.2099999999999795</v>
      </c>
      <c r="D78" t="n">
        <v>0</v>
      </c>
      <c r="E78" t="n">
        <v>0</v>
      </c>
      <c r="F78" t="n">
        <v>0</v>
      </c>
      <c r="G78" t="n">
        <v>-0.2099999999999795</v>
      </c>
      <c r="H78" t="n">
        <v>0</v>
      </c>
      <c r="I78" t="n">
        <v>-1</v>
      </c>
      <c r="J78" t="n">
        <v>0</v>
      </c>
    </row>
    <row r="79">
      <c r="A79" s="5" t="inlineStr">
        <is>
          <t>Umsatzwachstum 1J in %</t>
        </is>
      </c>
      <c r="B79" s="5" t="inlineStr">
        <is>
          <t>Revenue Growth 1Y in %</t>
        </is>
      </c>
      <c r="C79" t="n">
        <v>8.279999999999999</v>
      </c>
      <c r="D79" t="n">
        <v>16.84</v>
      </c>
      <c r="E79" t="n">
        <v>8.17</v>
      </c>
      <c r="F79" t="n">
        <v>-0.42</v>
      </c>
      <c r="G79" t="n">
        <v>3.51</v>
      </c>
      <c r="H79" t="n">
        <v>6.24</v>
      </c>
      <c r="I79" t="n">
        <v>10.28</v>
      </c>
      <c r="J79" t="n">
        <v>11.58</v>
      </c>
    </row>
    <row r="80">
      <c r="A80" s="5" t="inlineStr">
        <is>
          <t>Umsatzwachstum 3J in %</t>
        </is>
      </c>
      <c r="B80" s="5" t="inlineStr">
        <is>
          <t>Revenue Growth 3Y in %</t>
        </is>
      </c>
      <c r="C80" t="n">
        <v>11.1</v>
      </c>
      <c r="D80" t="n">
        <v>8.199999999999999</v>
      </c>
      <c r="E80" t="n">
        <v>3.75</v>
      </c>
      <c r="F80" t="n">
        <v>3.11</v>
      </c>
      <c r="G80" t="n">
        <v>6.68</v>
      </c>
      <c r="H80" t="n">
        <v>9.369999999999999</v>
      </c>
      <c r="I80" t="inlineStr">
        <is>
          <t>-</t>
        </is>
      </c>
      <c r="J80" t="inlineStr">
        <is>
          <t>-</t>
        </is>
      </c>
    </row>
    <row r="81">
      <c r="A81" s="5" t="inlineStr">
        <is>
          <t>Umsatzwachstum 5J in %</t>
        </is>
      </c>
      <c r="B81" s="5" t="inlineStr">
        <is>
          <t>Revenue Growth 5Y in %</t>
        </is>
      </c>
      <c r="C81" t="n">
        <v>7.28</v>
      </c>
      <c r="D81" t="n">
        <v>6.87</v>
      </c>
      <c r="E81" t="n">
        <v>5.56</v>
      </c>
      <c r="F81" t="n">
        <v>6.24</v>
      </c>
      <c r="G81" t="inlineStr">
        <is>
          <t>-</t>
        </is>
      </c>
      <c r="H81" t="inlineStr">
        <is>
          <t>-</t>
        </is>
      </c>
      <c r="I81" t="inlineStr">
        <is>
          <t>-</t>
        </is>
      </c>
      <c r="J81" t="inlineStr">
        <is>
          <t>-</t>
        </is>
      </c>
    </row>
    <row r="82">
      <c r="A82" s="5" t="inlineStr">
        <is>
          <t>Umsatzwachstum 10J in %</t>
        </is>
      </c>
      <c r="B82" s="5" t="inlineStr">
        <is>
          <t>Revenue Growth 10Y in %</t>
        </is>
      </c>
      <c r="C82" t="inlineStr">
        <is>
          <t>-</t>
        </is>
      </c>
      <c r="D82" t="inlineStr">
        <is>
          <t>-</t>
        </is>
      </c>
      <c r="E82" t="inlineStr">
        <is>
          <t>-</t>
        </is>
      </c>
      <c r="F82" t="inlineStr">
        <is>
          <t>-</t>
        </is>
      </c>
      <c r="G82" t="inlineStr">
        <is>
          <t>-</t>
        </is>
      </c>
      <c r="H82" t="inlineStr">
        <is>
          <t>-</t>
        </is>
      </c>
      <c r="I82" t="inlineStr">
        <is>
          <t>-</t>
        </is>
      </c>
      <c r="J82" t="inlineStr">
        <is>
          <t>-</t>
        </is>
      </c>
    </row>
    <row r="83">
      <c r="A83" s="5" t="inlineStr">
        <is>
          <t>Gewinnwachstum 1J in %</t>
        </is>
      </c>
      <c r="B83" s="5" t="inlineStr">
        <is>
          <t>Earnings Growth 1Y in %</t>
        </is>
      </c>
      <c r="C83" t="n">
        <v>-2.51</v>
      </c>
      <c r="D83" t="n">
        <v>17.38</v>
      </c>
      <c r="E83" t="n">
        <v>-28.57</v>
      </c>
      <c r="F83" t="n">
        <v>-22.08</v>
      </c>
      <c r="G83" t="n">
        <v>21.78</v>
      </c>
      <c r="H83" t="n">
        <v>13.07</v>
      </c>
      <c r="I83" t="n">
        <v>56.08</v>
      </c>
      <c r="J83" t="n">
        <v>13.33</v>
      </c>
    </row>
    <row r="84">
      <c r="A84" s="5" t="inlineStr">
        <is>
          <t>Gewinnwachstum 3J in %</t>
        </is>
      </c>
      <c r="B84" s="5" t="inlineStr">
        <is>
          <t>Earnings Growth 3Y in %</t>
        </is>
      </c>
      <c r="C84" t="n">
        <v>-4.57</v>
      </c>
      <c r="D84" t="n">
        <v>-11.09</v>
      </c>
      <c r="E84" t="n">
        <v>-9.619999999999999</v>
      </c>
      <c r="F84" t="n">
        <v>4.26</v>
      </c>
      <c r="G84" t="n">
        <v>30.31</v>
      </c>
      <c r="H84" t="n">
        <v>27.49</v>
      </c>
      <c r="I84" t="inlineStr">
        <is>
          <t>-</t>
        </is>
      </c>
      <c r="J84" t="inlineStr">
        <is>
          <t>-</t>
        </is>
      </c>
    </row>
    <row r="85">
      <c r="A85" s="5" t="inlineStr">
        <is>
          <t>Gewinnwachstum 5J in %</t>
        </is>
      </c>
      <c r="B85" s="5" t="inlineStr">
        <is>
          <t>Earnings Growth 5Y in %</t>
        </is>
      </c>
      <c r="C85" t="n">
        <v>-2.8</v>
      </c>
      <c r="D85" t="n">
        <v>0.32</v>
      </c>
      <c r="E85" t="n">
        <v>8.06</v>
      </c>
      <c r="F85" t="n">
        <v>16.44</v>
      </c>
      <c r="G85" t="inlineStr">
        <is>
          <t>-</t>
        </is>
      </c>
      <c r="H85" t="inlineStr">
        <is>
          <t>-</t>
        </is>
      </c>
      <c r="I85" t="inlineStr">
        <is>
          <t>-</t>
        </is>
      </c>
      <c r="J85" t="inlineStr">
        <is>
          <t>-</t>
        </is>
      </c>
    </row>
    <row r="86">
      <c r="A86" s="5" t="inlineStr">
        <is>
          <t>Gewinnwachstum 10J in %</t>
        </is>
      </c>
      <c r="B86" s="5" t="inlineStr">
        <is>
          <t>Earnings Growth 10Y in %</t>
        </is>
      </c>
      <c r="C86" t="inlineStr">
        <is>
          <t>-</t>
        </is>
      </c>
      <c r="D86" t="inlineStr">
        <is>
          <t>-</t>
        </is>
      </c>
      <c r="E86" t="inlineStr">
        <is>
          <t>-</t>
        </is>
      </c>
      <c r="F86" t="inlineStr">
        <is>
          <t>-</t>
        </is>
      </c>
      <c r="G86" t="inlineStr">
        <is>
          <t>-</t>
        </is>
      </c>
      <c r="H86" t="inlineStr">
        <is>
          <t>-</t>
        </is>
      </c>
      <c r="I86" t="inlineStr">
        <is>
          <t>-</t>
        </is>
      </c>
      <c r="J86" t="inlineStr">
        <is>
          <t>-</t>
        </is>
      </c>
    </row>
    <row r="87">
      <c r="A87" s="5" t="inlineStr">
        <is>
          <t>PEG Ratio</t>
        </is>
      </c>
      <c r="B87" s="5" t="inlineStr">
        <is>
          <t>KGW Kurs/Gewinn/Wachstum</t>
        </is>
      </c>
      <c r="C87" t="n">
        <v>-4.64</v>
      </c>
      <c r="D87" t="n">
        <v>41.88</v>
      </c>
      <c r="E87" t="n">
        <v>1.95</v>
      </c>
      <c r="F87" t="n">
        <v>0.57</v>
      </c>
      <c r="G87" t="inlineStr">
        <is>
          <t>-</t>
        </is>
      </c>
      <c r="H87" t="inlineStr">
        <is>
          <t>-</t>
        </is>
      </c>
      <c r="I87" t="inlineStr">
        <is>
          <t>-</t>
        </is>
      </c>
      <c r="J87" t="inlineStr">
        <is>
          <t>-</t>
        </is>
      </c>
    </row>
    <row r="88">
      <c r="A88" s="5" t="inlineStr">
        <is>
          <t>EBIT-Wachstum 1J in %</t>
        </is>
      </c>
      <c r="B88" s="5" t="inlineStr">
        <is>
          <t>EBIT Growth 1Y in %</t>
        </is>
      </c>
      <c r="C88" t="n">
        <v>1.3</v>
      </c>
      <c r="D88" t="n">
        <v>13.86</v>
      </c>
      <c r="E88" t="n">
        <v>-18.88</v>
      </c>
      <c r="F88" t="n">
        <v>-27.62</v>
      </c>
      <c r="G88" t="n">
        <v>18.42</v>
      </c>
      <c r="H88" t="n">
        <v>16.9</v>
      </c>
      <c r="I88" t="n">
        <v>50.15</v>
      </c>
      <c r="J88" t="n">
        <v>23.05</v>
      </c>
    </row>
    <row r="89">
      <c r="A89" s="5" t="inlineStr">
        <is>
          <t>EBIT-Wachstum 3J in %</t>
        </is>
      </c>
      <c r="B89" s="5" t="inlineStr">
        <is>
          <t>EBIT Growth 3Y in %</t>
        </is>
      </c>
      <c r="C89" t="n">
        <v>-1.24</v>
      </c>
      <c r="D89" t="n">
        <v>-10.88</v>
      </c>
      <c r="E89" t="n">
        <v>-9.359999999999999</v>
      </c>
      <c r="F89" t="n">
        <v>2.57</v>
      </c>
      <c r="G89" t="n">
        <v>28.49</v>
      </c>
      <c r="H89" t="n">
        <v>30.03</v>
      </c>
      <c r="I89" t="inlineStr">
        <is>
          <t>-</t>
        </is>
      </c>
      <c r="J89" t="inlineStr">
        <is>
          <t>-</t>
        </is>
      </c>
    </row>
    <row r="90">
      <c r="A90" s="5" t="inlineStr">
        <is>
          <t>EBIT-Wachstum 5J in %</t>
        </is>
      </c>
      <c r="B90" s="5" t="inlineStr">
        <is>
          <t>EBIT Growth 5Y in %</t>
        </is>
      </c>
      <c r="C90" t="n">
        <v>-2.58</v>
      </c>
      <c r="D90" t="n">
        <v>0.54</v>
      </c>
      <c r="E90" t="n">
        <v>7.79</v>
      </c>
      <c r="F90" t="n">
        <v>16.18</v>
      </c>
      <c r="G90" t="inlineStr">
        <is>
          <t>-</t>
        </is>
      </c>
      <c r="H90" t="inlineStr">
        <is>
          <t>-</t>
        </is>
      </c>
      <c r="I90" t="inlineStr">
        <is>
          <t>-</t>
        </is>
      </c>
      <c r="J90" t="inlineStr">
        <is>
          <t>-</t>
        </is>
      </c>
    </row>
    <row r="91">
      <c r="A91" s="5" t="inlineStr">
        <is>
          <t>EBIT-Wachstum 10J in %</t>
        </is>
      </c>
      <c r="B91" s="5" t="inlineStr">
        <is>
          <t>EBIT Growth 10Y in %</t>
        </is>
      </c>
      <c r="C91" t="inlineStr">
        <is>
          <t>-</t>
        </is>
      </c>
      <c r="D91" t="inlineStr">
        <is>
          <t>-</t>
        </is>
      </c>
      <c r="E91" t="inlineStr">
        <is>
          <t>-</t>
        </is>
      </c>
      <c r="F91" t="inlineStr">
        <is>
          <t>-</t>
        </is>
      </c>
      <c r="G91" t="inlineStr">
        <is>
          <t>-</t>
        </is>
      </c>
      <c r="H91" t="inlineStr">
        <is>
          <t>-</t>
        </is>
      </c>
      <c r="I91" t="inlineStr">
        <is>
          <t>-</t>
        </is>
      </c>
      <c r="J91" t="inlineStr">
        <is>
          <t>-</t>
        </is>
      </c>
    </row>
    <row r="92">
      <c r="A92" s="5" t="inlineStr">
        <is>
          <t>Op.Cashflow Wachstum 1J in %</t>
        </is>
      </c>
      <c r="B92" s="5" t="inlineStr">
        <is>
          <t>Op.Cashflow Wachstum 1Y in %</t>
        </is>
      </c>
      <c r="C92" t="n">
        <v>18.81</v>
      </c>
      <c r="D92" t="n">
        <v>-30.73</v>
      </c>
      <c r="E92" t="n">
        <v>-29.5</v>
      </c>
      <c r="F92" t="n">
        <v>-10.17</v>
      </c>
      <c r="G92" t="n">
        <v>-18.19</v>
      </c>
      <c r="H92" t="n">
        <v>65.72</v>
      </c>
      <c r="I92" t="n">
        <v>-5.46</v>
      </c>
      <c r="J92" t="n">
        <v>145.36</v>
      </c>
    </row>
    <row r="93">
      <c r="A93" s="5" t="inlineStr">
        <is>
          <t>Op.Cashflow Wachstum 3J in %</t>
        </is>
      </c>
      <c r="B93" s="5" t="inlineStr">
        <is>
          <t>Op.Cashflow Wachstum 3Y in %</t>
        </is>
      </c>
      <c r="C93" t="n">
        <v>-13.81</v>
      </c>
      <c r="D93" t="n">
        <v>-23.47</v>
      </c>
      <c r="E93" t="n">
        <v>-19.29</v>
      </c>
      <c r="F93" t="n">
        <v>12.45</v>
      </c>
      <c r="G93" t="n">
        <v>14.02</v>
      </c>
      <c r="H93" t="n">
        <v>68.54000000000001</v>
      </c>
      <c r="I93" t="inlineStr">
        <is>
          <t>-</t>
        </is>
      </c>
      <c r="J93" t="inlineStr">
        <is>
          <t>-</t>
        </is>
      </c>
    </row>
    <row r="94">
      <c r="A94" s="5" t="inlineStr">
        <is>
          <t>Op.Cashflow Wachstum 5J in %</t>
        </is>
      </c>
      <c r="B94" s="5" t="inlineStr">
        <is>
          <t>Op.Cashflow Wachstum 5Y in %</t>
        </is>
      </c>
      <c r="C94" t="n">
        <v>-13.96</v>
      </c>
      <c r="D94" t="n">
        <v>-4.57</v>
      </c>
      <c r="E94" t="n">
        <v>0.48</v>
      </c>
      <c r="F94" t="n">
        <v>35.45</v>
      </c>
      <c r="G94" t="inlineStr">
        <is>
          <t>-</t>
        </is>
      </c>
      <c r="H94" t="inlineStr">
        <is>
          <t>-</t>
        </is>
      </c>
      <c r="I94" t="inlineStr">
        <is>
          <t>-</t>
        </is>
      </c>
      <c r="J94" t="inlineStr">
        <is>
          <t>-</t>
        </is>
      </c>
    </row>
    <row r="95">
      <c r="A95" s="5" t="inlineStr">
        <is>
          <t>Op.Cashflow Wachstum 10J in %</t>
        </is>
      </c>
      <c r="B95" s="5" t="inlineStr">
        <is>
          <t>Op.Cashflow Wachstum 10Y in %</t>
        </is>
      </c>
      <c r="C95" t="inlineStr">
        <is>
          <t>-</t>
        </is>
      </c>
      <c r="D95" t="inlineStr">
        <is>
          <t>-</t>
        </is>
      </c>
      <c r="E95" t="inlineStr">
        <is>
          <t>-</t>
        </is>
      </c>
      <c r="F95" t="inlineStr">
        <is>
          <t>-</t>
        </is>
      </c>
      <c r="G95" t="inlineStr">
        <is>
          <t>-</t>
        </is>
      </c>
      <c r="H95" t="inlineStr">
        <is>
          <t>-</t>
        </is>
      </c>
      <c r="I95" t="inlineStr">
        <is>
          <t>-</t>
        </is>
      </c>
      <c r="J95" t="inlineStr">
        <is>
          <t>-</t>
        </is>
      </c>
    </row>
    <row r="96">
      <c r="A96" s="5" t="inlineStr">
        <is>
          <t>Working Capital in Mio</t>
        </is>
      </c>
      <c r="B96" s="5" t="inlineStr">
        <is>
          <t>Working Capital in M</t>
        </is>
      </c>
      <c r="C96" t="n">
        <v>-549</v>
      </c>
      <c r="D96" t="n">
        <v>-59</v>
      </c>
      <c r="E96" t="n">
        <v>64</v>
      </c>
      <c r="F96" t="n">
        <v>-119</v>
      </c>
      <c r="G96" t="n">
        <v>-489</v>
      </c>
      <c r="H96" t="n">
        <v>-159</v>
      </c>
      <c r="I96" t="n">
        <v>69</v>
      </c>
      <c r="J96" t="n">
        <v>63</v>
      </c>
      <c r="K96" t="n">
        <v>561</v>
      </c>
    </row>
  </sheetData>
  <pageMargins bottom="1" footer="0.5" header="0.5" left="0.75" right="0.75" top="1"/>
</worksheet>
</file>

<file path=xl/worksheets/sheet33.xml><?xml version="1.0" encoding="utf-8"?>
<worksheet xmlns="http://schemas.openxmlformats.org/spreadsheetml/2006/main">
  <sheetPr>
    <outlinePr summaryBelow="1" summaryRight="1"/>
    <pageSetUpPr/>
  </sheetPr>
  <dimension ref="A1:N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8"/>
  </cols>
  <sheetData>
    <row r="1">
      <c r="A1" s="1" t="inlineStr">
        <is>
          <t xml:space="preserve">EVRAZ </t>
        </is>
      </c>
      <c r="B1" s="2" t="inlineStr">
        <is>
          <t>WKN: A1JMT9  ISIN: GB00B71N6K86  US-Symbol:EVRZF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+44-207-832-89-90</t>
        </is>
      </c>
      <c r="G4" t="inlineStr">
        <is>
          <t>27.02.2020</t>
        </is>
      </c>
      <c r="H4" t="inlineStr">
        <is>
          <t>Publication Of Annual Report</t>
        </is>
      </c>
      <c r="J4" t="inlineStr">
        <is>
          <t>Greenleas International Holdings Ltd.</t>
        </is>
      </c>
      <c r="L4" t="inlineStr">
        <is>
          <t>28,77%</t>
        </is>
      </c>
    </row>
    <row r="5">
      <c r="A5" s="5" t="inlineStr">
        <is>
          <t>Ticker</t>
        </is>
      </c>
      <c r="B5" t="inlineStr">
        <is>
          <t>EVZ</t>
        </is>
      </c>
      <c r="C5" s="5" t="inlineStr">
        <is>
          <t>Fax</t>
        </is>
      </c>
      <c r="D5" s="5" t="inlineStr"/>
      <c r="E5" t="inlineStr">
        <is>
          <t>+7-495-232-13-59</t>
        </is>
      </c>
      <c r="G5" t="inlineStr">
        <is>
          <t>27.03.2020</t>
        </is>
      </c>
      <c r="H5" t="inlineStr">
        <is>
          <t>Dividend Payout</t>
        </is>
      </c>
      <c r="J5" t="inlineStr">
        <is>
          <t>Abiglaze Ltd</t>
        </is>
      </c>
      <c r="L5" t="inlineStr">
        <is>
          <t>19,41%</t>
        </is>
      </c>
    </row>
    <row r="6">
      <c r="A6" s="5" t="inlineStr">
        <is>
          <t>Gelistet Seit / Listed Since</t>
        </is>
      </c>
      <c r="B6" t="inlineStr">
        <is>
          <t>-</t>
        </is>
      </c>
      <c r="C6" s="5" t="inlineStr">
        <is>
          <t>Internet</t>
        </is>
      </c>
      <c r="D6" s="5" t="inlineStr"/>
      <c r="E6" t="inlineStr">
        <is>
          <t>http://www.evraz.com/</t>
        </is>
      </c>
      <c r="G6" t="inlineStr">
        <is>
          <t>16.06.2020</t>
        </is>
      </c>
      <c r="H6" t="inlineStr">
        <is>
          <t>Annual General Meeting</t>
        </is>
      </c>
      <c r="J6" t="inlineStr">
        <is>
          <t>Crosland Global Limited</t>
        </is>
      </c>
      <c r="L6" t="inlineStr">
        <is>
          <t>9,69%</t>
        </is>
      </c>
    </row>
    <row r="7">
      <c r="A7" s="5" t="inlineStr">
        <is>
          <t>Nominalwert / Nominal Value</t>
        </is>
      </c>
      <c r="B7" t="inlineStr">
        <is>
          <t>1,00</t>
        </is>
      </c>
      <c r="C7" s="5" t="inlineStr">
        <is>
          <t>Inv. Relations E-Mail</t>
        </is>
      </c>
      <c r="D7" s="5" t="inlineStr"/>
      <c r="E7" t="inlineStr">
        <is>
          <t>ir@evraz.com</t>
        </is>
      </c>
      <c r="G7" t="inlineStr">
        <is>
          <t>06.08.2020</t>
        </is>
      </c>
      <c r="H7" t="inlineStr">
        <is>
          <t>Score Half Year</t>
        </is>
      </c>
      <c r="J7" t="inlineStr">
        <is>
          <t>Freefloat</t>
        </is>
      </c>
      <c r="L7" t="inlineStr">
        <is>
          <t>42,13%</t>
        </is>
      </c>
    </row>
    <row r="8">
      <c r="A8" s="5" t="inlineStr">
        <is>
          <t>Land / Country</t>
        </is>
      </c>
      <c r="B8" t="inlineStr">
        <is>
          <t>Großbritannien</t>
        </is>
      </c>
      <c r="C8" s="5" t="inlineStr">
        <is>
          <t>Kontaktperson / Contact Person</t>
        </is>
      </c>
      <c r="D8" s="5" t="inlineStr"/>
      <c r="E8" t="inlineStr">
        <is>
          <t>Irina Bakhturina</t>
        </is>
      </c>
    </row>
    <row r="9">
      <c r="A9" s="5" t="inlineStr">
        <is>
          <t>Währung / Currency</t>
        </is>
      </c>
      <c r="B9" t="inlineStr">
        <is>
          <t>USD</t>
        </is>
      </c>
      <c r="C9" s="5" t="inlineStr"/>
      <c r="D9" s="5" t="inlineStr"/>
    </row>
    <row r="10">
      <c r="A10" s="5" t="inlineStr">
        <is>
          <t>Branche / Industry</t>
        </is>
      </c>
      <c r="B10" t="inlineStr">
        <is>
          <t>Metalworking</t>
        </is>
      </c>
      <c r="C10" s="5" t="inlineStr"/>
      <c r="D10" s="5" t="inlineStr"/>
    </row>
    <row r="11">
      <c r="A11" s="5" t="inlineStr">
        <is>
          <t>Sektor / Sector</t>
        </is>
      </c>
      <c r="B11" t="inlineStr">
        <is>
          <t>Industry</t>
        </is>
      </c>
    </row>
    <row r="12">
      <c r="A12" s="5" t="inlineStr">
        <is>
          <t>Typ / Genre</t>
        </is>
      </c>
      <c r="B12" t="inlineStr">
        <is>
          <t>Namensaktie</t>
        </is>
      </c>
    </row>
    <row r="13">
      <c r="A13" s="5" t="inlineStr">
        <is>
          <t>Adresse / Address</t>
        </is>
      </c>
      <c r="B13" t="inlineStr">
        <is>
          <t>Evraz plc.5th floor, 6 St. Andrew Street  UK-London EC4A 3AE</t>
        </is>
      </c>
    </row>
    <row r="14">
      <c r="A14" s="5" t="inlineStr">
        <is>
          <t>Management</t>
        </is>
      </c>
      <c r="B14" t="inlineStr">
        <is>
          <t>Alexander Frolov, Leonid Kachur, Aleksey Ivanov, Nikolay Ivanov</t>
        </is>
      </c>
    </row>
    <row r="15">
      <c r="A15" s="5" t="inlineStr">
        <is>
          <t>Aufsichtsrat / Board</t>
        </is>
      </c>
      <c r="B15" t="inlineStr">
        <is>
          <t>Alexander G. Abramov, Alexander Frolov, Eugene Shvidler, Eugene Tenenbaum, Laurie Argo, Deborah Gudgeon, Karl Gruber, Alexander Izosimov, Sir Michael Peat</t>
        </is>
      </c>
    </row>
    <row r="16">
      <c r="A16" s="5" t="inlineStr">
        <is>
          <t>Beschreibung</t>
        </is>
      </c>
      <c r="B16" t="inlineStr">
        <is>
          <t>Die russische Holdinggesellschaft Evraz Group agiert mit ihren zahlreichen Tochterunternehmen als einer der weltweit führenden Player in der Stahl- und Eisenerz-Produktion, im Bergbau sowie in der Herstellung von Vanadium (Metall für den Einsatz in der Stahlproduktion). Zum metallurgischen Kernbestand von Evraz zählen große Stahlwerke in der Ural-Region und in Sibirien. Im Besitz eigener Werke und Abbaustätten ist das Unternehmen mit Moskauer Hauptsitz darüber hinaus auch in den USA, in der Ukraine, in Italien und in Südafrika. Die Bergbau- und Kohle-Sparte der Evraz Group umfasst unter anderem Minen in Russland und in der Ukraine. Im fernen Osten Russlands besitzt und betreibt sie den Seehafen von Nachodka. Das europäische Office (Evraz Group S.A.) ist in Luxemburg registriert, in Nordamerika führt die Tochterfirma Evraz Inc. NA (Portland, Oregon/USA) die Geschäfte. Als einer der großen Akteure im Weltmarkt für Vanadium betreibt die Gruppe dessen Gewinnung in den USA, in der Tschechischen Republik und in Südafrika. Copyright 2014 FINANCE BASE AG</t>
        </is>
      </c>
    </row>
    <row r="17">
      <c r="A17" s="5" t="inlineStr">
        <is>
          <t>Profile</t>
        </is>
      </c>
      <c r="B17" t="inlineStr">
        <is>
          <t>The Russian holding company Evraz Group operates with its numerous subsidiaries as a leading global player in the steel and iron ore production, mining and the production of vanadium (metal for use in steel production). For metallurgical core set of Evraz include major steel plants in the Urals region and Siberia. Owned his own works and mining sites, the company is headquartered in Moscow is also provided in the US, Ukraine, Italy and South Africa. The mining and coal division of Evraz Group includes, among other mines in Russia and Ukraine. In the Far East of Russia owns and operates them the seaport of Nakhodka. The European Office (Evraz Group S.A.) is registered in Luxembourg, in North America, the subsidiary Evraz Inc. NA (Portland, Oregon / USA) manages the business. As a major player in the global market for vanadium, the Group operates its recovery in the US, the Czech Republic and South Africa.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row>
    <row r="20">
      <c r="A20" s="5" t="inlineStr">
        <is>
          <t>Umsatz</t>
        </is>
      </c>
      <c r="B20" s="5" t="inlineStr">
        <is>
          <t>Revenue</t>
        </is>
      </c>
      <c r="C20" t="n">
        <v>11569</v>
      </c>
      <c r="D20" t="n">
        <v>12525</v>
      </c>
      <c r="E20" t="n">
        <v>10520</v>
      </c>
      <c r="F20" t="n">
        <v>7477</v>
      </c>
      <c r="G20" t="n">
        <v>8552</v>
      </c>
      <c r="H20" t="n">
        <v>12745</v>
      </c>
      <c r="I20" t="n">
        <v>14071</v>
      </c>
      <c r="J20" t="n">
        <v>14367</v>
      </c>
      <c r="K20" t="n">
        <v>16077</v>
      </c>
      <c r="L20" t="n">
        <v>13144</v>
      </c>
      <c r="M20" t="n">
        <v>9505</v>
      </c>
      <c r="N20" t="inlineStr">
        <is>
          <t>-</t>
        </is>
      </c>
    </row>
    <row r="21">
      <c r="A21" s="5" t="inlineStr">
        <is>
          <t>Bruttoergebnis vom Umsatz</t>
        </is>
      </c>
      <c r="B21" s="5" t="inlineStr">
        <is>
          <t>Gross Profit</t>
        </is>
      </c>
      <c r="C21" t="n">
        <v>3632</v>
      </c>
      <c r="D21" t="n">
        <v>4825</v>
      </c>
      <c r="E21" t="n">
        <v>3342</v>
      </c>
      <c r="F21" t="n">
        <v>2192</v>
      </c>
      <c r="G21" t="n">
        <v>2172</v>
      </c>
      <c r="H21" t="n">
        <v>3327</v>
      </c>
      <c r="I21" t="n">
        <v>2943</v>
      </c>
      <c r="J21" t="n">
        <v>2929</v>
      </c>
      <c r="K21" t="n">
        <v>3927</v>
      </c>
      <c r="L21" t="n">
        <v>3075</v>
      </c>
      <c r="M21" t="n">
        <v>1016</v>
      </c>
      <c r="N21" t="inlineStr">
        <is>
          <t>-</t>
        </is>
      </c>
    </row>
    <row r="22">
      <c r="A22" s="5" t="inlineStr">
        <is>
          <t>Operatives Ergebnis (EBIT)</t>
        </is>
      </c>
      <c r="B22" s="5" t="inlineStr">
        <is>
          <t>EBIT Earning Before Interest &amp; Tax</t>
        </is>
      </c>
      <c r="C22" t="n">
        <v>1217</v>
      </c>
      <c r="D22" t="n">
        <v>3528</v>
      </c>
      <c r="E22" t="n">
        <v>1986</v>
      </c>
      <c r="F22" t="n">
        <v>463</v>
      </c>
      <c r="G22" t="n">
        <v>-24</v>
      </c>
      <c r="H22" t="n">
        <v>-101</v>
      </c>
      <c r="I22" t="n">
        <v>19</v>
      </c>
      <c r="J22" t="n">
        <v>243</v>
      </c>
      <c r="K22" t="n">
        <v>1860</v>
      </c>
      <c r="L22" t="n">
        <v>1330</v>
      </c>
      <c r="M22" t="n">
        <v>-1047</v>
      </c>
      <c r="N22" t="inlineStr">
        <is>
          <t>-</t>
        </is>
      </c>
    </row>
    <row r="23">
      <c r="A23" s="5" t="inlineStr">
        <is>
          <t>Finanzergebnis</t>
        </is>
      </c>
      <c r="B23" s="5" t="inlineStr">
        <is>
          <t>Financial Result</t>
        </is>
      </c>
      <c r="C23" t="n">
        <v>-315</v>
      </c>
      <c r="D23" t="n">
        <v>-327</v>
      </c>
      <c r="E23" t="n">
        <v>-831</v>
      </c>
      <c r="F23" t="n">
        <v>-555</v>
      </c>
      <c r="G23" t="n">
        <v>-683</v>
      </c>
      <c r="H23" t="n">
        <v>-983</v>
      </c>
      <c r="I23" t="n">
        <v>-632</v>
      </c>
      <c r="J23" t="n">
        <v>-349</v>
      </c>
      <c r="K23" t="n">
        <v>-987</v>
      </c>
      <c r="L23" t="n">
        <v>-635</v>
      </c>
      <c r="M23" t="n">
        <v>-553</v>
      </c>
      <c r="N23" t="inlineStr">
        <is>
          <t>-</t>
        </is>
      </c>
    </row>
    <row r="24">
      <c r="A24" s="5" t="inlineStr">
        <is>
          <t>Ergebnis vor Steuer (EBT)</t>
        </is>
      </c>
      <c r="B24" s="5" t="inlineStr">
        <is>
          <t>EBT Earning Before Tax</t>
        </is>
      </c>
      <c r="C24" t="n">
        <v>902</v>
      </c>
      <c r="D24" t="n">
        <v>3201</v>
      </c>
      <c r="E24" t="n">
        <v>1155</v>
      </c>
      <c r="F24" t="n">
        <v>-92</v>
      </c>
      <c r="G24" t="n">
        <v>-707</v>
      </c>
      <c r="H24" t="n">
        <v>-1084</v>
      </c>
      <c r="I24" t="n">
        <v>-613</v>
      </c>
      <c r="J24" t="n">
        <v>-106</v>
      </c>
      <c r="K24" t="n">
        <v>873</v>
      </c>
      <c r="L24" t="n">
        <v>695</v>
      </c>
      <c r="M24" t="n">
        <v>-1600</v>
      </c>
      <c r="N24" t="inlineStr">
        <is>
          <t>-</t>
        </is>
      </c>
    </row>
    <row r="25">
      <c r="A25" s="5" t="inlineStr">
        <is>
          <t>Steuern auf Einkommen und Ertrag</t>
        </is>
      </c>
      <c r="B25" s="5" t="inlineStr">
        <is>
          <t>Taxes on income and earnings</t>
        </is>
      </c>
      <c r="C25" t="n">
        <v>537</v>
      </c>
      <c r="D25" t="n">
        <v>731</v>
      </c>
      <c r="E25" t="n">
        <v>396</v>
      </c>
      <c r="F25" t="n">
        <v>96</v>
      </c>
      <c r="G25" t="n">
        <v>12</v>
      </c>
      <c r="H25" t="n">
        <v>194</v>
      </c>
      <c r="I25" t="n">
        <v>-41</v>
      </c>
      <c r="J25" t="n">
        <v>229</v>
      </c>
      <c r="K25" t="n">
        <v>420</v>
      </c>
      <c r="L25" t="n">
        <v>163</v>
      </c>
      <c r="M25" t="n">
        <v>-339</v>
      </c>
      <c r="N25" t="inlineStr">
        <is>
          <t>-</t>
        </is>
      </c>
    </row>
    <row r="26">
      <c r="A26" s="5" t="inlineStr">
        <is>
          <t>Ergebnis nach Steuer</t>
        </is>
      </c>
      <c r="B26" s="5" t="inlineStr">
        <is>
          <t>Earnings after tax</t>
        </is>
      </c>
      <c r="C26" t="n">
        <v>365</v>
      </c>
      <c r="D26" t="n">
        <v>2470</v>
      </c>
      <c r="E26" t="n">
        <v>759</v>
      </c>
      <c r="F26" t="n">
        <v>-188</v>
      </c>
      <c r="G26" t="n">
        <v>-719</v>
      </c>
      <c r="H26" t="n">
        <v>-1278</v>
      </c>
      <c r="I26" t="n">
        <v>-572</v>
      </c>
      <c r="J26" t="n">
        <v>-335</v>
      </c>
      <c r="K26" t="n">
        <v>453</v>
      </c>
      <c r="L26" t="n">
        <v>532</v>
      </c>
      <c r="M26" t="n">
        <v>-1261</v>
      </c>
      <c r="N26" t="inlineStr">
        <is>
          <t>-</t>
        </is>
      </c>
    </row>
    <row r="27">
      <c r="A27" s="5" t="inlineStr">
        <is>
          <t>Minderheitenanteil</t>
        </is>
      </c>
      <c r="B27" s="5" t="inlineStr">
        <is>
          <t>Minority Share</t>
        </is>
      </c>
      <c r="C27" t="n">
        <v>-39</v>
      </c>
      <c r="D27" t="n">
        <v>-64</v>
      </c>
      <c r="E27" t="n">
        <v>-60</v>
      </c>
      <c r="F27" t="n">
        <v>-27</v>
      </c>
      <c r="G27" t="n">
        <v>75</v>
      </c>
      <c r="H27" t="n">
        <v>103</v>
      </c>
      <c r="I27" t="n">
        <v>50</v>
      </c>
      <c r="J27" t="n">
        <v>27</v>
      </c>
      <c r="K27" t="n">
        <v>8</v>
      </c>
      <c r="L27" t="n">
        <v>16</v>
      </c>
      <c r="M27" t="n">
        <v>10</v>
      </c>
      <c r="N27" t="inlineStr">
        <is>
          <t>-</t>
        </is>
      </c>
    </row>
    <row r="28">
      <c r="A28" s="5" t="inlineStr">
        <is>
          <t>Jahresüberschuss/-fehlbetrag</t>
        </is>
      </c>
      <c r="B28" s="5" t="inlineStr">
        <is>
          <t>Net Profit</t>
        </is>
      </c>
      <c r="C28" t="n">
        <v>326</v>
      </c>
      <c r="D28" t="n">
        <v>2406</v>
      </c>
      <c r="E28" t="n">
        <v>699</v>
      </c>
      <c r="F28" t="n">
        <v>-215</v>
      </c>
      <c r="G28" t="n">
        <v>-644</v>
      </c>
      <c r="H28" t="n">
        <v>-1175</v>
      </c>
      <c r="I28" t="n">
        <v>-522</v>
      </c>
      <c r="J28" t="n">
        <v>-308</v>
      </c>
      <c r="K28" t="n">
        <v>461</v>
      </c>
      <c r="L28" t="n">
        <v>548</v>
      </c>
      <c r="M28" t="n">
        <v>-1251</v>
      </c>
      <c r="N28" t="inlineStr">
        <is>
          <t>-</t>
        </is>
      </c>
    </row>
    <row r="29">
      <c r="A29" s="5" t="inlineStr">
        <is>
          <t>Summe Umlaufvermögen</t>
        </is>
      </c>
      <c r="B29" s="5" t="inlineStr">
        <is>
          <t>Current Assets</t>
        </is>
      </c>
      <c r="C29" t="n">
        <v>3804</v>
      </c>
      <c r="D29" t="n">
        <v>3800</v>
      </c>
      <c r="E29" t="n">
        <v>3829</v>
      </c>
      <c r="F29" t="n">
        <v>2992</v>
      </c>
      <c r="G29" t="n">
        <v>2988</v>
      </c>
      <c r="H29" t="n">
        <v>3492</v>
      </c>
      <c r="I29" t="n">
        <v>4657</v>
      </c>
      <c r="J29" t="n">
        <v>5467</v>
      </c>
      <c r="K29" t="n">
        <v>4749</v>
      </c>
      <c r="L29" t="n">
        <v>4700</v>
      </c>
      <c r="M29" t="n">
        <v>4240</v>
      </c>
      <c r="N29" t="inlineStr">
        <is>
          <t>-</t>
        </is>
      </c>
    </row>
    <row r="30">
      <c r="A30" s="5" t="inlineStr">
        <is>
          <t>Summe Anlagevermögen</t>
        </is>
      </c>
      <c r="B30" s="5" t="inlineStr">
        <is>
          <t>Fixed Assets</t>
        </is>
      </c>
      <c r="C30" t="n">
        <v>6043</v>
      </c>
      <c r="D30" t="n">
        <v>5573</v>
      </c>
      <c r="E30" t="n">
        <v>6551</v>
      </c>
      <c r="F30" t="n">
        <v>6212</v>
      </c>
      <c r="G30" t="n">
        <v>6131</v>
      </c>
      <c r="H30" t="n">
        <v>8138</v>
      </c>
      <c r="I30" t="n">
        <v>13047</v>
      </c>
      <c r="J30" t="n">
        <v>12310</v>
      </c>
      <c r="K30" t="n">
        <v>12226</v>
      </c>
      <c r="L30" t="n">
        <v>12901</v>
      </c>
      <c r="M30" t="n">
        <v>19184</v>
      </c>
      <c r="N30" t="inlineStr">
        <is>
          <t>-</t>
        </is>
      </c>
    </row>
    <row r="31">
      <c r="A31" s="5" t="inlineStr">
        <is>
          <t>Summe Aktiva</t>
        </is>
      </c>
      <c r="B31" s="5" t="inlineStr">
        <is>
          <t>Total Assets</t>
        </is>
      </c>
      <c r="C31" t="n">
        <v>9847</v>
      </c>
      <c r="D31" t="n">
        <v>9373</v>
      </c>
      <c r="E31" t="n">
        <v>10380</v>
      </c>
      <c r="F31" t="n">
        <v>9204</v>
      </c>
      <c r="G31" t="n">
        <v>9119</v>
      </c>
      <c r="H31" t="n">
        <v>11630</v>
      </c>
      <c r="I31" t="n">
        <v>17704</v>
      </c>
      <c r="J31" t="n">
        <v>17777</v>
      </c>
      <c r="K31" t="n">
        <v>16975</v>
      </c>
      <c r="L31" t="n">
        <v>17601</v>
      </c>
      <c r="M31" t="n">
        <v>23424</v>
      </c>
      <c r="N31" t="inlineStr">
        <is>
          <t>-</t>
        </is>
      </c>
    </row>
    <row r="32">
      <c r="A32" s="5" t="inlineStr">
        <is>
          <t>Summe kurzfristiges Fremdkapital</t>
        </is>
      </c>
      <c r="B32" s="5" t="inlineStr">
        <is>
          <t>Short-Term Debt</t>
        </is>
      </c>
      <c r="C32" t="n">
        <v>2253</v>
      </c>
      <c r="D32" t="n">
        <v>2505</v>
      </c>
      <c r="E32" t="n">
        <v>2115</v>
      </c>
      <c r="F32" t="n">
        <v>2053</v>
      </c>
      <c r="G32" t="n">
        <v>2085</v>
      </c>
      <c r="H32" t="n">
        <v>2681</v>
      </c>
      <c r="I32" t="n">
        <v>4151</v>
      </c>
      <c r="J32" t="n">
        <v>3894</v>
      </c>
      <c r="K32" t="n">
        <v>2689</v>
      </c>
      <c r="L32" t="n">
        <v>2659</v>
      </c>
      <c r="M32" t="n">
        <v>3738</v>
      </c>
      <c r="N32" t="inlineStr">
        <is>
          <t>-</t>
        </is>
      </c>
    </row>
    <row r="33">
      <c r="A33" s="5" t="inlineStr">
        <is>
          <t>Summe langfristiges Fremdkapital</t>
        </is>
      </c>
      <c r="B33" s="5" t="inlineStr">
        <is>
          <t>Long-Term Debt</t>
        </is>
      </c>
      <c r="C33" t="n">
        <v>5666</v>
      </c>
      <c r="D33" t="n">
        <v>4930</v>
      </c>
      <c r="E33" t="n">
        <v>6239</v>
      </c>
      <c r="F33" t="n">
        <v>6474</v>
      </c>
      <c r="G33" t="n">
        <v>6765</v>
      </c>
      <c r="H33" t="n">
        <v>6933</v>
      </c>
      <c r="I33" t="n">
        <v>8119</v>
      </c>
      <c r="J33" t="n">
        <v>8510</v>
      </c>
      <c r="K33" t="n">
        <v>8505</v>
      </c>
      <c r="L33" t="n">
        <v>8944</v>
      </c>
      <c r="M33" t="n">
        <v>9078</v>
      </c>
      <c r="N33" t="inlineStr">
        <is>
          <t>-</t>
        </is>
      </c>
    </row>
    <row r="34">
      <c r="A34" s="5" t="inlineStr">
        <is>
          <t>Summe Fremdkapital</t>
        </is>
      </c>
      <c r="B34" s="5" t="inlineStr">
        <is>
          <t>Total Liabilities</t>
        </is>
      </c>
      <c r="C34" t="n">
        <v>7919</v>
      </c>
      <c r="D34" t="n">
        <v>7435</v>
      </c>
      <c r="E34" t="n">
        <v>8354</v>
      </c>
      <c r="F34" t="n">
        <v>8527</v>
      </c>
      <c r="G34" t="n">
        <v>8850</v>
      </c>
      <c r="H34" t="n">
        <v>9614</v>
      </c>
      <c r="I34" t="n">
        <v>12270</v>
      </c>
      <c r="J34" t="n">
        <v>12404</v>
      </c>
      <c r="K34" t="n">
        <v>11194</v>
      </c>
      <c r="L34" t="n">
        <v>11603</v>
      </c>
      <c r="M34" t="n">
        <v>12816</v>
      </c>
      <c r="N34" t="inlineStr">
        <is>
          <t>-</t>
        </is>
      </c>
    </row>
    <row r="35">
      <c r="A35" s="5" t="inlineStr">
        <is>
          <t>Minderheitenanteil</t>
        </is>
      </c>
      <c r="B35" s="5" t="inlineStr">
        <is>
          <t>Minority Share</t>
        </is>
      </c>
      <c r="C35" t="n">
        <v>252</v>
      </c>
      <c r="D35" t="n">
        <v>257</v>
      </c>
      <c r="E35" t="n">
        <v>242</v>
      </c>
      <c r="F35" t="n">
        <v>186</v>
      </c>
      <c r="G35" t="n">
        <v>133</v>
      </c>
      <c r="H35" t="n">
        <v>218</v>
      </c>
      <c r="I35" t="n">
        <v>427</v>
      </c>
      <c r="J35" t="n">
        <v>200</v>
      </c>
      <c r="K35" t="n">
        <v>236</v>
      </c>
      <c r="L35" t="n">
        <v>247</v>
      </c>
      <c r="M35" t="n">
        <v>324</v>
      </c>
      <c r="N35" t="inlineStr">
        <is>
          <t>-</t>
        </is>
      </c>
    </row>
    <row r="36">
      <c r="A36" s="5" t="inlineStr">
        <is>
          <t>Summe Eigenkapital</t>
        </is>
      </c>
      <c r="B36" s="5" t="inlineStr">
        <is>
          <t>Equity</t>
        </is>
      </c>
      <c r="C36" t="n">
        <v>1676</v>
      </c>
      <c r="D36" t="n">
        <v>1681</v>
      </c>
      <c r="E36" t="n">
        <v>1784</v>
      </c>
      <c r="F36" t="n">
        <v>491</v>
      </c>
      <c r="G36" t="n">
        <v>136</v>
      </c>
      <c r="H36" t="n">
        <v>1798</v>
      </c>
      <c r="I36" t="n">
        <v>5007</v>
      </c>
      <c r="J36" t="n">
        <v>5173</v>
      </c>
      <c r="K36" t="n">
        <v>5545</v>
      </c>
      <c r="L36" t="n">
        <v>5751</v>
      </c>
      <c r="M36" t="n">
        <v>10284</v>
      </c>
      <c r="N36" t="inlineStr">
        <is>
          <t>-</t>
        </is>
      </c>
    </row>
    <row r="37">
      <c r="A37" s="5" t="inlineStr">
        <is>
          <t>Summe Passiva</t>
        </is>
      </c>
      <c r="B37" s="5" t="inlineStr">
        <is>
          <t>Liabilities &amp; Shareholder Equity</t>
        </is>
      </c>
      <c r="C37" t="n">
        <v>9847</v>
      </c>
      <c r="D37" t="n">
        <v>9373</v>
      </c>
      <c r="E37" t="n">
        <v>10380</v>
      </c>
      <c r="F37" t="n">
        <v>9204</v>
      </c>
      <c r="G37" t="n">
        <v>9119</v>
      </c>
      <c r="H37" t="n">
        <v>11630</v>
      </c>
      <c r="I37" t="n">
        <v>17704</v>
      </c>
      <c r="J37" t="n">
        <v>17777</v>
      </c>
      <c r="K37" t="n">
        <v>16975</v>
      </c>
      <c r="L37" t="n">
        <v>17601</v>
      </c>
      <c r="M37" t="n">
        <v>23424</v>
      </c>
      <c r="N37" t="inlineStr">
        <is>
          <t>-</t>
        </is>
      </c>
    </row>
    <row r="38">
      <c r="A38" s="5" t="inlineStr">
        <is>
          <t>Mio.Aktien im Umlauf</t>
        </is>
      </c>
      <c r="B38" s="5" t="inlineStr">
        <is>
          <t>Million shares outstanding</t>
        </is>
      </c>
      <c r="C38" t="n">
        <v>1507</v>
      </c>
      <c r="D38" t="n">
        <v>1507</v>
      </c>
      <c r="E38" t="n">
        <v>1507</v>
      </c>
      <c r="F38" t="n">
        <v>1507</v>
      </c>
      <c r="G38" t="n">
        <v>1507</v>
      </c>
      <c r="H38" t="n">
        <v>1507</v>
      </c>
      <c r="I38" t="n">
        <v>1473</v>
      </c>
      <c r="J38" t="n">
        <v>1340</v>
      </c>
      <c r="K38" t="n">
        <v>1338</v>
      </c>
      <c r="L38" t="n">
        <v>1338</v>
      </c>
      <c r="M38" t="n">
        <v>1338</v>
      </c>
      <c r="N38" t="inlineStr">
        <is>
          <t>-</t>
        </is>
      </c>
    </row>
    <row r="39">
      <c r="A39" s="5" t="inlineStr">
        <is>
          <t>Ergebnis je Aktie (brutto)</t>
        </is>
      </c>
      <c r="B39" s="5" t="inlineStr">
        <is>
          <t>Earnings per share</t>
        </is>
      </c>
      <c r="C39" t="n">
        <v>0.6</v>
      </c>
      <c r="D39" t="n">
        <v>2.12</v>
      </c>
      <c r="E39" t="n">
        <v>0.77</v>
      </c>
      <c r="F39" t="n">
        <v>-0.06</v>
      </c>
      <c r="G39" t="n">
        <v>-0.47</v>
      </c>
      <c r="H39" t="n">
        <v>-0.72</v>
      </c>
      <c r="I39" t="n">
        <v>-0.42</v>
      </c>
      <c r="J39" t="n">
        <v>-0.08</v>
      </c>
      <c r="K39" t="n">
        <v>0.65</v>
      </c>
      <c r="L39" t="n">
        <v>0.52</v>
      </c>
      <c r="M39" t="n">
        <v>-1.2</v>
      </c>
      <c r="N39" t="inlineStr">
        <is>
          <t>-</t>
        </is>
      </c>
    </row>
    <row r="40">
      <c r="A40" s="5" t="inlineStr">
        <is>
          <t>Ergebnis je Aktie (unverwässert)</t>
        </is>
      </c>
      <c r="B40" s="5" t="inlineStr">
        <is>
          <t>Basic Earnings per share</t>
        </is>
      </c>
      <c r="C40" t="n">
        <v>0.23</v>
      </c>
      <c r="D40" t="n">
        <v>1.67</v>
      </c>
      <c r="E40" t="n">
        <v>0.49</v>
      </c>
      <c r="F40" t="n">
        <v>-0.15</v>
      </c>
      <c r="G40" t="n">
        <v>-0.45</v>
      </c>
      <c r="H40" t="n">
        <v>-0.78</v>
      </c>
      <c r="I40" t="n">
        <v>-0.35</v>
      </c>
      <c r="J40" t="n">
        <v>-0.23</v>
      </c>
      <c r="K40" t="n">
        <v>0.36</v>
      </c>
      <c r="L40" t="n">
        <v>0.39</v>
      </c>
      <c r="M40" t="n">
        <v>-0.24</v>
      </c>
      <c r="N40" t="n">
        <v>1.46</v>
      </c>
    </row>
    <row r="41">
      <c r="A41" s="5" t="inlineStr">
        <is>
          <t>Ergebnis je Aktie (verwässert)</t>
        </is>
      </c>
      <c r="B41" s="5" t="inlineStr">
        <is>
          <t>Diluted Earnings per share</t>
        </is>
      </c>
      <c r="C41" t="n">
        <v>0.22</v>
      </c>
      <c r="D41" t="n">
        <v>1.65</v>
      </c>
      <c r="E41" t="n">
        <v>0.48</v>
      </c>
      <c r="F41" t="n">
        <v>-0.15</v>
      </c>
      <c r="G41" t="n">
        <v>-0.45</v>
      </c>
      <c r="H41" t="n">
        <v>-0.78</v>
      </c>
      <c r="I41" t="n">
        <v>-0.35</v>
      </c>
      <c r="J41" t="n">
        <v>-0.23</v>
      </c>
      <c r="K41" t="n">
        <v>0.36</v>
      </c>
      <c r="L41" t="n">
        <v>0.39</v>
      </c>
      <c r="M41" t="n">
        <v>-0.24</v>
      </c>
      <c r="N41" t="n">
        <v>1.46</v>
      </c>
    </row>
    <row r="42">
      <c r="A42" s="5" t="inlineStr">
        <is>
          <t>Dividende je Aktie</t>
        </is>
      </c>
      <c r="B42" s="5" t="inlineStr">
        <is>
          <t>Dividend per share</t>
        </is>
      </c>
      <c r="C42" t="n">
        <v>0.75</v>
      </c>
      <c r="D42" t="n">
        <v>0.78</v>
      </c>
      <c r="E42" t="n">
        <v>0.3</v>
      </c>
      <c r="F42" t="inlineStr">
        <is>
          <t>-</t>
        </is>
      </c>
      <c r="G42" t="inlineStr">
        <is>
          <t>-</t>
        </is>
      </c>
      <c r="H42" t="inlineStr">
        <is>
          <t>-</t>
        </is>
      </c>
      <c r="I42" t="inlineStr">
        <is>
          <t>-</t>
        </is>
      </c>
      <c r="J42" t="n">
        <v>0.11</v>
      </c>
      <c r="K42" t="n">
        <v>0.77</v>
      </c>
      <c r="L42" t="inlineStr">
        <is>
          <t>-</t>
        </is>
      </c>
      <c r="M42" t="inlineStr">
        <is>
          <t>-</t>
        </is>
      </c>
      <c r="N42" t="inlineStr">
        <is>
          <t>-</t>
        </is>
      </c>
    </row>
    <row r="43">
      <c r="A43" s="5" t="inlineStr">
        <is>
          <t>Sonderdividende je Aktie</t>
        </is>
      </c>
      <c r="B43" s="5" t="inlineStr">
        <is>
          <t>Special Dividend per share</t>
        </is>
      </c>
      <c r="C43" t="inlineStr">
        <is>
          <t>-</t>
        </is>
      </c>
      <c r="D43" t="inlineStr">
        <is>
          <t>-</t>
        </is>
      </c>
      <c r="E43" t="inlineStr">
        <is>
          <t>-</t>
        </is>
      </c>
      <c r="F43" t="inlineStr">
        <is>
          <t>-</t>
        </is>
      </c>
      <c r="G43" t="inlineStr">
        <is>
          <t>-</t>
        </is>
      </c>
      <c r="H43" t="n">
        <v>0.16</v>
      </c>
      <c r="I43" t="inlineStr">
        <is>
          <t>-</t>
        </is>
      </c>
      <c r="J43" t="inlineStr">
        <is>
          <t>-</t>
        </is>
      </c>
      <c r="K43" t="n">
        <v>2.7</v>
      </c>
      <c r="L43" t="inlineStr">
        <is>
          <t>-</t>
        </is>
      </c>
      <c r="M43" t="inlineStr">
        <is>
          <t>-</t>
        </is>
      </c>
      <c r="N43" t="inlineStr">
        <is>
          <t>-</t>
        </is>
      </c>
    </row>
    <row r="44">
      <c r="A44" s="5" t="inlineStr">
        <is>
          <t>Dividendenausschüttung in Mio</t>
        </is>
      </c>
      <c r="B44" s="5" t="inlineStr">
        <is>
          <t>Dividend Payment in M</t>
        </is>
      </c>
      <c r="C44" t="n">
        <v>1086</v>
      </c>
      <c r="D44" t="n">
        <v>1556</v>
      </c>
      <c r="E44" t="n">
        <v>429.6</v>
      </c>
      <c r="F44" t="inlineStr">
        <is>
          <t>-</t>
        </is>
      </c>
      <c r="G44" t="inlineStr">
        <is>
          <t>-</t>
        </is>
      </c>
      <c r="H44" t="n">
        <v>90.40000000000001</v>
      </c>
      <c r="I44" t="inlineStr">
        <is>
          <t>-</t>
        </is>
      </c>
      <c r="J44" t="n">
        <v>147</v>
      </c>
      <c r="K44" t="n">
        <v>719</v>
      </c>
      <c r="L44" t="inlineStr">
        <is>
          <t>-</t>
        </is>
      </c>
      <c r="M44" t="inlineStr">
        <is>
          <t>-</t>
        </is>
      </c>
      <c r="N44" t="inlineStr">
        <is>
          <t>-</t>
        </is>
      </c>
    </row>
    <row r="45">
      <c r="A45" s="5" t="inlineStr">
        <is>
          <t>Umsatz je Aktie</t>
        </is>
      </c>
      <c r="B45" s="5" t="inlineStr">
        <is>
          <t>Revenue per share</t>
        </is>
      </c>
      <c r="C45" t="n">
        <v>7.68</v>
      </c>
      <c r="D45" t="n">
        <v>8.31</v>
      </c>
      <c r="E45" t="n">
        <v>6.98</v>
      </c>
      <c r="F45" t="n">
        <v>4.96</v>
      </c>
      <c r="G45" t="n">
        <v>5.68</v>
      </c>
      <c r="H45" t="n">
        <v>8.460000000000001</v>
      </c>
      <c r="I45" t="n">
        <v>9.56</v>
      </c>
      <c r="J45" t="n">
        <v>10.72</v>
      </c>
      <c r="K45" t="n">
        <v>12.02</v>
      </c>
      <c r="L45" t="n">
        <v>9.83</v>
      </c>
      <c r="M45" t="n">
        <v>7.11</v>
      </c>
      <c r="N45" t="inlineStr">
        <is>
          <t>-</t>
        </is>
      </c>
    </row>
    <row r="46">
      <c r="A46" s="5" t="inlineStr">
        <is>
          <t>Buchwert je Aktie</t>
        </is>
      </c>
      <c r="B46" s="5" t="inlineStr">
        <is>
          <t>Book value per share</t>
        </is>
      </c>
      <c r="C46" t="n">
        <v>1.11</v>
      </c>
      <c r="D46" t="n">
        <v>1.12</v>
      </c>
      <c r="E46" t="n">
        <v>1.18</v>
      </c>
      <c r="F46" t="n">
        <v>0.33</v>
      </c>
      <c r="G46" t="n">
        <v>0.09</v>
      </c>
      <c r="H46" t="n">
        <v>1.19</v>
      </c>
      <c r="I46" t="n">
        <v>3.4</v>
      </c>
      <c r="J46" t="n">
        <v>3.86</v>
      </c>
      <c r="K46" t="n">
        <v>4.15</v>
      </c>
      <c r="L46" t="n">
        <v>4.3</v>
      </c>
      <c r="M46" t="n">
        <v>7.69</v>
      </c>
      <c r="N46" t="inlineStr">
        <is>
          <t>-</t>
        </is>
      </c>
    </row>
    <row r="47">
      <c r="A47" s="5" t="inlineStr">
        <is>
          <t>Cashflow je Aktie</t>
        </is>
      </c>
      <c r="B47" s="5" t="inlineStr">
        <is>
          <t>Cashflow per share</t>
        </is>
      </c>
      <c r="C47" t="n">
        <v>1.61</v>
      </c>
      <c r="D47" t="n">
        <v>1.75</v>
      </c>
      <c r="E47" t="n">
        <v>1.3</v>
      </c>
      <c r="F47" t="n">
        <v>1</v>
      </c>
      <c r="G47" t="n">
        <v>1.08</v>
      </c>
      <c r="H47" t="n">
        <v>1.3</v>
      </c>
      <c r="I47" t="n">
        <v>1.29</v>
      </c>
      <c r="J47" t="n">
        <v>1.6</v>
      </c>
      <c r="K47" t="n">
        <v>1.98</v>
      </c>
      <c r="L47" t="n">
        <v>1.24</v>
      </c>
      <c r="M47" t="n">
        <v>1.27</v>
      </c>
      <c r="N47" t="inlineStr">
        <is>
          <t>-</t>
        </is>
      </c>
    </row>
    <row r="48">
      <c r="A48" s="5" t="inlineStr">
        <is>
          <t>Bilanzsumme je Aktie</t>
        </is>
      </c>
      <c r="B48" s="5" t="inlineStr">
        <is>
          <t>Total assets per share</t>
        </is>
      </c>
      <c r="C48" t="n">
        <v>6.54</v>
      </c>
      <c r="D48" t="n">
        <v>6.22</v>
      </c>
      <c r="E48" t="n">
        <v>6.89</v>
      </c>
      <c r="F48" t="n">
        <v>6.11</v>
      </c>
      <c r="G48" t="n">
        <v>6.05</v>
      </c>
      <c r="H48" t="n">
        <v>7.72</v>
      </c>
      <c r="I48" t="n">
        <v>12.02</v>
      </c>
      <c r="J48" t="n">
        <v>13.27</v>
      </c>
      <c r="K48" t="n">
        <v>12.69</v>
      </c>
      <c r="L48" t="n">
        <v>13.16</v>
      </c>
      <c r="M48" t="n">
        <v>17.51</v>
      </c>
      <c r="N48" t="inlineStr">
        <is>
          <t>-</t>
        </is>
      </c>
    </row>
    <row r="49">
      <c r="A49" s="5" t="inlineStr">
        <is>
          <t>Personal am Ende des Jahres</t>
        </is>
      </c>
      <c r="B49" s="5" t="inlineStr">
        <is>
          <t>Staff at the end of year</t>
        </is>
      </c>
      <c r="C49" t="n">
        <v>71223</v>
      </c>
      <c r="D49" t="n">
        <v>68379</v>
      </c>
      <c r="E49" t="n">
        <v>70200</v>
      </c>
      <c r="F49" t="n">
        <v>77800</v>
      </c>
      <c r="G49" t="n">
        <v>84487</v>
      </c>
      <c r="H49" t="n">
        <v>94823</v>
      </c>
      <c r="I49" t="n">
        <v>105128</v>
      </c>
      <c r="J49" t="n">
        <v>110000</v>
      </c>
      <c r="K49" t="n">
        <v>112000</v>
      </c>
      <c r="L49" t="n">
        <v>110000</v>
      </c>
      <c r="M49" t="n">
        <v>110000</v>
      </c>
      <c r="N49" t="inlineStr">
        <is>
          <t>-</t>
        </is>
      </c>
    </row>
    <row r="50">
      <c r="A50" s="5" t="inlineStr">
        <is>
          <t>Personalaufwand in Mio. USD</t>
        </is>
      </c>
      <c r="B50" s="5" t="inlineStr">
        <is>
          <t>Personnel expenses in M</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row>
    <row r="51">
      <c r="A51" s="5" t="inlineStr">
        <is>
          <t>Aufwand je Mitarbeiter in USD</t>
        </is>
      </c>
      <c r="B51" s="5" t="inlineStr">
        <is>
          <t>Effort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row>
    <row r="52">
      <c r="A52" s="5" t="inlineStr">
        <is>
          <t>Umsatz je Mitarbeiter in USD</t>
        </is>
      </c>
      <c r="B52" s="5" t="inlineStr">
        <is>
          <t>Turnover per employee</t>
        </is>
      </c>
      <c r="C52" t="n">
        <v>162433</v>
      </c>
      <c r="D52" t="n">
        <v>187718</v>
      </c>
      <c r="E52" t="n">
        <v>154231</v>
      </c>
      <c r="F52" t="n">
        <v>99139</v>
      </c>
      <c r="G52" t="n">
        <v>103767</v>
      </c>
      <c r="H52" t="n">
        <v>137741</v>
      </c>
      <c r="I52" t="n">
        <v>137081</v>
      </c>
      <c r="J52" t="n">
        <v>130609</v>
      </c>
      <c r="K52" t="n">
        <v>143545</v>
      </c>
      <c r="L52" t="n">
        <v>119490</v>
      </c>
      <c r="M52" t="n">
        <v>88836</v>
      </c>
      <c r="N52" t="inlineStr">
        <is>
          <t>-</t>
        </is>
      </c>
    </row>
    <row r="53">
      <c r="A53" s="5" t="inlineStr">
        <is>
          <t>Bruttoergebnis je Mitarbeiter in USD</t>
        </is>
      </c>
      <c r="B53" s="5" t="inlineStr">
        <is>
          <t>Gross Profit per employee</t>
        </is>
      </c>
      <c r="C53" t="n">
        <v>50995</v>
      </c>
      <c r="D53" t="n">
        <v>70563</v>
      </c>
      <c r="E53" t="n">
        <v>47607</v>
      </c>
      <c r="F53" t="n">
        <v>28175</v>
      </c>
      <c r="G53" t="n">
        <v>25708</v>
      </c>
      <c r="H53" t="n">
        <v>35086</v>
      </c>
      <c r="I53" t="n">
        <v>27994</v>
      </c>
      <c r="J53" t="n">
        <v>26627</v>
      </c>
      <c r="K53" t="n">
        <v>35063</v>
      </c>
      <c r="L53" t="n">
        <v>27955</v>
      </c>
      <c r="M53" t="n">
        <v>9236</v>
      </c>
      <c r="N53" t="inlineStr">
        <is>
          <t>-</t>
        </is>
      </c>
    </row>
    <row r="54">
      <c r="A54" s="5" t="inlineStr">
        <is>
          <t>Gewinn je Mitarbeiter in USD</t>
        </is>
      </c>
      <c r="B54" s="5" t="inlineStr">
        <is>
          <t>Earnings per employee</t>
        </is>
      </c>
      <c r="C54" t="n">
        <v>4577</v>
      </c>
      <c r="D54" t="n">
        <v>35186</v>
      </c>
      <c r="E54" t="n">
        <v>9957</v>
      </c>
      <c r="F54" t="n">
        <v>-2764</v>
      </c>
      <c r="G54" t="n">
        <v>-7622</v>
      </c>
      <c r="H54" t="n">
        <v>-12392</v>
      </c>
      <c r="I54" t="n">
        <v>-4965</v>
      </c>
      <c r="J54" t="n">
        <v>-2800</v>
      </c>
      <c r="K54" t="n">
        <v>4116</v>
      </c>
      <c r="L54" t="n">
        <v>4982</v>
      </c>
      <c r="M54" t="n">
        <v>-11373</v>
      </c>
      <c r="N54" t="inlineStr">
        <is>
          <t>-</t>
        </is>
      </c>
    </row>
    <row r="55">
      <c r="A55" s="5" t="inlineStr">
        <is>
          <t>KGV (Kurs/Gewinn)</t>
        </is>
      </c>
      <c r="B55" s="5" t="inlineStr">
        <is>
          <t>PE (price/earnings)</t>
        </is>
      </c>
      <c r="C55" t="n">
        <v>23.3</v>
      </c>
      <c r="D55" t="n">
        <v>3.7</v>
      </c>
      <c r="E55" t="n">
        <v>6.9</v>
      </c>
      <c r="F55" t="inlineStr">
        <is>
          <t>-</t>
        </is>
      </c>
      <c r="G55" t="inlineStr">
        <is>
          <t>-</t>
        </is>
      </c>
      <c r="H55" t="inlineStr">
        <is>
          <t>-</t>
        </is>
      </c>
      <c r="I55" t="inlineStr">
        <is>
          <t>-</t>
        </is>
      </c>
      <c r="J55" t="inlineStr">
        <is>
          <t>-</t>
        </is>
      </c>
      <c r="K55" t="n">
        <v>10.4</v>
      </c>
      <c r="L55" t="inlineStr">
        <is>
          <t>-</t>
        </is>
      </c>
      <c r="M55" t="inlineStr">
        <is>
          <t>-</t>
        </is>
      </c>
      <c r="N55" t="inlineStr">
        <is>
          <t>-</t>
        </is>
      </c>
    </row>
    <row r="56">
      <c r="A56" s="5" t="inlineStr">
        <is>
          <t>KUV (Kurs/Umsatz)</t>
        </is>
      </c>
      <c r="B56" s="5" t="inlineStr">
        <is>
          <t>PS (price/sales)</t>
        </is>
      </c>
      <c r="C56" t="n">
        <v>0.7</v>
      </c>
      <c r="D56" t="n">
        <v>0.74</v>
      </c>
      <c r="E56" t="n">
        <v>0.49</v>
      </c>
      <c r="F56" t="n">
        <v>0.45</v>
      </c>
      <c r="G56" t="n">
        <v>0.13</v>
      </c>
      <c r="H56" t="n">
        <v>0.18</v>
      </c>
      <c r="I56" t="n">
        <v>0.12</v>
      </c>
      <c r="J56" t="n">
        <v>0.24</v>
      </c>
      <c r="K56" t="n">
        <v>0.31</v>
      </c>
      <c r="L56" t="inlineStr">
        <is>
          <t>-</t>
        </is>
      </c>
      <c r="M56" t="inlineStr">
        <is>
          <t>-</t>
        </is>
      </c>
      <c r="N56" t="inlineStr">
        <is>
          <t>-</t>
        </is>
      </c>
    </row>
    <row r="57">
      <c r="A57" s="5" t="inlineStr">
        <is>
          <t>KBV (Kurs/Buchwert)</t>
        </is>
      </c>
      <c r="B57" s="5" t="inlineStr">
        <is>
          <t>PB (price/book value)</t>
        </is>
      </c>
      <c r="C57" t="n">
        <v>4.82</v>
      </c>
      <c r="D57" t="n">
        <v>5.49</v>
      </c>
      <c r="E57" t="n">
        <v>2.87</v>
      </c>
      <c r="F57" t="n">
        <v>6.78</v>
      </c>
      <c r="G57" t="n">
        <v>8.09</v>
      </c>
      <c r="H57" t="n">
        <v>1.3</v>
      </c>
      <c r="I57" t="n">
        <v>0.33</v>
      </c>
      <c r="J57" t="n">
        <v>0.66</v>
      </c>
      <c r="K57" t="n">
        <v>0.9</v>
      </c>
      <c r="L57" t="inlineStr">
        <is>
          <t>-</t>
        </is>
      </c>
      <c r="M57" t="inlineStr">
        <is>
          <t>-</t>
        </is>
      </c>
      <c r="N57" t="inlineStr">
        <is>
          <t>-</t>
        </is>
      </c>
    </row>
    <row r="58">
      <c r="A58" s="5" t="inlineStr">
        <is>
          <t>KCV (Kurs/Cashflow)</t>
        </is>
      </c>
      <c r="B58" s="5" t="inlineStr">
        <is>
          <t>PC (price/cashflow)</t>
        </is>
      </c>
      <c r="C58" t="n">
        <v>3.32</v>
      </c>
      <c r="D58" t="n">
        <v>3.51</v>
      </c>
      <c r="E58" t="n">
        <v>2.62</v>
      </c>
      <c r="F58" t="n">
        <v>2.22</v>
      </c>
      <c r="G58" t="n">
        <v>0.68</v>
      </c>
      <c r="H58" t="n">
        <v>1.19</v>
      </c>
      <c r="I58" t="n">
        <v>0.87</v>
      </c>
      <c r="J58" t="n">
        <v>1.6</v>
      </c>
      <c r="K58" t="n">
        <v>1.89</v>
      </c>
      <c r="L58" t="inlineStr">
        <is>
          <t>-</t>
        </is>
      </c>
      <c r="M58" t="inlineStr">
        <is>
          <t>-</t>
        </is>
      </c>
      <c r="N58" t="inlineStr">
        <is>
          <t>-</t>
        </is>
      </c>
    </row>
    <row r="59">
      <c r="A59" s="5" t="inlineStr">
        <is>
          <t>Dividendenrendite in %</t>
        </is>
      </c>
      <c r="B59" s="5" t="inlineStr">
        <is>
          <t>Dividend Yield in %</t>
        </is>
      </c>
      <c r="C59" t="n">
        <v>14</v>
      </c>
      <c r="D59" t="n">
        <v>12.73</v>
      </c>
      <c r="E59" t="n">
        <v>8.82</v>
      </c>
      <c r="F59" t="inlineStr">
        <is>
          <t>-</t>
        </is>
      </c>
      <c r="G59" t="inlineStr">
        <is>
          <t>-</t>
        </is>
      </c>
      <c r="H59" t="inlineStr">
        <is>
          <t>-</t>
        </is>
      </c>
      <c r="I59" t="inlineStr">
        <is>
          <t>-</t>
        </is>
      </c>
      <c r="J59" t="n">
        <v>4.3</v>
      </c>
      <c r="K59" t="n">
        <v>20.53</v>
      </c>
      <c r="L59" t="inlineStr">
        <is>
          <t>-</t>
        </is>
      </c>
      <c r="M59" t="inlineStr">
        <is>
          <t>-</t>
        </is>
      </c>
      <c r="N59" t="inlineStr">
        <is>
          <t>-</t>
        </is>
      </c>
    </row>
    <row r="60">
      <c r="A60" s="5" t="inlineStr">
        <is>
          <t>Gewinnrendite in %</t>
        </is>
      </c>
      <c r="B60" s="5" t="inlineStr">
        <is>
          <t>Return on profit in %</t>
        </is>
      </c>
      <c r="C60" t="n">
        <v>4.3</v>
      </c>
      <c r="D60" t="n">
        <v>27.2</v>
      </c>
      <c r="E60" t="n">
        <v>14.4</v>
      </c>
      <c r="F60" t="n">
        <v>-6.8</v>
      </c>
      <c r="G60" t="n">
        <v>-61.6</v>
      </c>
      <c r="H60" t="n">
        <v>-50.3</v>
      </c>
      <c r="I60" t="n">
        <v>-31.3</v>
      </c>
      <c r="J60" t="n">
        <v>-9</v>
      </c>
      <c r="K60" t="n">
        <v>9.6</v>
      </c>
      <c r="L60" t="inlineStr">
        <is>
          <t>-</t>
        </is>
      </c>
      <c r="M60" t="inlineStr">
        <is>
          <t>-</t>
        </is>
      </c>
      <c r="N60" t="inlineStr">
        <is>
          <t>-</t>
        </is>
      </c>
    </row>
    <row r="61">
      <c r="A61" s="5" t="inlineStr">
        <is>
          <t>Eigenkapitalrendite in %</t>
        </is>
      </c>
      <c r="B61" s="5" t="inlineStr">
        <is>
          <t>Return on Equity in %</t>
        </is>
      </c>
      <c r="C61" t="n">
        <v>19.45</v>
      </c>
      <c r="D61" t="n">
        <v>143.13</v>
      </c>
      <c r="E61" t="n">
        <v>39.18</v>
      </c>
      <c r="F61" t="n">
        <v>-43.79</v>
      </c>
      <c r="G61" t="n">
        <v>-473.53</v>
      </c>
      <c r="H61" t="n">
        <v>-65.34999999999999</v>
      </c>
      <c r="I61" t="n">
        <v>-10.43</v>
      </c>
      <c r="J61" t="n">
        <v>-5.95</v>
      </c>
      <c r="K61" t="n">
        <v>8.31</v>
      </c>
      <c r="L61" t="n">
        <v>9.529999999999999</v>
      </c>
      <c r="M61" t="n">
        <v>-12.16</v>
      </c>
      <c r="N61" t="inlineStr">
        <is>
          <t>-</t>
        </is>
      </c>
    </row>
    <row r="62">
      <c r="A62" s="5" t="inlineStr">
        <is>
          <t>Umsatzrendite in %</t>
        </is>
      </c>
      <c r="B62" s="5" t="inlineStr">
        <is>
          <t>Return on sales in %</t>
        </is>
      </c>
      <c r="C62" t="n">
        <v>2.82</v>
      </c>
      <c r="D62" t="n">
        <v>19.21</v>
      </c>
      <c r="E62" t="n">
        <v>6.64</v>
      </c>
      <c r="F62" t="n">
        <v>-2.88</v>
      </c>
      <c r="G62" t="n">
        <v>-7.53</v>
      </c>
      <c r="H62" t="n">
        <v>-9.220000000000001</v>
      </c>
      <c r="I62" t="n">
        <v>-3.71</v>
      </c>
      <c r="J62" t="n">
        <v>-2.14</v>
      </c>
      <c r="K62" t="n">
        <v>2.87</v>
      </c>
      <c r="L62" t="n">
        <v>4.17</v>
      </c>
      <c r="M62" t="n">
        <v>-13.16</v>
      </c>
      <c r="N62" t="inlineStr">
        <is>
          <t>-</t>
        </is>
      </c>
    </row>
    <row r="63">
      <c r="A63" s="5" t="inlineStr">
        <is>
          <t>Gesamtkapitalrendite in %</t>
        </is>
      </c>
      <c r="B63" s="5" t="inlineStr">
        <is>
          <t>Total Return on Investment in %</t>
        </is>
      </c>
      <c r="C63" t="n">
        <v>6.72</v>
      </c>
      <c r="D63" t="n">
        <v>29.5</v>
      </c>
      <c r="E63" t="n">
        <v>10.94</v>
      </c>
      <c r="F63" t="n">
        <v>2.89</v>
      </c>
      <c r="G63" t="n">
        <v>-1.85</v>
      </c>
      <c r="H63" t="n">
        <v>-5.26</v>
      </c>
      <c r="I63" t="n">
        <v>1</v>
      </c>
      <c r="J63" t="n">
        <v>1.9</v>
      </c>
      <c r="K63" t="n">
        <v>6.89</v>
      </c>
      <c r="L63" t="n">
        <v>7.25</v>
      </c>
      <c r="M63" t="n">
        <v>-2.45</v>
      </c>
      <c r="N63" t="inlineStr">
        <is>
          <t>-</t>
        </is>
      </c>
    </row>
    <row r="64">
      <c r="A64" s="5" t="inlineStr">
        <is>
          <t>Return on Investment in %</t>
        </is>
      </c>
      <c r="B64" s="5" t="inlineStr">
        <is>
          <t>Return on Investment in %</t>
        </is>
      </c>
      <c r="C64" t="n">
        <v>3.31</v>
      </c>
      <c r="D64" t="n">
        <v>25.67</v>
      </c>
      <c r="E64" t="n">
        <v>6.73</v>
      </c>
      <c r="F64" t="n">
        <v>-2.34</v>
      </c>
      <c r="G64" t="n">
        <v>-7.06</v>
      </c>
      <c r="H64" t="n">
        <v>-10.1</v>
      </c>
      <c r="I64" t="n">
        <v>-2.95</v>
      </c>
      <c r="J64" t="n">
        <v>-1.73</v>
      </c>
      <c r="K64" t="n">
        <v>2.72</v>
      </c>
      <c r="L64" t="n">
        <v>3.11</v>
      </c>
      <c r="M64" t="n">
        <v>-5.34</v>
      </c>
      <c r="N64" t="inlineStr">
        <is>
          <t>-</t>
        </is>
      </c>
    </row>
    <row r="65">
      <c r="A65" s="5" t="inlineStr">
        <is>
          <t>Arbeitsintensität in %</t>
        </is>
      </c>
      <c r="B65" s="5" t="inlineStr">
        <is>
          <t>Work Intensity in %</t>
        </is>
      </c>
      <c r="C65" t="n">
        <v>38.63</v>
      </c>
      <c r="D65" t="n">
        <v>40.54</v>
      </c>
      <c r="E65" t="n">
        <v>36.89</v>
      </c>
      <c r="F65" t="n">
        <v>32.51</v>
      </c>
      <c r="G65" t="n">
        <v>32.77</v>
      </c>
      <c r="H65" t="n">
        <v>30.03</v>
      </c>
      <c r="I65" t="n">
        <v>26.3</v>
      </c>
      <c r="J65" t="n">
        <v>30.75</v>
      </c>
      <c r="K65" t="n">
        <v>27.98</v>
      </c>
      <c r="L65" t="n">
        <v>26.7</v>
      </c>
      <c r="M65" t="n">
        <v>18.1</v>
      </c>
      <c r="N65" t="inlineStr">
        <is>
          <t>-</t>
        </is>
      </c>
    </row>
    <row r="66">
      <c r="A66" s="5" t="inlineStr">
        <is>
          <t>Eigenkapitalquote in %</t>
        </is>
      </c>
      <c r="B66" s="5" t="inlineStr">
        <is>
          <t>Equity Ratio in %</t>
        </is>
      </c>
      <c r="C66" t="n">
        <v>17.02</v>
      </c>
      <c r="D66" t="n">
        <v>17.93</v>
      </c>
      <c r="E66" t="n">
        <v>17.19</v>
      </c>
      <c r="F66" t="n">
        <v>5.33</v>
      </c>
      <c r="G66" t="n">
        <v>1.49</v>
      </c>
      <c r="H66" t="n">
        <v>15.46</v>
      </c>
      <c r="I66" t="n">
        <v>28.28</v>
      </c>
      <c r="J66" t="n">
        <v>29.1</v>
      </c>
      <c r="K66" t="n">
        <v>32.67</v>
      </c>
      <c r="L66" t="n">
        <v>32.67</v>
      </c>
      <c r="M66" t="n">
        <v>43.9</v>
      </c>
      <c r="N66" t="inlineStr">
        <is>
          <t>-</t>
        </is>
      </c>
    </row>
    <row r="67">
      <c r="A67" s="5" t="inlineStr">
        <is>
          <t>Fremdkapitalquote in %</t>
        </is>
      </c>
      <c r="B67" s="5" t="inlineStr">
        <is>
          <t>Debt Ratio in %</t>
        </is>
      </c>
      <c r="C67" t="n">
        <v>82.98</v>
      </c>
      <c r="D67" t="n">
        <v>82.06999999999999</v>
      </c>
      <c r="E67" t="n">
        <v>82.81</v>
      </c>
      <c r="F67" t="n">
        <v>94.67</v>
      </c>
      <c r="G67" t="n">
        <v>98.51000000000001</v>
      </c>
      <c r="H67" t="n">
        <v>84.54000000000001</v>
      </c>
      <c r="I67" t="n">
        <v>71.72</v>
      </c>
      <c r="J67" t="n">
        <v>70.90000000000001</v>
      </c>
      <c r="K67" t="n">
        <v>67.33</v>
      </c>
      <c r="L67" t="n">
        <v>67.33</v>
      </c>
      <c r="M67" t="n">
        <v>56.1</v>
      </c>
      <c r="N67" t="inlineStr">
        <is>
          <t>-</t>
        </is>
      </c>
    </row>
    <row r="68">
      <c r="A68" s="5" t="inlineStr">
        <is>
          <t>Verschuldungsgrad in %</t>
        </is>
      </c>
      <c r="B68" s="5" t="inlineStr">
        <is>
          <t>Finance Gearing in %</t>
        </is>
      </c>
      <c r="C68" t="n">
        <v>487.53</v>
      </c>
      <c r="D68" t="n">
        <v>457.58</v>
      </c>
      <c r="E68" t="n">
        <v>481.84</v>
      </c>
      <c r="F68" t="n">
        <v>1775</v>
      </c>
      <c r="G68" t="n">
        <v>6605</v>
      </c>
      <c r="H68" t="n">
        <v>546.83</v>
      </c>
      <c r="I68" t="n">
        <v>253.58</v>
      </c>
      <c r="J68" t="n">
        <v>243.65</v>
      </c>
      <c r="K68" t="n">
        <v>206.13</v>
      </c>
      <c r="L68" t="n">
        <v>206.05</v>
      </c>
      <c r="M68" t="n">
        <v>127.77</v>
      </c>
      <c r="N68" t="inlineStr">
        <is>
          <t>-</t>
        </is>
      </c>
    </row>
    <row r="69">
      <c r="A69" s="5" t="inlineStr">
        <is>
          <t>Bruttoergebnis Marge in %</t>
        </is>
      </c>
      <c r="B69" s="5" t="inlineStr">
        <is>
          <t>Gross Profit Marge in %</t>
        </is>
      </c>
      <c r="C69" t="n">
        <v>31.39</v>
      </c>
      <c r="D69" t="n">
        <v>38.52</v>
      </c>
      <c r="E69" t="n">
        <v>31.77</v>
      </c>
      <c r="F69" t="n">
        <v>29.32</v>
      </c>
      <c r="G69" t="n">
        <v>25.4</v>
      </c>
      <c r="H69" t="n">
        <v>26.1</v>
      </c>
      <c r="I69" t="n">
        <v>20.92</v>
      </c>
      <c r="J69" t="n">
        <v>20.39</v>
      </c>
      <c r="K69" t="n">
        <v>24.43</v>
      </c>
      <c r="L69" t="n">
        <v>23.39</v>
      </c>
      <c r="M69" t="n">
        <v>10.69</v>
      </c>
    </row>
    <row r="70">
      <c r="A70" s="5" t="inlineStr">
        <is>
          <t>Kurzfristige Vermögensquote in %</t>
        </is>
      </c>
      <c r="B70" s="5" t="inlineStr">
        <is>
          <t>Current Assets Ratio in %</t>
        </is>
      </c>
      <c r="C70" t="n">
        <v>38.63</v>
      </c>
      <c r="D70" t="n">
        <v>40.54</v>
      </c>
      <c r="E70" t="n">
        <v>36.89</v>
      </c>
      <c r="F70" t="n">
        <v>32.51</v>
      </c>
      <c r="G70" t="n">
        <v>32.77</v>
      </c>
      <c r="H70" t="n">
        <v>30.03</v>
      </c>
      <c r="I70" t="n">
        <v>26.3</v>
      </c>
      <c r="J70" t="n">
        <v>30.75</v>
      </c>
      <c r="K70" t="n">
        <v>27.98</v>
      </c>
      <c r="L70" t="n">
        <v>26.7</v>
      </c>
      <c r="M70" t="n">
        <v>18.1</v>
      </c>
    </row>
    <row r="71">
      <c r="A71" s="5" t="inlineStr">
        <is>
          <t>Nettogewinn Marge in %</t>
        </is>
      </c>
      <c r="B71" s="5" t="inlineStr">
        <is>
          <t>Net Profit Marge in %</t>
        </is>
      </c>
      <c r="C71" t="n">
        <v>2.82</v>
      </c>
      <c r="D71" t="n">
        <v>19.21</v>
      </c>
      <c r="E71" t="n">
        <v>6.64</v>
      </c>
      <c r="F71" t="n">
        <v>-2.88</v>
      </c>
      <c r="G71" t="n">
        <v>-7.53</v>
      </c>
      <c r="H71" t="n">
        <v>-9.220000000000001</v>
      </c>
      <c r="I71" t="n">
        <v>-3.71</v>
      </c>
      <c r="J71" t="n">
        <v>-2.14</v>
      </c>
      <c r="K71" t="n">
        <v>2.87</v>
      </c>
      <c r="L71" t="n">
        <v>4.17</v>
      </c>
      <c r="M71" t="n">
        <v>-13.16</v>
      </c>
    </row>
    <row r="72">
      <c r="A72" s="5" t="inlineStr">
        <is>
          <t>Operative Ergebnis Marge in %</t>
        </is>
      </c>
      <c r="B72" s="5" t="inlineStr">
        <is>
          <t>EBIT Marge in %</t>
        </is>
      </c>
      <c r="C72" t="n">
        <v>10.52</v>
      </c>
      <c r="D72" t="n">
        <v>28.17</v>
      </c>
      <c r="E72" t="n">
        <v>18.88</v>
      </c>
      <c r="F72" t="n">
        <v>6.19</v>
      </c>
      <c r="G72" t="n">
        <v>-0.28</v>
      </c>
      <c r="H72" t="n">
        <v>-0.79</v>
      </c>
      <c r="I72" t="n">
        <v>0.14</v>
      </c>
      <c r="J72" t="n">
        <v>1.69</v>
      </c>
      <c r="K72" t="n">
        <v>11.57</v>
      </c>
      <c r="L72" t="n">
        <v>10.12</v>
      </c>
      <c r="M72" t="n">
        <v>-11.02</v>
      </c>
    </row>
    <row r="73">
      <c r="A73" s="5" t="inlineStr">
        <is>
          <t>Vermögensumsschlag in %</t>
        </is>
      </c>
      <c r="B73" s="5" t="inlineStr">
        <is>
          <t>Asset Turnover in %</t>
        </is>
      </c>
      <c r="C73" t="n">
        <v>117.49</v>
      </c>
      <c r="D73" t="n">
        <v>133.63</v>
      </c>
      <c r="E73" t="n">
        <v>101.35</v>
      </c>
      <c r="F73" t="n">
        <v>81.23999999999999</v>
      </c>
      <c r="G73" t="n">
        <v>93.78</v>
      </c>
      <c r="H73" t="n">
        <v>109.59</v>
      </c>
      <c r="I73" t="n">
        <v>79.48</v>
      </c>
      <c r="J73" t="n">
        <v>80.81999999999999</v>
      </c>
      <c r="K73" t="n">
        <v>94.70999999999999</v>
      </c>
      <c r="L73" t="n">
        <v>74.68000000000001</v>
      </c>
      <c r="M73" t="n">
        <v>40.58</v>
      </c>
    </row>
    <row r="74">
      <c r="A74" s="5" t="inlineStr">
        <is>
          <t>Langfristige Vermögensquote in %</t>
        </is>
      </c>
      <c r="B74" s="5" t="inlineStr">
        <is>
          <t>Non-Current Assets Ratio in %</t>
        </is>
      </c>
      <c r="C74" t="n">
        <v>61.37</v>
      </c>
      <c r="D74" t="n">
        <v>59.46</v>
      </c>
      <c r="E74" t="n">
        <v>63.11</v>
      </c>
      <c r="F74" t="n">
        <v>67.48999999999999</v>
      </c>
      <c r="G74" t="n">
        <v>67.23</v>
      </c>
      <c r="H74" t="n">
        <v>69.97</v>
      </c>
      <c r="I74" t="n">
        <v>73.7</v>
      </c>
      <c r="J74" t="n">
        <v>69.25</v>
      </c>
      <c r="K74" t="n">
        <v>72.02</v>
      </c>
      <c r="L74" t="n">
        <v>73.3</v>
      </c>
      <c r="M74" t="n">
        <v>81.90000000000001</v>
      </c>
    </row>
    <row r="75">
      <c r="A75" s="5" t="inlineStr">
        <is>
          <t>Gesamtkapitalrentabilität</t>
        </is>
      </c>
      <c r="B75" s="5" t="inlineStr">
        <is>
          <t>ROA Return on Assets in %</t>
        </is>
      </c>
      <c r="C75" t="n">
        <v>3.31</v>
      </c>
      <c r="D75" t="n">
        <v>25.67</v>
      </c>
      <c r="E75" t="n">
        <v>6.73</v>
      </c>
      <c r="F75" t="n">
        <v>-2.34</v>
      </c>
      <c r="G75" t="n">
        <v>-7.06</v>
      </c>
      <c r="H75" t="n">
        <v>-10.1</v>
      </c>
      <c r="I75" t="n">
        <v>-2.95</v>
      </c>
      <c r="J75" t="n">
        <v>-1.73</v>
      </c>
      <c r="K75" t="n">
        <v>2.72</v>
      </c>
      <c r="L75" t="n">
        <v>3.11</v>
      </c>
      <c r="M75" t="n">
        <v>-5.34</v>
      </c>
    </row>
    <row r="76">
      <c r="A76" s="5" t="inlineStr">
        <is>
          <t>Ertrag des eingesetzten Kapitals</t>
        </is>
      </c>
      <c r="B76" s="5" t="inlineStr">
        <is>
          <t>ROCE Return on Cap. Empl. in %</t>
        </is>
      </c>
      <c r="C76" t="n">
        <v>16.03</v>
      </c>
      <c r="D76" t="n">
        <v>51.37</v>
      </c>
      <c r="E76" t="n">
        <v>24.03</v>
      </c>
      <c r="F76" t="n">
        <v>6.47</v>
      </c>
      <c r="G76" t="n">
        <v>-0.34</v>
      </c>
      <c r="H76" t="n">
        <v>-1.13</v>
      </c>
      <c r="I76" t="n">
        <v>0.14</v>
      </c>
      <c r="J76" t="n">
        <v>1.75</v>
      </c>
      <c r="K76" t="n">
        <v>13.02</v>
      </c>
      <c r="L76" t="n">
        <v>8.9</v>
      </c>
      <c r="M76" t="n">
        <v>-5.32</v>
      </c>
    </row>
    <row r="77">
      <c r="A77" s="5" t="inlineStr">
        <is>
          <t>Eigenkapital zu Anlagevermögen</t>
        </is>
      </c>
      <c r="B77" s="5" t="inlineStr">
        <is>
          <t>Equity to Fixed Assets in %</t>
        </is>
      </c>
      <c r="C77" t="n">
        <v>27.73</v>
      </c>
      <c r="D77" t="n">
        <v>30.16</v>
      </c>
      <c r="E77" t="n">
        <v>27.23</v>
      </c>
      <c r="F77" t="n">
        <v>7.9</v>
      </c>
      <c r="G77" t="n">
        <v>2.22</v>
      </c>
      <c r="H77" t="n">
        <v>22.09</v>
      </c>
      <c r="I77" t="n">
        <v>38.38</v>
      </c>
      <c r="J77" t="n">
        <v>42.02</v>
      </c>
      <c r="K77" t="n">
        <v>45.35</v>
      </c>
      <c r="L77" t="n">
        <v>44.58</v>
      </c>
      <c r="M77" t="n">
        <v>53.61</v>
      </c>
    </row>
    <row r="78">
      <c r="A78" s="5" t="inlineStr">
        <is>
          <t>Liquidität Dritten Grades</t>
        </is>
      </c>
      <c r="B78" s="5" t="inlineStr">
        <is>
          <t>Current Ratio in %</t>
        </is>
      </c>
      <c r="C78" t="n">
        <v>168.84</v>
      </c>
      <c r="D78" t="n">
        <v>151.7</v>
      </c>
      <c r="E78" t="n">
        <v>181.04</v>
      </c>
      <c r="F78" t="n">
        <v>145.74</v>
      </c>
      <c r="G78" t="n">
        <v>143.31</v>
      </c>
      <c r="H78" t="n">
        <v>130.25</v>
      </c>
      <c r="I78" t="n">
        <v>112.19</v>
      </c>
      <c r="J78" t="n">
        <v>140.4</v>
      </c>
      <c r="K78" t="n">
        <v>176.61</v>
      </c>
      <c r="L78" t="n">
        <v>176.76</v>
      </c>
      <c r="M78" t="n">
        <v>113.43</v>
      </c>
    </row>
    <row r="79">
      <c r="A79" s="5" t="inlineStr">
        <is>
          <t>Operativer Cashflow</t>
        </is>
      </c>
      <c r="B79" s="5" t="inlineStr">
        <is>
          <t>Operating Cashflow in M</t>
        </is>
      </c>
      <c r="C79" t="n">
        <v>5003.24</v>
      </c>
      <c r="D79" t="n">
        <v>5289.57</v>
      </c>
      <c r="E79" t="n">
        <v>3948.34</v>
      </c>
      <c r="F79" t="n">
        <v>3345.54</v>
      </c>
      <c r="G79" t="n">
        <v>1024.76</v>
      </c>
      <c r="H79" t="n">
        <v>1793.33</v>
      </c>
      <c r="I79" t="n">
        <v>1281.51</v>
      </c>
      <c r="J79" t="n">
        <v>2144</v>
      </c>
      <c r="K79" t="n">
        <v>2528.82</v>
      </c>
      <c r="L79" t="inlineStr">
        <is>
          <t>-</t>
        </is>
      </c>
      <c r="M79" t="inlineStr">
        <is>
          <t>-</t>
        </is>
      </c>
    </row>
    <row r="80">
      <c r="A80" s="5" t="inlineStr">
        <is>
          <t>Aktienrückkauf</t>
        </is>
      </c>
      <c r="B80" s="5" t="inlineStr">
        <is>
          <t>Share Buyback in M</t>
        </is>
      </c>
      <c r="C80" t="n">
        <v>0</v>
      </c>
      <c r="D80" t="n">
        <v>0</v>
      </c>
      <c r="E80" t="n">
        <v>0</v>
      </c>
      <c r="F80" t="n">
        <v>0</v>
      </c>
      <c r="G80" t="n">
        <v>0</v>
      </c>
      <c r="H80" t="n">
        <v>-34</v>
      </c>
      <c r="I80" t="n">
        <v>-133</v>
      </c>
      <c r="J80" t="n">
        <v>-2</v>
      </c>
      <c r="K80" t="n">
        <v>0</v>
      </c>
      <c r="L80" t="n">
        <v>0</v>
      </c>
      <c r="M80" t="inlineStr">
        <is>
          <t>-</t>
        </is>
      </c>
    </row>
    <row r="81">
      <c r="A81" s="5" t="inlineStr">
        <is>
          <t>Umsatzwachstum 1J in %</t>
        </is>
      </c>
      <c r="B81" s="5" t="inlineStr">
        <is>
          <t>Revenue Growth 1Y in %</t>
        </is>
      </c>
      <c r="C81" t="n">
        <v>-7.63</v>
      </c>
      <c r="D81" t="n">
        <v>19.06</v>
      </c>
      <c r="E81" t="n">
        <v>40.7</v>
      </c>
      <c r="F81" t="n">
        <v>-12.57</v>
      </c>
      <c r="G81" t="n">
        <v>-32.9</v>
      </c>
      <c r="H81" t="n">
        <v>-9.42</v>
      </c>
      <c r="I81" t="n">
        <v>-2.06</v>
      </c>
      <c r="J81" t="n">
        <v>-10.64</v>
      </c>
      <c r="K81" t="n">
        <v>22.31</v>
      </c>
      <c r="L81" t="n">
        <v>38.29</v>
      </c>
      <c r="M81" t="inlineStr">
        <is>
          <t>-</t>
        </is>
      </c>
    </row>
    <row r="82">
      <c r="A82" s="5" t="inlineStr">
        <is>
          <t>Umsatzwachstum 3J in %</t>
        </is>
      </c>
      <c r="B82" s="5" t="inlineStr">
        <is>
          <t>Revenue Growth 3Y in %</t>
        </is>
      </c>
      <c r="C82" t="n">
        <v>17.38</v>
      </c>
      <c r="D82" t="n">
        <v>15.73</v>
      </c>
      <c r="E82" t="n">
        <v>-1.59</v>
      </c>
      <c r="F82" t="n">
        <v>-18.3</v>
      </c>
      <c r="G82" t="n">
        <v>-14.79</v>
      </c>
      <c r="H82" t="n">
        <v>-7.37</v>
      </c>
      <c r="I82" t="n">
        <v>3.2</v>
      </c>
      <c r="J82" t="n">
        <v>16.65</v>
      </c>
      <c r="K82" t="inlineStr">
        <is>
          <t>-</t>
        </is>
      </c>
      <c r="L82" t="inlineStr">
        <is>
          <t>-</t>
        </is>
      </c>
      <c r="M82" t="inlineStr">
        <is>
          <t>-</t>
        </is>
      </c>
    </row>
    <row r="83">
      <c r="A83" s="5" t="inlineStr">
        <is>
          <t>Umsatzwachstum 5J in %</t>
        </is>
      </c>
      <c r="B83" s="5" t="inlineStr">
        <is>
          <t>Revenue Growth 5Y in %</t>
        </is>
      </c>
      <c r="C83" t="n">
        <v>1.33</v>
      </c>
      <c r="D83" t="n">
        <v>0.97</v>
      </c>
      <c r="E83" t="n">
        <v>-3.25</v>
      </c>
      <c r="F83" t="n">
        <v>-13.52</v>
      </c>
      <c r="G83" t="n">
        <v>-6.54</v>
      </c>
      <c r="H83" t="n">
        <v>7.7</v>
      </c>
      <c r="I83" t="inlineStr">
        <is>
          <t>-</t>
        </is>
      </c>
      <c r="J83" t="inlineStr">
        <is>
          <t>-</t>
        </is>
      </c>
      <c r="K83" t="inlineStr">
        <is>
          <t>-</t>
        </is>
      </c>
      <c r="L83" t="inlineStr">
        <is>
          <t>-</t>
        </is>
      </c>
      <c r="M83" t="inlineStr">
        <is>
          <t>-</t>
        </is>
      </c>
    </row>
    <row r="84">
      <c r="A84" s="5" t="inlineStr">
        <is>
          <t>Umsatzwachstum 10J in %</t>
        </is>
      </c>
      <c r="B84" s="5" t="inlineStr">
        <is>
          <t>Revenue Growth 10Y in %</t>
        </is>
      </c>
      <c r="C84" t="n">
        <v>4.51</v>
      </c>
      <c r="D84" t="inlineStr">
        <is>
          <t>-</t>
        </is>
      </c>
      <c r="E84" t="inlineStr">
        <is>
          <t>-</t>
        </is>
      </c>
      <c r="F84" t="inlineStr">
        <is>
          <t>-</t>
        </is>
      </c>
      <c r="G84" t="inlineStr">
        <is>
          <t>-</t>
        </is>
      </c>
      <c r="H84" t="inlineStr">
        <is>
          <t>-</t>
        </is>
      </c>
      <c r="I84" t="inlineStr">
        <is>
          <t>-</t>
        </is>
      </c>
      <c r="J84" t="inlineStr">
        <is>
          <t>-</t>
        </is>
      </c>
      <c r="K84" t="inlineStr">
        <is>
          <t>-</t>
        </is>
      </c>
      <c r="L84" t="inlineStr">
        <is>
          <t>-</t>
        </is>
      </c>
      <c r="M84" t="inlineStr">
        <is>
          <t>-</t>
        </is>
      </c>
    </row>
    <row r="85">
      <c r="A85" s="5" t="inlineStr">
        <is>
          <t>Gewinnwachstum 1J in %</t>
        </is>
      </c>
      <c r="B85" s="5" t="inlineStr">
        <is>
          <t>Earnings Growth 1Y in %</t>
        </is>
      </c>
      <c r="C85" t="n">
        <v>-86.45</v>
      </c>
      <c r="D85" t="n">
        <v>244.21</v>
      </c>
      <c r="E85" t="n">
        <v>-425.12</v>
      </c>
      <c r="F85" t="n">
        <v>-66.61</v>
      </c>
      <c r="G85" t="n">
        <v>-45.19</v>
      </c>
      <c r="H85" t="n">
        <v>125.1</v>
      </c>
      <c r="I85" t="n">
        <v>69.48</v>
      </c>
      <c r="J85" t="n">
        <v>-166.81</v>
      </c>
      <c r="K85" t="n">
        <v>-15.88</v>
      </c>
      <c r="L85" t="n">
        <v>-143.8</v>
      </c>
      <c r="M85" t="inlineStr">
        <is>
          <t>-</t>
        </is>
      </c>
    </row>
    <row r="86">
      <c r="A86" s="5" t="inlineStr">
        <is>
          <t>Gewinnwachstum 3J in %</t>
        </is>
      </c>
      <c r="B86" s="5" t="inlineStr">
        <is>
          <t>Earnings Growth 3Y in %</t>
        </is>
      </c>
      <c r="C86" t="n">
        <v>-89.12</v>
      </c>
      <c r="D86" t="n">
        <v>-82.51000000000001</v>
      </c>
      <c r="E86" t="n">
        <v>-178.97</v>
      </c>
      <c r="F86" t="n">
        <v>4.43</v>
      </c>
      <c r="G86" t="n">
        <v>49.8</v>
      </c>
      <c r="H86" t="n">
        <v>9.26</v>
      </c>
      <c r="I86" t="n">
        <v>-37.74</v>
      </c>
      <c r="J86" t="n">
        <v>-108.83</v>
      </c>
      <c r="K86" t="inlineStr">
        <is>
          <t>-</t>
        </is>
      </c>
      <c r="L86" t="inlineStr">
        <is>
          <t>-</t>
        </is>
      </c>
      <c r="M86" t="inlineStr">
        <is>
          <t>-</t>
        </is>
      </c>
    </row>
    <row r="87">
      <c r="A87" s="5" t="inlineStr">
        <is>
          <t>Gewinnwachstum 5J in %</t>
        </is>
      </c>
      <c r="B87" s="5" t="inlineStr">
        <is>
          <t>Earnings Growth 5Y in %</t>
        </is>
      </c>
      <c r="C87" t="n">
        <v>-75.83</v>
      </c>
      <c r="D87" t="n">
        <v>-33.52</v>
      </c>
      <c r="E87" t="n">
        <v>-68.47</v>
      </c>
      <c r="F87" t="n">
        <v>-16.81</v>
      </c>
      <c r="G87" t="n">
        <v>-6.66</v>
      </c>
      <c r="H87" t="n">
        <v>-26.38</v>
      </c>
      <c r="I87" t="inlineStr">
        <is>
          <t>-</t>
        </is>
      </c>
      <c r="J87" t="inlineStr">
        <is>
          <t>-</t>
        </is>
      </c>
      <c r="K87" t="inlineStr">
        <is>
          <t>-</t>
        </is>
      </c>
      <c r="L87" t="inlineStr">
        <is>
          <t>-</t>
        </is>
      </c>
      <c r="M87" t="inlineStr">
        <is>
          <t>-</t>
        </is>
      </c>
    </row>
    <row r="88">
      <c r="A88" s="5" t="inlineStr">
        <is>
          <t>Gewinnwachstum 10J in %</t>
        </is>
      </c>
      <c r="B88" s="5" t="inlineStr">
        <is>
          <t>Earnings Growth 10Y in %</t>
        </is>
      </c>
      <c r="C88" t="n">
        <v>-51.11</v>
      </c>
      <c r="D88" t="inlineStr">
        <is>
          <t>-</t>
        </is>
      </c>
      <c r="E88" t="inlineStr">
        <is>
          <t>-</t>
        </is>
      </c>
      <c r="F88" t="inlineStr">
        <is>
          <t>-</t>
        </is>
      </c>
      <c r="G88" t="inlineStr">
        <is>
          <t>-</t>
        </is>
      </c>
      <c r="H88" t="inlineStr">
        <is>
          <t>-</t>
        </is>
      </c>
      <c r="I88" t="inlineStr">
        <is>
          <t>-</t>
        </is>
      </c>
      <c r="J88" t="inlineStr">
        <is>
          <t>-</t>
        </is>
      </c>
      <c r="K88" t="inlineStr">
        <is>
          <t>-</t>
        </is>
      </c>
      <c r="L88" t="inlineStr">
        <is>
          <t>-</t>
        </is>
      </c>
      <c r="M88" t="inlineStr">
        <is>
          <t>-</t>
        </is>
      </c>
    </row>
    <row r="89">
      <c r="A89" s="5" t="inlineStr">
        <is>
          <t>PEG Ratio</t>
        </is>
      </c>
      <c r="B89" s="5" t="inlineStr">
        <is>
          <t>KGW Kurs/Gewinn/Wachstum</t>
        </is>
      </c>
      <c r="C89" t="n">
        <v>-0.31</v>
      </c>
      <c r="D89" t="n">
        <v>-0.11</v>
      </c>
      <c r="E89" t="n">
        <v>-0.1</v>
      </c>
      <c r="F89" t="inlineStr">
        <is>
          <t>-</t>
        </is>
      </c>
      <c r="G89" t="inlineStr">
        <is>
          <t>-</t>
        </is>
      </c>
      <c r="H89" t="inlineStr">
        <is>
          <t>-</t>
        </is>
      </c>
      <c r="I89" t="inlineStr">
        <is>
          <t>-</t>
        </is>
      </c>
      <c r="J89" t="inlineStr">
        <is>
          <t>-</t>
        </is>
      </c>
      <c r="K89" t="inlineStr">
        <is>
          <t>-</t>
        </is>
      </c>
      <c r="L89" t="inlineStr">
        <is>
          <t>-</t>
        </is>
      </c>
      <c r="M89" t="inlineStr">
        <is>
          <t>-</t>
        </is>
      </c>
    </row>
    <row r="90">
      <c r="A90" s="5" t="inlineStr">
        <is>
          <t>EBIT-Wachstum 1J in %</t>
        </is>
      </c>
      <c r="B90" s="5" t="inlineStr">
        <is>
          <t>EBIT Growth 1Y in %</t>
        </is>
      </c>
      <c r="C90" t="n">
        <v>-65.5</v>
      </c>
      <c r="D90" t="n">
        <v>77.64</v>
      </c>
      <c r="E90" t="n">
        <v>328.94</v>
      </c>
      <c r="F90" t="n">
        <v>-2029.17</v>
      </c>
      <c r="G90" t="n">
        <v>-76.23999999999999</v>
      </c>
      <c r="H90" t="n">
        <v>-631.58</v>
      </c>
      <c r="I90" t="n">
        <v>-92.18000000000001</v>
      </c>
      <c r="J90" t="n">
        <v>-86.94</v>
      </c>
      <c r="K90" t="n">
        <v>39.85</v>
      </c>
      <c r="L90" t="n">
        <v>-227.03</v>
      </c>
      <c r="M90" t="inlineStr">
        <is>
          <t>-</t>
        </is>
      </c>
    </row>
    <row r="91">
      <c r="A91" s="5" t="inlineStr">
        <is>
          <t>EBIT-Wachstum 3J in %</t>
        </is>
      </c>
      <c r="B91" s="5" t="inlineStr">
        <is>
          <t>EBIT Growth 3Y in %</t>
        </is>
      </c>
      <c r="C91" t="n">
        <v>113.69</v>
      </c>
      <c r="D91" t="n">
        <v>-540.86</v>
      </c>
      <c r="E91" t="n">
        <v>-592.16</v>
      </c>
      <c r="F91" t="n">
        <v>-912.33</v>
      </c>
      <c r="G91" t="n">
        <v>-266.67</v>
      </c>
      <c r="H91" t="n">
        <v>-270.23</v>
      </c>
      <c r="I91" t="n">
        <v>-46.42</v>
      </c>
      <c r="J91" t="n">
        <v>-91.37</v>
      </c>
      <c r="K91" t="inlineStr">
        <is>
          <t>-</t>
        </is>
      </c>
      <c r="L91" t="inlineStr">
        <is>
          <t>-</t>
        </is>
      </c>
      <c r="M91" t="inlineStr">
        <is>
          <t>-</t>
        </is>
      </c>
    </row>
    <row r="92">
      <c r="A92" s="5" t="inlineStr">
        <is>
          <t>EBIT-Wachstum 5J in %</t>
        </is>
      </c>
      <c r="B92" s="5" t="inlineStr">
        <is>
          <t>EBIT Growth 5Y in %</t>
        </is>
      </c>
      <c r="C92" t="n">
        <v>-352.87</v>
      </c>
      <c r="D92" t="n">
        <v>-466.08</v>
      </c>
      <c r="E92" t="n">
        <v>-500.05</v>
      </c>
      <c r="F92" t="n">
        <v>-583.22</v>
      </c>
      <c r="G92" t="n">
        <v>-169.42</v>
      </c>
      <c r="H92" t="n">
        <v>-199.58</v>
      </c>
      <c r="I92" t="inlineStr">
        <is>
          <t>-</t>
        </is>
      </c>
      <c r="J92" t="inlineStr">
        <is>
          <t>-</t>
        </is>
      </c>
      <c r="K92" t="inlineStr">
        <is>
          <t>-</t>
        </is>
      </c>
      <c r="L92" t="inlineStr">
        <is>
          <t>-</t>
        </is>
      </c>
      <c r="M92" t="inlineStr">
        <is>
          <t>-</t>
        </is>
      </c>
    </row>
    <row r="93">
      <c r="A93" s="5" t="inlineStr">
        <is>
          <t>EBIT-Wachstum 10J in %</t>
        </is>
      </c>
      <c r="B93" s="5" t="inlineStr">
        <is>
          <t>EBIT Growth 10Y in %</t>
        </is>
      </c>
      <c r="C93" t="n">
        <v>-276.22</v>
      </c>
      <c r="D93" t="inlineStr">
        <is>
          <t>-</t>
        </is>
      </c>
      <c r="E93" t="inlineStr">
        <is>
          <t>-</t>
        </is>
      </c>
      <c r="F93" t="inlineStr">
        <is>
          <t>-</t>
        </is>
      </c>
      <c r="G93" t="inlineStr">
        <is>
          <t>-</t>
        </is>
      </c>
      <c r="H93" t="inlineStr">
        <is>
          <t>-</t>
        </is>
      </c>
      <c r="I93" t="inlineStr">
        <is>
          <t>-</t>
        </is>
      </c>
      <c r="J93" t="inlineStr">
        <is>
          <t>-</t>
        </is>
      </c>
      <c r="K93" t="inlineStr">
        <is>
          <t>-</t>
        </is>
      </c>
      <c r="L93" t="inlineStr">
        <is>
          <t>-</t>
        </is>
      </c>
      <c r="M93" t="inlineStr">
        <is>
          <t>-</t>
        </is>
      </c>
    </row>
    <row r="94">
      <c r="A94" s="5" t="inlineStr">
        <is>
          <t>Op.Cashflow Wachstum 1J in %</t>
        </is>
      </c>
      <c r="B94" s="5" t="inlineStr">
        <is>
          <t>Op.Cashflow Wachstum 1Y in %</t>
        </is>
      </c>
      <c r="C94" t="n">
        <v>-5.41</v>
      </c>
      <c r="D94" t="n">
        <v>33.97</v>
      </c>
      <c r="E94" t="n">
        <v>18.02</v>
      </c>
      <c r="F94" t="n">
        <v>226.47</v>
      </c>
      <c r="G94" t="n">
        <v>-42.86</v>
      </c>
      <c r="H94" t="n">
        <v>36.78</v>
      </c>
      <c r="I94" t="n">
        <v>-45.63</v>
      </c>
      <c r="J94" t="n">
        <v>-15.34</v>
      </c>
      <c r="K94" t="inlineStr">
        <is>
          <t>-</t>
        </is>
      </c>
      <c r="L94" t="inlineStr">
        <is>
          <t>-</t>
        </is>
      </c>
      <c r="M94" t="inlineStr">
        <is>
          <t>-</t>
        </is>
      </c>
    </row>
    <row r="95">
      <c r="A95" s="5" t="inlineStr">
        <is>
          <t>Op.Cashflow Wachstum 3J in %</t>
        </is>
      </c>
      <c r="B95" s="5" t="inlineStr">
        <is>
          <t>Op.Cashflow Wachstum 3Y in %</t>
        </is>
      </c>
      <c r="C95" t="n">
        <v>15.53</v>
      </c>
      <c r="D95" t="n">
        <v>92.81999999999999</v>
      </c>
      <c r="E95" t="n">
        <v>67.20999999999999</v>
      </c>
      <c r="F95" t="n">
        <v>73.45999999999999</v>
      </c>
      <c r="G95" t="n">
        <v>-17.24</v>
      </c>
      <c r="H95" t="n">
        <v>-8.06</v>
      </c>
      <c r="I95" t="inlineStr">
        <is>
          <t>-</t>
        </is>
      </c>
      <c r="J95" t="inlineStr">
        <is>
          <t>-</t>
        </is>
      </c>
      <c r="K95" t="inlineStr">
        <is>
          <t>-</t>
        </is>
      </c>
      <c r="L95" t="inlineStr">
        <is>
          <t>-</t>
        </is>
      </c>
      <c r="M95" t="inlineStr">
        <is>
          <t>-</t>
        </is>
      </c>
    </row>
    <row r="96">
      <c r="A96" s="5" t="inlineStr">
        <is>
          <t>Op.Cashflow Wachstum 5J in %</t>
        </is>
      </c>
      <c r="B96" s="5" t="inlineStr">
        <is>
          <t>Op.Cashflow Wachstum 5Y in %</t>
        </is>
      </c>
      <c r="C96" t="n">
        <v>46.04</v>
      </c>
      <c r="D96" t="n">
        <v>54.48</v>
      </c>
      <c r="E96" t="n">
        <v>38.56</v>
      </c>
      <c r="F96" t="n">
        <v>31.88</v>
      </c>
      <c r="G96" t="inlineStr">
        <is>
          <t>-</t>
        </is>
      </c>
      <c r="H96" t="inlineStr">
        <is>
          <t>-</t>
        </is>
      </c>
      <c r="I96" t="inlineStr">
        <is>
          <t>-</t>
        </is>
      </c>
      <c r="J96" t="inlineStr">
        <is>
          <t>-</t>
        </is>
      </c>
      <c r="K96" t="inlineStr">
        <is>
          <t>-</t>
        </is>
      </c>
      <c r="L96" t="inlineStr">
        <is>
          <t>-</t>
        </is>
      </c>
      <c r="M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c r="H97" t="inlineStr">
        <is>
          <t>-</t>
        </is>
      </c>
      <c r="I97" t="inlineStr">
        <is>
          <t>-</t>
        </is>
      </c>
      <c r="J97" t="inlineStr">
        <is>
          <t>-</t>
        </is>
      </c>
      <c r="K97" t="inlineStr">
        <is>
          <t>-</t>
        </is>
      </c>
      <c r="L97" t="inlineStr">
        <is>
          <t>-</t>
        </is>
      </c>
      <c r="M97" t="inlineStr">
        <is>
          <t>-</t>
        </is>
      </c>
    </row>
    <row r="98">
      <c r="A98" s="5" t="inlineStr">
        <is>
          <t>Working Capital in Mio</t>
        </is>
      </c>
      <c r="B98" s="5" t="inlineStr">
        <is>
          <t>Working Capital in M</t>
        </is>
      </c>
      <c r="C98" t="n">
        <v>1551</v>
      </c>
      <c r="D98" t="n">
        <v>1295</v>
      </c>
      <c r="E98" t="n">
        <v>1714</v>
      </c>
      <c r="F98" t="n">
        <v>939</v>
      </c>
      <c r="G98" t="n">
        <v>903</v>
      </c>
      <c r="H98" t="n">
        <v>811</v>
      </c>
      <c r="I98" t="n">
        <v>506</v>
      </c>
      <c r="J98" t="n">
        <v>1573</v>
      </c>
      <c r="K98" t="n">
        <v>2060</v>
      </c>
      <c r="L98" t="n">
        <v>2041</v>
      </c>
      <c r="M98" t="n">
        <v>502</v>
      </c>
      <c r="N98" t="inlineStr">
        <is>
          <t>-</t>
        </is>
      </c>
    </row>
  </sheetData>
  <pageMargins bottom="1" footer="0.5" header="0.5" left="0.75" right="0.75" top="1"/>
</worksheet>
</file>

<file path=xl/worksheets/sheet34.xml><?xml version="1.0" encoding="utf-8"?>
<worksheet xmlns="http://schemas.openxmlformats.org/spreadsheetml/2006/main">
  <sheetPr>
    <outlinePr summaryBelow="1" summaryRight="1"/>
    <pageSetUpPr/>
  </sheetPr>
  <dimension ref="A1:P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9"/>
    <col customWidth="1" max="15" min="15" width="10"/>
    <col customWidth="1" max="16" min="16" width="10"/>
  </cols>
  <sheetData>
    <row r="1">
      <c r="A1" s="1" t="inlineStr">
        <is>
          <t xml:space="preserve">EXPERIAN </t>
        </is>
      </c>
      <c r="B1" s="2" t="inlineStr">
        <is>
          <t>WKN: A0KDZM  ISIN: GB00B19NLV48  US-Symbol:EXPGF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+44-844-4818000</t>
        </is>
      </c>
      <c r="G4" t="inlineStr">
        <is>
          <t>02.01.2020</t>
        </is>
      </c>
      <c r="H4" t="inlineStr">
        <is>
          <t>Ex Dividend</t>
        </is>
      </c>
      <c r="J4" t="inlineStr">
        <is>
          <t>Aberdeen Asset Managers Limited</t>
        </is>
      </c>
      <c r="L4" t="inlineStr">
        <is>
          <t>4,99%</t>
        </is>
      </c>
    </row>
    <row r="5">
      <c r="A5" s="5" t="inlineStr">
        <is>
          <t>Ticker</t>
        </is>
      </c>
      <c r="B5" t="inlineStr">
        <is>
          <t>J2B</t>
        </is>
      </c>
      <c r="C5" s="5" t="inlineStr">
        <is>
          <t>Fax</t>
        </is>
      </c>
      <c r="D5" s="5" t="inlineStr"/>
      <c r="E5" t="inlineStr">
        <is>
          <t>+353-1-846-9150</t>
        </is>
      </c>
      <c r="G5" t="inlineStr">
        <is>
          <t>31.01.2020</t>
        </is>
      </c>
      <c r="H5" t="inlineStr">
        <is>
          <t>Dividend Payout</t>
        </is>
      </c>
      <c r="J5" t="inlineStr">
        <is>
          <t>BlackRock, Inc.</t>
        </is>
      </c>
      <c r="L5" t="inlineStr">
        <is>
          <t>5,03%</t>
        </is>
      </c>
    </row>
    <row r="6">
      <c r="A6" s="5" t="inlineStr">
        <is>
          <t>Gelistet Seit / Listed Since</t>
        </is>
      </c>
      <c r="B6" t="inlineStr">
        <is>
          <t>-</t>
        </is>
      </c>
      <c r="C6" s="5" t="inlineStr">
        <is>
          <t>Internet</t>
        </is>
      </c>
      <c r="D6" s="5" t="inlineStr"/>
      <c r="E6" t="inlineStr">
        <is>
          <t>http://www.experianplc.com/</t>
        </is>
      </c>
      <c r="G6" t="inlineStr">
        <is>
          <t>20.05.2020</t>
        </is>
      </c>
      <c r="H6" t="inlineStr">
        <is>
          <t>Preliminary Results</t>
        </is>
      </c>
      <c r="J6" t="inlineStr">
        <is>
          <t>Freefloat</t>
        </is>
      </c>
      <c r="L6" t="inlineStr">
        <is>
          <t>89,98%</t>
        </is>
      </c>
    </row>
    <row r="7">
      <c r="A7" s="5" t="inlineStr">
        <is>
          <t>Nominalwert / Nominal Value</t>
        </is>
      </c>
      <c r="B7" t="inlineStr">
        <is>
          <t>-</t>
        </is>
      </c>
      <c r="C7" s="5" t="inlineStr">
        <is>
          <t>Inv. Relations Telefon / Phone</t>
        </is>
      </c>
      <c r="D7" s="5" t="inlineStr"/>
      <c r="E7" t="inlineStr">
        <is>
          <t>+44-20-304-24287</t>
        </is>
      </c>
      <c r="G7" t="inlineStr">
        <is>
          <t>22.07.2020</t>
        </is>
      </c>
      <c r="H7" t="inlineStr">
        <is>
          <t>Annual General Meeting</t>
        </is>
      </c>
    </row>
    <row r="8">
      <c r="A8" s="5" t="inlineStr">
        <is>
          <t>Land / Country</t>
        </is>
      </c>
      <c r="B8" t="inlineStr">
        <is>
          <t>Großbritannien</t>
        </is>
      </c>
      <c r="C8" s="5" t="inlineStr">
        <is>
          <t>Inv. Relations E-Mail</t>
        </is>
      </c>
      <c r="D8" s="5" t="inlineStr"/>
      <c r="E8" t="inlineStr">
        <is>
          <t>investors@experian.com</t>
        </is>
      </c>
    </row>
    <row r="9">
      <c r="A9" s="5" t="inlineStr">
        <is>
          <t>Währung / Currency</t>
        </is>
      </c>
      <c r="B9" t="inlineStr">
        <is>
          <t>USD</t>
        </is>
      </c>
      <c r="C9" s="5" t="inlineStr">
        <is>
          <t>Kontaktperson / Contact Person</t>
        </is>
      </c>
      <c r="D9" s="5" t="inlineStr"/>
      <c r="E9" t="inlineStr">
        <is>
          <t>Nadia Ridout-Jamieson</t>
        </is>
      </c>
    </row>
    <row r="10">
      <c r="A10" s="5" t="inlineStr">
        <is>
          <t>Branche / Industry</t>
        </is>
      </c>
      <c r="B10" t="inlineStr">
        <is>
          <t>Other Industries</t>
        </is>
      </c>
      <c r="C10" s="5" t="inlineStr"/>
      <c r="D10" s="5" t="inlineStr"/>
    </row>
    <row r="11">
      <c r="A11" s="5" t="inlineStr">
        <is>
          <t>Sektor / Sector</t>
        </is>
      </c>
      <c r="B11" t="inlineStr">
        <is>
          <t>Various</t>
        </is>
      </c>
    </row>
    <row r="12">
      <c r="A12" s="5" t="inlineStr">
        <is>
          <t>Typ / Genre</t>
        </is>
      </c>
      <c r="B12" t="inlineStr">
        <is>
          <t>Namensaktie</t>
        </is>
      </c>
    </row>
    <row r="13">
      <c r="A13" s="5" t="inlineStr">
        <is>
          <t>Adresse / Address</t>
        </is>
      </c>
      <c r="B13" t="inlineStr">
        <is>
          <t>Experian PLC22 Grenville Street  UK-St Helier, Jersey JE4 8PX</t>
        </is>
      </c>
    </row>
    <row r="14">
      <c r="A14" s="5" t="inlineStr">
        <is>
          <t>Management</t>
        </is>
      </c>
      <c r="B14" t="inlineStr">
        <is>
          <t>Brian Cassin, Lloyd Pitchford, Kerry Williams</t>
        </is>
      </c>
    </row>
    <row r="15">
      <c r="A15" s="5" t="inlineStr">
        <is>
          <t>Aufsichtsrat / Board</t>
        </is>
      </c>
      <c r="B15" t="inlineStr">
        <is>
          <t>Mike Rogers, Brian Cassin, Lloyd Pitchford, Kerry Williams, Ruba Borno, Caroline Donahue, Luiz Fleury, Deirdre Mahlan, George Rose</t>
        </is>
      </c>
    </row>
    <row r="16">
      <c r="A16" s="5" t="inlineStr">
        <is>
          <t>Beschreibung</t>
        </is>
      </c>
      <c r="B16" t="inlineStr">
        <is>
          <t>Experian ist ein weltweit führender Anbieter von Informationsdienstleistungen und Lösungen zur Entscheidungsanalytik. Experian unterstützt Unternehmen, die Risiken von Geschäfts- und Finanzentscheidungen zu steuern und so die Profitabilität der Entscheidungen zu maximieren. Grundlage sind IT-Lösungen und fundierte Kenntnisse über Individuen, Märkte und Ökonomien. Experian betreut Kunden im Einzel- und Versandhandel, der Industrie, der Versicherungswirtschaft, im Finanzdienstleistungsbereich, in der Telekommunikations-, Energie-, und Freizeitbranche, im E-Commerce und im Immobiliengeschäft. Auch die öffentliche Hand zählt zu den Kunden von Experian. Im Weiteren bietet die Gesellschaft Konsumenteninformationen an. Die Geschäftsaktivitäten sind in die Bereiche Kreditservice, Analytische Entscheidungen, Marketingservice und Konsumentenservice unterteilt. Geographisch ist das Unternehmen in Nordamerika, Lateinamerika, Großbritannien und Irland und EMEA / Asia Pacific gegliedert. Im August 2016 übernahm Experian die CSIdentity Corporation, einem Anbieter von Consumer Identity Management und Betrugserkennungsdienste. Copyright 2014 FINANCE BASE AG</t>
        </is>
      </c>
    </row>
    <row r="17">
      <c r="A17" s="5" t="inlineStr">
        <is>
          <t>Profile</t>
        </is>
      </c>
      <c r="B17" t="inlineStr">
        <is>
          <t>Experian is a global leader in providing information services and solutions for decision analysis. Experian helps organizations to control the risks of the business and financial decisions and to maximize the profitability of the decisions. Basis are IT solutions and deep understanding of individuals, markets and economies. Experian serves customers in the retail and mail order, industry, the insurance industry, the financial services sector, in telecommunications, energy, and leisure industry, e-commerce and real estate business. The public sector is one of the clients of Experian. In addition, the Company offers consumer information. The business activities are divided into the areas of loan servicing, analytical decisions, marketing services and consumer services. Geographically, the company in North America, Latin America, the United Kingdom and Ireland and EMEA / Asia Pacific is divided. In August 2016 Experian took CSIdentity Corporation, a provider of consumer identity management and fraud detection services.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USD per  31.03</t>
        </is>
      </c>
      <c r="B19" s="5" t="inlineStr">
        <is>
          <t>Balance Sheet in M  USD per  31.03</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4861</v>
      </c>
      <c r="D20" t="n">
        <v>4662</v>
      </c>
      <c r="E20" t="n">
        <v>4335</v>
      </c>
      <c r="F20" t="n">
        <v>4550</v>
      </c>
      <c r="G20" t="n">
        <v>4810</v>
      </c>
      <c r="H20" t="n">
        <v>4840</v>
      </c>
      <c r="I20" t="n">
        <v>4730</v>
      </c>
      <c r="J20" t="n">
        <v>4487</v>
      </c>
      <c r="K20" t="n">
        <v>4239</v>
      </c>
      <c r="L20" t="n">
        <v>3880</v>
      </c>
      <c r="M20" t="n">
        <v>3873</v>
      </c>
      <c r="N20" t="n">
        <v>4130</v>
      </c>
      <c r="O20" t="n">
        <v>3481</v>
      </c>
      <c r="P20" t="n">
        <v>3481</v>
      </c>
    </row>
    <row r="21">
      <c r="A21" s="5" t="inlineStr">
        <is>
          <t>Operatives Ergebnis (EBIT)</t>
        </is>
      </c>
      <c r="B21" s="5" t="inlineStr">
        <is>
          <t>EBIT Earning Before Interest &amp; Tax</t>
        </is>
      </c>
      <c r="C21" t="n">
        <v>1162</v>
      </c>
      <c r="D21" t="n">
        <v>1095</v>
      </c>
      <c r="E21" t="n">
        <v>1075</v>
      </c>
      <c r="F21" t="n">
        <v>1118</v>
      </c>
      <c r="G21" t="n">
        <v>1157</v>
      </c>
      <c r="H21" t="n">
        <v>1094</v>
      </c>
      <c r="I21" t="n">
        <v>1059</v>
      </c>
      <c r="J21" t="n">
        <v>1052</v>
      </c>
      <c r="K21" t="n">
        <v>894</v>
      </c>
      <c r="L21" t="n">
        <v>693</v>
      </c>
      <c r="M21" t="n">
        <v>613</v>
      </c>
      <c r="N21" t="n">
        <v>654</v>
      </c>
      <c r="O21" t="n">
        <v>473</v>
      </c>
      <c r="P21" t="n">
        <v>473</v>
      </c>
    </row>
    <row r="22">
      <c r="A22" s="5" t="inlineStr">
        <is>
          <t>Finanzergebnis</t>
        </is>
      </c>
      <c r="B22" s="5" t="inlineStr">
        <is>
          <t>Financial Result</t>
        </is>
      </c>
      <c r="C22" t="n">
        <v>-205</v>
      </c>
      <c r="D22" t="n">
        <v>-101</v>
      </c>
      <c r="E22" t="n">
        <v>-4</v>
      </c>
      <c r="F22" t="n">
        <v>-91</v>
      </c>
      <c r="G22" t="n">
        <v>-151</v>
      </c>
      <c r="H22" t="n">
        <v>-45</v>
      </c>
      <c r="I22" t="n">
        <v>-619</v>
      </c>
      <c r="J22" t="n">
        <v>-363</v>
      </c>
      <c r="K22" t="n">
        <v>-215</v>
      </c>
      <c r="L22" t="n">
        <v>-32</v>
      </c>
      <c r="M22" t="n">
        <v>-35</v>
      </c>
      <c r="N22" t="n">
        <v>-105</v>
      </c>
      <c r="O22" t="n">
        <v>-79</v>
      </c>
      <c r="P22" t="n">
        <v>-79</v>
      </c>
    </row>
    <row r="23">
      <c r="A23" s="5" t="inlineStr">
        <is>
          <t>Ergebnis vor Steuer (EBT)</t>
        </is>
      </c>
      <c r="B23" s="5" t="inlineStr">
        <is>
          <t>EBT Earning Before Tax</t>
        </is>
      </c>
      <c r="C23" t="n">
        <v>957</v>
      </c>
      <c r="D23" t="n">
        <v>994</v>
      </c>
      <c r="E23" t="n">
        <v>1071</v>
      </c>
      <c r="F23" t="n">
        <v>1027</v>
      </c>
      <c r="G23" t="n">
        <v>1006</v>
      </c>
      <c r="H23" t="n">
        <v>1049</v>
      </c>
      <c r="I23" t="n">
        <v>440</v>
      </c>
      <c r="J23" t="n">
        <v>689</v>
      </c>
      <c r="K23" t="n">
        <v>679</v>
      </c>
      <c r="L23" t="n">
        <v>661</v>
      </c>
      <c r="M23" t="n">
        <v>578</v>
      </c>
      <c r="N23" t="n">
        <v>549</v>
      </c>
      <c r="O23" t="n">
        <v>394</v>
      </c>
      <c r="P23" t="n">
        <v>394</v>
      </c>
    </row>
    <row r="24">
      <c r="A24" s="5" t="inlineStr">
        <is>
          <t>Ergebnis nach Steuer</t>
        </is>
      </c>
      <c r="B24" s="5" t="inlineStr">
        <is>
          <t>Earnings after tax</t>
        </is>
      </c>
      <c r="C24" t="n">
        <v>701</v>
      </c>
      <c r="D24" t="n">
        <v>845</v>
      </c>
      <c r="E24" t="n">
        <v>812</v>
      </c>
      <c r="F24" t="n">
        <v>764</v>
      </c>
      <c r="G24" t="n">
        <v>751</v>
      </c>
      <c r="H24" t="n">
        <v>747</v>
      </c>
      <c r="I24" t="n">
        <v>288</v>
      </c>
      <c r="J24" t="n">
        <v>724</v>
      </c>
      <c r="K24" t="n">
        <v>550</v>
      </c>
      <c r="L24" t="n">
        <v>644</v>
      </c>
      <c r="M24" t="n">
        <v>494</v>
      </c>
      <c r="N24" t="n">
        <v>452</v>
      </c>
      <c r="O24" t="n">
        <v>326</v>
      </c>
      <c r="P24" t="n">
        <v>326</v>
      </c>
    </row>
    <row r="25">
      <c r="A25" s="5" t="inlineStr">
        <is>
          <t>Minderheitenanteil</t>
        </is>
      </c>
      <c r="B25" s="5" t="inlineStr">
        <is>
          <t>Minority Share</t>
        </is>
      </c>
      <c r="C25" t="n">
        <v>-6</v>
      </c>
      <c r="D25" t="inlineStr">
        <is>
          <t>-</t>
        </is>
      </c>
      <c r="E25" t="n">
        <v>1</v>
      </c>
      <c r="F25" t="n">
        <v>1</v>
      </c>
      <c r="G25" t="inlineStr">
        <is>
          <t>-</t>
        </is>
      </c>
      <c r="H25" t="n">
        <v>-1</v>
      </c>
      <c r="I25" t="n">
        <v>-39</v>
      </c>
      <c r="J25" t="n">
        <v>-63</v>
      </c>
      <c r="K25" t="n">
        <v>-42</v>
      </c>
      <c r="L25" t="n">
        <v>-36</v>
      </c>
      <c r="M25" t="n">
        <v>-20</v>
      </c>
      <c r="N25" t="n">
        <v>-15</v>
      </c>
      <c r="O25" t="n">
        <v>-1</v>
      </c>
      <c r="P25" t="n">
        <v>-1</v>
      </c>
    </row>
    <row r="26">
      <c r="A26" s="5" t="inlineStr">
        <is>
          <t>Jahresüberschuss/-fehlbetrag</t>
        </is>
      </c>
      <c r="B26" s="5" t="inlineStr">
        <is>
          <t>Net Profit</t>
        </is>
      </c>
      <c r="C26" t="n">
        <v>695</v>
      </c>
      <c r="D26" t="n">
        <v>815</v>
      </c>
      <c r="E26" t="n">
        <v>866</v>
      </c>
      <c r="F26" t="n">
        <v>753</v>
      </c>
      <c r="G26" t="n">
        <v>772</v>
      </c>
      <c r="H26" t="n">
        <v>753</v>
      </c>
      <c r="I26" t="n">
        <v>367</v>
      </c>
      <c r="J26" t="n">
        <v>655</v>
      </c>
      <c r="K26" t="n">
        <v>581</v>
      </c>
      <c r="L26" t="n">
        <v>600</v>
      </c>
      <c r="M26" t="n">
        <v>486</v>
      </c>
      <c r="N26" t="n">
        <v>437</v>
      </c>
      <c r="O26" t="n">
        <v>462</v>
      </c>
      <c r="P26" t="n">
        <v>462</v>
      </c>
    </row>
    <row r="27">
      <c r="A27" s="5" t="inlineStr">
        <is>
          <t>Summe Umlaufvermögen</t>
        </is>
      </c>
      <c r="B27" s="5" t="inlineStr">
        <is>
          <t>Current Assets</t>
        </is>
      </c>
      <c r="C27" t="n">
        <v>1240</v>
      </c>
      <c r="D27" t="n">
        <v>1299</v>
      </c>
      <c r="E27" t="n">
        <v>1039</v>
      </c>
      <c r="F27" t="n">
        <v>1129</v>
      </c>
      <c r="G27" t="n">
        <v>1065</v>
      </c>
      <c r="H27" t="n">
        <v>1196</v>
      </c>
      <c r="I27" t="n">
        <v>1235</v>
      </c>
      <c r="J27" t="n">
        <v>1192</v>
      </c>
      <c r="K27" t="n">
        <v>1351</v>
      </c>
      <c r="L27" t="n">
        <v>1009</v>
      </c>
      <c r="M27" t="n">
        <v>909</v>
      </c>
      <c r="N27" t="n">
        <v>1208</v>
      </c>
      <c r="O27" t="n">
        <v>1775</v>
      </c>
      <c r="P27" t="n">
        <v>1775</v>
      </c>
    </row>
    <row r="28">
      <c r="A28" s="5" t="inlineStr">
        <is>
          <t>Summe Anlagevermögen</t>
        </is>
      </c>
      <c r="B28" s="5" t="inlineStr">
        <is>
          <t>Fixed Assets</t>
        </is>
      </c>
      <c r="C28" t="n">
        <v>6847</v>
      </c>
      <c r="D28" t="n">
        <v>6926</v>
      </c>
      <c r="E28" t="n">
        <v>6652</v>
      </c>
      <c r="F28" t="n">
        <v>6278</v>
      </c>
      <c r="G28" t="n">
        <v>6912</v>
      </c>
      <c r="H28" t="n">
        <v>7976</v>
      </c>
      <c r="I28" t="n">
        <v>6960</v>
      </c>
      <c r="J28" t="n">
        <v>6962</v>
      </c>
      <c r="K28" t="n">
        <v>5981</v>
      </c>
      <c r="L28" t="n">
        <v>5669</v>
      </c>
      <c r="M28" t="n">
        <v>5230</v>
      </c>
      <c r="N28" t="n">
        <v>6260</v>
      </c>
      <c r="O28" t="n">
        <v>4157</v>
      </c>
      <c r="P28" t="n">
        <v>4157</v>
      </c>
    </row>
    <row r="29">
      <c r="A29" s="5" t="inlineStr">
        <is>
          <t>Summe Aktiva</t>
        </is>
      </c>
      <c r="B29" s="5" t="inlineStr">
        <is>
          <t>Total Assets</t>
        </is>
      </c>
      <c r="C29" t="n">
        <v>8087</v>
      </c>
      <c r="D29" t="n">
        <v>8225</v>
      </c>
      <c r="E29" t="n">
        <v>7691</v>
      </c>
      <c r="F29" t="n">
        <v>7407</v>
      </c>
      <c r="G29" t="n">
        <v>7977</v>
      </c>
      <c r="H29" t="n">
        <v>9172</v>
      </c>
      <c r="I29" t="n">
        <v>8195</v>
      </c>
      <c r="J29" t="n">
        <v>8154</v>
      </c>
      <c r="K29" t="n">
        <v>7332</v>
      </c>
      <c r="L29" t="n">
        <v>6678</v>
      </c>
      <c r="M29" t="n">
        <v>6139</v>
      </c>
      <c r="N29" t="n">
        <v>7468</v>
      </c>
      <c r="O29" t="n">
        <v>5932</v>
      </c>
      <c r="P29" t="n">
        <v>5932</v>
      </c>
    </row>
    <row r="30">
      <c r="A30" s="5" t="inlineStr">
        <is>
          <t>Summe kurzfristiges Fremdkapital</t>
        </is>
      </c>
      <c r="B30" s="5" t="inlineStr">
        <is>
          <t>Short-Term Debt</t>
        </is>
      </c>
      <c r="C30" t="n">
        <v>2839</v>
      </c>
      <c r="D30" t="n">
        <v>2684</v>
      </c>
      <c r="E30" t="n">
        <v>2083</v>
      </c>
      <c r="F30" t="n">
        <v>1343</v>
      </c>
      <c r="G30" t="n">
        <v>1404</v>
      </c>
      <c r="H30" t="n">
        <v>1902</v>
      </c>
      <c r="I30" t="n">
        <v>1945</v>
      </c>
      <c r="J30" t="n">
        <v>2495</v>
      </c>
      <c r="K30" t="n">
        <v>1378</v>
      </c>
      <c r="L30" t="n">
        <v>1324</v>
      </c>
      <c r="M30" t="n">
        <v>1488</v>
      </c>
      <c r="N30" t="n">
        <v>1562</v>
      </c>
      <c r="O30" t="n">
        <v>2231</v>
      </c>
      <c r="P30" t="n">
        <v>2231</v>
      </c>
    </row>
    <row r="31">
      <c r="A31" s="5" t="inlineStr">
        <is>
          <t>Summe langfristiges Fremdkapital</t>
        </is>
      </c>
      <c r="B31" s="5" t="inlineStr">
        <is>
          <t>Long-Term Debt</t>
        </is>
      </c>
      <c r="C31" t="n">
        <v>2754</v>
      </c>
      <c r="D31" t="n">
        <v>2917</v>
      </c>
      <c r="E31" t="n">
        <v>2899</v>
      </c>
      <c r="F31" t="n">
        <v>3626</v>
      </c>
      <c r="G31" t="n">
        <v>3772</v>
      </c>
      <c r="H31" t="n">
        <v>4166</v>
      </c>
      <c r="I31" t="n">
        <v>3026</v>
      </c>
      <c r="J31" t="n">
        <v>2728</v>
      </c>
      <c r="K31" t="n">
        <v>3247</v>
      </c>
      <c r="L31" t="n">
        <v>2917</v>
      </c>
      <c r="M31" t="n">
        <v>2752</v>
      </c>
      <c r="N31" t="n">
        <v>3789</v>
      </c>
      <c r="O31" t="n">
        <v>1594</v>
      </c>
      <c r="P31" t="n">
        <v>1594</v>
      </c>
    </row>
    <row r="32">
      <c r="A32" s="5" t="inlineStr">
        <is>
          <t>Summe Fremdkapital</t>
        </is>
      </c>
      <c r="B32" s="5" t="inlineStr">
        <is>
          <t>Total Liabilities</t>
        </is>
      </c>
      <c r="C32" t="n">
        <v>5593</v>
      </c>
      <c r="D32" t="n">
        <v>5601</v>
      </c>
      <c r="E32" t="n">
        <v>5040</v>
      </c>
      <c r="F32" t="n">
        <v>4969</v>
      </c>
      <c r="G32" t="n">
        <v>5176</v>
      </c>
      <c r="H32" t="n">
        <v>6068</v>
      </c>
      <c r="I32" t="n">
        <v>4971</v>
      </c>
      <c r="J32" t="n">
        <v>5223</v>
      </c>
      <c r="K32" t="n">
        <v>4625</v>
      </c>
      <c r="L32" t="n">
        <v>4241</v>
      </c>
      <c r="M32" t="n">
        <v>4240</v>
      </c>
      <c r="N32" t="n">
        <v>5351</v>
      </c>
      <c r="O32" t="n">
        <v>3825</v>
      </c>
      <c r="P32" t="n">
        <v>3825</v>
      </c>
    </row>
    <row r="33">
      <c r="A33" s="5" t="inlineStr">
        <is>
          <t>Minderheitenanteil</t>
        </is>
      </c>
      <c r="B33" s="5" t="inlineStr">
        <is>
          <t>Minority Share</t>
        </is>
      </c>
      <c r="C33" t="n">
        <v>14</v>
      </c>
      <c r="D33" t="n">
        <v>7</v>
      </c>
      <c r="E33" t="n">
        <v>12</v>
      </c>
      <c r="F33" t="n">
        <v>14</v>
      </c>
      <c r="G33" t="n">
        <v>15</v>
      </c>
      <c r="H33" t="n">
        <v>22</v>
      </c>
      <c r="I33" t="n">
        <v>40</v>
      </c>
      <c r="J33" t="n">
        <v>159</v>
      </c>
      <c r="K33" t="n">
        <v>161</v>
      </c>
      <c r="L33" t="n">
        <v>151</v>
      </c>
      <c r="M33" t="n">
        <v>114</v>
      </c>
      <c r="N33" t="n">
        <v>161</v>
      </c>
      <c r="O33" t="n">
        <v>2</v>
      </c>
      <c r="P33" t="n">
        <v>2</v>
      </c>
    </row>
    <row r="34">
      <c r="A34" s="5" t="inlineStr">
        <is>
          <t>Summe Eigenkapital</t>
        </is>
      </c>
      <c r="B34" s="5" t="inlineStr">
        <is>
          <t>Equity</t>
        </is>
      </c>
      <c r="C34" t="n">
        <v>2480</v>
      </c>
      <c r="D34" t="n">
        <v>2617</v>
      </c>
      <c r="E34" t="n">
        <v>2639</v>
      </c>
      <c r="F34" t="n">
        <v>2424</v>
      </c>
      <c r="G34" t="n">
        <v>2786</v>
      </c>
      <c r="H34" t="n">
        <v>3082</v>
      </c>
      <c r="I34" t="n">
        <v>3184</v>
      </c>
      <c r="J34" t="n">
        <v>2772</v>
      </c>
      <c r="K34" t="n">
        <v>2546</v>
      </c>
      <c r="L34" t="n">
        <v>2286</v>
      </c>
      <c r="M34" t="n">
        <v>1785</v>
      </c>
      <c r="N34" t="n">
        <v>1956</v>
      </c>
      <c r="O34" t="n">
        <v>2105</v>
      </c>
      <c r="P34" t="n">
        <v>2105</v>
      </c>
    </row>
    <row r="35">
      <c r="A35" s="5" t="inlineStr">
        <is>
          <t>Summe Passiva</t>
        </is>
      </c>
      <c r="B35" s="5" t="inlineStr">
        <is>
          <t>Liabilities &amp; Shareholder Equity</t>
        </is>
      </c>
      <c r="C35" t="n">
        <v>8087</v>
      </c>
      <c r="D35" t="n">
        <v>8225</v>
      </c>
      <c r="E35" t="n">
        <v>7691</v>
      </c>
      <c r="F35" t="n">
        <v>7407</v>
      </c>
      <c r="G35" t="n">
        <v>7977</v>
      </c>
      <c r="H35" t="n">
        <v>9172</v>
      </c>
      <c r="I35" t="n">
        <v>8195</v>
      </c>
      <c r="J35" t="n">
        <v>8154</v>
      </c>
      <c r="K35" t="n">
        <v>7332</v>
      </c>
      <c r="L35" t="n">
        <v>6678</v>
      </c>
      <c r="M35" t="n">
        <v>6139</v>
      </c>
      <c r="N35" t="n">
        <v>7468</v>
      </c>
      <c r="O35" t="n">
        <v>5932</v>
      </c>
      <c r="P35" t="n">
        <v>5932</v>
      </c>
    </row>
    <row r="36">
      <c r="A36" s="5" t="inlineStr">
        <is>
          <t>Mio.Aktien im Umlauf</t>
        </is>
      </c>
      <c r="B36" s="5" t="inlineStr">
        <is>
          <t>Million shares outstanding</t>
        </is>
      </c>
      <c r="C36" t="n">
        <v>971.48</v>
      </c>
      <c r="D36" t="n">
        <v>980.14</v>
      </c>
      <c r="E36" t="n">
        <v>930</v>
      </c>
      <c r="F36" t="n">
        <v>1023</v>
      </c>
      <c r="G36" t="n">
        <v>1033</v>
      </c>
      <c r="H36" t="n">
        <v>1032</v>
      </c>
      <c r="I36" t="n">
        <v>1030</v>
      </c>
      <c r="J36" t="n">
        <v>1029</v>
      </c>
      <c r="K36" t="n">
        <v>1027</v>
      </c>
      <c r="L36" t="n">
        <v>1026</v>
      </c>
      <c r="M36" t="n">
        <v>1025</v>
      </c>
      <c r="N36" t="n">
        <v>1023</v>
      </c>
      <c r="O36" t="n">
        <v>1022</v>
      </c>
      <c r="P36" t="n">
        <v>1022</v>
      </c>
    </row>
    <row r="37">
      <c r="A37" s="5" t="inlineStr">
        <is>
          <t>Gezeichnetes Kapital (in Mio.)</t>
        </is>
      </c>
      <c r="B37" s="5" t="inlineStr">
        <is>
          <t>Subscribed Capital in M</t>
        </is>
      </c>
      <c r="C37" t="n">
        <v>100</v>
      </c>
      <c r="D37" t="n">
        <v>100</v>
      </c>
      <c r="E37" t="n">
        <v>100</v>
      </c>
      <c r="F37" t="n">
        <v>102</v>
      </c>
      <c r="G37" t="n">
        <v>103</v>
      </c>
      <c r="H37" t="n">
        <v>103</v>
      </c>
      <c r="I37" t="n">
        <v>102</v>
      </c>
      <c r="J37" t="n">
        <v>102</v>
      </c>
      <c r="K37" t="n">
        <v>102</v>
      </c>
      <c r="L37" t="n">
        <v>102</v>
      </c>
      <c r="M37" t="n">
        <v>102</v>
      </c>
      <c r="N37" t="n">
        <v>102</v>
      </c>
      <c r="O37" t="n">
        <v>102</v>
      </c>
      <c r="P37" t="n">
        <v>102</v>
      </c>
    </row>
    <row r="38">
      <c r="A38" s="5" t="inlineStr">
        <is>
          <t>Ergebnis je Aktie (brutto)</t>
        </is>
      </c>
      <c r="B38" s="5" t="inlineStr">
        <is>
          <t>Earnings per share</t>
        </is>
      </c>
      <c r="C38" t="n">
        <v>0.99</v>
      </c>
      <c r="D38" t="n">
        <v>1.01</v>
      </c>
      <c r="E38" t="n">
        <v>1.15</v>
      </c>
      <c r="F38" t="n">
        <v>1</v>
      </c>
      <c r="G38" t="n">
        <v>0.97</v>
      </c>
      <c r="H38" t="n">
        <v>1.02</v>
      </c>
      <c r="I38" t="n">
        <v>0.43</v>
      </c>
      <c r="J38" t="n">
        <v>0.67</v>
      </c>
      <c r="K38" t="n">
        <v>0.66</v>
      </c>
      <c r="L38" t="n">
        <v>0.64</v>
      </c>
      <c r="M38" t="n">
        <v>0.5600000000000001</v>
      </c>
      <c r="N38" t="n">
        <v>0.54</v>
      </c>
      <c r="O38" t="n">
        <v>0.39</v>
      </c>
      <c r="P38" t="n">
        <v>0.39</v>
      </c>
    </row>
    <row r="39">
      <c r="A39" s="5" t="inlineStr">
        <is>
          <t>Ergebnis je Aktie (unverwässert)</t>
        </is>
      </c>
      <c r="B39" s="5" t="inlineStr">
        <is>
          <t>Basic Earnings per share</t>
        </is>
      </c>
      <c r="C39" t="n">
        <v>0.77</v>
      </c>
      <c r="D39" t="n">
        <v>0.89</v>
      </c>
      <c r="E39" t="n">
        <v>0.92</v>
      </c>
      <c r="F39" t="n">
        <v>0.89</v>
      </c>
      <c r="G39" t="n">
        <v>0.79</v>
      </c>
      <c r="H39" t="n">
        <v>0.77</v>
      </c>
      <c r="I39" t="n">
        <v>0.37</v>
      </c>
      <c r="J39" t="n">
        <v>0.66</v>
      </c>
      <c r="K39" t="n">
        <v>0.58</v>
      </c>
      <c r="L39" t="n">
        <v>0.59</v>
      </c>
      <c r="M39" t="n">
        <v>0.48</v>
      </c>
      <c r="N39" t="n">
        <v>0.43</v>
      </c>
      <c r="O39" t="n">
        <v>0.5</v>
      </c>
      <c r="P39" t="n">
        <v>0.5</v>
      </c>
    </row>
    <row r="40">
      <c r="A40" s="5" t="inlineStr">
        <is>
          <t>Ergebnis je Aktie (verwässert)</t>
        </is>
      </c>
      <c r="B40" s="5" t="inlineStr">
        <is>
          <t>Diluted Earnings per share</t>
        </is>
      </c>
      <c r="C40" t="n">
        <v>0.76</v>
      </c>
      <c r="D40" t="n">
        <v>0.88</v>
      </c>
      <c r="E40" t="n">
        <v>0.91</v>
      </c>
      <c r="F40" t="n">
        <v>0.89</v>
      </c>
      <c r="G40" t="n">
        <v>0.78</v>
      </c>
      <c r="H40" t="n">
        <v>0.76</v>
      </c>
      <c r="I40" t="n">
        <v>0.36</v>
      </c>
      <c r="J40" t="n">
        <v>0.65</v>
      </c>
      <c r="K40" t="n">
        <v>0.57</v>
      </c>
      <c r="L40" t="n">
        <v>0.58</v>
      </c>
      <c r="M40" t="n">
        <v>0.48</v>
      </c>
      <c r="N40" t="n">
        <v>0.43</v>
      </c>
      <c r="O40" t="n">
        <v>0.49</v>
      </c>
      <c r="P40" t="n">
        <v>0.49</v>
      </c>
    </row>
    <row r="41">
      <c r="A41" s="5" t="inlineStr">
        <is>
          <t>Dividende je Aktie</t>
        </is>
      </c>
      <c r="B41" s="5" t="inlineStr">
        <is>
          <t>Dividend per share</t>
        </is>
      </c>
      <c r="C41" t="n">
        <v>0.47</v>
      </c>
      <c r="D41" t="n">
        <v>0.45</v>
      </c>
      <c r="E41" t="n">
        <v>0.42</v>
      </c>
      <c r="F41" t="n">
        <v>0.4</v>
      </c>
      <c r="G41" t="n">
        <v>0.39</v>
      </c>
      <c r="H41" t="n">
        <v>0.38</v>
      </c>
      <c r="I41" t="n">
        <v>0.35</v>
      </c>
      <c r="J41" t="n">
        <v>0.32</v>
      </c>
      <c r="K41" t="n">
        <v>0.28</v>
      </c>
      <c r="L41" t="n">
        <v>0.23</v>
      </c>
      <c r="M41" t="n">
        <v>0.2</v>
      </c>
      <c r="N41" t="n">
        <v>0.19</v>
      </c>
      <c r="O41" t="n">
        <v>0.17</v>
      </c>
      <c r="P41" t="n">
        <v>0.17</v>
      </c>
    </row>
    <row r="42">
      <c r="A42" s="5" t="inlineStr">
        <is>
          <t>Dividendenausschüttung in Mio</t>
        </is>
      </c>
      <c r="B42" s="5" t="inlineStr">
        <is>
          <t>Dividend Payment in M</t>
        </is>
      </c>
      <c r="C42" t="n">
        <v>411</v>
      </c>
      <c r="D42" t="n">
        <v>392</v>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row>
    <row r="43">
      <c r="A43" s="5" t="inlineStr">
        <is>
          <t>Umsatz</t>
        </is>
      </c>
      <c r="B43" s="5" t="inlineStr">
        <is>
          <t>Revenue</t>
        </is>
      </c>
      <c r="C43" t="n">
        <v>5</v>
      </c>
      <c r="D43" t="n">
        <v>4.76</v>
      </c>
      <c r="E43" t="n">
        <v>4.66</v>
      </c>
      <c r="F43" t="n">
        <v>4.45</v>
      </c>
      <c r="G43" t="n">
        <v>4.66</v>
      </c>
      <c r="H43" t="n">
        <v>4.69</v>
      </c>
      <c r="I43" t="n">
        <v>4.59</v>
      </c>
      <c r="J43" t="n">
        <v>4.36</v>
      </c>
      <c r="K43" t="n">
        <v>4.13</v>
      </c>
      <c r="L43" t="n">
        <v>3.78</v>
      </c>
      <c r="M43" t="n">
        <v>3.78</v>
      </c>
      <c r="N43" t="n">
        <v>4.04</v>
      </c>
      <c r="O43" t="n">
        <v>3.41</v>
      </c>
      <c r="P43" t="n">
        <v>3.41</v>
      </c>
    </row>
    <row r="44">
      <c r="A44" s="5" t="inlineStr">
        <is>
          <t>Buchwert je Aktie</t>
        </is>
      </c>
      <c r="B44" s="5" t="inlineStr">
        <is>
          <t>Book value per share</t>
        </is>
      </c>
      <c r="C44" t="n">
        <v>2.55</v>
      </c>
      <c r="D44" t="n">
        <v>2.67</v>
      </c>
      <c r="E44" t="n">
        <v>2.84</v>
      </c>
      <c r="F44" t="n">
        <v>2.37</v>
      </c>
      <c r="G44" t="n">
        <v>2.7</v>
      </c>
      <c r="H44" t="n">
        <v>2.99</v>
      </c>
      <c r="I44" t="n">
        <v>3.09</v>
      </c>
      <c r="J44" t="n">
        <v>2.69</v>
      </c>
      <c r="K44" t="n">
        <v>2.48</v>
      </c>
      <c r="L44" t="n">
        <v>2.23</v>
      </c>
      <c r="M44" t="n">
        <v>1.74</v>
      </c>
      <c r="N44" t="n">
        <v>1.91</v>
      </c>
      <c r="O44" t="n">
        <v>2.06</v>
      </c>
      <c r="P44" t="n">
        <v>2.06</v>
      </c>
    </row>
    <row r="45">
      <c r="A45" s="5" t="inlineStr">
        <is>
          <t>Cashflow je Aktie</t>
        </is>
      </c>
      <c r="B45" s="5" t="inlineStr">
        <is>
          <t>Cashflow per share</t>
        </is>
      </c>
      <c r="C45" t="n">
        <v>1.28</v>
      </c>
      <c r="D45" t="n">
        <v>1.22</v>
      </c>
      <c r="E45" t="n">
        <v>1.46</v>
      </c>
      <c r="F45" t="n">
        <v>1.34</v>
      </c>
      <c r="G45" t="n">
        <v>1.49</v>
      </c>
      <c r="H45" t="n">
        <v>1.49</v>
      </c>
      <c r="I45" t="n">
        <v>1.4</v>
      </c>
      <c r="J45" t="n">
        <v>1.34</v>
      </c>
      <c r="K45" t="n">
        <v>1.16</v>
      </c>
      <c r="L45" t="n">
        <v>1.05</v>
      </c>
      <c r="M45" t="n">
        <v>0.9399999999999999</v>
      </c>
      <c r="N45" t="n">
        <v>0.96</v>
      </c>
      <c r="O45" t="n">
        <v>0.74</v>
      </c>
      <c r="P45" t="n">
        <v>0.74</v>
      </c>
    </row>
    <row r="46">
      <c r="A46" s="5" t="inlineStr">
        <is>
          <t>Bilanzsumme je Aktie</t>
        </is>
      </c>
      <c r="B46" s="5" t="inlineStr">
        <is>
          <t>Total assets per share</t>
        </is>
      </c>
      <c r="C46" t="n">
        <v>8.32</v>
      </c>
      <c r="D46" t="n">
        <v>8.390000000000001</v>
      </c>
      <c r="E46" t="n">
        <v>8.27</v>
      </c>
      <c r="F46" t="n">
        <v>7.24</v>
      </c>
      <c r="G46" t="n">
        <v>7.72</v>
      </c>
      <c r="H46" t="n">
        <v>8.890000000000001</v>
      </c>
      <c r="I46" t="n">
        <v>7.96</v>
      </c>
      <c r="J46" t="n">
        <v>7.92</v>
      </c>
      <c r="K46" t="n">
        <v>7.14</v>
      </c>
      <c r="L46" t="n">
        <v>6.51</v>
      </c>
      <c r="M46" t="n">
        <v>5.99</v>
      </c>
      <c r="N46" t="n">
        <v>7.3</v>
      </c>
      <c r="O46" t="n">
        <v>5.8</v>
      </c>
      <c r="P46" t="n">
        <v>5.8</v>
      </c>
    </row>
    <row r="47">
      <c r="A47" s="5" t="inlineStr">
        <is>
          <t>Personal am Ende des Jahres</t>
        </is>
      </c>
      <c r="B47" s="5" t="inlineStr">
        <is>
          <t>Staff at the end of year</t>
        </is>
      </c>
      <c r="C47" t="n">
        <v>16707</v>
      </c>
      <c r="D47" t="n">
        <v>16500</v>
      </c>
      <c r="E47" t="n">
        <v>16300</v>
      </c>
      <c r="F47" t="n">
        <v>16680</v>
      </c>
      <c r="G47" t="n">
        <v>16677</v>
      </c>
      <c r="H47" t="n">
        <v>16820</v>
      </c>
      <c r="I47" t="n">
        <v>17119</v>
      </c>
      <c r="J47" t="n">
        <v>16025</v>
      </c>
      <c r="K47" t="n">
        <v>14777</v>
      </c>
      <c r="L47" t="n">
        <v>14690</v>
      </c>
      <c r="M47" t="n">
        <v>14701</v>
      </c>
      <c r="N47" t="n">
        <v>15757</v>
      </c>
      <c r="O47" t="n">
        <v>12628</v>
      </c>
      <c r="P47" t="n">
        <v>12628</v>
      </c>
    </row>
    <row r="48">
      <c r="A48" s="5" t="inlineStr">
        <is>
          <t>Personalaufwand in Mio. USD</t>
        </is>
      </c>
      <c r="B48" s="5" t="inlineStr">
        <is>
          <t>Personnel expenses in M</t>
        </is>
      </c>
      <c r="C48" t="n">
        <v>1798</v>
      </c>
      <c r="D48" t="n">
        <v>1702</v>
      </c>
      <c r="E48" t="n">
        <v>1768</v>
      </c>
      <c r="F48" t="n">
        <v>1712</v>
      </c>
      <c r="G48" t="n">
        <v>1799</v>
      </c>
      <c r="H48" t="n">
        <v>1830</v>
      </c>
      <c r="I48" t="n">
        <v>1833</v>
      </c>
      <c r="J48" t="n">
        <v>1699</v>
      </c>
      <c r="K48" t="n">
        <v>1525</v>
      </c>
      <c r="L48" t="n">
        <v>1430</v>
      </c>
      <c r="M48" t="n">
        <v>1428</v>
      </c>
      <c r="N48" t="n">
        <v>1582</v>
      </c>
      <c r="O48" t="n">
        <v>1327</v>
      </c>
      <c r="P48" t="n">
        <v>1327</v>
      </c>
    </row>
    <row r="49">
      <c r="A49" s="5" t="inlineStr">
        <is>
          <t>Aufwand je Mitarbeiter in USD</t>
        </is>
      </c>
      <c r="B49" s="5" t="inlineStr">
        <is>
          <t>Effort per employee</t>
        </is>
      </c>
      <c r="C49" t="n">
        <v>107620</v>
      </c>
      <c r="D49" t="n">
        <v>103152</v>
      </c>
      <c r="E49" t="n">
        <v>108466</v>
      </c>
      <c r="F49" t="n">
        <v>102638</v>
      </c>
      <c r="G49" t="n">
        <v>107873</v>
      </c>
      <c r="H49" t="n">
        <v>108799</v>
      </c>
      <c r="I49" t="n">
        <v>107074</v>
      </c>
      <c r="J49" t="n">
        <v>106022</v>
      </c>
      <c r="K49" t="n">
        <v>103201</v>
      </c>
      <c r="L49" t="n">
        <v>97345</v>
      </c>
      <c r="M49" t="n">
        <v>97136</v>
      </c>
      <c r="N49" t="n">
        <v>100400</v>
      </c>
      <c r="O49" t="n">
        <v>105084</v>
      </c>
      <c r="P49" t="n">
        <v>105084</v>
      </c>
    </row>
    <row r="50">
      <c r="A50" s="5" t="inlineStr">
        <is>
          <t>Umsatz je Aktie</t>
        </is>
      </c>
      <c r="B50" s="5" t="inlineStr">
        <is>
          <t>Revenue per share</t>
        </is>
      </c>
      <c r="C50" t="n">
        <v>290956</v>
      </c>
      <c r="D50" t="n">
        <v>282545</v>
      </c>
      <c r="E50" t="n">
        <v>265951</v>
      </c>
      <c r="F50" t="n">
        <v>272782</v>
      </c>
      <c r="G50" t="n">
        <v>288421</v>
      </c>
      <c r="H50" t="n">
        <v>287753</v>
      </c>
      <c r="I50" t="n">
        <v>276301</v>
      </c>
      <c r="J50" t="n">
        <v>280000</v>
      </c>
      <c r="K50" t="n">
        <v>286865</v>
      </c>
      <c r="L50" t="n">
        <v>264125</v>
      </c>
      <c r="M50" t="n">
        <v>263451</v>
      </c>
      <c r="N50" t="n">
        <v>262106</v>
      </c>
      <c r="O50" t="n">
        <v>275657</v>
      </c>
      <c r="P50" t="n">
        <v>275657</v>
      </c>
    </row>
    <row r="51">
      <c r="A51" s="5" t="inlineStr">
        <is>
          <t>Bruttoergebnis je Mitarbeiter in USD</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Gewinn je Mitarbeiter in USD</t>
        </is>
      </c>
      <c r="B52" s="5" t="inlineStr">
        <is>
          <t>Earnings per employee</t>
        </is>
      </c>
      <c r="C52" t="n">
        <v>41599</v>
      </c>
      <c r="D52" t="n">
        <v>49394</v>
      </c>
      <c r="E52" t="n">
        <v>53129</v>
      </c>
      <c r="F52" t="n">
        <v>45144</v>
      </c>
      <c r="G52" t="n">
        <v>46291</v>
      </c>
      <c r="H52" t="n">
        <v>44768</v>
      </c>
      <c r="I52" t="n">
        <v>21438</v>
      </c>
      <c r="J52" t="n">
        <v>40874</v>
      </c>
      <c r="K52" t="n">
        <v>39318</v>
      </c>
      <c r="L52" t="n">
        <v>40844</v>
      </c>
      <c r="M52" t="n">
        <v>33059</v>
      </c>
      <c r="N52" t="n">
        <v>27734</v>
      </c>
      <c r="O52" t="n">
        <v>36585</v>
      </c>
      <c r="P52" t="n">
        <v>36585</v>
      </c>
    </row>
    <row r="53">
      <c r="A53" s="5" t="inlineStr">
        <is>
          <t>KGV (Kurs/Gewinn)</t>
        </is>
      </c>
      <c r="B53" s="5" t="inlineStr">
        <is>
          <t>PE (price/earnings)</t>
        </is>
      </c>
      <c r="C53" t="n">
        <v>27.2</v>
      </c>
      <c r="D53" t="n">
        <v>17.3</v>
      </c>
      <c r="E53" t="n">
        <v>17.7</v>
      </c>
      <c r="F53" t="n">
        <v>19.9</v>
      </c>
      <c r="G53" t="n">
        <v>22.2</v>
      </c>
      <c r="H53" t="n">
        <v>23.8</v>
      </c>
      <c r="I53" t="n">
        <v>47.7</v>
      </c>
      <c r="J53" t="n">
        <v>23.9</v>
      </c>
      <c r="K53" t="n">
        <v>21.5</v>
      </c>
      <c r="L53" t="n">
        <v>17.6</v>
      </c>
      <c r="M53" t="n">
        <v>14.9</v>
      </c>
      <c r="N53" t="n">
        <v>12.2</v>
      </c>
      <c r="O53" t="n">
        <v>16.7</v>
      </c>
      <c r="P53" t="n">
        <v>16.7</v>
      </c>
    </row>
    <row r="54">
      <c r="A54" s="5" t="inlineStr">
        <is>
          <t>KUV (Kurs/Umsatz)</t>
        </is>
      </c>
      <c r="B54" s="5" t="inlineStr">
        <is>
          <t>PS (price/sales)</t>
        </is>
      </c>
      <c r="C54" t="n">
        <v>4.18</v>
      </c>
      <c r="D54" t="n">
        <v>3.23</v>
      </c>
      <c r="E54" t="n">
        <v>3.49</v>
      </c>
      <c r="F54" t="n">
        <v>3.99</v>
      </c>
      <c r="G54" t="n">
        <v>3.76</v>
      </c>
      <c r="H54" t="n">
        <v>3.9</v>
      </c>
      <c r="I54" t="n">
        <v>3.84</v>
      </c>
      <c r="J54" t="n">
        <v>3.62</v>
      </c>
      <c r="K54" t="n">
        <v>3.02</v>
      </c>
      <c r="L54" t="n">
        <v>2.74</v>
      </c>
      <c r="M54" t="n">
        <v>1.9</v>
      </c>
      <c r="N54" t="n">
        <v>1.3</v>
      </c>
      <c r="O54" t="n">
        <v>2.46</v>
      </c>
      <c r="P54" t="n">
        <v>2.46</v>
      </c>
    </row>
    <row r="55">
      <c r="A55" s="5" t="inlineStr">
        <is>
          <t>KBV (Kurs/Buchwert)</t>
        </is>
      </c>
      <c r="B55" s="5" t="inlineStr">
        <is>
          <t>PB (price/book value)</t>
        </is>
      </c>
      <c r="C55" t="n">
        <v>8.199999999999999</v>
      </c>
      <c r="D55" t="n">
        <v>5.75</v>
      </c>
      <c r="E55" t="n">
        <v>5.74</v>
      </c>
      <c r="F55" t="n">
        <v>7.48</v>
      </c>
      <c r="G55" t="n">
        <v>6.5</v>
      </c>
      <c r="H55" t="n">
        <v>6.13</v>
      </c>
      <c r="I55" t="n">
        <v>5.71</v>
      </c>
      <c r="J55" t="n">
        <v>5.85</v>
      </c>
      <c r="K55" t="n">
        <v>5.03</v>
      </c>
      <c r="L55" t="n">
        <v>4.65</v>
      </c>
      <c r="M55" t="n">
        <v>4.12</v>
      </c>
      <c r="N55" t="n">
        <v>2.74</v>
      </c>
      <c r="O55" t="n">
        <v>4.06</v>
      </c>
      <c r="P55" t="n">
        <v>4.06</v>
      </c>
    </row>
    <row r="56">
      <c r="A56" s="5" t="inlineStr">
        <is>
          <t>KCV (Kurs/Cashflow)</t>
        </is>
      </c>
      <c r="B56" s="5" t="inlineStr">
        <is>
          <t>PC (price/cashflow)</t>
        </is>
      </c>
      <c r="C56" t="n">
        <v>16.39</v>
      </c>
      <c r="D56" t="n">
        <v>12.62</v>
      </c>
      <c r="E56" t="n">
        <v>11.17</v>
      </c>
      <c r="F56" t="n">
        <v>13.23</v>
      </c>
      <c r="G56" t="n">
        <v>11.78</v>
      </c>
      <c r="H56" t="n">
        <v>12.31</v>
      </c>
      <c r="I56" t="n">
        <v>12.65</v>
      </c>
      <c r="J56" t="n">
        <v>11.78</v>
      </c>
      <c r="K56" t="n">
        <v>10.72</v>
      </c>
      <c r="L56" t="n">
        <v>9.83</v>
      </c>
      <c r="M56" t="n">
        <v>7.63</v>
      </c>
      <c r="N56" t="n">
        <v>5.48</v>
      </c>
      <c r="O56" t="n">
        <v>11.33</v>
      </c>
      <c r="P56" t="n">
        <v>11.33</v>
      </c>
    </row>
    <row r="57">
      <c r="A57" s="5" t="inlineStr">
        <is>
          <t>Dividendenrendite in %</t>
        </is>
      </c>
      <c r="B57" s="5" t="inlineStr">
        <is>
          <t>Dividend Yield in %</t>
        </is>
      </c>
      <c r="C57" t="n">
        <v>2.22</v>
      </c>
      <c r="D57" t="n">
        <v>2.92</v>
      </c>
      <c r="E57" t="n">
        <v>2.55</v>
      </c>
      <c r="F57" t="n">
        <v>2.26</v>
      </c>
      <c r="G57" t="n">
        <v>2.22</v>
      </c>
      <c r="H57" t="n">
        <v>2.08</v>
      </c>
      <c r="I57" t="n">
        <v>1.98</v>
      </c>
      <c r="J57" t="n">
        <v>2.03</v>
      </c>
      <c r="K57" t="n">
        <v>2.25</v>
      </c>
      <c r="L57" t="n">
        <v>2.22</v>
      </c>
      <c r="M57" t="n">
        <v>2.79</v>
      </c>
      <c r="N57" t="n">
        <v>3.63</v>
      </c>
      <c r="O57" t="n">
        <v>2.03</v>
      </c>
      <c r="P57" t="n">
        <v>2.03</v>
      </c>
    </row>
    <row r="58">
      <c r="A58" s="5" t="inlineStr">
        <is>
          <t>Gewinnrendite in %</t>
        </is>
      </c>
      <c r="B58" s="5" t="inlineStr">
        <is>
          <t>Return on profit in %</t>
        </is>
      </c>
      <c r="C58" t="n">
        <v>3.7</v>
      </c>
      <c r="D58" t="n">
        <v>5.8</v>
      </c>
      <c r="E58" t="n">
        <v>5.7</v>
      </c>
      <c r="F58" t="n">
        <v>5</v>
      </c>
      <c r="G58" t="n">
        <v>4.5</v>
      </c>
      <c r="H58" t="n">
        <v>4.2</v>
      </c>
      <c r="I58" t="n">
        <v>2.1</v>
      </c>
      <c r="J58" t="n">
        <v>4.2</v>
      </c>
      <c r="K58" t="n">
        <v>4.7</v>
      </c>
      <c r="L58" t="n">
        <v>5.7</v>
      </c>
      <c r="M58" t="n">
        <v>6.7</v>
      </c>
      <c r="N58" t="n">
        <v>8.199999999999999</v>
      </c>
      <c r="O58" t="n">
        <v>6</v>
      </c>
      <c r="P58" t="n">
        <v>6</v>
      </c>
    </row>
    <row r="59">
      <c r="A59" s="5" t="inlineStr">
        <is>
          <t>Eigenkapitalrendite in %</t>
        </is>
      </c>
      <c r="B59" s="5" t="inlineStr">
        <is>
          <t>Return on Equity in %</t>
        </is>
      </c>
      <c r="C59" t="n">
        <v>28.02</v>
      </c>
      <c r="D59" t="n">
        <v>31.14</v>
      </c>
      <c r="E59" t="n">
        <v>32.82</v>
      </c>
      <c r="F59" t="n">
        <v>31.06</v>
      </c>
      <c r="G59" t="n">
        <v>27.71</v>
      </c>
      <c r="H59" t="n">
        <v>24.43</v>
      </c>
      <c r="I59" t="n">
        <v>11.53</v>
      </c>
      <c r="J59" t="n">
        <v>23.63</v>
      </c>
      <c r="K59" t="n">
        <v>22.82</v>
      </c>
      <c r="L59" t="n">
        <v>26.25</v>
      </c>
      <c r="M59" t="n">
        <v>27.23</v>
      </c>
      <c r="N59" t="n">
        <v>22.34</v>
      </c>
      <c r="O59" t="n">
        <v>21.95</v>
      </c>
      <c r="P59" t="n">
        <v>21.95</v>
      </c>
    </row>
    <row r="60">
      <c r="A60" s="5" t="inlineStr">
        <is>
          <t>Umsatzrendite in %</t>
        </is>
      </c>
      <c r="B60" s="5" t="inlineStr">
        <is>
          <t>Return on sales in %</t>
        </is>
      </c>
      <c r="C60" t="n">
        <v>14.3</v>
      </c>
      <c r="D60" t="n">
        <v>17.48</v>
      </c>
      <c r="E60" t="n">
        <v>19.98</v>
      </c>
      <c r="F60" t="n">
        <v>16.55</v>
      </c>
      <c r="G60" t="n">
        <v>16.05</v>
      </c>
      <c r="H60" t="n">
        <v>15.56</v>
      </c>
      <c r="I60" t="n">
        <v>7.76</v>
      </c>
      <c r="J60" t="n">
        <v>14.6</v>
      </c>
      <c r="K60" t="n">
        <v>13.71</v>
      </c>
      <c r="L60" t="n">
        <v>15.46</v>
      </c>
      <c r="M60" t="n">
        <v>12.55</v>
      </c>
      <c r="N60" t="n">
        <v>10.58</v>
      </c>
      <c r="O60" t="n">
        <v>13.27</v>
      </c>
      <c r="P60" t="n">
        <v>13.27</v>
      </c>
    </row>
    <row r="61">
      <c r="A61" s="5" t="inlineStr">
        <is>
          <t>Gesamtkapitalrendite in %</t>
        </is>
      </c>
      <c r="B61" s="5" t="inlineStr">
        <is>
          <t>Total Return on Investment in %</t>
        </is>
      </c>
      <c r="C61" t="n">
        <v>8.59</v>
      </c>
      <c r="D61" t="n">
        <v>9.91</v>
      </c>
      <c r="E61" t="n">
        <v>11.26</v>
      </c>
      <c r="F61" t="n">
        <v>10.17</v>
      </c>
      <c r="G61" t="n">
        <v>9.68</v>
      </c>
      <c r="H61" t="n">
        <v>8.210000000000001</v>
      </c>
      <c r="I61" t="n">
        <v>4.48</v>
      </c>
      <c r="J61" t="n">
        <v>8.029999999999999</v>
      </c>
      <c r="K61" t="n">
        <v>7.92</v>
      </c>
      <c r="L61" t="n">
        <v>8.98</v>
      </c>
      <c r="M61" t="n">
        <v>7.92</v>
      </c>
      <c r="N61" t="n">
        <v>5.85</v>
      </c>
      <c r="O61" t="n">
        <v>7.79</v>
      </c>
      <c r="P61" t="n">
        <v>7.79</v>
      </c>
    </row>
    <row r="62">
      <c r="A62" s="5" t="inlineStr">
        <is>
          <t>Return on Investment in %</t>
        </is>
      </c>
      <c r="B62" s="5" t="inlineStr">
        <is>
          <t>Return on Investment in %</t>
        </is>
      </c>
      <c r="C62" t="n">
        <v>8.59</v>
      </c>
      <c r="D62" t="n">
        <v>9.91</v>
      </c>
      <c r="E62" t="n">
        <v>11.26</v>
      </c>
      <c r="F62" t="n">
        <v>10.17</v>
      </c>
      <c r="G62" t="n">
        <v>9.68</v>
      </c>
      <c r="H62" t="n">
        <v>8.210000000000001</v>
      </c>
      <c r="I62" t="n">
        <v>4.48</v>
      </c>
      <c r="J62" t="n">
        <v>8.029999999999999</v>
      </c>
      <c r="K62" t="n">
        <v>7.92</v>
      </c>
      <c r="L62" t="n">
        <v>8.98</v>
      </c>
      <c r="M62" t="n">
        <v>7.92</v>
      </c>
      <c r="N62" t="n">
        <v>5.85</v>
      </c>
      <c r="O62" t="n">
        <v>7.79</v>
      </c>
      <c r="P62" t="n">
        <v>7.79</v>
      </c>
    </row>
    <row r="63">
      <c r="A63" s="5" t="inlineStr">
        <is>
          <t>Arbeitsintensität in %</t>
        </is>
      </c>
      <c r="B63" s="5" t="inlineStr">
        <is>
          <t>Work Intensity in %</t>
        </is>
      </c>
      <c r="C63" t="n">
        <v>15.33</v>
      </c>
      <c r="D63" t="n">
        <v>15.79</v>
      </c>
      <c r="E63" t="n">
        <v>13.51</v>
      </c>
      <c r="F63" t="n">
        <v>15.24</v>
      </c>
      <c r="G63" t="n">
        <v>13.35</v>
      </c>
      <c r="H63" t="n">
        <v>13.04</v>
      </c>
      <c r="I63" t="n">
        <v>15.07</v>
      </c>
      <c r="J63" t="n">
        <v>14.62</v>
      </c>
      <c r="K63" t="n">
        <v>18.43</v>
      </c>
      <c r="L63" t="n">
        <v>15.11</v>
      </c>
      <c r="M63" t="n">
        <v>14.81</v>
      </c>
      <c r="N63" t="n">
        <v>16.18</v>
      </c>
      <c r="O63" t="n">
        <v>29.92</v>
      </c>
      <c r="P63" t="n">
        <v>29.92</v>
      </c>
    </row>
    <row r="64">
      <c r="A64" s="5" t="inlineStr">
        <is>
          <t>Eigenkapitalquote in %</t>
        </is>
      </c>
      <c r="B64" s="5" t="inlineStr">
        <is>
          <t>Equity Ratio in %</t>
        </is>
      </c>
      <c r="C64" t="n">
        <v>30.67</v>
      </c>
      <c r="D64" t="n">
        <v>31.82</v>
      </c>
      <c r="E64" t="n">
        <v>34.31</v>
      </c>
      <c r="F64" t="n">
        <v>32.73</v>
      </c>
      <c r="G64" t="n">
        <v>34.93</v>
      </c>
      <c r="H64" t="n">
        <v>33.6</v>
      </c>
      <c r="I64" t="n">
        <v>38.85</v>
      </c>
      <c r="J64" t="n">
        <v>34</v>
      </c>
      <c r="K64" t="n">
        <v>34.72</v>
      </c>
      <c r="L64" t="n">
        <v>34.23</v>
      </c>
      <c r="M64" t="n">
        <v>29.08</v>
      </c>
      <c r="N64" t="n">
        <v>26.19</v>
      </c>
      <c r="O64" t="n">
        <v>35.49</v>
      </c>
      <c r="P64" t="n">
        <v>35.49</v>
      </c>
    </row>
    <row r="65">
      <c r="A65" s="5" t="inlineStr">
        <is>
          <t>Fremdkapitalquote in %</t>
        </is>
      </c>
      <c r="B65" s="5" t="inlineStr">
        <is>
          <t>Debt Ratio in %</t>
        </is>
      </c>
      <c r="C65" t="n">
        <v>69.33</v>
      </c>
      <c r="D65" t="n">
        <v>68.18000000000001</v>
      </c>
      <c r="E65" t="n">
        <v>65.69</v>
      </c>
      <c r="F65" t="n">
        <v>67.27</v>
      </c>
      <c r="G65" t="n">
        <v>65.06999999999999</v>
      </c>
      <c r="H65" t="n">
        <v>66.40000000000001</v>
      </c>
      <c r="I65" t="n">
        <v>61.15</v>
      </c>
      <c r="J65" t="n">
        <v>66</v>
      </c>
      <c r="K65" t="n">
        <v>65.28</v>
      </c>
      <c r="L65" t="n">
        <v>65.77</v>
      </c>
      <c r="M65" t="n">
        <v>70.92</v>
      </c>
      <c r="N65" t="n">
        <v>73.81</v>
      </c>
      <c r="O65" t="n">
        <v>64.51000000000001</v>
      </c>
      <c r="P65" t="n">
        <v>64.51000000000001</v>
      </c>
    </row>
    <row r="66">
      <c r="A66" s="5" t="inlineStr">
        <is>
          <t>Verschuldungsgrad in %</t>
        </is>
      </c>
      <c r="B66" s="5" t="inlineStr">
        <is>
          <t>Finance Gearing in %</t>
        </is>
      </c>
      <c r="C66" t="n">
        <v>226.09</v>
      </c>
      <c r="D66" t="n">
        <v>214.29</v>
      </c>
      <c r="E66" t="n">
        <v>191.44</v>
      </c>
      <c r="F66" t="n">
        <v>205.57</v>
      </c>
      <c r="G66" t="n">
        <v>186.32</v>
      </c>
      <c r="H66" t="n">
        <v>197.6</v>
      </c>
      <c r="I66" t="n">
        <v>157.38</v>
      </c>
      <c r="J66" t="n">
        <v>194.16</v>
      </c>
      <c r="K66" t="n">
        <v>187.98</v>
      </c>
      <c r="L66" t="n">
        <v>192.13</v>
      </c>
      <c r="M66" t="n">
        <v>243.92</v>
      </c>
      <c r="N66" t="n">
        <v>281.8</v>
      </c>
      <c r="O66" t="n">
        <v>181.81</v>
      </c>
      <c r="P66" t="n">
        <v>181.81</v>
      </c>
    </row>
    <row r="67">
      <c r="A67" s="5" t="inlineStr"/>
      <c r="B67" s="5" t="inlineStr"/>
    </row>
    <row r="68">
      <c r="A68" s="5" t="inlineStr">
        <is>
          <t>Kurzfristige Vermögensquote in %</t>
        </is>
      </c>
      <c r="B68" s="5" t="inlineStr">
        <is>
          <t>Current Assets Ratio in %</t>
        </is>
      </c>
      <c r="C68" t="n">
        <v>15.33</v>
      </c>
      <c r="D68" t="n">
        <v>15.79</v>
      </c>
      <c r="E68" t="n">
        <v>13.51</v>
      </c>
      <c r="F68" t="n">
        <v>15.24</v>
      </c>
      <c r="G68" t="n">
        <v>13.35</v>
      </c>
      <c r="H68" t="n">
        <v>13.04</v>
      </c>
      <c r="I68" t="n">
        <v>15.07</v>
      </c>
      <c r="J68" t="n">
        <v>14.62</v>
      </c>
      <c r="K68" t="n">
        <v>18.43</v>
      </c>
      <c r="L68" t="n">
        <v>15.11</v>
      </c>
      <c r="M68" t="n">
        <v>14.81</v>
      </c>
      <c r="N68" t="n">
        <v>16.18</v>
      </c>
      <c r="O68" t="n">
        <v>29.92</v>
      </c>
    </row>
    <row r="69">
      <c r="A69" s="5" t="inlineStr">
        <is>
          <t>Nettogewinn Marge in %</t>
        </is>
      </c>
      <c r="B69" s="5" t="inlineStr">
        <is>
          <t>Net Profit Marge in %</t>
        </is>
      </c>
      <c r="C69" t="n">
        <v>13900</v>
      </c>
      <c r="D69" t="n">
        <v>17121.85</v>
      </c>
      <c r="E69" t="n">
        <v>18583.69</v>
      </c>
      <c r="F69" t="n">
        <v>16921.35</v>
      </c>
      <c r="G69" t="n">
        <v>16566.52</v>
      </c>
      <c r="H69" t="n">
        <v>16055.44</v>
      </c>
      <c r="I69" t="n">
        <v>7995.64</v>
      </c>
      <c r="J69" t="n">
        <v>15022.94</v>
      </c>
      <c r="K69" t="n">
        <v>14067.8</v>
      </c>
      <c r="L69" t="n">
        <v>15873.02</v>
      </c>
      <c r="M69" t="n">
        <v>12857.14</v>
      </c>
      <c r="N69" t="n">
        <v>10816.83</v>
      </c>
      <c r="O69" t="n">
        <v>13548.39</v>
      </c>
    </row>
    <row r="70">
      <c r="A70" s="5" t="inlineStr">
        <is>
          <t>Operative Ergebnis Marge in %</t>
        </is>
      </c>
      <c r="B70" s="5" t="inlineStr">
        <is>
          <t>EBIT Marge in %</t>
        </is>
      </c>
      <c r="C70" t="n">
        <v>23240</v>
      </c>
      <c r="D70" t="n">
        <v>23004.2</v>
      </c>
      <c r="E70" t="n">
        <v>23068.67</v>
      </c>
      <c r="F70" t="n">
        <v>25123.6</v>
      </c>
      <c r="G70" t="n">
        <v>24828.33</v>
      </c>
      <c r="H70" t="n">
        <v>23326.23</v>
      </c>
      <c r="I70" t="n">
        <v>23071.9</v>
      </c>
      <c r="J70" t="n">
        <v>24128.44</v>
      </c>
      <c r="K70" t="n">
        <v>21646.49</v>
      </c>
      <c r="L70" t="n">
        <v>18333.33</v>
      </c>
      <c r="M70" t="n">
        <v>16216.93</v>
      </c>
      <c r="N70" t="n">
        <v>16188.12</v>
      </c>
      <c r="O70" t="n">
        <v>13870.97</v>
      </c>
    </row>
    <row r="71">
      <c r="A71" s="5" t="inlineStr">
        <is>
          <t>Vermögensumsschlag in %</t>
        </is>
      </c>
      <c r="B71" s="5" t="inlineStr">
        <is>
          <t>Asset Turnover in %</t>
        </is>
      </c>
      <c r="C71" t="n">
        <v>0.06</v>
      </c>
      <c r="D71" t="n">
        <v>0.06</v>
      </c>
      <c r="E71" t="n">
        <v>0.06</v>
      </c>
      <c r="F71" t="n">
        <v>0.06</v>
      </c>
      <c r="G71" t="n">
        <v>0.06</v>
      </c>
      <c r="H71" t="n">
        <v>0.05</v>
      </c>
      <c r="I71" t="n">
        <v>0.06</v>
      </c>
      <c r="J71" t="n">
        <v>0.05</v>
      </c>
      <c r="K71" t="n">
        <v>0.06</v>
      </c>
      <c r="L71" t="n">
        <v>0.06</v>
      </c>
      <c r="M71" t="n">
        <v>0.06</v>
      </c>
      <c r="N71" t="n">
        <v>0.05</v>
      </c>
      <c r="O71" t="n">
        <v>0.06</v>
      </c>
    </row>
    <row r="72">
      <c r="A72" s="5" t="inlineStr">
        <is>
          <t>Langfristige Vermögensquote in %</t>
        </is>
      </c>
      <c r="B72" s="5" t="inlineStr">
        <is>
          <t>Non-Current Assets Ratio in %</t>
        </is>
      </c>
      <c r="C72" t="n">
        <v>84.67</v>
      </c>
      <c r="D72" t="n">
        <v>84.20999999999999</v>
      </c>
      <c r="E72" t="n">
        <v>86.48999999999999</v>
      </c>
      <c r="F72" t="n">
        <v>84.76000000000001</v>
      </c>
      <c r="G72" t="n">
        <v>86.65000000000001</v>
      </c>
      <c r="H72" t="n">
        <v>86.95999999999999</v>
      </c>
      <c r="I72" t="n">
        <v>84.93000000000001</v>
      </c>
      <c r="J72" t="n">
        <v>85.38</v>
      </c>
      <c r="K72" t="n">
        <v>81.56999999999999</v>
      </c>
      <c r="L72" t="n">
        <v>84.89</v>
      </c>
      <c r="M72" t="n">
        <v>85.19</v>
      </c>
      <c r="N72" t="n">
        <v>83.81999999999999</v>
      </c>
      <c r="O72" t="n">
        <v>70.08</v>
      </c>
    </row>
    <row r="73">
      <c r="A73" s="5" t="inlineStr">
        <is>
          <t>Gesamtkapitalrentabilität</t>
        </is>
      </c>
      <c r="B73" s="5" t="inlineStr">
        <is>
          <t>ROA Return on Assets in %</t>
        </is>
      </c>
      <c r="C73" t="n">
        <v>8.59</v>
      </c>
      <c r="D73" t="n">
        <v>9.91</v>
      </c>
      <c r="E73" t="n">
        <v>11.26</v>
      </c>
      <c r="F73" t="n">
        <v>10.17</v>
      </c>
      <c r="G73" t="n">
        <v>9.68</v>
      </c>
      <c r="H73" t="n">
        <v>8.210000000000001</v>
      </c>
      <c r="I73" t="n">
        <v>4.48</v>
      </c>
      <c r="J73" t="n">
        <v>8.029999999999999</v>
      </c>
      <c r="K73" t="n">
        <v>7.92</v>
      </c>
      <c r="L73" t="n">
        <v>8.98</v>
      </c>
      <c r="M73" t="n">
        <v>7.92</v>
      </c>
      <c r="N73" t="n">
        <v>5.85</v>
      </c>
      <c r="O73" t="n">
        <v>7.79</v>
      </c>
    </row>
    <row r="74">
      <c r="A74" s="5" t="inlineStr">
        <is>
          <t>Ertrag des eingesetzten Kapitals</t>
        </is>
      </c>
      <c r="B74" s="5" t="inlineStr">
        <is>
          <t>ROCE Return on Cap. Empl. in %</t>
        </is>
      </c>
      <c r="C74" t="n">
        <v>22.14</v>
      </c>
      <c r="D74" t="n">
        <v>19.76</v>
      </c>
      <c r="E74" t="n">
        <v>19.17</v>
      </c>
      <c r="F74" t="n">
        <v>18.44</v>
      </c>
      <c r="G74" t="n">
        <v>17.6</v>
      </c>
      <c r="H74" t="n">
        <v>15.05</v>
      </c>
      <c r="I74" t="n">
        <v>16.94</v>
      </c>
      <c r="J74" t="n">
        <v>18.59</v>
      </c>
      <c r="K74" t="n">
        <v>15.02</v>
      </c>
      <c r="L74" t="n">
        <v>12.94</v>
      </c>
      <c r="M74" t="n">
        <v>13.18</v>
      </c>
      <c r="N74" t="n">
        <v>11.07</v>
      </c>
      <c r="O74" t="n">
        <v>12.78</v>
      </c>
    </row>
    <row r="75">
      <c r="A75" s="5" t="inlineStr">
        <is>
          <t>Eigenkapital zu Anlagevermögen</t>
        </is>
      </c>
      <c r="B75" s="5" t="inlineStr">
        <is>
          <t>Equity to Fixed Assets in %</t>
        </is>
      </c>
      <c r="C75" t="n">
        <v>36.22</v>
      </c>
      <c r="D75" t="n">
        <v>37.79</v>
      </c>
      <c r="E75" t="n">
        <v>39.67</v>
      </c>
      <c r="F75" t="n">
        <v>38.61</v>
      </c>
      <c r="G75" t="n">
        <v>40.31</v>
      </c>
      <c r="H75" t="n">
        <v>38.64</v>
      </c>
      <c r="I75" t="n">
        <v>45.75</v>
      </c>
      <c r="J75" t="n">
        <v>39.82</v>
      </c>
      <c r="K75" t="n">
        <v>42.57</v>
      </c>
      <c r="L75" t="n">
        <v>40.32</v>
      </c>
      <c r="M75" t="n">
        <v>34.13</v>
      </c>
      <c r="N75" t="n">
        <v>31.25</v>
      </c>
      <c r="O75" t="n">
        <v>50.64</v>
      </c>
    </row>
    <row r="76">
      <c r="A76" s="5" t="inlineStr">
        <is>
          <t>Liquidität Dritten Grades</t>
        </is>
      </c>
      <c r="B76" s="5" t="inlineStr">
        <is>
          <t>Current Ratio in %</t>
        </is>
      </c>
      <c r="C76" t="n">
        <v>43.68</v>
      </c>
      <c r="D76" t="n">
        <v>48.4</v>
      </c>
      <c r="E76" t="n">
        <v>49.88</v>
      </c>
      <c r="F76" t="n">
        <v>84.06999999999999</v>
      </c>
      <c r="G76" t="n">
        <v>75.84999999999999</v>
      </c>
      <c r="H76" t="n">
        <v>62.88</v>
      </c>
      <c r="I76" t="n">
        <v>63.5</v>
      </c>
      <c r="J76" t="n">
        <v>47.78</v>
      </c>
      <c r="K76" t="n">
        <v>98.04000000000001</v>
      </c>
      <c r="L76" t="n">
        <v>76.20999999999999</v>
      </c>
      <c r="M76" t="n">
        <v>61.09</v>
      </c>
      <c r="N76" t="n">
        <v>77.34</v>
      </c>
      <c r="O76" t="n">
        <v>79.56</v>
      </c>
    </row>
    <row r="77">
      <c r="A77" s="5" t="inlineStr">
        <is>
          <t>Operativer Cashflow</t>
        </is>
      </c>
      <c r="B77" s="5" t="inlineStr">
        <is>
          <t>Operating Cashflow in M</t>
        </is>
      </c>
      <c r="C77" t="n">
        <v>15922.5572</v>
      </c>
      <c r="D77" t="n">
        <v>12369.3668</v>
      </c>
      <c r="E77" t="n">
        <v>10388.1</v>
      </c>
      <c r="F77" t="n">
        <v>13534.29</v>
      </c>
      <c r="G77" t="n">
        <v>12168.74</v>
      </c>
      <c r="H77" t="n">
        <v>12703.92</v>
      </c>
      <c r="I77" t="n">
        <v>13029.5</v>
      </c>
      <c r="J77" t="n">
        <v>12121.62</v>
      </c>
      <c r="K77" t="n">
        <v>11009.44</v>
      </c>
      <c r="L77" t="n">
        <v>10085.58</v>
      </c>
      <c r="M77" t="n">
        <v>7820.75</v>
      </c>
      <c r="N77" t="n">
        <v>5606.040000000001</v>
      </c>
      <c r="O77" t="n">
        <v>11579.26</v>
      </c>
    </row>
    <row r="78">
      <c r="A78" s="5" t="inlineStr">
        <is>
          <t>Aktienrückkauf</t>
        </is>
      </c>
      <c r="B78" s="5" t="inlineStr">
        <is>
          <t>Share Buyback in M</t>
        </is>
      </c>
      <c r="C78" t="n">
        <v>8.659999999999968</v>
      </c>
      <c r="D78" t="n">
        <v>-50.13999999999999</v>
      </c>
      <c r="E78" t="n">
        <v>93</v>
      </c>
      <c r="F78" t="n">
        <v>10</v>
      </c>
      <c r="G78" t="n">
        <v>-1</v>
      </c>
      <c r="H78" t="n">
        <v>-2</v>
      </c>
      <c r="I78" t="n">
        <v>-1</v>
      </c>
      <c r="J78" t="n">
        <v>-2</v>
      </c>
      <c r="K78" t="n">
        <v>-1</v>
      </c>
      <c r="L78" t="n">
        <v>-1</v>
      </c>
      <c r="M78" t="n">
        <v>-2</v>
      </c>
      <c r="N78" t="n">
        <v>-1</v>
      </c>
      <c r="O78" t="n">
        <v>0</v>
      </c>
    </row>
    <row r="79">
      <c r="A79" s="5" t="inlineStr">
        <is>
          <t>Umsatzwachstum 1J in %</t>
        </is>
      </c>
      <c r="B79" s="5" t="inlineStr">
        <is>
          <t>Revenue Growth 1Y in %</t>
        </is>
      </c>
      <c r="C79" t="n">
        <v>5.04</v>
      </c>
      <c r="D79" t="n">
        <v>2.15</v>
      </c>
      <c r="E79" t="n">
        <v>4.72</v>
      </c>
      <c r="F79" t="n">
        <v>-4.51</v>
      </c>
      <c r="G79" t="n">
        <v>-0.64</v>
      </c>
      <c r="H79" t="n">
        <v>2.18</v>
      </c>
      <c r="I79" t="n">
        <v>5.28</v>
      </c>
      <c r="J79" t="n">
        <v>5.57</v>
      </c>
      <c r="K79" t="n">
        <v>9.26</v>
      </c>
      <c r="L79" t="inlineStr">
        <is>
          <t>-</t>
        </is>
      </c>
      <c r="M79" t="n">
        <v>-6.44</v>
      </c>
      <c r="N79" t="n">
        <v>18.48</v>
      </c>
      <c r="O79" t="inlineStr">
        <is>
          <t>-</t>
        </is>
      </c>
    </row>
    <row r="80">
      <c r="A80" s="5" t="inlineStr">
        <is>
          <t>Umsatzwachstum 3J in %</t>
        </is>
      </c>
      <c r="B80" s="5" t="inlineStr">
        <is>
          <t>Revenue Growth 3Y in %</t>
        </is>
      </c>
      <c r="C80" t="n">
        <v>3.97</v>
      </c>
      <c r="D80" t="n">
        <v>0.79</v>
      </c>
      <c r="E80" t="n">
        <v>-0.14</v>
      </c>
      <c r="F80" t="n">
        <v>-0.99</v>
      </c>
      <c r="G80" t="n">
        <v>2.27</v>
      </c>
      <c r="H80" t="n">
        <v>4.34</v>
      </c>
      <c r="I80" t="n">
        <v>6.7</v>
      </c>
      <c r="J80" t="n">
        <v>4.94</v>
      </c>
      <c r="K80" t="n">
        <v>0.9399999999999999</v>
      </c>
      <c r="L80" t="n">
        <v>4.01</v>
      </c>
      <c r="M80" t="n">
        <v>4.01</v>
      </c>
      <c r="N80" t="inlineStr">
        <is>
          <t>-</t>
        </is>
      </c>
      <c r="O80" t="inlineStr">
        <is>
          <t>-</t>
        </is>
      </c>
    </row>
    <row r="81">
      <c r="A81" s="5" t="inlineStr">
        <is>
          <t>Umsatzwachstum 5J in %</t>
        </is>
      </c>
      <c r="B81" s="5" t="inlineStr">
        <is>
          <t>Revenue Growth 5Y in %</t>
        </is>
      </c>
      <c r="C81" t="n">
        <v>1.35</v>
      </c>
      <c r="D81" t="n">
        <v>0.78</v>
      </c>
      <c r="E81" t="n">
        <v>1.41</v>
      </c>
      <c r="F81" t="n">
        <v>1.58</v>
      </c>
      <c r="G81" t="n">
        <v>4.33</v>
      </c>
      <c r="H81" t="n">
        <v>4.46</v>
      </c>
      <c r="I81" t="n">
        <v>2.73</v>
      </c>
      <c r="J81" t="n">
        <v>5.37</v>
      </c>
      <c r="K81" t="n">
        <v>4.26</v>
      </c>
      <c r="L81" t="inlineStr">
        <is>
          <t>-</t>
        </is>
      </c>
      <c r="M81" t="inlineStr">
        <is>
          <t>-</t>
        </is>
      </c>
      <c r="N81" t="inlineStr">
        <is>
          <t>-</t>
        </is>
      </c>
      <c r="O81" t="inlineStr">
        <is>
          <t>-</t>
        </is>
      </c>
    </row>
    <row r="82">
      <c r="A82" s="5" t="inlineStr">
        <is>
          <t>Umsatzwachstum 10J in %</t>
        </is>
      </c>
      <c r="B82" s="5" t="inlineStr">
        <is>
          <t>Revenue Growth 10Y in %</t>
        </is>
      </c>
      <c r="C82" t="n">
        <v>2.91</v>
      </c>
      <c r="D82" t="n">
        <v>1.76</v>
      </c>
      <c r="E82" t="n">
        <v>3.39</v>
      </c>
      <c r="F82" t="n">
        <v>2.92</v>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Gewinnwachstum 1J in %</t>
        </is>
      </c>
      <c r="B83" s="5" t="inlineStr">
        <is>
          <t>Earnings Growth 1Y in %</t>
        </is>
      </c>
      <c r="C83" t="n">
        <v>-14.72</v>
      </c>
      <c r="D83" t="n">
        <v>-5.89</v>
      </c>
      <c r="E83" t="n">
        <v>15.01</v>
      </c>
      <c r="F83" t="n">
        <v>-2.46</v>
      </c>
      <c r="G83" t="n">
        <v>2.52</v>
      </c>
      <c r="H83" t="n">
        <v>105.18</v>
      </c>
      <c r="I83" t="n">
        <v>-43.97</v>
      </c>
      <c r="J83" t="n">
        <v>12.74</v>
      </c>
      <c r="K83" t="n">
        <v>-3.17</v>
      </c>
      <c r="L83" t="n">
        <v>23.46</v>
      </c>
      <c r="M83" t="n">
        <v>11.21</v>
      </c>
      <c r="N83" t="n">
        <v>-5.41</v>
      </c>
      <c r="O83" t="inlineStr">
        <is>
          <t>-</t>
        </is>
      </c>
    </row>
    <row r="84">
      <c r="A84" s="5" t="inlineStr">
        <is>
          <t>Gewinnwachstum 3J in %</t>
        </is>
      </c>
      <c r="B84" s="5" t="inlineStr">
        <is>
          <t>Earnings Growth 3Y in %</t>
        </is>
      </c>
      <c r="C84" t="n">
        <v>-1.87</v>
      </c>
      <c r="D84" t="n">
        <v>2.22</v>
      </c>
      <c r="E84" t="n">
        <v>5.02</v>
      </c>
      <c r="F84" t="n">
        <v>35.08</v>
      </c>
      <c r="G84" t="n">
        <v>21.24</v>
      </c>
      <c r="H84" t="n">
        <v>24.65</v>
      </c>
      <c r="I84" t="n">
        <v>-11.47</v>
      </c>
      <c r="J84" t="n">
        <v>11.01</v>
      </c>
      <c r="K84" t="n">
        <v>10.5</v>
      </c>
      <c r="L84" t="n">
        <v>9.75</v>
      </c>
      <c r="M84" t="n">
        <v>1.93</v>
      </c>
      <c r="N84" t="inlineStr">
        <is>
          <t>-</t>
        </is>
      </c>
      <c r="O84" t="inlineStr">
        <is>
          <t>-</t>
        </is>
      </c>
    </row>
    <row r="85">
      <c r="A85" s="5" t="inlineStr">
        <is>
          <t>Gewinnwachstum 5J in %</t>
        </is>
      </c>
      <c r="B85" s="5" t="inlineStr">
        <is>
          <t>Earnings Growth 5Y in %</t>
        </is>
      </c>
      <c r="C85" t="n">
        <v>-1.11</v>
      </c>
      <c r="D85" t="n">
        <v>22.87</v>
      </c>
      <c r="E85" t="n">
        <v>15.26</v>
      </c>
      <c r="F85" t="n">
        <v>14.8</v>
      </c>
      <c r="G85" t="n">
        <v>14.66</v>
      </c>
      <c r="H85" t="n">
        <v>18.85</v>
      </c>
      <c r="I85" t="n">
        <v>0.05</v>
      </c>
      <c r="J85" t="n">
        <v>7.77</v>
      </c>
      <c r="K85" t="n">
        <v>5.22</v>
      </c>
      <c r="L85" t="inlineStr">
        <is>
          <t>-</t>
        </is>
      </c>
      <c r="M85" t="inlineStr">
        <is>
          <t>-</t>
        </is>
      </c>
      <c r="N85" t="inlineStr">
        <is>
          <t>-</t>
        </is>
      </c>
      <c r="O85" t="inlineStr">
        <is>
          <t>-</t>
        </is>
      </c>
    </row>
    <row r="86">
      <c r="A86" s="5" t="inlineStr">
        <is>
          <t>Gewinnwachstum 10J in %</t>
        </is>
      </c>
      <c r="B86" s="5" t="inlineStr">
        <is>
          <t>Earnings Growth 10Y in %</t>
        </is>
      </c>
      <c r="C86" t="n">
        <v>8.869999999999999</v>
      </c>
      <c r="D86" t="n">
        <v>11.46</v>
      </c>
      <c r="E86" t="n">
        <v>11.51</v>
      </c>
      <c r="F86" t="n">
        <v>10.01</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PEG Ratio</t>
        </is>
      </c>
      <c r="B87" s="5" t="inlineStr">
        <is>
          <t>KGW Kurs/Gewinn/Wachstum</t>
        </is>
      </c>
      <c r="C87" t="n">
        <v>-24.5</v>
      </c>
      <c r="D87" t="n">
        <v>0.76</v>
      </c>
      <c r="E87" t="n">
        <v>1.16</v>
      </c>
      <c r="F87" t="n">
        <v>1.34</v>
      </c>
      <c r="G87" t="n">
        <v>1.51</v>
      </c>
      <c r="H87" t="n">
        <v>1.26</v>
      </c>
      <c r="I87" t="n">
        <v>954</v>
      </c>
      <c r="J87" t="n">
        <v>3.08</v>
      </c>
      <c r="K87" t="n">
        <v>4.12</v>
      </c>
      <c r="L87" t="inlineStr">
        <is>
          <t>-</t>
        </is>
      </c>
      <c r="M87" t="inlineStr">
        <is>
          <t>-</t>
        </is>
      </c>
      <c r="N87" t="inlineStr">
        <is>
          <t>-</t>
        </is>
      </c>
      <c r="O87" t="inlineStr">
        <is>
          <t>-</t>
        </is>
      </c>
    </row>
    <row r="88">
      <c r="A88" s="5" t="inlineStr">
        <is>
          <t>EBIT-Wachstum 1J in %</t>
        </is>
      </c>
      <c r="B88" s="5" t="inlineStr">
        <is>
          <t>EBIT Growth 1Y in %</t>
        </is>
      </c>
      <c r="C88" t="n">
        <v>6.12</v>
      </c>
      <c r="D88" t="n">
        <v>1.86</v>
      </c>
      <c r="E88" t="n">
        <v>-3.85</v>
      </c>
      <c r="F88" t="n">
        <v>-3.37</v>
      </c>
      <c r="G88" t="n">
        <v>5.76</v>
      </c>
      <c r="H88" t="n">
        <v>3.31</v>
      </c>
      <c r="I88" t="n">
        <v>0.67</v>
      </c>
      <c r="J88" t="n">
        <v>17.67</v>
      </c>
      <c r="K88" t="n">
        <v>29</v>
      </c>
      <c r="L88" t="n">
        <v>13.05</v>
      </c>
      <c r="M88" t="n">
        <v>-6.27</v>
      </c>
      <c r="N88" t="n">
        <v>38.27</v>
      </c>
      <c r="O88" t="inlineStr">
        <is>
          <t>-</t>
        </is>
      </c>
    </row>
    <row r="89">
      <c r="A89" s="5" t="inlineStr">
        <is>
          <t>EBIT-Wachstum 3J in %</t>
        </is>
      </c>
      <c r="B89" s="5" t="inlineStr">
        <is>
          <t>EBIT Growth 3Y in %</t>
        </is>
      </c>
      <c r="C89" t="n">
        <v>1.38</v>
      </c>
      <c r="D89" t="n">
        <v>-1.79</v>
      </c>
      <c r="E89" t="n">
        <v>-0.49</v>
      </c>
      <c r="F89" t="n">
        <v>1.9</v>
      </c>
      <c r="G89" t="n">
        <v>3.25</v>
      </c>
      <c r="H89" t="n">
        <v>7.22</v>
      </c>
      <c r="I89" t="n">
        <v>15.78</v>
      </c>
      <c r="J89" t="n">
        <v>19.91</v>
      </c>
      <c r="K89" t="n">
        <v>11.93</v>
      </c>
      <c r="L89" t="n">
        <v>15.02</v>
      </c>
      <c r="M89" t="n">
        <v>10.67</v>
      </c>
      <c r="N89" t="inlineStr">
        <is>
          <t>-</t>
        </is>
      </c>
      <c r="O89" t="inlineStr">
        <is>
          <t>-</t>
        </is>
      </c>
    </row>
    <row r="90">
      <c r="A90" s="5" t="inlineStr">
        <is>
          <t>EBIT-Wachstum 5J in %</t>
        </is>
      </c>
      <c r="B90" s="5" t="inlineStr">
        <is>
          <t>EBIT Growth 5Y in %</t>
        </is>
      </c>
      <c r="C90" t="n">
        <v>1.3</v>
      </c>
      <c r="D90" t="n">
        <v>0.74</v>
      </c>
      <c r="E90" t="n">
        <v>0.5</v>
      </c>
      <c r="F90" t="n">
        <v>4.81</v>
      </c>
      <c r="G90" t="n">
        <v>11.28</v>
      </c>
      <c r="H90" t="n">
        <v>12.74</v>
      </c>
      <c r="I90" t="n">
        <v>10.82</v>
      </c>
      <c r="J90" t="n">
        <v>18.34</v>
      </c>
      <c r="K90" t="n">
        <v>14.81</v>
      </c>
      <c r="L90" t="inlineStr">
        <is>
          <t>-</t>
        </is>
      </c>
      <c r="M90" t="inlineStr">
        <is>
          <t>-</t>
        </is>
      </c>
      <c r="N90" t="inlineStr">
        <is>
          <t>-</t>
        </is>
      </c>
      <c r="O90" t="inlineStr">
        <is>
          <t>-</t>
        </is>
      </c>
    </row>
    <row r="91">
      <c r="A91" s="5" t="inlineStr">
        <is>
          <t>EBIT-Wachstum 10J in %</t>
        </is>
      </c>
      <c r="B91" s="5" t="inlineStr">
        <is>
          <t>EBIT Growth 10Y in %</t>
        </is>
      </c>
      <c r="C91" t="n">
        <v>7.02</v>
      </c>
      <c r="D91" t="n">
        <v>5.78</v>
      </c>
      <c r="E91" t="n">
        <v>9.42</v>
      </c>
      <c r="F91" t="n">
        <v>9.81</v>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Op.Cashflow Wachstum 1J in %</t>
        </is>
      </c>
      <c r="B92" s="5" t="inlineStr">
        <is>
          <t>Op.Cashflow Wachstum 1Y in %</t>
        </is>
      </c>
      <c r="C92" t="n">
        <v>29.87</v>
      </c>
      <c r="D92" t="n">
        <v>12.98</v>
      </c>
      <c r="E92" t="n">
        <v>-15.57</v>
      </c>
      <c r="F92" t="n">
        <v>12.31</v>
      </c>
      <c r="G92" t="n">
        <v>-4.31</v>
      </c>
      <c r="H92" t="n">
        <v>-2.69</v>
      </c>
      <c r="I92" t="n">
        <v>7.39</v>
      </c>
      <c r="J92" t="n">
        <v>9.890000000000001</v>
      </c>
      <c r="K92" t="n">
        <v>9.050000000000001</v>
      </c>
      <c r="L92" t="n">
        <v>28.83</v>
      </c>
      <c r="M92" t="n">
        <v>39.23</v>
      </c>
      <c r="N92" t="n">
        <v>-51.63</v>
      </c>
      <c r="O92" t="inlineStr">
        <is>
          <t>-</t>
        </is>
      </c>
    </row>
    <row r="93">
      <c r="A93" s="5" t="inlineStr">
        <is>
          <t>Op.Cashflow Wachstum 3J in %</t>
        </is>
      </c>
      <c r="B93" s="5" t="inlineStr">
        <is>
          <t>Op.Cashflow Wachstum 3Y in %</t>
        </is>
      </c>
      <c r="C93" t="n">
        <v>9.09</v>
      </c>
      <c r="D93" t="n">
        <v>3.24</v>
      </c>
      <c r="E93" t="n">
        <v>-2.52</v>
      </c>
      <c r="F93" t="n">
        <v>1.77</v>
      </c>
      <c r="G93" t="n">
        <v>0.13</v>
      </c>
      <c r="H93" t="n">
        <v>4.86</v>
      </c>
      <c r="I93" t="n">
        <v>8.779999999999999</v>
      </c>
      <c r="J93" t="n">
        <v>15.92</v>
      </c>
      <c r="K93" t="n">
        <v>25.7</v>
      </c>
      <c r="L93" t="n">
        <v>5.48</v>
      </c>
      <c r="M93" t="n">
        <v>-4.13</v>
      </c>
      <c r="N93" t="inlineStr">
        <is>
          <t>-</t>
        </is>
      </c>
      <c r="O93" t="inlineStr">
        <is>
          <t>-</t>
        </is>
      </c>
    </row>
    <row r="94">
      <c r="A94" s="5" t="inlineStr">
        <is>
          <t>Op.Cashflow Wachstum 5J in %</t>
        </is>
      </c>
      <c r="B94" s="5" t="inlineStr">
        <is>
          <t>Op.Cashflow Wachstum 5Y in %</t>
        </is>
      </c>
      <c r="C94" t="n">
        <v>7.06</v>
      </c>
      <c r="D94" t="n">
        <v>0.54</v>
      </c>
      <c r="E94" t="n">
        <v>-0.57</v>
      </c>
      <c r="F94" t="n">
        <v>4.52</v>
      </c>
      <c r="G94" t="n">
        <v>3.87</v>
      </c>
      <c r="H94" t="n">
        <v>10.49</v>
      </c>
      <c r="I94" t="n">
        <v>18.88</v>
      </c>
      <c r="J94" t="n">
        <v>7.07</v>
      </c>
      <c r="K94" t="n">
        <v>5.1</v>
      </c>
      <c r="L94" t="inlineStr">
        <is>
          <t>-</t>
        </is>
      </c>
      <c r="M94" t="inlineStr">
        <is>
          <t>-</t>
        </is>
      </c>
      <c r="N94" t="inlineStr">
        <is>
          <t>-</t>
        </is>
      </c>
      <c r="O94" t="inlineStr">
        <is>
          <t>-</t>
        </is>
      </c>
    </row>
    <row r="95">
      <c r="A95" s="5" t="inlineStr">
        <is>
          <t>Op.Cashflow Wachstum 10J in %</t>
        </is>
      </c>
      <c r="B95" s="5" t="inlineStr">
        <is>
          <t>Op.Cashflow Wachstum 10Y in %</t>
        </is>
      </c>
      <c r="C95" t="n">
        <v>8.779999999999999</v>
      </c>
      <c r="D95" t="n">
        <v>9.710000000000001</v>
      </c>
      <c r="E95" t="n">
        <v>3.25</v>
      </c>
      <c r="F95" t="n">
        <v>4.81</v>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Working Capital in Mio</t>
        </is>
      </c>
      <c r="B96" s="5" t="inlineStr">
        <is>
          <t>Working Capital in M</t>
        </is>
      </c>
      <c r="C96" t="n">
        <v>-1599</v>
      </c>
      <c r="D96" t="n">
        <v>-1385</v>
      </c>
      <c r="E96" t="n">
        <v>-1044</v>
      </c>
      <c r="F96" t="n">
        <v>-214</v>
      </c>
      <c r="G96" t="n">
        <v>-339</v>
      </c>
      <c r="H96" t="n">
        <v>-706</v>
      </c>
      <c r="I96" t="n">
        <v>-710</v>
      </c>
      <c r="J96" t="n">
        <v>-1303</v>
      </c>
      <c r="K96" t="n">
        <v>-27</v>
      </c>
      <c r="L96" t="n">
        <v>-315</v>
      </c>
      <c r="M96" t="n">
        <v>-579</v>
      </c>
      <c r="N96" t="n">
        <v>-354</v>
      </c>
      <c r="O96" t="n">
        <v>-456</v>
      </c>
      <c r="P96" t="n">
        <v>-456</v>
      </c>
    </row>
  </sheetData>
  <pageMargins bottom="1" footer="0.5" header="0.5" left="0.75" right="0.75" top="1"/>
</worksheet>
</file>

<file path=xl/worksheets/sheet35.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s>
  <sheetData>
    <row r="1">
      <c r="A1" s="1" t="inlineStr">
        <is>
          <t xml:space="preserve">FERGUSON PLC </t>
        </is>
      </c>
      <c r="B1" s="2" t="inlineStr">
        <is>
          <t>WKN: A2PG87  ISIN: JE00BJVNSS43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+41-41-7232230</t>
        </is>
      </c>
      <c r="G4" t="inlineStr">
        <is>
          <t>17.03.2020</t>
        </is>
      </c>
      <c r="H4" t="inlineStr">
        <is>
          <t>Score Half Year</t>
        </is>
      </c>
      <c r="J4" t="inlineStr">
        <is>
          <t>BlackRock</t>
        </is>
      </c>
      <c r="L4" t="inlineStr">
        <is>
          <t>9,64%</t>
        </is>
      </c>
    </row>
    <row r="5">
      <c r="A5" s="5" t="inlineStr">
        <is>
          <t>Ticker</t>
        </is>
      </c>
      <c r="B5" t="inlineStr">
        <is>
          <t>24W5</t>
        </is>
      </c>
      <c r="C5" s="5" t="inlineStr">
        <is>
          <t>Fax</t>
        </is>
      </c>
      <c r="D5" s="5" t="inlineStr"/>
      <c r="E5" t="inlineStr">
        <is>
          <t>+41-41-7232231</t>
        </is>
      </c>
      <c r="J5" t="inlineStr">
        <is>
          <t>FIL Limited</t>
        </is>
      </c>
      <c r="L5" t="inlineStr">
        <is>
          <t>4,95%</t>
        </is>
      </c>
    </row>
    <row r="6">
      <c r="A6" s="5" t="inlineStr">
        <is>
          <t>Gelistet Seit / Listed Since</t>
        </is>
      </c>
      <c r="B6" t="inlineStr">
        <is>
          <t>-</t>
        </is>
      </c>
      <c r="C6" s="5" t="inlineStr">
        <is>
          <t>Internet</t>
        </is>
      </c>
      <c r="D6" s="5" t="inlineStr"/>
      <c r="E6" t="inlineStr">
        <is>
          <t>http://www.fergusonplc.com/</t>
        </is>
      </c>
      <c r="J6" t="inlineStr">
        <is>
          <t>Norges Bank</t>
        </is>
      </c>
      <c r="L6" t="inlineStr">
        <is>
          <t>3,61%</t>
        </is>
      </c>
    </row>
    <row r="7">
      <c r="A7" s="5" t="inlineStr">
        <is>
          <t>Nominalwert / Nominal Value</t>
        </is>
      </c>
      <c r="B7" t="inlineStr">
        <is>
          <t>0,11</t>
        </is>
      </c>
      <c r="C7" s="5" t="inlineStr">
        <is>
          <t>Inv. Relations Telefon / Phone</t>
        </is>
      </c>
      <c r="D7" s="5" t="inlineStr"/>
      <c r="E7" t="inlineStr">
        <is>
          <t>+44-118-929-8700</t>
        </is>
      </c>
      <c r="J7" t="inlineStr">
        <is>
          <t>Freefloat</t>
        </is>
      </c>
      <c r="L7" t="inlineStr">
        <is>
          <t>81,80%</t>
        </is>
      </c>
    </row>
    <row r="8">
      <c r="A8" s="5" t="inlineStr">
        <is>
          <t>Land / Country</t>
        </is>
      </c>
      <c r="B8" t="inlineStr">
        <is>
          <t>Großbritannien</t>
        </is>
      </c>
      <c r="C8" s="5" t="inlineStr">
        <is>
          <t>Inv. Relations E-Mail</t>
        </is>
      </c>
      <c r="D8" s="5" t="inlineStr"/>
      <c r="E8" t="inlineStr">
        <is>
          <t>investor@fergusonplc.com</t>
        </is>
      </c>
    </row>
    <row r="9">
      <c r="A9" s="5" t="inlineStr">
        <is>
          <t>Währung / Currency</t>
        </is>
      </c>
      <c r="B9" t="inlineStr">
        <is>
          <t>USD</t>
        </is>
      </c>
      <c r="C9" s="5" t="inlineStr">
        <is>
          <t>Kontaktperson / Contact Person</t>
        </is>
      </c>
      <c r="D9" s="5" t="inlineStr"/>
      <c r="E9" t="inlineStr">
        <is>
          <t>Mark Fearon</t>
        </is>
      </c>
    </row>
    <row r="10">
      <c r="A10" s="5" t="inlineStr">
        <is>
          <t>Branche / Industry</t>
        </is>
      </c>
      <c r="B10" t="inlineStr">
        <is>
          <t>Building Materials &amp; Components</t>
        </is>
      </c>
      <c r="C10" s="5" t="inlineStr"/>
      <c r="D10" s="5" t="inlineStr"/>
    </row>
    <row r="11">
      <c r="A11" s="5" t="inlineStr">
        <is>
          <t>Sektor / Sector</t>
        </is>
      </c>
      <c r="B11" t="inlineStr">
        <is>
          <t>Building Industry</t>
        </is>
      </c>
    </row>
    <row r="12">
      <c r="A12" s="5" t="inlineStr">
        <is>
          <t>Typ / Genre</t>
        </is>
      </c>
      <c r="B12" t="inlineStr">
        <is>
          <t>Stammaktie</t>
        </is>
      </c>
    </row>
    <row r="13">
      <c r="A13" s="5" t="inlineStr">
        <is>
          <t>Adresse / Address</t>
        </is>
      </c>
      <c r="B13" t="inlineStr">
        <is>
          <t>Ferguson plc26 New Street St Helier  Jersey JE2 3RA Channel Islands</t>
        </is>
      </c>
    </row>
    <row r="14">
      <c r="A14" s="5" t="inlineStr">
        <is>
          <t>Management</t>
        </is>
      </c>
      <c r="B14" t="inlineStr">
        <is>
          <t>Kevin Murphy, Mike Powell, Kevin Fancey, Mike Brooks, Bill Brundage, Jim Cross, Chip Devine, Ian Graham, Alex Hutcherson, Sammie Long, Mike Sajor, Jake Schlicher, Bill Thees</t>
        </is>
      </c>
    </row>
    <row r="15">
      <c r="A15" s="5" t="inlineStr">
        <is>
          <t>Aufsichtsrat / Board</t>
        </is>
      </c>
      <c r="B15" t="inlineStr">
        <is>
          <t>Geoff Drabble, Kevin Murphy, Mike Powell, Alan Murray, Tessa Bamford, Cathy Halligan, Tom Schmit, Nadia Shouraboura, Jacky Simmonds, Graham Middlemiss</t>
        </is>
      </c>
    </row>
    <row r="16">
      <c r="A16" s="5" t="inlineStr">
        <is>
          <t>Beschreibung</t>
        </is>
      </c>
      <c r="B16" t="inlineStr">
        <is>
          <t>Ferguson plc (ehemals Wolseley plc) ist eine Unternehmensgruppe, die im Verkauf von Heizungs- und Sanitärprodukten sowie Baumaterialien für professionelle Anwender tätig ist. Der Kundenkreis des Konzerns umfasst Bauunternehmer, Handwerksbetriebe, Immobiliengesellschaften, Industrie und öffentliche Einrichtungen. Das umfangreiche Sortiment beinhaltet Produkte von mehr als 50.000 Lieferanten für den Neubau, Umbau- und Reparaturarbeiten aus den Bereichen Sanitär, Elektrik und Heizung, Küche und Bad, Klimaanlagen und Baumaterial. Darüber hinaus bietet die Unternehmensgruppe einen Reparatur- und Wartungsservice an. Ferguson plc unterhält rund 2.700 Filialen in Europa, den USA und Nordamerika und verkauft ausserdem die Produkte über Showrooms, Online, Call Center und Außendienstmitarbeiter. Der Sitz der Gesellschaft wurde im November 2010 nach Jersey verlegt und das Corporate Headquarter nach Zug, Schweiz. Copyright 2014 FINANCE BASE AG</t>
        </is>
      </c>
    </row>
    <row r="17">
      <c r="A17" s="5" t="inlineStr">
        <is>
          <t>Profile</t>
        </is>
      </c>
      <c r="B17" t="inlineStr">
        <is>
          <t>Ferguson plc (formerly Wolseley plc) is a group of companies, which is engaged in the sale of plumbing and heating products and building materials for professional users. The customer base of the Group includes contractors, craft shops, real estate companies, industry and public institutions. The extensive range includes products from more than 50,000 suppliers for new construction, renovation and repair work in the fields of plumbing, electrical and heating, kitchen and bathroom, air conditioning and building material. In addition, the group offers a repair and maintenance service. Ferguson plc operates around 2,700 stores in Europe, the US and North America and sells the products also through showrooms, online, call centers and sales representatives. The company's headquarters was moved in November 2010 to Jersey and the corporate headquarters by train, Switzerland.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USD per  31.07</t>
        </is>
      </c>
      <c r="B19" s="5" t="inlineStr">
        <is>
          <t>Balance Sheet in M  USD per  31.07</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22010</v>
      </c>
      <c r="D20" t="n">
        <v>20752</v>
      </c>
      <c r="E20" t="n">
        <v>15224</v>
      </c>
      <c r="F20" t="n">
        <v>14430</v>
      </c>
      <c r="G20" t="n">
        <v>13332</v>
      </c>
      <c r="H20" t="n">
        <v>13130</v>
      </c>
      <c r="I20" t="n">
        <v>13154</v>
      </c>
      <c r="J20" t="n">
        <v>13421</v>
      </c>
      <c r="K20" t="n">
        <v>13558</v>
      </c>
      <c r="L20" t="n">
        <v>13203</v>
      </c>
      <c r="M20" t="n">
        <v>14441</v>
      </c>
      <c r="N20" t="n">
        <v>14814</v>
      </c>
      <c r="O20" t="n">
        <v>16221</v>
      </c>
      <c r="P20" t="n">
        <v>16221</v>
      </c>
    </row>
    <row r="21">
      <c r="A21" s="5" t="inlineStr">
        <is>
          <t>Bruttoergebnis vom Umsatz</t>
        </is>
      </c>
      <c r="B21" s="5" t="inlineStr">
        <is>
          <t>Gross Profit</t>
        </is>
      </c>
      <c r="C21" t="n">
        <v>6458</v>
      </c>
      <c r="D21" t="n">
        <v>6044</v>
      </c>
      <c r="E21" t="n">
        <v>4408</v>
      </c>
      <c r="F21" t="n">
        <v>4079</v>
      </c>
      <c r="G21" t="n">
        <v>3728</v>
      </c>
      <c r="H21" t="n">
        <v>3669</v>
      </c>
      <c r="I21" t="n">
        <v>3654</v>
      </c>
      <c r="J21" t="n">
        <v>3697</v>
      </c>
      <c r="K21" t="n">
        <v>3782</v>
      </c>
      <c r="L21" t="n">
        <v>3647</v>
      </c>
      <c r="M21" t="n">
        <v>3977</v>
      </c>
      <c r="N21" t="n">
        <v>4181</v>
      </c>
      <c r="O21" t="n">
        <v>4519</v>
      </c>
      <c r="P21" t="n">
        <v>4519</v>
      </c>
    </row>
    <row r="22">
      <c r="A22" s="5" t="inlineStr">
        <is>
          <t>Operatives Ergebnis (EBIT)</t>
        </is>
      </c>
      <c r="B22" s="5" t="inlineStr">
        <is>
          <t>EBIT Earning Before Interest &amp; Tax</t>
        </is>
      </c>
      <c r="C22" t="n">
        <v>1402</v>
      </c>
      <c r="D22" t="n">
        <v>1360</v>
      </c>
      <c r="E22" t="n">
        <v>1224</v>
      </c>
      <c r="F22" t="n">
        <v>767</v>
      </c>
      <c r="G22" t="n">
        <v>556</v>
      </c>
      <c r="H22" t="n">
        <v>727</v>
      </c>
      <c r="I22" t="n">
        <v>496</v>
      </c>
      <c r="J22" t="n">
        <v>212</v>
      </c>
      <c r="K22" t="n">
        <v>457</v>
      </c>
      <c r="L22" t="n">
        <v>-197</v>
      </c>
      <c r="M22" t="n">
        <v>-606</v>
      </c>
      <c r="N22" t="n">
        <v>555</v>
      </c>
      <c r="O22" t="n">
        <v>753</v>
      </c>
      <c r="P22" t="n">
        <v>753</v>
      </c>
    </row>
    <row r="23">
      <c r="A23" s="5" t="inlineStr">
        <is>
          <t>Finanzergebnis</t>
        </is>
      </c>
      <c r="B23" s="5" t="inlineStr">
        <is>
          <t>Financial Result</t>
        </is>
      </c>
      <c r="C23" t="n">
        <v>-78</v>
      </c>
      <c r="D23" t="n">
        <v>-173</v>
      </c>
      <c r="E23" t="n">
        <v>-44</v>
      </c>
      <c r="F23" t="n">
        <v>-40</v>
      </c>
      <c r="G23" t="n">
        <v>-48</v>
      </c>
      <c r="H23" t="n">
        <v>-29</v>
      </c>
      <c r="I23" t="n">
        <v>-23</v>
      </c>
      <c r="J23" t="n">
        <v>-14</v>
      </c>
      <c r="K23" t="n">
        <v>-66</v>
      </c>
      <c r="L23" t="n">
        <v>-131</v>
      </c>
      <c r="M23" t="n">
        <v>-160</v>
      </c>
      <c r="N23" t="n">
        <v>-156</v>
      </c>
      <c r="O23" t="n">
        <v>-119</v>
      </c>
      <c r="P23" t="n">
        <v>-119</v>
      </c>
    </row>
    <row r="24">
      <c r="A24" s="5" t="inlineStr">
        <is>
          <t>Ergebnis vor Steuer (EBT)</t>
        </is>
      </c>
      <c r="B24" s="5" t="inlineStr">
        <is>
          <t>EBT Earning Before Tax</t>
        </is>
      </c>
      <c r="C24" t="n">
        <v>1324</v>
      </c>
      <c r="D24" t="n">
        <v>1187</v>
      </c>
      <c r="E24" t="n">
        <v>1180</v>
      </c>
      <c r="F24" t="n">
        <v>727</v>
      </c>
      <c r="G24" t="n">
        <v>508</v>
      </c>
      <c r="H24" t="n">
        <v>698</v>
      </c>
      <c r="I24" t="n">
        <v>473</v>
      </c>
      <c r="J24" t="n">
        <v>198</v>
      </c>
      <c r="K24" t="n">
        <v>391</v>
      </c>
      <c r="L24" t="n">
        <v>-328</v>
      </c>
      <c r="M24" t="n">
        <v>-766</v>
      </c>
      <c r="N24" t="n">
        <v>399</v>
      </c>
      <c r="O24" t="n">
        <v>634</v>
      </c>
      <c r="P24" t="n">
        <v>634</v>
      </c>
    </row>
    <row r="25">
      <c r="A25" s="5" t="inlineStr">
        <is>
          <t>Ergebnis nach Steuer</t>
        </is>
      </c>
      <c r="B25" s="5" t="inlineStr">
        <is>
          <t>Earnings after tax</t>
        </is>
      </c>
      <c r="C25" t="n">
        <v>1061</v>
      </c>
      <c r="D25" t="n">
        <v>841</v>
      </c>
      <c r="E25" t="n">
        <v>888</v>
      </c>
      <c r="F25" t="n">
        <v>496</v>
      </c>
      <c r="G25" t="n">
        <v>321</v>
      </c>
      <c r="H25" t="n">
        <v>504</v>
      </c>
      <c r="I25" t="n">
        <v>293</v>
      </c>
      <c r="J25" t="n">
        <v>60</v>
      </c>
      <c r="K25" t="n">
        <v>281</v>
      </c>
      <c r="L25" t="n">
        <v>-366</v>
      </c>
      <c r="M25" t="n">
        <v>-732</v>
      </c>
      <c r="N25" t="n">
        <v>242</v>
      </c>
      <c r="O25" t="n">
        <v>474</v>
      </c>
      <c r="P25" t="n">
        <v>474</v>
      </c>
    </row>
    <row r="26">
      <c r="A26" s="5" t="inlineStr">
        <is>
          <t>Minderheitenanteil</t>
        </is>
      </c>
      <c r="B26" s="5" t="inlineStr">
        <is>
          <t>Minority Share</t>
        </is>
      </c>
      <c r="C26" t="inlineStr">
        <is>
          <t>-</t>
        </is>
      </c>
      <c r="D26" t="inlineStr">
        <is>
          <t>-</t>
        </is>
      </c>
      <c r="E26" t="inlineStr">
        <is>
          <t>-</t>
        </is>
      </c>
      <c r="F26" t="n">
        <v>9</v>
      </c>
      <c r="G26" t="inlineStr">
        <is>
          <t>-</t>
        </is>
      </c>
      <c r="H26" t="inlineStr">
        <is>
          <t>-</t>
        </is>
      </c>
      <c r="I26" t="inlineStr">
        <is>
          <t>-</t>
        </is>
      </c>
      <c r="J26" t="inlineStr">
        <is>
          <t>-</t>
        </is>
      </c>
      <c r="K26" t="inlineStr">
        <is>
          <t>-</t>
        </is>
      </c>
      <c r="L26" t="inlineStr">
        <is>
          <t>-</t>
        </is>
      </c>
      <c r="M26" t="inlineStr">
        <is>
          <t>-</t>
        </is>
      </c>
      <c r="N26" t="inlineStr">
        <is>
          <t>-</t>
        </is>
      </c>
      <c r="O26" t="inlineStr">
        <is>
          <t>-</t>
        </is>
      </c>
      <c r="P26" t="inlineStr">
        <is>
          <t>-</t>
        </is>
      </c>
    </row>
    <row r="27">
      <c r="A27" s="5" t="inlineStr">
        <is>
          <t>Jahresüberschuss/-fehlbetrag</t>
        </is>
      </c>
      <c r="B27" s="5" t="inlineStr">
        <is>
          <t>Net Profit</t>
        </is>
      </c>
      <c r="C27" t="n">
        <v>1108</v>
      </c>
      <c r="D27" t="n">
        <v>1267</v>
      </c>
      <c r="E27" t="n">
        <v>783</v>
      </c>
      <c r="F27" t="n">
        <v>659</v>
      </c>
      <c r="G27" t="n">
        <v>213</v>
      </c>
      <c r="H27" t="n">
        <v>504</v>
      </c>
      <c r="I27" t="n">
        <v>305</v>
      </c>
      <c r="J27" t="n">
        <v>57</v>
      </c>
      <c r="K27" t="n">
        <v>271</v>
      </c>
      <c r="L27" t="n">
        <v>-340</v>
      </c>
      <c r="M27" t="n">
        <v>-1173</v>
      </c>
      <c r="N27" t="n">
        <v>74</v>
      </c>
      <c r="O27" t="n">
        <v>474</v>
      </c>
      <c r="P27" t="n">
        <v>474</v>
      </c>
    </row>
    <row r="28">
      <c r="A28" s="5" t="inlineStr">
        <is>
          <t>Summe Umlaufvermögen</t>
        </is>
      </c>
      <c r="B28" s="5" t="inlineStr">
        <is>
          <t>Current Assets</t>
        </is>
      </c>
      <c r="C28" t="n">
        <v>7194</v>
      </c>
      <c r="D28" t="n">
        <v>6453</v>
      </c>
      <c r="E28" t="n">
        <v>5827</v>
      </c>
      <c r="F28" t="n">
        <v>5175</v>
      </c>
      <c r="G28" t="n">
        <v>4722</v>
      </c>
      <c r="H28" t="n">
        <v>3870</v>
      </c>
      <c r="I28" t="n">
        <v>4121</v>
      </c>
      <c r="J28" t="n">
        <v>4334</v>
      </c>
      <c r="K28" t="n">
        <v>3972</v>
      </c>
      <c r="L28" t="n">
        <v>4217</v>
      </c>
      <c r="M28" t="n">
        <v>4707</v>
      </c>
      <c r="N28" t="n">
        <v>5426</v>
      </c>
      <c r="O28" t="n">
        <v>5450</v>
      </c>
      <c r="P28" t="n">
        <v>5450</v>
      </c>
    </row>
    <row r="29">
      <c r="A29" s="5" t="inlineStr">
        <is>
          <t>Summe Anlagevermögen</t>
        </is>
      </c>
      <c r="B29" s="5" t="inlineStr">
        <is>
          <t>Fixed Assets</t>
        </is>
      </c>
      <c r="C29" t="n">
        <v>4192</v>
      </c>
      <c r="D29" t="n">
        <v>3696</v>
      </c>
      <c r="E29" t="n">
        <v>3676</v>
      </c>
      <c r="F29" t="n">
        <v>2976</v>
      </c>
      <c r="G29" t="n">
        <v>2760</v>
      </c>
      <c r="H29" t="n">
        <v>2878</v>
      </c>
      <c r="I29" t="n">
        <v>2921</v>
      </c>
      <c r="J29" t="n">
        <v>2806</v>
      </c>
      <c r="K29" t="n">
        <v>3906</v>
      </c>
      <c r="L29" t="n">
        <v>3867</v>
      </c>
      <c r="M29" t="n">
        <v>4354</v>
      </c>
      <c r="N29" t="n">
        <v>4873</v>
      </c>
      <c r="O29" t="n">
        <v>4520</v>
      </c>
      <c r="P29" t="n">
        <v>4520</v>
      </c>
    </row>
    <row r="30">
      <c r="A30" s="5" t="inlineStr">
        <is>
          <t>Summe Aktiva</t>
        </is>
      </c>
      <c r="B30" s="5" t="inlineStr">
        <is>
          <t>Total Assets</t>
        </is>
      </c>
      <c r="C30" t="n">
        <v>11386</v>
      </c>
      <c r="D30" t="n">
        <v>10149</v>
      </c>
      <c r="E30" t="n">
        <v>9503</v>
      </c>
      <c r="F30" t="n">
        <v>8151</v>
      </c>
      <c r="G30" t="n">
        <v>7482</v>
      </c>
      <c r="H30" t="n">
        <v>6748</v>
      </c>
      <c r="I30" t="n">
        <v>7042</v>
      </c>
      <c r="J30" t="n">
        <v>7140</v>
      </c>
      <c r="K30" t="n">
        <v>7878</v>
      </c>
      <c r="L30" t="n">
        <v>8084</v>
      </c>
      <c r="M30" t="n">
        <v>9061</v>
      </c>
      <c r="N30" t="n">
        <v>10299</v>
      </c>
      <c r="O30" t="n">
        <v>9970</v>
      </c>
      <c r="P30" t="n">
        <v>9970</v>
      </c>
    </row>
    <row r="31">
      <c r="A31" s="5" t="inlineStr">
        <is>
          <t>Summe kurzfristiges Fremdkapital</t>
        </is>
      </c>
      <c r="B31" s="5" t="inlineStr">
        <is>
          <t>Short-Term Debt</t>
        </is>
      </c>
      <c r="C31" t="n">
        <v>4181</v>
      </c>
      <c r="D31" t="n">
        <v>4016</v>
      </c>
      <c r="E31" t="n">
        <v>4086</v>
      </c>
      <c r="F31" t="n">
        <v>3537</v>
      </c>
      <c r="G31" t="n">
        <v>3431</v>
      </c>
      <c r="H31" t="n">
        <v>2600</v>
      </c>
      <c r="I31" t="n">
        <v>2729</v>
      </c>
      <c r="J31" t="n">
        <v>2566</v>
      </c>
      <c r="K31" t="n">
        <v>2707</v>
      </c>
      <c r="L31" t="n">
        <v>3321</v>
      </c>
      <c r="M31" t="n">
        <v>3156</v>
      </c>
      <c r="N31" t="n">
        <v>3797</v>
      </c>
      <c r="O31" t="n">
        <v>3835</v>
      </c>
      <c r="P31" t="n">
        <v>3835</v>
      </c>
    </row>
    <row r="32">
      <c r="A32" s="5" t="inlineStr">
        <is>
          <t>Summe langfristiges Fremdkapital</t>
        </is>
      </c>
      <c r="B32" s="5" t="inlineStr">
        <is>
          <t>Long-Term Debt</t>
        </is>
      </c>
      <c r="C32" t="n">
        <v>2855</v>
      </c>
      <c r="D32" t="n">
        <v>2076</v>
      </c>
      <c r="E32" t="n">
        <v>1160</v>
      </c>
      <c r="F32" t="n">
        <v>1701</v>
      </c>
      <c r="G32" t="n">
        <v>1308</v>
      </c>
      <c r="H32" t="n">
        <v>1261</v>
      </c>
      <c r="I32" t="n">
        <v>1245</v>
      </c>
      <c r="J32" t="n">
        <v>1430</v>
      </c>
      <c r="K32" t="n">
        <v>1541</v>
      </c>
      <c r="L32" t="n">
        <v>1693</v>
      </c>
      <c r="M32" t="n">
        <v>2514</v>
      </c>
      <c r="N32" t="n">
        <v>3143</v>
      </c>
      <c r="O32" t="n">
        <v>2684</v>
      </c>
      <c r="P32" t="n">
        <v>2684</v>
      </c>
    </row>
    <row r="33">
      <c r="A33" s="5" t="inlineStr">
        <is>
          <t>Summe Fremdkapital</t>
        </is>
      </c>
      <c r="B33" s="5" t="inlineStr">
        <is>
          <t>Total Liabilities</t>
        </is>
      </c>
      <c r="C33" t="n">
        <v>7036</v>
      </c>
      <c r="D33" t="n">
        <v>6092</v>
      </c>
      <c r="E33" t="n">
        <v>6067</v>
      </c>
      <c r="F33" t="n">
        <v>5250</v>
      </c>
      <c r="G33" t="n">
        <v>4875</v>
      </c>
      <c r="H33" t="n">
        <v>3862</v>
      </c>
      <c r="I33" t="n">
        <v>3989</v>
      </c>
      <c r="J33" t="n">
        <v>4007</v>
      </c>
      <c r="K33" t="n">
        <v>4502</v>
      </c>
      <c r="L33" t="n">
        <v>5025</v>
      </c>
      <c r="M33" t="n">
        <v>5685</v>
      </c>
      <c r="N33" t="n">
        <v>6940</v>
      </c>
      <c r="O33" t="n">
        <v>6519</v>
      </c>
      <c r="P33" t="n">
        <v>6519</v>
      </c>
    </row>
    <row r="34">
      <c r="A34" s="5" t="inlineStr">
        <is>
          <t>Minderheitenanteil</t>
        </is>
      </c>
      <c r="B34" s="5" t="inlineStr">
        <is>
          <t>Minority Share</t>
        </is>
      </c>
      <c r="C34" t="inlineStr">
        <is>
          <t>-</t>
        </is>
      </c>
      <c r="D34" t="n">
        <v>-1</v>
      </c>
      <c r="E34" t="n">
        <v>-2</v>
      </c>
      <c r="F34" t="n">
        <v>-2</v>
      </c>
      <c r="G34" t="n">
        <v>7</v>
      </c>
      <c r="H34" t="inlineStr">
        <is>
          <t>-</t>
        </is>
      </c>
      <c r="I34" t="inlineStr">
        <is>
          <t>-</t>
        </is>
      </c>
      <c r="J34" t="inlineStr">
        <is>
          <t>-</t>
        </is>
      </c>
      <c r="K34" t="inlineStr">
        <is>
          <t>-</t>
        </is>
      </c>
      <c r="L34" t="inlineStr">
        <is>
          <t>-</t>
        </is>
      </c>
      <c r="M34" t="inlineStr">
        <is>
          <t>-</t>
        </is>
      </c>
      <c r="N34" t="inlineStr">
        <is>
          <t>-</t>
        </is>
      </c>
      <c r="O34" t="inlineStr">
        <is>
          <t>-</t>
        </is>
      </c>
      <c r="P34" t="inlineStr">
        <is>
          <t>-</t>
        </is>
      </c>
    </row>
    <row r="35">
      <c r="A35" s="5" t="inlineStr">
        <is>
          <t>Summe Eigenkapital</t>
        </is>
      </c>
      <c r="B35" s="5" t="inlineStr">
        <is>
          <t>Equity</t>
        </is>
      </c>
      <c r="C35" t="n">
        <v>4350</v>
      </c>
      <c r="D35" t="n">
        <v>4058</v>
      </c>
      <c r="E35" t="n">
        <v>3438</v>
      </c>
      <c r="F35" t="n">
        <v>2903</v>
      </c>
      <c r="G35" t="n">
        <v>2600</v>
      </c>
      <c r="H35" t="n">
        <v>2886</v>
      </c>
      <c r="I35" t="n">
        <v>3053</v>
      </c>
      <c r="J35" t="n">
        <v>3133</v>
      </c>
      <c r="K35" t="n">
        <v>3376</v>
      </c>
      <c r="L35" t="n">
        <v>3059</v>
      </c>
      <c r="M35" t="n">
        <v>3376</v>
      </c>
      <c r="N35" t="n">
        <v>3359</v>
      </c>
      <c r="O35" t="n">
        <v>3451</v>
      </c>
      <c r="P35" t="n">
        <v>3451</v>
      </c>
    </row>
    <row r="36">
      <c r="A36" s="5" t="inlineStr">
        <is>
          <t>Summe Passiva</t>
        </is>
      </c>
      <c r="B36" s="5" t="inlineStr">
        <is>
          <t>Liabilities &amp; Shareholder Equity</t>
        </is>
      </c>
      <c r="C36" t="n">
        <v>11386</v>
      </c>
      <c r="D36" t="n">
        <v>10149</v>
      </c>
      <c r="E36" t="n">
        <v>9503</v>
      </c>
      <c r="F36" t="n">
        <v>8151</v>
      </c>
      <c r="G36" t="n">
        <v>7482</v>
      </c>
      <c r="H36" t="n">
        <v>6748</v>
      </c>
      <c r="I36" t="n">
        <v>7042</v>
      </c>
      <c r="J36" t="n">
        <v>7140</v>
      </c>
      <c r="K36" t="n">
        <v>7878</v>
      </c>
      <c r="L36" t="n">
        <v>8084</v>
      </c>
      <c r="M36" t="n">
        <v>9061</v>
      </c>
      <c r="N36" t="n">
        <v>10299</v>
      </c>
      <c r="O36" t="n">
        <v>9970</v>
      </c>
      <c r="P36" t="n">
        <v>9970</v>
      </c>
    </row>
    <row r="37">
      <c r="A37" s="5" t="inlineStr">
        <is>
          <t>Mio.Aktien im Umlauf</t>
        </is>
      </c>
      <c r="B37" s="5" t="inlineStr">
        <is>
          <t>Million shares outstanding</t>
        </is>
      </c>
      <c r="C37" t="n">
        <v>232.17</v>
      </c>
      <c r="D37" t="n">
        <v>252.6</v>
      </c>
      <c r="E37" t="n">
        <v>266.64</v>
      </c>
      <c r="F37" t="n">
        <v>266.64</v>
      </c>
      <c r="G37" t="n">
        <v>266.59</v>
      </c>
      <c r="H37" t="n">
        <v>267</v>
      </c>
      <c r="I37" t="n">
        <v>274</v>
      </c>
      <c r="J37" t="n">
        <v>286</v>
      </c>
      <c r="K37" t="n">
        <v>285</v>
      </c>
      <c r="L37" t="n">
        <v>1171</v>
      </c>
      <c r="M37" t="inlineStr">
        <is>
          <t>-</t>
        </is>
      </c>
      <c r="N37" t="inlineStr">
        <is>
          <t>-</t>
        </is>
      </c>
      <c r="O37" t="inlineStr">
        <is>
          <t>-</t>
        </is>
      </c>
      <c r="P37" t="inlineStr">
        <is>
          <t>-</t>
        </is>
      </c>
    </row>
    <row r="38">
      <c r="A38" s="5" t="inlineStr">
        <is>
          <t>Gezeichnetes Kapital (in Mio.)</t>
        </is>
      </c>
      <c r="B38" s="5" t="inlineStr">
        <is>
          <t>Subscribed Capital in M</t>
        </is>
      </c>
      <c r="C38" t="n">
        <v>30</v>
      </c>
      <c r="D38" t="n">
        <v>34</v>
      </c>
      <c r="E38" t="n">
        <v>29</v>
      </c>
      <c r="F38" t="n">
        <v>29</v>
      </c>
      <c r="G38" t="n">
        <v>29</v>
      </c>
      <c r="H38" t="n">
        <v>29</v>
      </c>
      <c r="I38" t="n">
        <v>28</v>
      </c>
      <c r="J38" t="n">
        <v>28</v>
      </c>
      <c r="K38" t="n">
        <v>28</v>
      </c>
      <c r="L38" t="n">
        <v>241</v>
      </c>
      <c r="M38" t="inlineStr">
        <is>
          <t>-</t>
        </is>
      </c>
      <c r="N38" t="inlineStr">
        <is>
          <t>-</t>
        </is>
      </c>
      <c r="O38" t="inlineStr">
        <is>
          <t>-</t>
        </is>
      </c>
      <c r="P38" t="inlineStr">
        <is>
          <t>-</t>
        </is>
      </c>
    </row>
    <row r="39">
      <c r="A39" s="5" t="inlineStr">
        <is>
          <t>Ergebnis je Aktie (brutto)</t>
        </is>
      </c>
      <c r="B39" s="5" t="inlineStr">
        <is>
          <t>Earnings per share</t>
        </is>
      </c>
      <c r="C39" t="n">
        <v>5.7</v>
      </c>
      <c r="D39" t="n">
        <v>4.7</v>
      </c>
      <c r="E39" t="n">
        <v>4.43</v>
      </c>
      <c r="F39" t="n">
        <v>2.73</v>
      </c>
      <c r="G39" t="n">
        <v>1.91</v>
      </c>
      <c r="H39" t="n">
        <v>2.61</v>
      </c>
      <c r="I39" t="n">
        <v>1.73</v>
      </c>
      <c r="J39" t="n">
        <v>0.6899999999999999</v>
      </c>
      <c r="K39" t="n">
        <v>1.37</v>
      </c>
      <c r="L39" t="n">
        <v>-0.28</v>
      </c>
      <c r="M39" t="inlineStr">
        <is>
          <t>-</t>
        </is>
      </c>
      <c r="N39" t="inlineStr">
        <is>
          <t>-</t>
        </is>
      </c>
      <c r="O39" t="inlineStr">
        <is>
          <t>-</t>
        </is>
      </c>
      <c r="P39" t="inlineStr">
        <is>
          <t>-</t>
        </is>
      </c>
    </row>
    <row r="40">
      <c r="A40" s="5" t="inlineStr">
        <is>
          <t>Ergebnis je Aktie (unverwässert)</t>
        </is>
      </c>
      <c r="B40" s="5" t="inlineStr">
        <is>
          <t>Basic Earnings per share</t>
        </is>
      </c>
      <c r="C40" t="n">
        <v>4.81</v>
      </c>
      <c r="D40" t="n">
        <v>3.9</v>
      </c>
      <c r="E40" t="n">
        <v>2.77</v>
      </c>
      <c r="F40" t="n">
        <v>2.56</v>
      </c>
      <c r="G40" t="n">
        <v>0.82</v>
      </c>
      <c r="H40" t="n">
        <v>1.9</v>
      </c>
      <c r="I40" t="n">
        <v>1.11</v>
      </c>
      <c r="J40" t="n">
        <v>0.2</v>
      </c>
      <c r="K40" t="n">
        <v>0.96</v>
      </c>
      <c r="L40" t="n">
        <v>-1.21</v>
      </c>
      <c r="M40" t="inlineStr">
        <is>
          <t>-</t>
        </is>
      </c>
      <c r="N40" t="inlineStr">
        <is>
          <t>-</t>
        </is>
      </c>
      <c r="O40" t="inlineStr">
        <is>
          <t>-</t>
        </is>
      </c>
      <c r="P40" t="inlineStr">
        <is>
          <t>-</t>
        </is>
      </c>
    </row>
    <row r="41">
      <c r="A41" s="5" t="inlineStr">
        <is>
          <t>Ergebnis je Aktie (verwässert)</t>
        </is>
      </c>
      <c r="B41" s="5" t="inlineStr">
        <is>
          <t>Diluted Earnings per share</t>
        </is>
      </c>
      <c r="C41" t="n">
        <v>4.78</v>
      </c>
      <c r="D41" t="n">
        <v>3.87</v>
      </c>
      <c r="E41" t="n">
        <v>2.75</v>
      </c>
      <c r="F41" t="n">
        <v>2.55</v>
      </c>
      <c r="G41" t="n">
        <v>0.82</v>
      </c>
      <c r="H41" t="n">
        <v>1.89</v>
      </c>
      <c r="I41" t="n">
        <v>1.1</v>
      </c>
      <c r="J41" t="n">
        <v>0.2</v>
      </c>
      <c r="K41" t="n">
        <v>0.95</v>
      </c>
      <c r="L41" t="n">
        <v>-1.21</v>
      </c>
      <c r="M41" t="inlineStr">
        <is>
          <t>-</t>
        </is>
      </c>
      <c r="N41" t="inlineStr">
        <is>
          <t>-</t>
        </is>
      </c>
      <c r="O41" t="inlineStr">
        <is>
          <t>-</t>
        </is>
      </c>
      <c r="P41" t="inlineStr">
        <is>
          <t>-</t>
        </is>
      </c>
    </row>
    <row r="42">
      <c r="A42" s="5" t="inlineStr">
        <is>
          <t>Dividende je Aktie</t>
        </is>
      </c>
      <c r="B42" s="5" t="inlineStr">
        <is>
          <t>Dividend per share</t>
        </is>
      </c>
      <c r="C42" t="n">
        <v>2.08</v>
      </c>
      <c r="D42" t="n">
        <v>1.43</v>
      </c>
      <c r="E42" t="n">
        <v>1.18</v>
      </c>
      <c r="F42" t="n">
        <v>1</v>
      </c>
      <c r="G42" t="n">
        <v>0.91</v>
      </c>
      <c r="H42" t="n">
        <v>0.83</v>
      </c>
      <c r="I42" t="n">
        <v>0.66</v>
      </c>
      <c r="J42" t="n">
        <v>0.6</v>
      </c>
      <c r="K42" t="n">
        <v>0.45</v>
      </c>
      <c r="L42" t="inlineStr">
        <is>
          <t>-</t>
        </is>
      </c>
      <c r="M42" t="inlineStr">
        <is>
          <t>-</t>
        </is>
      </c>
      <c r="N42" t="inlineStr">
        <is>
          <t>-</t>
        </is>
      </c>
      <c r="O42" t="inlineStr">
        <is>
          <t>-</t>
        </is>
      </c>
      <c r="P42" t="inlineStr">
        <is>
          <t>-</t>
        </is>
      </c>
    </row>
    <row r="43">
      <c r="A43" s="5" t="inlineStr">
        <is>
          <t>Dividendenausschüttung in Mio</t>
        </is>
      </c>
      <c r="B43" s="5" t="inlineStr">
        <is>
          <t>Dividend Payment in M</t>
        </is>
      </c>
      <c r="C43" t="n">
        <v>445</v>
      </c>
      <c r="D43" t="n">
        <v>1027</v>
      </c>
      <c r="E43" t="n">
        <v>248</v>
      </c>
      <c r="F43" t="n">
        <v>238</v>
      </c>
      <c r="G43" t="n">
        <v>222</v>
      </c>
      <c r="H43" t="n">
        <v>489</v>
      </c>
      <c r="I43" t="n">
        <v>521</v>
      </c>
      <c r="J43" t="n">
        <v>142</v>
      </c>
      <c r="K43" t="n">
        <v>127</v>
      </c>
      <c r="L43" t="inlineStr">
        <is>
          <t>-</t>
        </is>
      </c>
      <c r="M43" t="inlineStr">
        <is>
          <t>-</t>
        </is>
      </c>
      <c r="N43" t="inlineStr">
        <is>
          <t>-</t>
        </is>
      </c>
      <c r="O43" t="inlineStr">
        <is>
          <t>-</t>
        </is>
      </c>
      <c r="P43" t="inlineStr">
        <is>
          <t>-</t>
        </is>
      </c>
    </row>
    <row r="44">
      <c r="A44" s="5" t="inlineStr">
        <is>
          <t>Umsatz je Aktie</t>
        </is>
      </c>
      <c r="B44" s="5" t="inlineStr">
        <is>
          <t>Revenue per share</t>
        </is>
      </c>
      <c r="C44" t="n">
        <v>94.8</v>
      </c>
      <c r="D44" t="n">
        <v>82.15000000000001</v>
      </c>
      <c r="E44" t="n">
        <v>57.1</v>
      </c>
      <c r="F44" t="n">
        <v>54.12</v>
      </c>
      <c r="G44" t="n">
        <v>50.01</v>
      </c>
      <c r="H44" t="n">
        <v>49.18</v>
      </c>
      <c r="I44" t="n">
        <v>48.01</v>
      </c>
      <c r="J44" t="n">
        <v>46.93</v>
      </c>
      <c r="K44" t="n">
        <v>47.57</v>
      </c>
      <c r="L44" t="n">
        <v>11.27</v>
      </c>
      <c r="M44" t="inlineStr">
        <is>
          <t>-</t>
        </is>
      </c>
      <c r="N44" t="inlineStr">
        <is>
          <t>-</t>
        </is>
      </c>
      <c r="O44" t="inlineStr">
        <is>
          <t>-</t>
        </is>
      </c>
      <c r="P44" t="inlineStr">
        <is>
          <t>-</t>
        </is>
      </c>
    </row>
    <row r="45">
      <c r="A45" s="5" t="inlineStr">
        <is>
          <t>Buchwert je Aktie</t>
        </is>
      </c>
      <c r="B45" s="5" t="inlineStr">
        <is>
          <t>Book value per share</t>
        </is>
      </c>
      <c r="C45" t="n">
        <v>18.74</v>
      </c>
      <c r="D45" t="n">
        <v>16.06</v>
      </c>
      <c r="E45" t="n">
        <v>12.89</v>
      </c>
      <c r="F45" t="n">
        <v>10.89</v>
      </c>
      <c r="G45" t="n">
        <v>9.75</v>
      </c>
      <c r="H45" t="n">
        <v>10.81</v>
      </c>
      <c r="I45" t="n">
        <v>11.14</v>
      </c>
      <c r="J45" t="n">
        <v>10.95</v>
      </c>
      <c r="K45" t="n">
        <v>11.85</v>
      </c>
      <c r="L45" t="n">
        <v>2.61</v>
      </c>
      <c r="M45" t="inlineStr">
        <is>
          <t>-</t>
        </is>
      </c>
      <c r="N45" t="inlineStr">
        <is>
          <t>-</t>
        </is>
      </c>
      <c r="O45" t="inlineStr">
        <is>
          <t>-</t>
        </is>
      </c>
      <c r="P45" t="inlineStr">
        <is>
          <t>-</t>
        </is>
      </c>
    </row>
    <row r="46">
      <c r="A46" s="5" t="inlineStr">
        <is>
          <t>Cashflow je Aktie</t>
        </is>
      </c>
      <c r="B46" s="5" t="inlineStr">
        <is>
          <t>Cashflow per share</t>
        </is>
      </c>
      <c r="C46" t="n">
        <v>5.56</v>
      </c>
      <c r="D46" t="n">
        <v>4.1</v>
      </c>
      <c r="E46" t="n">
        <v>2.82</v>
      </c>
      <c r="F46" t="n">
        <v>2.95</v>
      </c>
      <c r="G46" t="n">
        <v>2.57</v>
      </c>
      <c r="H46" t="n">
        <v>1.69</v>
      </c>
      <c r="I46" t="n">
        <v>1.51</v>
      </c>
      <c r="J46" t="n">
        <v>2.24</v>
      </c>
      <c r="K46" t="n">
        <v>-0.6899999999999999</v>
      </c>
      <c r="L46" t="n">
        <v>0.64</v>
      </c>
      <c r="M46" t="inlineStr">
        <is>
          <t>-</t>
        </is>
      </c>
      <c r="N46" t="inlineStr">
        <is>
          <t>-</t>
        </is>
      </c>
      <c r="O46" t="inlineStr">
        <is>
          <t>-</t>
        </is>
      </c>
      <c r="P46" t="inlineStr">
        <is>
          <t>-</t>
        </is>
      </c>
    </row>
    <row r="47">
      <c r="A47" s="5" t="inlineStr">
        <is>
          <t>Bilanzsumme je Aktie</t>
        </is>
      </c>
      <c r="B47" s="5" t="inlineStr">
        <is>
          <t>Total assets per share</t>
        </is>
      </c>
      <c r="C47" t="n">
        <v>49.04</v>
      </c>
      <c r="D47" t="n">
        <v>40.18</v>
      </c>
      <c r="E47" t="n">
        <v>35.64</v>
      </c>
      <c r="F47" t="n">
        <v>30.57</v>
      </c>
      <c r="G47" t="n">
        <v>28.07</v>
      </c>
      <c r="H47" t="n">
        <v>25.27</v>
      </c>
      <c r="I47" t="n">
        <v>25.7</v>
      </c>
      <c r="J47" t="n">
        <v>24.97</v>
      </c>
      <c r="K47" t="n">
        <v>27.64</v>
      </c>
      <c r="L47" t="n">
        <v>6.9</v>
      </c>
      <c r="M47" t="inlineStr">
        <is>
          <t>-</t>
        </is>
      </c>
      <c r="N47" t="inlineStr">
        <is>
          <t>-</t>
        </is>
      </c>
      <c r="O47" t="inlineStr">
        <is>
          <t>-</t>
        </is>
      </c>
      <c r="P47" t="inlineStr">
        <is>
          <t>-</t>
        </is>
      </c>
    </row>
    <row r="48">
      <c r="A48" s="5" t="inlineStr">
        <is>
          <t>Personal am Ende des Jahres</t>
        </is>
      </c>
      <c r="B48" s="5" t="inlineStr">
        <is>
          <t>Staff at the end of year</t>
        </is>
      </c>
      <c r="C48" t="n">
        <v>35939</v>
      </c>
      <c r="D48" t="n">
        <v>37877</v>
      </c>
      <c r="E48" t="n">
        <v>39205</v>
      </c>
      <c r="F48" t="n">
        <v>39717</v>
      </c>
      <c r="G48" t="n">
        <v>40375</v>
      </c>
      <c r="H48" t="n">
        <v>39454</v>
      </c>
      <c r="I48" t="n">
        <v>39995</v>
      </c>
      <c r="J48" t="n">
        <v>43170</v>
      </c>
      <c r="K48" t="n">
        <v>46246</v>
      </c>
      <c r="L48" t="n">
        <v>48226</v>
      </c>
      <c r="M48" t="n">
        <v>55132</v>
      </c>
      <c r="N48" t="n">
        <v>62774</v>
      </c>
      <c r="O48" t="n">
        <v>78948</v>
      </c>
      <c r="P48" t="n">
        <v>78948</v>
      </c>
    </row>
    <row r="49">
      <c r="A49" s="5" t="inlineStr">
        <is>
          <t>Personalaufwand in Mio. USD</t>
        </is>
      </c>
      <c r="B49" s="5" t="inlineStr">
        <is>
          <t>Personnel expenses in M</t>
        </is>
      </c>
      <c r="C49" t="n">
        <v>3163</v>
      </c>
      <c r="D49" t="n">
        <v>2202</v>
      </c>
      <c r="E49" t="n">
        <v>2048</v>
      </c>
      <c r="F49" t="n">
        <v>2026</v>
      </c>
      <c r="G49" t="n">
        <v>1832</v>
      </c>
      <c r="H49" t="n">
        <v>1850</v>
      </c>
      <c r="I49" t="n">
        <v>1861</v>
      </c>
      <c r="J49" t="n">
        <v>1877</v>
      </c>
      <c r="K49" t="n">
        <v>1884</v>
      </c>
      <c r="L49" t="n">
        <v>1925</v>
      </c>
      <c r="M49" t="n">
        <v>2131</v>
      </c>
      <c r="N49" t="n">
        <v>1984</v>
      </c>
      <c r="O49" t="n">
        <v>2226</v>
      </c>
      <c r="P49" t="n">
        <v>2226</v>
      </c>
    </row>
    <row r="50">
      <c r="A50" s="5" t="inlineStr">
        <is>
          <t>Aufwand je Mitarbeiter in USD</t>
        </is>
      </c>
      <c r="B50" s="5" t="inlineStr">
        <is>
          <t>Effort per employee</t>
        </is>
      </c>
      <c r="C50" t="n">
        <v>88010</v>
      </c>
      <c r="D50" t="n">
        <v>58122</v>
      </c>
      <c r="E50" t="n">
        <v>52241</v>
      </c>
      <c r="F50" t="n">
        <v>51011</v>
      </c>
      <c r="G50" t="n">
        <v>45375</v>
      </c>
      <c r="H50" t="n">
        <v>46890</v>
      </c>
      <c r="I50" t="n">
        <v>46531</v>
      </c>
      <c r="J50" t="n">
        <v>43479</v>
      </c>
      <c r="K50" t="n">
        <v>40739</v>
      </c>
      <c r="L50" t="n">
        <v>39916</v>
      </c>
      <c r="M50" t="n">
        <v>38653</v>
      </c>
      <c r="N50" t="n">
        <v>31605</v>
      </c>
      <c r="O50" t="n">
        <v>28196</v>
      </c>
      <c r="P50" t="n">
        <v>28196</v>
      </c>
    </row>
    <row r="51">
      <c r="A51" s="5" t="inlineStr">
        <is>
          <t>Umsatz je Mitarbeiter in USD</t>
        </is>
      </c>
      <c r="B51" s="5" t="inlineStr">
        <is>
          <t>Turnover per employee</t>
        </is>
      </c>
      <c r="C51" t="n">
        <v>612427</v>
      </c>
      <c r="D51" t="n">
        <v>547879</v>
      </c>
      <c r="E51" t="n">
        <v>388318</v>
      </c>
      <c r="F51" t="n">
        <v>363320</v>
      </c>
      <c r="G51" t="n">
        <v>330204</v>
      </c>
      <c r="H51" t="n">
        <v>332793</v>
      </c>
      <c r="I51" t="n">
        <v>328891</v>
      </c>
      <c r="J51" t="n">
        <v>310887</v>
      </c>
      <c r="K51" t="n">
        <v>293171</v>
      </c>
      <c r="L51" t="n">
        <v>273773</v>
      </c>
      <c r="M51" t="n">
        <v>261935</v>
      </c>
      <c r="N51" t="n">
        <v>235989</v>
      </c>
      <c r="O51" t="n">
        <v>205464</v>
      </c>
      <c r="P51" t="n">
        <v>205464</v>
      </c>
    </row>
    <row r="52">
      <c r="A52" s="5" t="inlineStr">
        <is>
          <t>Bruttoergebnis je Mitarbeiter in USD</t>
        </is>
      </c>
      <c r="B52" s="5" t="inlineStr">
        <is>
          <t>Gross Profit per employee</t>
        </is>
      </c>
      <c r="C52" t="n">
        <v>179693</v>
      </c>
      <c r="D52" t="n">
        <v>159569</v>
      </c>
      <c r="E52" t="n">
        <v>112435</v>
      </c>
      <c r="F52" t="n">
        <v>102702</v>
      </c>
      <c r="G52" t="n">
        <v>92334</v>
      </c>
      <c r="H52" t="n">
        <v>92994</v>
      </c>
      <c r="I52" t="n">
        <v>91361</v>
      </c>
      <c r="J52" t="n">
        <v>85638</v>
      </c>
      <c r="K52" t="n">
        <v>81780</v>
      </c>
      <c r="L52" t="n">
        <v>75623</v>
      </c>
      <c r="M52" t="n">
        <v>72136</v>
      </c>
      <c r="N52" t="n">
        <v>66604</v>
      </c>
      <c r="O52" t="n">
        <v>57240</v>
      </c>
      <c r="P52" t="n">
        <v>57240</v>
      </c>
    </row>
    <row r="53">
      <c r="A53" s="5" t="inlineStr">
        <is>
          <t>Gewinn je Mitarbeiter in USD</t>
        </is>
      </c>
      <c r="B53" s="5" t="inlineStr">
        <is>
          <t>Earnings per employee</t>
        </is>
      </c>
      <c r="C53" t="n">
        <v>30830</v>
      </c>
      <c r="D53" t="n">
        <v>33450</v>
      </c>
      <c r="E53" t="n">
        <v>19972</v>
      </c>
      <c r="F53" t="n">
        <v>16592</v>
      </c>
      <c r="G53" t="n">
        <v>5276</v>
      </c>
      <c r="H53" t="n">
        <v>12774</v>
      </c>
      <c r="I53" t="n">
        <v>7626</v>
      </c>
      <c r="J53" t="n">
        <v>1320</v>
      </c>
      <c r="K53" t="n">
        <v>5860</v>
      </c>
      <c r="L53" t="n">
        <v>-7050</v>
      </c>
      <c r="M53" t="n">
        <v>-21276</v>
      </c>
      <c r="N53" t="n">
        <v>1179</v>
      </c>
      <c r="O53" t="n">
        <v>6004</v>
      </c>
      <c r="P53" t="n">
        <v>6004</v>
      </c>
    </row>
    <row r="54">
      <c r="A54" s="5" t="inlineStr">
        <is>
          <t>KGV (Kurs/Gewinn)</t>
        </is>
      </c>
      <c r="B54" s="5" t="inlineStr">
        <is>
          <t>PE (price/earnings)</t>
        </is>
      </c>
      <c r="C54" t="n">
        <v>12.8</v>
      </c>
      <c r="D54" t="n">
        <v>15.4</v>
      </c>
      <c r="E54" t="n">
        <v>16.4</v>
      </c>
      <c r="F54" t="n">
        <v>16.4</v>
      </c>
      <c r="G54" t="n">
        <v>51.9</v>
      </c>
      <c r="H54" t="n">
        <v>16.2</v>
      </c>
      <c r="I54" t="n">
        <v>29.2</v>
      </c>
      <c r="J54" t="n">
        <v>115.2</v>
      </c>
      <c r="K54" t="n">
        <v>18.9</v>
      </c>
      <c r="L54" t="inlineStr">
        <is>
          <t>-</t>
        </is>
      </c>
      <c r="M54" t="inlineStr">
        <is>
          <t>-</t>
        </is>
      </c>
      <c r="N54" t="inlineStr">
        <is>
          <t>-</t>
        </is>
      </c>
      <c r="O54" t="inlineStr">
        <is>
          <t>-</t>
        </is>
      </c>
      <c r="P54" t="inlineStr">
        <is>
          <t>-</t>
        </is>
      </c>
    </row>
    <row r="55">
      <c r="A55" s="5" t="inlineStr">
        <is>
          <t>KUV (Kurs/Umsatz)</t>
        </is>
      </c>
      <c r="B55" s="5" t="inlineStr">
        <is>
          <t>PS (price/sales)</t>
        </is>
      </c>
      <c r="C55" t="n">
        <v>0.65</v>
      </c>
      <c r="D55" t="n">
        <v>0.73</v>
      </c>
      <c r="E55" t="n">
        <v>0.79</v>
      </c>
      <c r="F55" t="n">
        <v>0.78</v>
      </c>
      <c r="G55" t="n">
        <v>0.85</v>
      </c>
      <c r="H55" t="n">
        <v>0.63</v>
      </c>
      <c r="I55" t="n">
        <v>0.67</v>
      </c>
      <c r="J55" t="n">
        <v>0.49</v>
      </c>
      <c r="K55" t="n">
        <v>0.38</v>
      </c>
      <c r="L55" t="n">
        <v>1.28</v>
      </c>
      <c r="M55" t="inlineStr">
        <is>
          <t>-</t>
        </is>
      </c>
      <c r="N55" t="inlineStr">
        <is>
          <t>-</t>
        </is>
      </c>
      <c r="O55" t="inlineStr">
        <is>
          <t>-</t>
        </is>
      </c>
      <c r="P55" t="inlineStr">
        <is>
          <t>-</t>
        </is>
      </c>
    </row>
    <row r="56">
      <c r="A56" s="5" t="inlineStr">
        <is>
          <t>KBV (Kurs/Buchwert)</t>
        </is>
      </c>
      <c r="B56" s="5" t="inlineStr">
        <is>
          <t>PB (price/book value)</t>
        </is>
      </c>
      <c r="C56" t="n">
        <v>3.29</v>
      </c>
      <c r="D56" t="n">
        <v>3.74</v>
      </c>
      <c r="E56" t="n">
        <v>3.51</v>
      </c>
      <c r="F56" t="n">
        <v>3.85</v>
      </c>
      <c r="G56" t="n">
        <v>4.36</v>
      </c>
      <c r="H56" t="n">
        <v>2.86</v>
      </c>
      <c r="I56" t="n">
        <v>2.91</v>
      </c>
      <c r="J56" t="n">
        <v>2.1</v>
      </c>
      <c r="K56" t="n">
        <v>1.53</v>
      </c>
      <c r="L56" t="n">
        <v>5.5</v>
      </c>
      <c r="M56" t="inlineStr">
        <is>
          <t>-</t>
        </is>
      </c>
      <c r="N56" t="inlineStr">
        <is>
          <t>-</t>
        </is>
      </c>
      <c r="O56" t="inlineStr">
        <is>
          <t>-</t>
        </is>
      </c>
      <c r="P56" t="inlineStr">
        <is>
          <t>-</t>
        </is>
      </c>
    </row>
    <row r="57">
      <c r="A57" s="5" t="inlineStr">
        <is>
          <t>KCV (Kurs/Cashflow)</t>
        </is>
      </c>
      <c r="B57" s="5" t="inlineStr">
        <is>
          <t>PC (price/cashflow)</t>
        </is>
      </c>
      <c r="C57" t="n">
        <v>11.09</v>
      </c>
      <c r="D57" t="n">
        <v>14.64</v>
      </c>
      <c r="E57" t="n">
        <v>16.05</v>
      </c>
      <c r="F57" t="n">
        <v>14.22</v>
      </c>
      <c r="G57" t="n">
        <v>16.59</v>
      </c>
      <c r="H57" t="n">
        <v>18.24</v>
      </c>
      <c r="I57" t="n">
        <v>21.42</v>
      </c>
      <c r="J57" t="n">
        <v>10.26</v>
      </c>
      <c r="K57" t="n">
        <v>-26.39</v>
      </c>
      <c r="L57" t="n">
        <v>22.63</v>
      </c>
      <c r="M57" t="inlineStr">
        <is>
          <t>-</t>
        </is>
      </c>
      <c r="N57" t="inlineStr">
        <is>
          <t>-</t>
        </is>
      </c>
      <c r="O57" t="inlineStr">
        <is>
          <t>-</t>
        </is>
      </c>
      <c r="P57" t="inlineStr">
        <is>
          <t>-</t>
        </is>
      </c>
    </row>
    <row r="58">
      <c r="A58" s="5" t="inlineStr">
        <is>
          <t>Dividendenrendite in %</t>
        </is>
      </c>
      <c r="B58" s="5" t="inlineStr">
        <is>
          <t>Dividend Yield in %</t>
        </is>
      </c>
      <c r="C58" t="n">
        <v>3.38</v>
      </c>
      <c r="D58" t="n">
        <v>2.38</v>
      </c>
      <c r="E58" t="n">
        <v>2.61</v>
      </c>
      <c r="F58" t="n">
        <v>2.38</v>
      </c>
      <c r="G58" t="n">
        <v>2.14</v>
      </c>
      <c r="H58" t="n">
        <v>2.69</v>
      </c>
      <c r="I58" t="n">
        <v>2.04</v>
      </c>
      <c r="J58" t="n">
        <v>2.61</v>
      </c>
      <c r="K58" t="n">
        <v>2.48</v>
      </c>
      <c r="L58" t="inlineStr">
        <is>
          <t>-</t>
        </is>
      </c>
      <c r="M58" t="inlineStr">
        <is>
          <t>-</t>
        </is>
      </c>
      <c r="N58" t="inlineStr">
        <is>
          <t>-</t>
        </is>
      </c>
      <c r="O58" t="inlineStr">
        <is>
          <t>-</t>
        </is>
      </c>
      <c r="P58" t="inlineStr">
        <is>
          <t>-</t>
        </is>
      </c>
    </row>
    <row r="59">
      <c r="A59" s="5" t="inlineStr">
        <is>
          <t>Gewinnrendite in %</t>
        </is>
      </c>
      <c r="B59" s="5" t="inlineStr">
        <is>
          <t>Return on profit in %</t>
        </is>
      </c>
      <c r="C59" t="n">
        <v>7.8</v>
      </c>
      <c r="D59" t="n">
        <v>6.5</v>
      </c>
      <c r="E59" t="n">
        <v>6.1</v>
      </c>
      <c r="F59" t="n">
        <v>6.1</v>
      </c>
      <c r="G59" t="n">
        <v>1.9</v>
      </c>
      <c r="H59" t="n">
        <v>6.2</v>
      </c>
      <c r="I59" t="n">
        <v>3.4</v>
      </c>
      <c r="J59" t="n">
        <v>0.9</v>
      </c>
      <c r="K59" t="n">
        <v>5.3</v>
      </c>
      <c r="L59" t="n">
        <v>-8.4</v>
      </c>
      <c r="M59" t="inlineStr">
        <is>
          <t>-</t>
        </is>
      </c>
      <c r="N59" t="inlineStr">
        <is>
          <t>-</t>
        </is>
      </c>
      <c r="O59" t="inlineStr">
        <is>
          <t>-</t>
        </is>
      </c>
      <c r="P59" t="inlineStr">
        <is>
          <t>-</t>
        </is>
      </c>
    </row>
    <row r="60">
      <c r="A60" s="5" t="inlineStr">
        <is>
          <t>Eigenkapitalrendite in %</t>
        </is>
      </c>
      <c r="B60" s="5" t="inlineStr">
        <is>
          <t>Return on Equity in %</t>
        </is>
      </c>
      <c r="C60" t="n">
        <v>25.47</v>
      </c>
      <c r="D60" t="n">
        <v>31.22</v>
      </c>
      <c r="E60" t="n">
        <v>22.77</v>
      </c>
      <c r="F60" t="n">
        <v>22.7</v>
      </c>
      <c r="G60" t="n">
        <v>8.19</v>
      </c>
      <c r="H60" t="n">
        <v>17.46</v>
      </c>
      <c r="I60" t="n">
        <v>9.99</v>
      </c>
      <c r="J60" t="n">
        <v>1.82</v>
      </c>
      <c r="K60" t="n">
        <v>8.029999999999999</v>
      </c>
      <c r="L60" t="n">
        <v>-11.11</v>
      </c>
      <c r="M60" t="n">
        <v>-34.75</v>
      </c>
      <c r="N60" t="n">
        <v>2.2</v>
      </c>
      <c r="O60" t="n">
        <v>13.74</v>
      </c>
      <c r="P60" t="n">
        <v>13.74</v>
      </c>
    </row>
    <row r="61">
      <c r="A61" s="5" t="inlineStr">
        <is>
          <t>Umsatzrendite in %</t>
        </is>
      </c>
      <c r="B61" s="5" t="inlineStr">
        <is>
          <t>Return on sales in %</t>
        </is>
      </c>
      <c r="C61" t="n">
        <v>5.03</v>
      </c>
      <c r="D61" t="n">
        <v>6.11</v>
      </c>
      <c r="E61" t="n">
        <v>5.14</v>
      </c>
      <c r="F61" t="n">
        <v>4.57</v>
      </c>
      <c r="G61" t="n">
        <v>1.6</v>
      </c>
      <c r="H61" t="n">
        <v>3.84</v>
      </c>
      <c r="I61" t="n">
        <v>2.32</v>
      </c>
      <c r="J61" t="n">
        <v>0.42</v>
      </c>
      <c r="K61" t="n">
        <v>2</v>
      </c>
      <c r="L61" t="n">
        <v>-2.58</v>
      </c>
      <c r="M61" t="n">
        <v>-8.119999999999999</v>
      </c>
      <c r="N61" t="n">
        <v>0.5</v>
      </c>
      <c r="O61" t="n">
        <v>2.92</v>
      </c>
      <c r="P61" t="n">
        <v>2.92</v>
      </c>
    </row>
    <row r="62">
      <c r="A62" s="5" t="inlineStr">
        <is>
          <t>Gesamtkapitalrendite in %</t>
        </is>
      </c>
      <c r="B62" s="5" t="inlineStr">
        <is>
          <t>Total Return on Investment in %</t>
        </is>
      </c>
      <c r="C62" t="n">
        <v>9.73</v>
      </c>
      <c r="D62" t="n">
        <v>12.48</v>
      </c>
      <c r="E62" t="n">
        <v>8.24</v>
      </c>
      <c r="F62" t="n">
        <v>8.08</v>
      </c>
      <c r="G62" t="n">
        <v>2.85</v>
      </c>
      <c r="H62" t="n">
        <v>7.47</v>
      </c>
      <c r="I62" t="n">
        <v>4.33</v>
      </c>
      <c r="J62" t="n">
        <v>0.8</v>
      </c>
      <c r="K62" t="n">
        <v>3.44</v>
      </c>
      <c r="L62" t="n">
        <v>-4.21</v>
      </c>
      <c r="M62" t="n">
        <v>-12.95</v>
      </c>
      <c r="N62" t="n">
        <v>0.72</v>
      </c>
      <c r="O62" t="n">
        <v>4.75</v>
      </c>
      <c r="P62" t="n">
        <v>4.75</v>
      </c>
    </row>
    <row r="63">
      <c r="A63" s="5" t="inlineStr">
        <is>
          <t>Return on Investment in %</t>
        </is>
      </c>
      <c r="B63" s="5" t="inlineStr">
        <is>
          <t>Return on Investment in %</t>
        </is>
      </c>
      <c r="C63" t="n">
        <v>9.73</v>
      </c>
      <c r="D63" t="n">
        <v>12.48</v>
      </c>
      <c r="E63" t="n">
        <v>8.24</v>
      </c>
      <c r="F63" t="n">
        <v>8.08</v>
      </c>
      <c r="G63" t="n">
        <v>2.85</v>
      </c>
      <c r="H63" t="n">
        <v>7.47</v>
      </c>
      <c r="I63" t="n">
        <v>4.33</v>
      </c>
      <c r="J63" t="n">
        <v>0.8</v>
      </c>
      <c r="K63" t="n">
        <v>3.44</v>
      </c>
      <c r="L63" t="n">
        <v>-4.21</v>
      </c>
      <c r="M63" t="n">
        <v>-12.95</v>
      </c>
      <c r="N63" t="n">
        <v>0.72</v>
      </c>
      <c r="O63" t="n">
        <v>4.75</v>
      </c>
      <c r="P63" t="n">
        <v>4.75</v>
      </c>
    </row>
    <row r="64">
      <c r="A64" s="5" t="inlineStr">
        <is>
          <t>Arbeitsintensität in %</t>
        </is>
      </c>
      <c r="B64" s="5" t="inlineStr">
        <is>
          <t>Work Intensity in %</t>
        </is>
      </c>
      <c r="C64" t="n">
        <v>63.18</v>
      </c>
      <c r="D64" t="n">
        <v>63.58</v>
      </c>
      <c r="E64" t="n">
        <v>61.32</v>
      </c>
      <c r="F64" t="n">
        <v>63.49</v>
      </c>
      <c r="G64" t="n">
        <v>63.11</v>
      </c>
      <c r="H64" t="n">
        <v>57.35</v>
      </c>
      <c r="I64" t="n">
        <v>58.52</v>
      </c>
      <c r="J64" t="n">
        <v>60.7</v>
      </c>
      <c r="K64" t="n">
        <v>50.42</v>
      </c>
      <c r="L64" t="n">
        <v>52.16</v>
      </c>
      <c r="M64" t="n">
        <v>51.95</v>
      </c>
      <c r="N64" t="n">
        <v>52.68</v>
      </c>
      <c r="O64" t="n">
        <v>54.66</v>
      </c>
      <c r="P64" t="n">
        <v>54.66</v>
      </c>
    </row>
    <row r="65">
      <c r="A65" s="5" t="inlineStr">
        <is>
          <t>Eigenkapitalquote in %</t>
        </is>
      </c>
      <c r="B65" s="5" t="inlineStr">
        <is>
          <t>Equity Ratio in %</t>
        </is>
      </c>
      <c r="C65" t="n">
        <v>38.2</v>
      </c>
      <c r="D65" t="n">
        <v>39.98</v>
      </c>
      <c r="E65" t="n">
        <v>36.18</v>
      </c>
      <c r="F65" t="n">
        <v>35.62</v>
      </c>
      <c r="G65" t="n">
        <v>34.75</v>
      </c>
      <c r="H65" t="n">
        <v>42.77</v>
      </c>
      <c r="I65" t="n">
        <v>43.35</v>
      </c>
      <c r="J65" t="n">
        <v>43.88</v>
      </c>
      <c r="K65" t="n">
        <v>42.85</v>
      </c>
      <c r="L65" t="n">
        <v>37.84</v>
      </c>
      <c r="M65" t="n">
        <v>37.26</v>
      </c>
      <c r="N65" t="n">
        <v>32.61</v>
      </c>
      <c r="O65" t="n">
        <v>34.61</v>
      </c>
      <c r="P65" t="n">
        <v>34.61</v>
      </c>
    </row>
    <row r="66">
      <c r="A66" s="5" t="inlineStr">
        <is>
          <t>Fremdkapitalquote in %</t>
        </is>
      </c>
      <c r="B66" s="5" t="inlineStr">
        <is>
          <t>Debt Ratio in %</t>
        </is>
      </c>
      <c r="C66" t="n">
        <v>61.8</v>
      </c>
      <c r="D66" t="n">
        <v>60.02</v>
      </c>
      <c r="E66" t="n">
        <v>63.82</v>
      </c>
      <c r="F66" t="n">
        <v>64.38</v>
      </c>
      <c r="G66" t="n">
        <v>65.25</v>
      </c>
      <c r="H66" t="n">
        <v>57.23</v>
      </c>
      <c r="I66" t="n">
        <v>56.65</v>
      </c>
      <c r="J66" t="n">
        <v>56.12</v>
      </c>
      <c r="K66" t="n">
        <v>57.15</v>
      </c>
      <c r="L66" t="n">
        <v>62.16</v>
      </c>
      <c r="M66" t="n">
        <v>62.74</v>
      </c>
      <c r="N66" t="n">
        <v>67.39</v>
      </c>
      <c r="O66" t="n">
        <v>65.39</v>
      </c>
      <c r="P66" t="n">
        <v>65.39</v>
      </c>
    </row>
    <row r="67">
      <c r="A67" s="5" t="inlineStr">
        <is>
          <t>Verschuldungsgrad in %</t>
        </is>
      </c>
      <c r="B67" s="5" t="inlineStr">
        <is>
          <t>Finance Gearing in %</t>
        </is>
      </c>
      <c r="C67" t="n">
        <v>161.75</v>
      </c>
      <c r="D67" t="n">
        <v>150.1</v>
      </c>
      <c r="E67" t="n">
        <v>176.41</v>
      </c>
      <c r="F67" t="n">
        <v>180.78</v>
      </c>
      <c r="G67" t="n">
        <v>187.77</v>
      </c>
      <c r="H67" t="n">
        <v>133.82</v>
      </c>
      <c r="I67" t="n">
        <v>130.66</v>
      </c>
      <c r="J67" t="n">
        <v>127.9</v>
      </c>
      <c r="K67" t="n">
        <v>133.35</v>
      </c>
      <c r="L67" t="n">
        <v>164.27</v>
      </c>
      <c r="M67" t="n">
        <v>168.39</v>
      </c>
      <c r="N67" t="n">
        <v>206.61</v>
      </c>
      <c r="O67" t="n">
        <v>188.9</v>
      </c>
      <c r="P67" t="n">
        <v>188.9</v>
      </c>
    </row>
    <row r="68">
      <c r="A68" s="5" t="inlineStr">
        <is>
          <t>Bruttoergebnis Marge in %</t>
        </is>
      </c>
      <c r="B68" s="5" t="inlineStr">
        <is>
          <t>Gross Profit Marge in %</t>
        </is>
      </c>
      <c r="C68" t="n">
        <v>29.34</v>
      </c>
      <c r="D68" t="n">
        <v>29.12</v>
      </c>
      <c r="E68" t="n">
        <v>28.95</v>
      </c>
      <c r="F68" t="n">
        <v>28.27</v>
      </c>
      <c r="G68" t="n">
        <v>27.96</v>
      </c>
      <c r="H68" t="n">
        <v>27.94</v>
      </c>
      <c r="I68" t="n">
        <v>27.78</v>
      </c>
      <c r="J68" t="n">
        <v>27.55</v>
      </c>
      <c r="K68" t="n">
        <v>27.89</v>
      </c>
      <c r="L68" t="n">
        <v>27.62</v>
      </c>
      <c r="M68" t="n">
        <v>27.54</v>
      </c>
      <c r="N68" t="n">
        <v>28.22</v>
      </c>
      <c r="O68" t="n">
        <v>27.86</v>
      </c>
    </row>
    <row r="69">
      <c r="A69" s="5" t="inlineStr">
        <is>
          <t>Kurzfristige Vermögensquote in %</t>
        </is>
      </c>
      <c r="B69" s="5" t="inlineStr">
        <is>
          <t>Current Assets Ratio in %</t>
        </is>
      </c>
      <c r="C69" t="n">
        <v>63.18</v>
      </c>
      <c r="D69" t="n">
        <v>63.58</v>
      </c>
      <c r="E69" t="n">
        <v>61.32</v>
      </c>
      <c r="F69" t="n">
        <v>63.49</v>
      </c>
      <c r="G69" t="n">
        <v>63.11</v>
      </c>
      <c r="H69" t="n">
        <v>57.35</v>
      </c>
      <c r="I69" t="n">
        <v>58.52</v>
      </c>
      <c r="J69" t="n">
        <v>60.7</v>
      </c>
      <c r="K69" t="n">
        <v>50.42</v>
      </c>
      <c r="L69" t="n">
        <v>52.16</v>
      </c>
      <c r="M69" t="n">
        <v>51.95</v>
      </c>
      <c r="N69" t="n">
        <v>52.68</v>
      </c>
      <c r="O69" t="n">
        <v>54.66</v>
      </c>
    </row>
    <row r="70">
      <c r="A70" s="5" t="inlineStr">
        <is>
          <t>Nettogewinn Marge in %</t>
        </is>
      </c>
      <c r="B70" s="5" t="inlineStr">
        <is>
          <t>Net Profit Marge in %</t>
        </is>
      </c>
      <c r="C70" t="n">
        <v>5.03</v>
      </c>
      <c r="D70" t="n">
        <v>6.11</v>
      </c>
      <c r="E70" t="n">
        <v>5.14</v>
      </c>
      <c r="F70" t="n">
        <v>4.57</v>
      </c>
      <c r="G70" t="n">
        <v>1.6</v>
      </c>
      <c r="H70" t="n">
        <v>3.84</v>
      </c>
      <c r="I70" t="n">
        <v>2.32</v>
      </c>
      <c r="J70" t="n">
        <v>0.42</v>
      </c>
      <c r="K70" t="n">
        <v>2</v>
      </c>
      <c r="L70" t="n">
        <v>-2.58</v>
      </c>
      <c r="M70" t="n">
        <v>-8.119999999999999</v>
      </c>
      <c r="N70" t="n">
        <v>0.5</v>
      </c>
      <c r="O70" t="n">
        <v>2.92</v>
      </c>
    </row>
    <row r="71">
      <c r="A71" s="5" t="inlineStr">
        <is>
          <t>Operative Ergebnis Marge in %</t>
        </is>
      </c>
      <c r="B71" s="5" t="inlineStr">
        <is>
          <t>EBIT Marge in %</t>
        </is>
      </c>
      <c r="C71" t="n">
        <v>6.37</v>
      </c>
      <c r="D71" t="n">
        <v>6.55</v>
      </c>
      <c r="E71" t="n">
        <v>8.039999999999999</v>
      </c>
      <c r="F71" t="n">
        <v>5.32</v>
      </c>
      <c r="G71" t="n">
        <v>4.17</v>
      </c>
      <c r="H71" t="n">
        <v>5.54</v>
      </c>
      <c r="I71" t="n">
        <v>3.77</v>
      </c>
      <c r="J71" t="n">
        <v>1.58</v>
      </c>
      <c r="K71" t="n">
        <v>3.37</v>
      </c>
      <c r="L71" t="n">
        <v>-1.49</v>
      </c>
      <c r="M71" t="n">
        <v>-4.2</v>
      </c>
      <c r="N71" t="n">
        <v>3.75</v>
      </c>
      <c r="O71" t="n">
        <v>4.64</v>
      </c>
    </row>
    <row r="72">
      <c r="A72" s="5" t="inlineStr">
        <is>
          <t>Vermögensumsschlag in %</t>
        </is>
      </c>
      <c r="B72" s="5" t="inlineStr">
        <is>
          <t>Asset Turnover in %</t>
        </is>
      </c>
      <c r="C72" t="n">
        <v>193.31</v>
      </c>
      <c r="D72" t="n">
        <v>204.47</v>
      </c>
      <c r="E72" t="n">
        <v>160.2</v>
      </c>
      <c r="F72" t="n">
        <v>177.03</v>
      </c>
      <c r="G72" t="n">
        <v>178.19</v>
      </c>
      <c r="H72" t="n">
        <v>194.58</v>
      </c>
      <c r="I72" t="n">
        <v>186.79</v>
      </c>
      <c r="J72" t="n">
        <v>187.97</v>
      </c>
      <c r="K72" t="n">
        <v>172.1</v>
      </c>
      <c r="L72" t="n">
        <v>163.32</v>
      </c>
      <c r="M72" t="n">
        <v>159.38</v>
      </c>
      <c r="N72" t="n">
        <v>143.84</v>
      </c>
      <c r="O72" t="n">
        <v>162.7</v>
      </c>
    </row>
    <row r="73">
      <c r="A73" s="5" t="inlineStr">
        <is>
          <t>Langfristige Vermögensquote in %</t>
        </is>
      </c>
      <c r="B73" s="5" t="inlineStr">
        <is>
          <t>Non-Current Assets Ratio in %</t>
        </is>
      </c>
      <c r="C73" t="n">
        <v>36.82</v>
      </c>
      <c r="D73" t="n">
        <v>36.42</v>
      </c>
      <c r="E73" t="n">
        <v>38.68</v>
      </c>
      <c r="F73" t="n">
        <v>36.51</v>
      </c>
      <c r="G73" t="n">
        <v>36.89</v>
      </c>
      <c r="H73" t="n">
        <v>42.65</v>
      </c>
      <c r="I73" t="n">
        <v>41.48</v>
      </c>
      <c r="J73" t="n">
        <v>39.3</v>
      </c>
      <c r="K73" t="n">
        <v>49.58</v>
      </c>
      <c r="L73" t="n">
        <v>47.84</v>
      </c>
      <c r="M73" t="n">
        <v>48.05</v>
      </c>
      <c r="N73" t="n">
        <v>47.32</v>
      </c>
      <c r="O73" t="n">
        <v>45.34</v>
      </c>
    </row>
    <row r="74">
      <c r="A74" s="5" t="inlineStr">
        <is>
          <t>Gesamtkapitalrentabilität</t>
        </is>
      </c>
      <c r="B74" s="5" t="inlineStr">
        <is>
          <t>ROA Return on Assets in %</t>
        </is>
      </c>
      <c r="C74" t="n">
        <v>9.73</v>
      </c>
      <c r="D74" t="n">
        <v>12.48</v>
      </c>
      <c r="E74" t="n">
        <v>8.24</v>
      </c>
      <c r="F74" t="n">
        <v>8.08</v>
      </c>
      <c r="G74" t="n">
        <v>2.85</v>
      </c>
      <c r="H74" t="n">
        <v>7.47</v>
      </c>
      <c r="I74" t="n">
        <v>4.33</v>
      </c>
      <c r="J74" t="n">
        <v>0.8</v>
      </c>
      <c r="K74" t="n">
        <v>3.44</v>
      </c>
      <c r="L74" t="n">
        <v>-4.21</v>
      </c>
      <c r="M74" t="n">
        <v>-12.95</v>
      </c>
      <c r="N74" t="n">
        <v>0.72</v>
      </c>
      <c r="O74" t="n">
        <v>4.75</v>
      </c>
    </row>
    <row r="75">
      <c r="A75" s="5" t="inlineStr">
        <is>
          <t>Ertrag des eingesetzten Kapitals</t>
        </is>
      </c>
      <c r="B75" s="5" t="inlineStr">
        <is>
          <t>ROCE Return on Cap. Empl. in %</t>
        </is>
      </c>
      <c r="C75" t="n">
        <v>19.46</v>
      </c>
      <c r="D75" t="n">
        <v>22.18</v>
      </c>
      <c r="E75" t="n">
        <v>22.6</v>
      </c>
      <c r="F75" t="n">
        <v>16.62</v>
      </c>
      <c r="G75" t="n">
        <v>13.73</v>
      </c>
      <c r="H75" t="n">
        <v>17.53</v>
      </c>
      <c r="I75" t="n">
        <v>11.5</v>
      </c>
      <c r="J75" t="n">
        <v>4.63</v>
      </c>
      <c r="K75" t="n">
        <v>8.84</v>
      </c>
      <c r="L75" t="n">
        <v>-4.14</v>
      </c>
      <c r="M75" t="n">
        <v>-10.26</v>
      </c>
      <c r="N75" t="n">
        <v>8.539999999999999</v>
      </c>
      <c r="O75" t="n">
        <v>12.27</v>
      </c>
    </row>
    <row r="76">
      <c r="A76" s="5" t="inlineStr">
        <is>
          <t>Eigenkapital zu Anlagevermögen</t>
        </is>
      </c>
      <c r="B76" s="5" t="inlineStr">
        <is>
          <t>Equity to Fixed Assets in %</t>
        </is>
      </c>
      <c r="C76" t="n">
        <v>103.77</v>
      </c>
      <c r="D76" t="n">
        <v>109.79</v>
      </c>
      <c r="E76" t="n">
        <v>93.53</v>
      </c>
      <c r="F76" t="n">
        <v>97.55</v>
      </c>
      <c r="G76" t="n">
        <v>94.2</v>
      </c>
      <c r="H76" t="n">
        <v>100.28</v>
      </c>
      <c r="I76" t="n">
        <v>104.52</v>
      </c>
      <c r="J76" t="n">
        <v>111.65</v>
      </c>
      <c r="K76" t="n">
        <v>86.43000000000001</v>
      </c>
      <c r="L76" t="n">
        <v>79.11</v>
      </c>
      <c r="M76" t="n">
        <v>77.54000000000001</v>
      </c>
      <c r="N76" t="n">
        <v>68.93000000000001</v>
      </c>
      <c r="O76" t="n">
        <v>76.34999999999999</v>
      </c>
    </row>
    <row r="77">
      <c r="A77" s="5" t="inlineStr">
        <is>
          <t>Liquidität Dritten Grades</t>
        </is>
      </c>
      <c r="B77" s="5" t="inlineStr">
        <is>
          <t>Current Ratio in %</t>
        </is>
      </c>
      <c r="C77" t="n">
        <v>172.06</v>
      </c>
      <c r="D77" t="n">
        <v>160.68</v>
      </c>
      <c r="E77" t="n">
        <v>142.61</v>
      </c>
      <c r="F77" t="n">
        <v>146.31</v>
      </c>
      <c r="G77" t="n">
        <v>137.63</v>
      </c>
      <c r="H77" t="n">
        <v>148.85</v>
      </c>
      <c r="I77" t="n">
        <v>151.01</v>
      </c>
      <c r="J77" t="n">
        <v>168.9</v>
      </c>
      <c r="K77" t="n">
        <v>146.73</v>
      </c>
      <c r="L77" t="n">
        <v>126.98</v>
      </c>
      <c r="M77" t="n">
        <v>149.14</v>
      </c>
      <c r="N77" t="n">
        <v>142.9</v>
      </c>
      <c r="O77" t="n">
        <v>142.11</v>
      </c>
    </row>
    <row r="78">
      <c r="A78" s="5" t="inlineStr">
        <is>
          <t>Operativer Cashflow</t>
        </is>
      </c>
      <c r="B78" s="5" t="inlineStr">
        <is>
          <t>Operating Cashflow in M</t>
        </is>
      </c>
      <c r="C78" t="n">
        <v>2574.7653</v>
      </c>
      <c r="D78" t="n">
        <v>3698.064</v>
      </c>
      <c r="E78" t="n">
        <v>4279.572</v>
      </c>
      <c r="F78" t="n">
        <v>3791.6208</v>
      </c>
      <c r="G78" t="n">
        <v>4422.728099999999</v>
      </c>
      <c r="H78" t="n">
        <v>4870.08</v>
      </c>
      <c r="I78" t="n">
        <v>5869.080000000001</v>
      </c>
      <c r="J78" t="n">
        <v>2934.36</v>
      </c>
      <c r="K78" t="n">
        <v>-7521.150000000001</v>
      </c>
      <c r="L78" t="n">
        <v>26499.73</v>
      </c>
      <c r="M78" t="inlineStr">
        <is>
          <t>-</t>
        </is>
      </c>
      <c r="N78" t="inlineStr">
        <is>
          <t>-</t>
        </is>
      </c>
      <c r="O78" t="inlineStr">
        <is>
          <t>-</t>
        </is>
      </c>
    </row>
    <row r="79">
      <c r="A79" s="5" t="inlineStr">
        <is>
          <t>Aktienrückkauf</t>
        </is>
      </c>
      <c r="B79" s="5" t="inlineStr">
        <is>
          <t>Share Buyback in M</t>
        </is>
      </c>
      <c r="C79" t="n">
        <v>20.43000000000001</v>
      </c>
      <c r="D79" t="n">
        <v>14.03999999999999</v>
      </c>
      <c r="E79" t="n">
        <v>0</v>
      </c>
      <c r="F79" t="n">
        <v>-0.05000000000001137</v>
      </c>
      <c r="G79" t="n">
        <v>0.410000000000025</v>
      </c>
      <c r="H79" t="n">
        <v>7</v>
      </c>
      <c r="I79" t="n">
        <v>12</v>
      </c>
      <c r="J79" t="n">
        <v>-1</v>
      </c>
      <c r="K79" t="n">
        <v>886</v>
      </c>
      <c r="L79" t="inlineStr">
        <is>
          <t>-</t>
        </is>
      </c>
      <c r="M79" t="inlineStr">
        <is>
          <t>-</t>
        </is>
      </c>
      <c r="N79" t="inlineStr">
        <is>
          <t>-</t>
        </is>
      </c>
      <c r="O79" t="inlineStr">
        <is>
          <t>-</t>
        </is>
      </c>
    </row>
    <row r="80">
      <c r="A80" s="5" t="inlineStr">
        <is>
          <t>Umsatzwachstum 1J in %</t>
        </is>
      </c>
      <c r="B80" s="5" t="inlineStr">
        <is>
          <t>Revenue Growth 1Y in %</t>
        </is>
      </c>
      <c r="C80" t="n">
        <v>6.06</v>
      </c>
      <c r="D80" t="n">
        <v>36.31</v>
      </c>
      <c r="E80" t="n">
        <v>5.5</v>
      </c>
      <c r="F80" t="n">
        <v>8.24</v>
      </c>
      <c r="G80" t="n">
        <v>1.54</v>
      </c>
      <c r="H80" t="n">
        <v>-0.18</v>
      </c>
      <c r="I80" t="n">
        <v>-1.99</v>
      </c>
      <c r="J80" t="n">
        <v>-1.01</v>
      </c>
      <c r="K80" t="n">
        <v>2.69</v>
      </c>
      <c r="L80" t="n">
        <v>-8.57</v>
      </c>
      <c r="M80" t="n">
        <v>-2.52</v>
      </c>
      <c r="N80" t="n">
        <v>-8.67</v>
      </c>
      <c r="O80" t="inlineStr">
        <is>
          <t>-</t>
        </is>
      </c>
    </row>
    <row r="81">
      <c r="A81" s="5" t="inlineStr">
        <is>
          <t>Umsatzwachstum 3J in %</t>
        </is>
      </c>
      <c r="B81" s="5" t="inlineStr">
        <is>
          <t>Revenue Growth 3Y in %</t>
        </is>
      </c>
      <c r="C81" t="n">
        <v>15.96</v>
      </c>
      <c r="D81" t="n">
        <v>16.68</v>
      </c>
      <c r="E81" t="n">
        <v>5.09</v>
      </c>
      <c r="F81" t="n">
        <v>3.2</v>
      </c>
      <c r="G81" t="n">
        <v>-0.21</v>
      </c>
      <c r="H81" t="n">
        <v>-1.06</v>
      </c>
      <c r="I81" t="n">
        <v>-0.1</v>
      </c>
      <c r="J81" t="n">
        <v>-2.3</v>
      </c>
      <c r="K81" t="n">
        <v>-2.8</v>
      </c>
      <c r="L81" t="n">
        <v>-6.59</v>
      </c>
      <c r="M81" t="n">
        <v>-3.73</v>
      </c>
      <c r="N81" t="inlineStr">
        <is>
          <t>-</t>
        </is>
      </c>
      <c r="O81" t="inlineStr">
        <is>
          <t>-</t>
        </is>
      </c>
    </row>
    <row r="82">
      <c r="A82" s="5" t="inlineStr">
        <is>
          <t>Umsatzwachstum 5J in %</t>
        </is>
      </c>
      <c r="B82" s="5" t="inlineStr">
        <is>
          <t>Revenue Growth 5Y in %</t>
        </is>
      </c>
      <c r="C82" t="n">
        <v>11.53</v>
      </c>
      <c r="D82" t="n">
        <v>10.28</v>
      </c>
      <c r="E82" t="n">
        <v>2.62</v>
      </c>
      <c r="F82" t="n">
        <v>1.32</v>
      </c>
      <c r="G82" t="n">
        <v>0.21</v>
      </c>
      <c r="H82" t="n">
        <v>-1.81</v>
      </c>
      <c r="I82" t="n">
        <v>-2.28</v>
      </c>
      <c r="J82" t="n">
        <v>-3.62</v>
      </c>
      <c r="K82" t="n">
        <v>-3.41</v>
      </c>
      <c r="L82" t="inlineStr">
        <is>
          <t>-</t>
        </is>
      </c>
      <c r="M82" t="inlineStr">
        <is>
          <t>-</t>
        </is>
      </c>
      <c r="N82" t="inlineStr">
        <is>
          <t>-</t>
        </is>
      </c>
      <c r="O82" t="inlineStr">
        <is>
          <t>-</t>
        </is>
      </c>
    </row>
    <row r="83">
      <c r="A83" s="5" t="inlineStr">
        <is>
          <t>Umsatzwachstum 10J in %</t>
        </is>
      </c>
      <c r="B83" s="5" t="inlineStr">
        <is>
          <t>Revenue Growth 10Y in %</t>
        </is>
      </c>
      <c r="C83" t="n">
        <v>4.86</v>
      </c>
      <c r="D83" t="n">
        <v>4</v>
      </c>
      <c r="E83" t="n">
        <v>-0.5</v>
      </c>
      <c r="F83" t="n">
        <v>-1.05</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-12.55</v>
      </c>
      <c r="D84" t="n">
        <v>61.81</v>
      </c>
      <c r="E84" t="n">
        <v>18.82</v>
      </c>
      <c r="F84" t="n">
        <v>209.39</v>
      </c>
      <c r="G84" t="n">
        <v>-57.74</v>
      </c>
      <c r="H84" t="n">
        <v>65.25</v>
      </c>
      <c r="I84" t="n">
        <v>435.09</v>
      </c>
      <c r="J84" t="n">
        <v>-78.97</v>
      </c>
      <c r="K84" t="n">
        <v>-179.71</v>
      </c>
      <c r="L84" t="n">
        <v>-71.01000000000001</v>
      </c>
      <c r="M84" t="n">
        <v>-1685.14</v>
      </c>
      <c r="N84" t="n">
        <v>-84.39</v>
      </c>
      <c r="O84" t="inlineStr">
        <is>
          <t>-</t>
        </is>
      </c>
    </row>
    <row r="85">
      <c r="A85" s="5" t="inlineStr">
        <is>
          <t>Gewinnwachstum 3J in %</t>
        </is>
      </c>
      <c r="B85" s="5" t="inlineStr">
        <is>
          <t>Earnings Growth 3Y in %</t>
        </is>
      </c>
      <c r="C85" t="n">
        <v>22.69</v>
      </c>
      <c r="D85" t="n">
        <v>96.67</v>
      </c>
      <c r="E85" t="n">
        <v>56.82</v>
      </c>
      <c r="F85" t="n">
        <v>72.3</v>
      </c>
      <c r="G85" t="n">
        <v>147.53</v>
      </c>
      <c r="H85" t="n">
        <v>140.46</v>
      </c>
      <c r="I85" t="n">
        <v>58.8</v>
      </c>
      <c r="J85" t="n">
        <v>-109.9</v>
      </c>
      <c r="K85" t="n">
        <v>-645.29</v>
      </c>
      <c r="L85" t="n">
        <v>-613.51</v>
      </c>
      <c r="M85" t="n">
        <v>-589.84</v>
      </c>
      <c r="N85" t="inlineStr">
        <is>
          <t>-</t>
        </is>
      </c>
      <c r="O85" t="inlineStr">
        <is>
          <t>-</t>
        </is>
      </c>
    </row>
    <row r="86">
      <c r="A86" s="5" t="inlineStr">
        <is>
          <t>Gewinnwachstum 5J in %</t>
        </is>
      </c>
      <c r="B86" s="5" t="inlineStr">
        <is>
          <t>Earnings Growth 5Y in %</t>
        </is>
      </c>
      <c r="C86" t="n">
        <v>43.95</v>
      </c>
      <c r="D86" t="n">
        <v>59.51</v>
      </c>
      <c r="E86" t="n">
        <v>134.16</v>
      </c>
      <c r="F86" t="n">
        <v>114.6</v>
      </c>
      <c r="G86" t="n">
        <v>36.78</v>
      </c>
      <c r="H86" t="n">
        <v>34.13</v>
      </c>
      <c r="I86" t="n">
        <v>-315.95</v>
      </c>
      <c r="J86" t="n">
        <v>-419.84</v>
      </c>
      <c r="K86" t="n">
        <v>-404.05</v>
      </c>
      <c r="L86" t="inlineStr">
        <is>
          <t>-</t>
        </is>
      </c>
      <c r="M86" t="inlineStr">
        <is>
          <t>-</t>
        </is>
      </c>
      <c r="N86" t="inlineStr">
        <is>
          <t>-</t>
        </is>
      </c>
      <c r="O86" t="inlineStr">
        <is>
          <t>-</t>
        </is>
      </c>
    </row>
    <row r="87">
      <c r="A87" s="5" t="inlineStr">
        <is>
          <t>Gewinnwachstum 10J in %</t>
        </is>
      </c>
      <c r="B87" s="5" t="inlineStr">
        <is>
          <t>Earnings Growth 10Y in %</t>
        </is>
      </c>
      <c r="C87" t="n">
        <v>39.04</v>
      </c>
      <c r="D87" t="n">
        <v>-128.22</v>
      </c>
      <c r="E87" t="n">
        <v>-142.84</v>
      </c>
      <c r="F87" t="n">
        <v>-144.72</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0.29</v>
      </c>
      <c r="D88" t="n">
        <v>0.26</v>
      </c>
      <c r="E88" t="n">
        <v>0.12</v>
      </c>
      <c r="F88" t="n">
        <v>0.14</v>
      </c>
      <c r="G88" t="n">
        <v>1.41</v>
      </c>
      <c r="H88" t="n">
        <v>0.47</v>
      </c>
      <c r="I88" t="n">
        <v>-0.09</v>
      </c>
      <c r="J88" t="n">
        <v>-0.27</v>
      </c>
      <c r="K88" t="n">
        <v>-0.05</v>
      </c>
      <c r="L88" t="inlineStr">
        <is>
          <t>-</t>
        </is>
      </c>
      <c r="M88" t="inlineStr">
        <is>
          <t>-</t>
        </is>
      </c>
      <c r="N88" t="inlineStr">
        <is>
          <t>-</t>
        </is>
      </c>
      <c r="O88" t="inlineStr">
        <is>
          <t>-</t>
        </is>
      </c>
    </row>
    <row r="89">
      <c r="A89" s="5" t="inlineStr">
        <is>
          <t>EBIT-Wachstum 1J in %</t>
        </is>
      </c>
      <c r="B89" s="5" t="inlineStr">
        <is>
          <t>EBIT Growth 1Y in %</t>
        </is>
      </c>
      <c r="C89" t="n">
        <v>3.09</v>
      </c>
      <c r="D89" t="n">
        <v>11.11</v>
      </c>
      <c r="E89" t="n">
        <v>59.58</v>
      </c>
      <c r="F89" t="n">
        <v>37.95</v>
      </c>
      <c r="G89" t="n">
        <v>-23.52</v>
      </c>
      <c r="H89" t="n">
        <v>46.57</v>
      </c>
      <c r="I89" t="n">
        <v>133.96</v>
      </c>
      <c r="J89" t="n">
        <v>-53.61</v>
      </c>
      <c r="K89" t="n">
        <v>-331.98</v>
      </c>
      <c r="L89" t="n">
        <v>-67.48999999999999</v>
      </c>
      <c r="M89" t="n">
        <v>-209.19</v>
      </c>
      <c r="N89" t="n">
        <v>-26.29</v>
      </c>
      <c r="O89" t="inlineStr">
        <is>
          <t>-</t>
        </is>
      </c>
    </row>
    <row r="90">
      <c r="A90" s="5" t="inlineStr">
        <is>
          <t>EBIT-Wachstum 3J in %</t>
        </is>
      </c>
      <c r="B90" s="5" t="inlineStr">
        <is>
          <t>EBIT Growth 3Y in %</t>
        </is>
      </c>
      <c r="C90" t="n">
        <v>24.59</v>
      </c>
      <c r="D90" t="n">
        <v>36.21</v>
      </c>
      <c r="E90" t="n">
        <v>24.67</v>
      </c>
      <c r="F90" t="n">
        <v>20.33</v>
      </c>
      <c r="G90" t="n">
        <v>52.34</v>
      </c>
      <c r="H90" t="n">
        <v>42.31</v>
      </c>
      <c r="I90" t="n">
        <v>-83.88</v>
      </c>
      <c r="J90" t="n">
        <v>-151.03</v>
      </c>
      <c r="K90" t="n">
        <v>-202.89</v>
      </c>
      <c r="L90" t="n">
        <v>-100.99</v>
      </c>
      <c r="M90" t="n">
        <v>-78.48999999999999</v>
      </c>
      <c r="N90" t="inlineStr">
        <is>
          <t>-</t>
        </is>
      </c>
      <c r="O90" t="inlineStr">
        <is>
          <t>-</t>
        </is>
      </c>
    </row>
    <row r="91">
      <c r="A91" s="5" t="inlineStr">
        <is>
          <t>EBIT-Wachstum 5J in %</t>
        </is>
      </c>
      <c r="B91" s="5" t="inlineStr">
        <is>
          <t>EBIT Growth 5Y in %</t>
        </is>
      </c>
      <c r="C91" t="n">
        <v>17.64</v>
      </c>
      <c r="D91" t="n">
        <v>26.34</v>
      </c>
      <c r="E91" t="n">
        <v>50.91</v>
      </c>
      <c r="F91" t="n">
        <v>28.27</v>
      </c>
      <c r="G91" t="n">
        <v>-45.72</v>
      </c>
      <c r="H91" t="n">
        <v>-54.51</v>
      </c>
      <c r="I91" t="n">
        <v>-105.66</v>
      </c>
      <c r="J91" t="n">
        <v>-137.71</v>
      </c>
      <c r="K91" t="n">
        <v>-126.99</v>
      </c>
      <c r="L91" t="inlineStr">
        <is>
          <t>-</t>
        </is>
      </c>
      <c r="M91" t="inlineStr">
        <is>
          <t>-</t>
        </is>
      </c>
      <c r="N91" t="inlineStr">
        <is>
          <t>-</t>
        </is>
      </c>
      <c r="O91" t="inlineStr">
        <is>
          <t>-</t>
        </is>
      </c>
    </row>
    <row r="92">
      <c r="A92" s="5" t="inlineStr">
        <is>
          <t>EBIT-Wachstum 10J in %</t>
        </is>
      </c>
      <c r="B92" s="5" t="inlineStr">
        <is>
          <t>EBIT Growth 10Y in %</t>
        </is>
      </c>
      <c r="C92" t="n">
        <v>-18.43</v>
      </c>
      <c r="D92" t="n">
        <v>-39.66</v>
      </c>
      <c r="E92" t="n">
        <v>-43.4</v>
      </c>
      <c r="F92" t="n">
        <v>-49.36</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-24.25</v>
      </c>
      <c r="D93" t="n">
        <v>-8.789999999999999</v>
      </c>
      <c r="E93" t="n">
        <v>12.87</v>
      </c>
      <c r="F93" t="n">
        <v>-14.29</v>
      </c>
      <c r="G93" t="n">
        <v>-9.050000000000001</v>
      </c>
      <c r="H93" t="n">
        <v>-14.85</v>
      </c>
      <c r="I93" t="n">
        <v>108.77</v>
      </c>
      <c r="J93" t="n">
        <v>-138.88</v>
      </c>
      <c r="K93" t="n">
        <v>-216.62</v>
      </c>
      <c r="L93" t="inlineStr">
        <is>
          <t>-</t>
        </is>
      </c>
      <c r="M93" t="inlineStr">
        <is>
          <t>-</t>
        </is>
      </c>
      <c r="N93" t="inlineStr">
        <is>
          <t>-</t>
        </is>
      </c>
      <c r="O93" t="inlineStr">
        <is>
          <t>-</t>
        </is>
      </c>
    </row>
    <row r="94">
      <c r="A94" s="5" t="inlineStr">
        <is>
          <t>Op.Cashflow Wachstum 3J in %</t>
        </is>
      </c>
      <c r="B94" s="5" t="inlineStr">
        <is>
          <t>Op.Cashflow Wachstum 3Y in %</t>
        </is>
      </c>
      <c r="C94" t="n">
        <v>-6.72</v>
      </c>
      <c r="D94" t="n">
        <v>-3.4</v>
      </c>
      <c r="E94" t="n">
        <v>-3.49</v>
      </c>
      <c r="F94" t="n">
        <v>-12.73</v>
      </c>
      <c r="G94" t="n">
        <v>28.29</v>
      </c>
      <c r="H94" t="n">
        <v>-14.99</v>
      </c>
      <c r="I94" t="n">
        <v>-82.23999999999999</v>
      </c>
      <c r="J94" t="inlineStr">
        <is>
          <t>-</t>
        </is>
      </c>
      <c r="K94" t="inlineStr">
        <is>
          <t>-</t>
        </is>
      </c>
      <c r="L94" t="inlineStr">
        <is>
          <t>-</t>
        </is>
      </c>
      <c r="M94" t="inlineStr">
        <is>
          <t>-</t>
        </is>
      </c>
      <c r="N94" t="inlineStr">
        <is>
          <t>-</t>
        </is>
      </c>
      <c r="O94" t="inlineStr">
        <is>
          <t>-</t>
        </is>
      </c>
    </row>
    <row r="95">
      <c r="A95" s="5" t="inlineStr">
        <is>
          <t>Op.Cashflow Wachstum 5J in %</t>
        </is>
      </c>
      <c r="B95" s="5" t="inlineStr">
        <is>
          <t>Op.Cashflow Wachstum 5Y in %</t>
        </is>
      </c>
      <c r="C95" t="n">
        <v>-8.699999999999999</v>
      </c>
      <c r="D95" t="n">
        <v>-6.82</v>
      </c>
      <c r="E95" t="n">
        <v>16.69</v>
      </c>
      <c r="F95" t="n">
        <v>-13.66</v>
      </c>
      <c r="G95" t="n">
        <v>-54.13</v>
      </c>
      <c r="H95" t="inlineStr">
        <is>
          <t>-</t>
        </is>
      </c>
      <c r="I95" t="inlineStr">
        <is>
          <t>-</t>
        </is>
      </c>
      <c r="J95" t="inlineStr">
        <is>
          <t>-</t>
        </is>
      </c>
      <c r="K95" t="inlineStr">
        <is>
          <t>-</t>
        </is>
      </c>
      <c r="L95" t="inlineStr">
        <is>
          <t>-</t>
        </is>
      </c>
      <c r="M95" t="inlineStr">
        <is>
          <t>-</t>
        </is>
      </c>
      <c r="N95" t="inlineStr">
        <is>
          <t>-</t>
        </is>
      </c>
      <c r="O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3013</v>
      </c>
      <c r="D97" t="n">
        <v>2437</v>
      </c>
      <c r="E97" t="n">
        <v>1741</v>
      </c>
      <c r="F97" t="n">
        <v>1638</v>
      </c>
      <c r="G97" t="n">
        <v>1291</v>
      </c>
      <c r="H97" t="n">
        <v>1270</v>
      </c>
      <c r="I97" t="n">
        <v>1392</v>
      </c>
      <c r="J97" t="n">
        <v>1768</v>
      </c>
      <c r="K97" t="n">
        <v>1265</v>
      </c>
      <c r="L97" t="n">
        <v>896</v>
      </c>
      <c r="M97" t="n">
        <v>1551</v>
      </c>
      <c r="N97" t="n">
        <v>1629</v>
      </c>
      <c r="O97" t="n">
        <v>1615</v>
      </c>
      <c r="P97" t="n">
        <v>1615</v>
      </c>
    </row>
  </sheetData>
  <pageMargins bottom="1" footer="0.5" header="0.5" left="0.75" right="0.75" top="1"/>
</worksheet>
</file>

<file path=xl/worksheets/sheet36.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s>
  <sheetData>
    <row r="1">
      <c r="A1" s="1" t="inlineStr">
        <is>
          <t xml:space="preserve">FLUTTER ENTERTAINMENT </t>
        </is>
      </c>
      <c r="B1" s="2" t="inlineStr">
        <is>
          <t>WKN: A14RX5  ISIN: IE00BWT6H894  US-Symbol:PDYPF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+44-208-834-8000</t>
        </is>
      </c>
      <c r="G4" t="inlineStr">
        <is>
          <t>27.02.2020</t>
        </is>
      </c>
      <c r="H4" t="inlineStr">
        <is>
          <t>Preliminary Results</t>
        </is>
      </c>
      <c r="J4" t="inlineStr">
        <is>
          <t>The Capital Group Companies, Inc</t>
        </is>
      </c>
      <c r="L4" t="inlineStr">
        <is>
          <t>13,05%</t>
        </is>
      </c>
    </row>
    <row r="5">
      <c r="A5" s="5" t="inlineStr">
        <is>
          <t>Ticker</t>
        </is>
      </c>
      <c r="B5" t="inlineStr">
        <is>
          <t>PPB</t>
        </is>
      </c>
      <c r="C5" s="5" t="inlineStr">
        <is>
          <t>Fax</t>
        </is>
      </c>
      <c r="D5" s="5" t="inlineStr"/>
      <c r="E5" t="inlineStr">
        <is>
          <t>-</t>
        </is>
      </c>
      <c r="G5" t="inlineStr">
        <is>
          <t>06.04.2020</t>
        </is>
      </c>
      <c r="H5" t="inlineStr">
        <is>
          <t>Publication Of Annual Report</t>
        </is>
      </c>
      <c r="J5" t="inlineStr">
        <is>
          <t>Parvus Asset Management Europe Limited</t>
        </is>
      </c>
      <c r="L5" t="inlineStr">
        <is>
          <t>8,85%</t>
        </is>
      </c>
    </row>
    <row r="6">
      <c r="A6" s="5" t="inlineStr">
        <is>
          <t>Gelistet Seit / Listed Since</t>
        </is>
      </c>
      <c r="B6" t="inlineStr">
        <is>
          <t>-</t>
        </is>
      </c>
      <c r="C6" s="5" t="inlineStr">
        <is>
          <t>Internet</t>
        </is>
      </c>
      <c r="D6" s="5" t="inlineStr"/>
      <c r="E6" t="inlineStr">
        <is>
          <t>https://www.flutter.com/</t>
        </is>
      </c>
      <c r="G6" t="inlineStr">
        <is>
          <t>09.04.2020</t>
        </is>
      </c>
      <c r="H6" t="inlineStr">
        <is>
          <t>Ex Dividend</t>
        </is>
      </c>
      <c r="J6" t="inlineStr">
        <is>
          <t>Massachusetts Financial Services Co.</t>
        </is>
      </c>
      <c r="L6" t="inlineStr">
        <is>
          <t>7,99%</t>
        </is>
      </c>
    </row>
    <row r="7">
      <c r="A7" s="5" t="inlineStr">
        <is>
          <t>Nominalwert / Nominal Value</t>
        </is>
      </c>
      <c r="B7" t="inlineStr">
        <is>
          <t>-</t>
        </is>
      </c>
      <c r="C7" s="5" t="inlineStr">
        <is>
          <t>Inv. Relations E-Mail</t>
        </is>
      </c>
      <c r="D7" s="5" t="inlineStr"/>
      <c r="E7" t="inlineStr">
        <is>
          <t>investor.relations@flutter.com</t>
        </is>
      </c>
      <c r="G7" t="inlineStr">
        <is>
          <t>14.05.2020</t>
        </is>
      </c>
      <c r="H7" t="inlineStr">
        <is>
          <t>Annual General Meeting</t>
        </is>
      </c>
      <c r="J7" t="inlineStr">
        <is>
          <t>BlackRock Inc.</t>
        </is>
      </c>
      <c r="L7" t="inlineStr">
        <is>
          <t>6,07%</t>
        </is>
      </c>
    </row>
    <row r="8">
      <c r="A8" s="5" t="inlineStr">
        <is>
          <t>Land / Country</t>
        </is>
      </c>
      <c r="B8" t="inlineStr">
        <is>
          <t>Irland</t>
        </is>
      </c>
      <c r="C8" s="5" t="inlineStr">
        <is>
          <t>Kontaktperson / Contact Person</t>
        </is>
      </c>
      <c r="D8" s="5" t="inlineStr"/>
      <c r="E8" t="inlineStr">
        <is>
          <t>-</t>
        </is>
      </c>
      <c r="G8" t="inlineStr">
        <is>
          <t>22.05.2020</t>
        </is>
      </c>
      <c r="H8" t="inlineStr">
        <is>
          <t>Dividend Payout</t>
        </is>
      </c>
      <c r="J8" t="inlineStr">
        <is>
          <t>Citigroup Global Markets Ltd.</t>
        </is>
      </c>
      <c r="L8" t="inlineStr">
        <is>
          <t>5,24%</t>
        </is>
      </c>
    </row>
    <row r="9">
      <c r="A9" s="5" t="inlineStr">
        <is>
          <t>Währung / Currency</t>
        </is>
      </c>
      <c r="B9" t="inlineStr">
        <is>
          <t>GBP</t>
        </is>
      </c>
      <c r="C9" s="5" t="inlineStr"/>
      <c r="D9" s="5" t="inlineStr"/>
      <c r="J9" t="inlineStr">
        <is>
          <t>Caledonia Investments Pty Ltd.</t>
        </is>
      </c>
      <c r="L9" t="inlineStr">
        <is>
          <t>5,10%</t>
        </is>
      </c>
    </row>
    <row r="10">
      <c r="A10" s="5" t="inlineStr">
        <is>
          <t>Branche / Industry</t>
        </is>
      </c>
      <c r="B10" t="inlineStr">
        <is>
          <t>Sport / Gambling</t>
        </is>
      </c>
      <c r="C10" s="5" t="inlineStr"/>
      <c r="D10" s="5" t="inlineStr"/>
      <c r="J10" t="inlineStr">
        <is>
          <t>David Power</t>
        </is>
      </c>
      <c r="L10" t="inlineStr">
        <is>
          <t>4,15%</t>
        </is>
      </c>
    </row>
    <row r="11">
      <c r="A11" s="5" t="inlineStr">
        <is>
          <t>Sektor / Sector</t>
        </is>
      </c>
      <c r="B11" t="inlineStr">
        <is>
          <t>Media / Entertainment / Leisure</t>
        </is>
      </c>
      <c r="J11" t="inlineStr">
        <is>
          <t>Marathon Asset Management LLP</t>
        </is>
      </c>
      <c r="L11" t="inlineStr">
        <is>
          <t>3,08%</t>
        </is>
      </c>
    </row>
    <row r="12">
      <c r="A12" s="5" t="inlineStr">
        <is>
          <t>Typ / Genre</t>
        </is>
      </c>
      <c r="B12" t="inlineStr">
        <is>
          <t>-</t>
        </is>
      </c>
      <c r="J12" t="inlineStr">
        <is>
          <t>Freefloat</t>
        </is>
      </c>
      <c r="L12" t="inlineStr">
        <is>
          <t>46,47%</t>
        </is>
      </c>
    </row>
    <row r="13">
      <c r="A13" s="5" t="inlineStr">
        <is>
          <t>Adresse / Address</t>
        </is>
      </c>
      <c r="B13" t="inlineStr">
        <is>
          <t>Flutter Entertainment plcBelfield Office Park, Beech Hill Road, Clonskeagh  Dublin 4, Ireland</t>
        </is>
      </c>
    </row>
    <row r="14">
      <c r="A14" s="5" t="inlineStr">
        <is>
          <t>Management</t>
        </is>
      </c>
      <c r="B14" t="inlineStr">
        <is>
          <t>Peter Jackson, Jonathan Hill</t>
        </is>
      </c>
    </row>
    <row r="15">
      <c r="A15" s="5" t="inlineStr">
        <is>
          <t>Aufsichtsrat / Board</t>
        </is>
      </c>
      <c r="B15" t="inlineStr">
        <is>
          <t>Gary McGann, Peter Jackson, Jonathan Hill, Ian Dyson, Jan Bolz, Zillah Byng-Thorne, Michael Cawley, Nancy Cruickshank, Andrew Higginson, Peter Rigby, Emer Timmons</t>
        </is>
      </c>
    </row>
    <row r="16">
      <c r="A16" s="5" t="inlineStr">
        <is>
          <t>Beschreibung</t>
        </is>
      </c>
      <c r="B16" t="inlineStr">
        <is>
          <t>Flutter Entertainment plc (ehemals Paddy Power Betfair plc) ist ein Anbieter von Wetten und Glücksspielen. Das Unternehmen bietet über seine Webseite verschiedene Wettangebote. Dazu gehören Online-Wetten auf eine Reihe von Sportereignissen wie Pferderennen, Football-Spiele, Tennis, Boxen oder Ice-Hockey. Hinzu kommt das Glücksspiel in virtuellen Kasinos, Bingo, Online-Poker und vergleichbare Spiele. Darüber hinaus betreibt das Unternehmen auch über 200 lizensierte Wettbüros in Irland und ca. 160 in Großbritannien. Dort können Wetten platziert und Ereignisse live verfolgt werden. Im australischen Markt ist Flutter Entertainment über die Tochtergesellschaft SportsBet Pty aktiv. Copyright 2014 FINANCE BASE AG</t>
        </is>
      </c>
    </row>
    <row r="17">
      <c r="A17" s="5" t="inlineStr">
        <is>
          <t>Profile</t>
        </is>
      </c>
      <c r="B17" t="inlineStr">
        <is>
          <t>Flutter Entertainment plc (formerly Paddy Power plc Betfair) is a provider of betting and gaming. The company offers various betting offers through its website. This includes online bets on a number of sports events such as horse races, football games, tennis, boxing or ice hockey. In addition, gambling comes in virtual casinos, bingo, online poker and similar games. In addition, the company also operates over 200 licensed betting shops in Ireland and 160 in the UK. There bets can be placed and events are broadcast live. In the Australian market Flutter Entertainment is active through its subsidiary Sportsbet Pty.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row>
    <row r="20">
      <c r="A20" s="5" t="inlineStr">
        <is>
          <t>Umsatz</t>
        </is>
      </c>
      <c r="B20" s="5" t="inlineStr">
        <is>
          <t>Revenue</t>
        </is>
      </c>
      <c r="C20" t="n">
        <v>2140</v>
      </c>
      <c r="D20" t="n">
        <v>1873</v>
      </c>
      <c r="E20" t="n">
        <v>1745</v>
      </c>
      <c r="F20" t="n">
        <v>1501</v>
      </c>
      <c r="G20" t="n">
        <v>904.9</v>
      </c>
      <c r="H20" t="n">
        <v>729.2</v>
      </c>
      <c r="I20" t="n">
        <v>616.4</v>
      </c>
      <c r="J20" t="n">
        <v>540.8</v>
      </c>
      <c r="K20" t="n">
        <v>413</v>
      </c>
      <c r="L20" t="inlineStr">
        <is>
          <t>-</t>
        </is>
      </c>
    </row>
    <row r="21">
      <c r="A21" s="5" t="inlineStr">
        <is>
          <t>Bruttoergebnis vom Umsatz</t>
        </is>
      </c>
      <c r="B21" s="5" t="inlineStr">
        <is>
          <t>Gross Profit</t>
        </is>
      </c>
      <c r="C21" t="n">
        <v>1490</v>
      </c>
      <c r="D21" t="n">
        <v>1404</v>
      </c>
      <c r="E21" t="n">
        <v>1340</v>
      </c>
      <c r="F21" t="n">
        <v>1154</v>
      </c>
      <c r="G21" t="n">
        <v>676.4</v>
      </c>
      <c r="H21" t="n">
        <v>590.5</v>
      </c>
      <c r="I21" t="n">
        <v>510.4</v>
      </c>
      <c r="J21" t="n">
        <v>457.9</v>
      </c>
      <c r="K21" t="n">
        <v>376.7</v>
      </c>
      <c r="L21" t="inlineStr">
        <is>
          <t>-</t>
        </is>
      </c>
    </row>
    <row r="22">
      <c r="A22" s="5" t="inlineStr">
        <is>
          <t>Operatives Ergebnis (EBIT)</t>
        </is>
      </c>
      <c r="B22" s="5" t="inlineStr">
        <is>
          <t>EBIT Earning Before Interest &amp; Tax</t>
        </is>
      </c>
      <c r="C22" t="n">
        <v>149.9</v>
      </c>
      <c r="D22" t="n">
        <v>204.6</v>
      </c>
      <c r="E22" t="n">
        <v>250</v>
      </c>
      <c r="F22" t="n">
        <v>15.4</v>
      </c>
      <c r="G22" t="n">
        <v>140.8</v>
      </c>
      <c r="H22" t="n">
        <v>135.5</v>
      </c>
      <c r="I22" t="n">
        <v>113.7</v>
      </c>
      <c r="J22" t="n">
        <v>112.5</v>
      </c>
      <c r="K22" t="n">
        <v>117.3</v>
      </c>
      <c r="L22" t="inlineStr">
        <is>
          <t>-</t>
        </is>
      </c>
    </row>
    <row r="23">
      <c r="A23" s="5" t="inlineStr">
        <is>
          <t>Finanzergebnis</t>
        </is>
      </c>
      <c r="B23" s="5" t="inlineStr">
        <is>
          <t>Financial Result</t>
        </is>
      </c>
      <c r="C23" t="n">
        <v>-14.2</v>
      </c>
      <c r="D23" t="n">
        <v>14.1</v>
      </c>
      <c r="E23" t="n">
        <v>-3.4</v>
      </c>
      <c r="F23" t="n">
        <v>-3.5</v>
      </c>
      <c r="G23" t="n">
        <v>-0.6</v>
      </c>
      <c r="H23" t="n">
        <v>2.3</v>
      </c>
      <c r="I23" t="n">
        <v>2.9</v>
      </c>
      <c r="J23" t="n">
        <v>2.6</v>
      </c>
      <c r="K23" t="n">
        <v>1.3</v>
      </c>
      <c r="L23" t="inlineStr">
        <is>
          <t>-</t>
        </is>
      </c>
    </row>
    <row r="24">
      <c r="A24" s="5" t="inlineStr">
        <is>
          <t>Ergebnis vor Steuer (EBT)</t>
        </is>
      </c>
      <c r="B24" s="5" t="inlineStr">
        <is>
          <t>EBT Earning Before Tax</t>
        </is>
      </c>
      <c r="C24" t="n">
        <v>135.7</v>
      </c>
      <c r="D24" t="n">
        <v>218.7</v>
      </c>
      <c r="E24" t="n">
        <v>246.6</v>
      </c>
      <c r="F24" t="n">
        <v>11.9</v>
      </c>
      <c r="G24" t="n">
        <v>140.2</v>
      </c>
      <c r="H24" t="n">
        <v>137.8</v>
      </c>
      <c r="I24" t="n">
        <v>116.6</v>
      </c>
      <c r="J24" t="n">
        <v>115.1</v>
      </c>
      <c r="K24" t="n">
        <v>118.6</v>
      </c>
      <c r="L24" t="inlineStr">
        <is>
          <t>-</t>
        </is>
      </c>
    </row>
    <row r="25">
      <c r="A25" s="5" t="inlineStr">
        <is>
          <t>Steuern auf Einkommen und Ertrag</t>
        </is>
      </c>
      <c r="B25" s="5" t="inlineStr">
        <is>
          <t>Taxes on income and earnings</t>
        </is>
      </c>
      <c r="C25" t="n">
        <v>23.8</v>
      </c>
      <c r="D25" t="n">
        <v>38</v>
      </c>
      <c r="E25" t="n">
        <v>28.9</v>
      </c>
      <c r="F25" t="n">
        <v>17.6</v>
      </c>
      <c r="G25" t="n">
        <v>18.4</v>
      </c>
      <c r="H25" t="n">
        <v>17.9</v>
      </c>
      <c r="I25" t="n">
        <v>14.7</v>
      </c>
      <c r="J25" t="n">
        <v>15.1</v>
      </c>
      <c r="K25" t="n">
        <v>17</v>
      </c>
      <c r="L25" t="inlineStr">
        <is>
          <t>-</t>
        </is>
      </c>
    </row>
    <row r="26">
      <c r="A26" s="5" t="inlineStr">
        <is>
          <t>Ergebnis nach Steuer</t>
        </is>
      </c>
      <c r="B26" s="5" t="inlineStr">
        <is>
          <t>Earnings after tax</t>
        </is>
      </c>
      <c r="C26" t="n">
        <v>111.9</v>
      </c>
      <c r="D26" t="n">
        <v>180.7</v>
      </c>
      <c r="E26" t="n">
        <v>217.7</v>
      </c>
      <c r="F26" t="n">
        <v>-5.7</v>
      </c>
      <c r="G26" t="n">
        <v>121.8</v>
      </c>
      <c r="H26" t="n">
        <v>119.9</v>
      </c>
      <c r="I26" t="n">
        <v>101.9</v>
      </c>
      <c r="J26" t="n">
        <v>100.1</v>
      </c>
      <c r="K26" t="n">
        <v>101.5</v>
      </c>
      <c r="L26" t="inlineStr">
        <is>
          <t>-</t>
        </is>
      </c>
    </row>
    <row r="27">
      <c r="A27" s="5" t="inlineStr">
        <is>
          <t>Minderheitenanteil</t>
        </is>
      </c>
      <c r="B27" s="5" t="inlineStr">
        <is>
          <t>Minority Share</t>
        </is>
      </c>
      <c r="C27" t="n">
        <v>32.1</v>
      </c>
      <c r="D27" t="inlineStr">
        <is>
          <t>-</t>
        </is>
      </c>
      <c r="E27" t="inlineStr">
        <is>
          <t>-</t>
        </is>
      </c>
      <c r="F27" t="inlineStr">
        <is>
          <t>-</t>
        </is>
      </c>
      <c r="G27" t="inlineStr">
        <is>
          <t>-</t>
        </is>
      </c>
      <c r="H27" t="inlineStr">
        <is>
          <t>-</t>
        </is>
      </c>
      <c r="I27" t="inlineStr">
        <is>
          <t>-</t>
        </is>
      </c>
      <c r="J27" t="inlineStr">
        <is>
          <t>-</t>
        </is>
      </c>
      <c r="K27" t="n">
        <v>-1</v>
      </c>
      <c r="L27" t="inlineStr">
        <is>
          <t>-</t>
        </is>
      </c>
    </row>
    <row r="28">
      <c r="A28" s="5" t="inlineStr">
        <is>
          <t>Jahresüberschuss/-fehlbetrag</t>
        </is>
      </c>
      <c r="B28" s="5" t="inlineStr">
        <is>
          <t>Net Profit</t>
        </is>
      </c>
      <c r="C28" t="n">
        <v>144</v>
      </c>
      <c r="D28" t="n">
        <v>180.7</v>
      </c>
      <c r="E28" t="n">
        <v>217.7</v>
      </c>
      <c r="F28" t="n">
        <v>-5.7</v>
      </c>
      <c r="G28" t="n">
        <v>121.8</v>
      </c>
      <c r="H28" t="n">
        <v>119.9</v>
      </c>
      <c r="I28" t="n">
        <v>101.9</v>
      </c>
      <c r="J28" t="n">
        <v>100.1</v>
      </c>
      <c r="K28" t="n">
        <v>100.5</v>
      </c>
      <c r="L28" t="inlineStr">
        <is>
          <t>-</t>
        </is>
      </c>
    </row>
    <row r="29">
      <c r="A29" s="5" t="inlineStr">
        <is>
          <t>Summe Umlaufvermögen</t>
        </is>
      </c>
      <c r="B29" s="5" t="inlineStr">
        <is>
          <t>Current Assets</t>
        </is>
      </c>
      <c r="C29" t="n">
        <v>361.8</v>
      </c>
      <c r="D29" t="n">
        <v>372.7</v>
      </c>
      <c r="E29" t="n">
        <v>430.8</v>
      </c>
      <c r="F29" t="n">
        <v>369.9</v>
      </c>
      <c r="G29" t="n">
        <v>192.5</v>
      </c>
      <c r="H29" t="n">
        <v>262.5</v>
      </c>
      <c r="I29" t="n">
        <v>212.7</v>
      </c>
      <c r="J29" t="n">
        <v>190.6</v>
      </c>
      <c r="K29" t="n">
        <v>132.8</v>
      </c>
      <c r="L29" t="inlineStr">
        <is>
          <t>-</t>
        </is>
      </c>
    </row>
    <row r="30">
      <c r="A30" s="5" t="inlineStr">
        <is>
          <t>Summe Anlagevermögen</t>
        </is>
      </c>
      <c r="B30" s="5" t="inlineStr">
        <is>
          <t>Fixed Assets</t>
        </is>
      </c>
      <c r="C30" t="n">
        <v>5039</v>
      </c>
      <c r="D30" t="n">
        <v>4806</v>
      </c>
      <c r="E30" t="n">
        <v>4498</v>
      </c>
      <c r="F30" t="n">
        <v>4622</v>
      </c>
      <c r="G30" t="n">
        <v>269.1</v>
      </c>
      <c r="H30" t="n">
        <v>261.6</v>
      </c>
      <c r="I30" t="n">
        <v>239.8</v>
      </c>
      <c r="J30" t="n">
        <v>232.7</v>
      </c>
      <c r="K30" t="n">
        <v>211.6</v>
      </c>
      <c r="L30" t="inlineStr">
        <is>
          <t>-</t>
        </is>
      </c>
    </row>
    <row r="31">
      <c r="A31" s="5" t="inlineStr">
        <is>
          <t>Summe Aktiva</t>
        </is>
      </c>
      <c r="B31" s="5" t="inlineStr">
        <is>
          <t>Total Assets</t>
        </is>
      </c>
      <c r="C31" t="n">
        <v>5401</v>
      </c>
      <c r="D31" t="n">
        <v>5179</v>
      </c>
      <c r="E31" t="n">
        <v>4929</v>
      </c>
      <c r="F31" t="n">
        <v>4992</v>
      </c>
      <c r="G31" t="n">
        <v>461.6</v>
      </c>
      <c r="H31" t="n">
        <v>524.1</v>
      </c>
      <c r="I31" t="n">
        <v>452.5</v>
      </c>
      <c r="J31" t="n">
        <v>423.3</v>
      </c>
      <c r="K31" t="n">
        <v>344.4</v>
      </c>
      <c r="L31" t="inlineStr">
        <is>
          <t>-</t>
        </is>
      </c>
    </row>
    <row r="32">
      <c r="A32" s="5" t="inlineStr">
        <is>
          <t>Summe kurzfristiges Fremdkapital</t>
        </is>
      </c>
      <c r="B32" s="5" t="inlineStr">
        <is>
          <t>Short-Term Debt</t>
        </is>
      </c>
      <c r="C32" t="n">
        <v>885.5</v>
      </c>
      <c r="D32" t="n">
        <v>578.4</v>
      </c>
      <c r="E32" t="n">
        <v>383.7</v>
      </c>
      <c r="F32" t="n">
        <v>302.6</v>
      </c>
      <c r="G32" t="n">
        <v>234.5</v>
      </c>
      <c r="H32" t="n">
        <v>195.5</v>
      </c>
      <c r="I32" t="n">
        <v>181.2</v>
      </c>
      <c r="J32" t="n">
        <v>168.7</v>
      </c>
      <c r="K32" t="n">
        <v>131.2</v>
      </c>
      <c r="L32" t="inlineStr">
        <is>
          <t>-</t>
        </is>
      </c>
    </row>
    <row r="33">
      <c r="A33" s="5" t="inlineStr">
        <is>
          <t>Summe langfristiges Fremdkapital</t>
        </is>
      </c>
      <c r="B33" s="5" t="inlineStr">
        <is>
          <t>Long-Term Debt</t>
        </is>
      </c>
      <c r="C33" t="n">
        <v>326.1</v>
      </c>
      <c r="D33" t="n">
        <v>388.8</v>
      </c>
      <c r="E33" t="n">
        <v>149.4</v>
      </c>
      <c r="F33" t="n">
        <v>372.8</v>
      </c>
      <c r="G33" t="n">
        <v>169.8</v>
      </c>
      <c r="H33" t="n">
        <v>8.5</v>
      </c>
      <c r="I33" t="n">
        <v>14</v>
      </c>
      <c r="J33" t="n">
        <v>24.9</v>
      </c>
      <c r="K33" t="n">
        <v>22.7</v>
      </c>
      <c r="L33" t="inlineStr">
        <is>
          <t>-</t>
        </is>
      </c>
    </row>
    <row r="34">
      <c r="A34" s="5" t="inlineStr">
        <is>
          <t>Summe Fremdkapital</t>
        </is>
      </c>
      <c r="B34" s="5" t="inlineStr">
        <is>
          <t>Total Liabilities</t>
        </is>
      </c>
      <c r="C34" t="n">
        <v>1212</v>
      </c>
      <c r="D34" t="n">
        <v>967.2</v>
      </c>
      <c r="E34" t="n">
        <v>533.1</v>
      </c>
      <c r="F34" t="n">
        <v>675.4</v>
      </c>
      <c r="G34" t="n">
        <v>404.3</v>
      </c>
      <c r="H34" t="n">
        <v>204</v>
      </c>
      <c r="I34" t="n">
        <v>195.2</v>
      </c>
      <c r="J34" t="n">
        <v>193.6</v>
      </c>
      <c r="K34" t="n">
        <v>153.9</v>
      </c>
      <c r="L34" t="inlineStr">
        <is>
          <t>-</t>
        </is>
      </c>
    </row>
    <row r="35">
      <c r="A35" s="5" t="inlineStr">
        <is>
          <t>Minderheitenanteil</t>
        </is>
      </c>
      <c r="B35" s="5" t="inlineStr">
        <is>
          <t>Minority Share</t>
        </is>
      </c>
      <c r="C35" t="n">
        <v>204.9</v>
      </c>
      <c r="D35" t="n">
        <v>213.3</v>
      </c>
      <c r="E35" t="inlineStr">
        <is>
          <t>-</t>
        </is>
      </c>
      <c r="F35" t="inlineStr">
        <is>
          <t>-</t>
        </is>
      </c>
      <c r="G35" t="inlineStr">
        <is>
          <t>-</t>
        </is>
      </c>
      <c r="H35" t="inlineStr">
        <is>
          <t>-</t>
        </is>
      </c>
      <c r="I35" t="inlineStr">
        <is>
          <t>-</t>
        </is>
      </c>
      <c r="J35" t="inlineStr">
        <is>
          <t>-</t>
        </is>
      </c>
      <c r="K35" t="inlineStr">
        <is>
          <t>-</t>
        </is>
      </c>
      <c r="L35" t="inlineStr">
        <is>
          <t>-</t>
        </is>
      </c>
    </row>
    <row r="36">
      <c r="A36" s="5" t="inlineStr">
        <is>
          <t>Summe Eigenkapital</t>
        </is>
      </c>
      <c r="B36" s="5" t="inlineStr">
        <is>
          <t>Equity</t>
        </is>
      </c>
      <c r="C36" t="n">
        <v>3985</v>
      </c>
      <c r="D36" t="n">
        <v>3998</v>
      </c>
      <c r="E36" t="n">
        <v>4395</v>
      </c>
      <c r="F36" t="n">
        <v>4317</v>
      </c>
      <c r="G36" t="n">
        <v>57.3</v>
      </c>
      <c r="H36" t="n">
        <v>320.1</v>
      </c>
      <c r="I36" t="n">
        <v>257.3</v>
      </c>
      <c r="J36" t="n">
        <v>229.7</v>
      </c>
      <c r="K36" t="n">
        <v>190.6</v>
      </c>
      <c r="L36" t="inlineStr">
        <is>
          <t>-</t>
        </is>
      </c>
    </row>
    <row r="37">
      <c r="A37" s="5" t="inlineStr">
        <is>
          <t>Summe Passiva</t>
        </is>
      </c>
      <c r="B37" s="5" t="inlineStr">
        <is>
          <t>Liabilities &amp; Shareholder Equity</t>
        </is>
      </c>
      <c r="C37" t="n">
        <v>5401</v>
      </c>
      <c r="D37" t="n">
        <v>5179</v>
      </c>
      <c r="E37" t="n">
        <v>4929</v>
      </c>
      <c r="F37" t="n">
        <v>4992</v>
      </c>
      <c r="G37" t="n">
        <v>461.6</v>
      </c>
      <c r="H37" t="n">
        <v>524.1</v>
      </c>
      <c r="I37" t="n">
        <v>452.5</v>
      </c>
      <c r="J37" t="n">
        <v>423.3</v>
      </c>
      <c r="K37" t="n">
        <v>344.4</v>
      </c>
      <c r="L37" t="inlineStr">
        <is>
          <t>-</t>
        </is>
      </c>
    </row>
    <row r="38">
      <c r="A38" s="5" t="inlineStr">
        <is>
          <t>Mio.Aktien im Umlauf</t>
        </is>
      </c>
      <c r="B38" s="5" t="inlineStr">
        <is>
          <t>Million shares outstanding</t>
        </is>
      </c>
      <c r="C38" t="n">
        <v>80.3</v>
      </c>
      <c r="D38" t="n">
        <v>81.40000000000001</v>
      </c>
      <c r="E38" t="n">
        <v>86.56999999999999</v>
      </c>
      <c r="F38" t="n">
        <v>86.02</v>
      </c>
      <c r="G38" t="n">
        <v>46.07</v>
      </c>
      <c r="H38" t="n">
        <v>48.93</v>
      </c>
      <c r="I38" t="n">
        <v>49.24</v>
      </c>
      <c r="J38" t="n">
        <v>49.12</v>
      </c>
      <c r="K38" t="n">
        <v>48.99</v>
      </c>
      <c r="L38" t="inlineStr">
        <is>
          <t>-</t>
        </is>
      </c>
    </row>
    <row r="39">
      <c r="A39" s="5" t="inlineStr">
        <is>
          <t>Ergebnis je Aktie (brutto)</t>
        </is>
      </c>
      <c r="B39" s="5" t="inlineStr">
        <is>
          <t>Earnings per share</t>
        </is>
      </c>
      <c r="C39" t="n">
        <v>1.69</v>
      </c>
      <c r="D39" t="n">
        <v>2.69</v>
      </c>
      <c r="E39" t="n">
        <v>2.85</v>
      </c>
      <c r="F39" t="n">
        <v>0.14</v>
      </c>
      <c r="G39" t="n">
        <v>3.04</v>
      </c>
      <c r="H39" t="n">
        <v>2.82</v>
      </c>
      <c r="I39" t="n">
        <v>2.37</v>
      </c>
      <c r="J39" t="n">
        <v>2.34</v>
      </c>
      <c r="K39" t="n">
        <v>2.42</v>
      </c>
      <c r="L39" t="inlineStr">
        <is>
          <t>-</t>
        </is>
      </c>
    </row>
    <row r="40">
      <c r="A40" s="5" t="inlineStr">
        <is>
          <t>Ergebnis je Aktie (unverwässert)</t>
        </is>
      </c>
      <c r="B40" s="5" t="inlineStr">
        <is>
          <t>Basic Earnings per share</t>
        </is>
      </c>
      <c r="C40" t="n">
        <v>1.83</v>
      </c>
      <c r="D40" t="n">
        <v>2.42</v>
      </c>
      <c r="E40" t="n">
        <v>2.58</v>
      </c>
      <c r="F40" t="n">
        <v>-0.07199999999999999</v>
      </c>
      <c r="G40" t="n">
        <v>2.7</v>
      </c>
      <c r="H40" t="n">
        <v>2.49</v>
      </c>
      <c r="I40" t="n">
        <v>2.12</v>
      </c>
      <c r="J40" t="n">
        <v>2.08</v>
      </c>
      <c r="K40" t="n">
        <v>2.11</v>
      </c>
      <c r="L40" t="n">
        <v>1.59</v>
      </c>
    </row>
    <row r="41">
      <c r="A41" s="5" t="inlineStr">
        <is>
          <t>Ergebnis je Aktie (verwässert)</t>
        </is>
      </c>
      <c r="B41" s="5" t="inlineStr">
        <is>
          <t>Diluted Earnings per share</t>
        </is>
      </c>
      <c r="C41" t="n">
        <v>1.82</v>
      </c>
      <c r="D41" t="n">
        <v>2.4</v>
      </c>
      <c r="E41" t="n">
        <v>2.55</v>
      </c>
      <c r="F41" t="n">
        <v>-0.07199999999999999</v>
      </c>
      <c r="G41" t="n">
        <v>2.65</v>
      </c>
      <c r="H41" t="n">
        <v>2.46</v>
      </c>
      <c r="I41" t="n">
        <v>2.08</v>
      </c>
      <c r="J41" t="n">
        <v>2.05</v>
      </c>
      <c r="K41" t="n">
        <v>2.06</v>
      </c>
      <c r="L41" t="n">
        <v>1.55</v>
      </c>
    </row>
    <row r="42">
      <c r="A42" s="5" t="inlineStr">
        <is>
          <t>Dividende je Aktie</t>
        </is>
      </c>
      <c r="B42" s="5" t="inlineStr">
        <is>
          <t>Dividend per share</t>
        </is>
      </c>
      <c r="C42" t="n">
        <v>2</v>
      </c>
      <c r="D42" t="n">
        <v>2</v>
      </c>
      <c r="E42" t="n">
        <v>2</v>
      </c>
      <c r="F42" t="n">
        <v>1.65</v>
      </c>
      <c r="G42" t="n">
        <v>1.34</v>
      </c>
      <c r="H42" t="n">
        <v>1.16</v>
      </c>
      <c r="I42" t="n">
        <v>1.04</v>
      </c>
      <c r="J42" t="n">
        <v>0.9</v>
      </c>
      <c r="K42" t="n">
        <v>0.66</v>
      </c>
      <c r="L42" t="n">
        <v>0.53</v>
      </c>
    </row>
    <row r="43">
      <c r="A43" s="5" t="inlineStr">
        <is>
          <t>Dividendenausschüttung in Mio</t>
        </is>
      </c>
      <c r="B43" s="5" t="inlineStr">
        <is>
          <t>Dividend Payment in M</t>
        </is>
      </c>
      <c r="C43" t="n">
        <v>156</v>
      </c>
      <c r="D43" t="n">
        <v>169</v>
      </c>
      <c r="E43" t="n">
        <v>171.4</v>
      </c>
      <c r="F43" t="n">
        <v>179.6</v>
      </c>
      <c r="G43" t="n">
        <v>63.1</v>
      </c>
      <c r="H43" t="n">
        <v>57.1</v>
      </c>
      <c r="I43" t="n">
        <v>51.2</v>
      </c>
      <c r="J43" t="n">
        <v>44.2</v>
      </c>
      <c r="K43" t="n">
        <v>32.2</v>
      </c>
      <c r="L43" t="n">
        <v>25.5</v>
      </c>
    </row>
    <row r="44">
      <c r="A44" s="5" t="inlineStr">
        <is>
          <t>Umsatz je Aktie</t>
        </is>
      </c>
      <c r="B44" s="5" t="inlineStr">
        <is>
          <t>Revenue per share</t>
        </is>
      </c>
      <c r="C44" t="n">
        <v>26.65</v>
      </c>
      <c r="D44" t="n">
        <v>23.01</v>
      </c>
      <c r="E44" t="n">
        <v>20.16</v>
      </c>
      <c r="F44" t="n">
        <v>17.45</v>
      </c>
      <c r="G44" t="n">
        <v>19.64</v>
      </c>
      <c r="H44" t="n">
        <v>14.9</v>
      </c>
      <c r="I44" t="n">
        <v>12.52</v>
      </c>
      <c r="J44" t="n">
        <v>11.01</v>
      </c>
      <c r="K44" t="n">
        <v>8.43</v>
      </c>
      <c r="L44" t="inlineStr">
        <is>
          <t>-</t>
        </is>
      </c>
    </row>
    <row r="45">
      <c r="A45" s="5" t="inlineStr">
        <is>
          <t>Buchwert je Aktie</t>
        </is>
      </c>
      <c r="B45" s="5" t="inlineStr">
        <is>
          <t>Book value per share</t>
        </is>
      </c>
      <c r="C45" t="n">
        <v>52.17</v>
      </c>
      <c r="D45" t="n">
        <v>51.74</v>
      </c>
      <c r="E45" t="n">
        <v>50.77</v>
      </c>
      <c r="F45" t="n">
        <v>50.18</v>
      </c>
      <c r="G45" t="n">
        <v>1.24</v>
      </c>
      <c r="H45" t="n">
        <v>6.54</v>
      </c>
      <c r="I45" t="n">
        <v>5.23</v>
      </c>
      <c r="J45" t="n">
        <v>4.68</v>
      </c>
      <c r="K45" t="n">
        <v>3.89</v>
      </c>
      <c r="L45" t="inlineStr">
        <is>
          <t>-</t>
        </is>
      </c>
    </row>
    <row r="46">
      <c r="A46" s="5" t="inlineStr">
        <is>
          <t>Cashflow je Aktie</t>
        </is>
      </c>
      <c r="B46" s="5" t="inlineStr">
        <is>
          <t>Cashflow per share</t>
        </is>
      </c>
      <c r="C46" t="n">
        <v>5.22</v>
      </c>
      <c r="D46" t="n">
        <v>4.06</v>
      </c>
      <c r="E46" t="n">
        <v>5.45</v>
      </c>
      <c r="F46" t="n">
        <v>2.37</v>
      </c>
      <c r="G46" t="n">
        <v>4.81</v>
      </c>
      <c r="H46" t="n">
        <v>3.64</v>
      </c>
      <c r="I46" t="n">
        <v>3.07</v>
      </c>
      <c r="J46" t="n">
        <v>3.59</v>
      </c>
      <c r="K46" t="n">
        <v>2.72</v>
      </c>
      <c r="L46" t="inlineStr">
        <is>
          <t>-</t>
        </is>
      </c>
    </row>
    <row r="47">
      <c r="A47" s="5" t="inlineStr">
        <is>
          <t>Bilanzsumme je Aktie</t>
        </is>
      </c>
      <c r="B47" s="5" t="inlineStr">
        <is>
          <t>Total assets per share</t>
        </is>
      </c>
      <c r="C47" t="n">
        <v>67.26000000000001</v>
      </c>
      <c r="D47" t="n">
        <v>63.62</v>
      </c>
      <c r="E47" t="n">
        <v>56.93</v>
      </c>
      <c r="F47" t="n">
        <v>58.03</v>
      </c>
      <c r="G47" t="n">
        <v>10.02</v>
      </c>
      <c r="H47" t="n">
        <v>10.71</v>
      </c>
      <c r="I47" t="n">
        <v>9.19</v>
      </c>
      <c r="J47" t="n">
        <v>8.619999999999999</v>
      </c>
      <c r="K47" t="n">
        <v>7.03</v>
      </c>
      <c r="L47" t="inlineStr">
        <is>
          <t>-</t>
        </is>
      </c>
    </row>
    <row r="48">
      <c r="A48" s="5" t="inlineStr">
        <is>
          <t>Personal am Ende des Jahres</t>
        </is>
      </c>
      <c r="B48" s="5" t="inlineStr">
        <is>
          <t>Staff at the end of year</t>
        </is>
      </c>
      <c r="C48" t="n">
        <v>8890</v>
      </c>
      <c r="D48" t="n">
        <v>7702</v>
      </c>
      <c r="E48" t="n">
        <v>7640</v>
      </c>
      <c r="F48" t="n">
        <v>7300</v>
      </c>
      <c r="G48" t="n">
        <v>7000</v>
      </c>
      <c r="H48" t="n">
        <v>1165</v>
      </c>
      <c r="I48" t="n">
        <v>1065</v>
      </c>
      <c r="J48" t="n">
        <v>964</v>
      </c>
      <c r="K48" t="n">
        <v>921</v>
      </c>
      <c r="L48" t="n">
        <v>902</v>
      </c>
    </row>
    <row r="49">
      <c r="A49" s="5" t="inlineStr">
        <is>
          <t>Personalaufwand in Mio. GBP</t>
        </is>
      </c>
      <c r="B49" s="5" t="inlineStr"/>
      <c r="C49" t="n">
        <v>473.8</v>
      </c>
      <c r="D49" t="n">
        <v>395.4</v>
      </c>
      <c r="E49" t="n">
        <v>379.1</v>
      </c>
      <c r="F49" t="n">
        <v>352.2</v>
      </c>
      <c r="G49" t="n">
        <v>245.6</v>
      </c>
      <c r="H49" t="n">
        <v>39.5</v>
      </c>
      <c r="I49" t="n">
        <v>34.8</v>
      </c>
      <c r="J49" t="n">
        <v>30.3</v>
      </c>
      <c r="K49" t="n">
        <v>26.8</v>
      </c>
      <c r="L49" t="n">
        <v>31.4</v>
      </c>
    </row>
    <row r="50">
      <c r="A50" s="5" t="inlineStr">
        <is>
          <t>Aufwand je Mitarbeiter in GBP</t>
        </is>
      </c>
      <c r="B50" s="5" t="inlineStr"/>
      <c r="C50" t="n">
        <v>53296</v>
      </c>
      <c r="D50" t="n">
        <v>51337</v>
      </c>
      <c r="E50" t="n">
        <v>49620</v>
      </c>
      <c r="F50" t="n">
        <v>48247</v>
      </c>
      <c r="G50" t="n">
        <v>35086</v>
      </c>
      <c r="H50" t="n">
        <v>33906</v>
      </c>
      <c r="I50" t="n">
        <v>32676</v>
      </c>
      <c r="J50" t="n">
        <v>31432</v>
      </c>
      <c r="K50" t="n">
        <v>29099</v>
      </c>
      <c r="L50" t="n">
        <v>34812</v>
      </c>
    </row>
    <row r="51">
      <c r="A51" s="5" t="inlineStr">
        <is>
          <t>Umsatz je Mitarbeiter in GBP</t>
        </is>
      </c>
      <c r="B51" s="5" t="inlineStr"/>
      <c r="C51" t="n">
        <v>240720</v>
      </c>
      <c r="D51" t="n">
        <v>243236</v>
      </c>
      <c r="E51" t="n">
        <v>228455</v>
      </c>
      <c r="F51" t="n">
        <v>205589</v>
      </c>
      <c r="G51" t="n">
        <v>129271</v>
      </c>
      <c r="H51" t="n">
        <v>625986</v>
      </c>
      <c r="I51" t="n">
        <v>578788</v>
      </c>
      <c r="J51" t="n">
        <v>585246</v>
      </c>
      <c r="K51" t="n">
        <v>448464</v>
      </c>
      <c r="L51" t="n">
        <v>391303</v>
      </c>
    </row>
    <row r="52">
      <c r="A52" s="5" t="inlineStr">
        <is>
          <t>Bruttoergebnis je Mitarbeiter in GBP</t>
        </is>
      </c>
      <c r="B52" s="5" t="inlineStr"/>
      <c r="C52" t="n">
        <v>167582</v>
      </c>
      <c r="D52" t="n">
        <v>182225</v>
      </c>
      <c r="E52" t="n">
        <v>175393</v>
      </c>
      <c r="F52" t="n">
        <v>158123</v>
      </c>
      <c r="G52" t="n">
        <v>96629</v>
      </c>
      <c r="H52" t="n">
        <v>506867</v>
      </c>
      <c r="I52" t="n">
        <v>479249</v>
      </c>
      <c r="J52" t="n">
        <v>475000</v>
      </c>
      <c r="K52" t="n">
        <v>409012</v>
      </c>
      <c r="L52" t="inlineStr">
        <is>
          <t>-</t>
        </is>
      </c>
    </row>
    <row r="53">
      <c r="A53" s="5" t="inlineStr">
        <is>
          <t>Gewinn je Mitarbeiter in GBP</t>
        </is>
      </c>
      <c r="B53" s="5" t="inlineStr"/>
      <c r="C53" t="n">
        <v>16198</v>
      </c>
      <c r="D53" t="n">
        <v>23461</v>
      </c>
      <c r="E53" t="n">
        <v>28495</v>
      </c>
      <c r="F53" t="n">
        <v>-780.8200000000001</v>
      </c>
      <c r="G53" t="n">
        <v>17400</v>
      </c>
      <c r="H53" t="n">
        <v>102918</v>
      </c>
      <c r="I53" t="n">
        <v>95681</v>
      </c>
      <c r="J53" t="n">
        <v>103838</v>
      </c>
      <c r="K53" t="n">
        <v>109121</v>
      </c>
      <c r="L53" t="inlineStr">
        <is>
          <t>-</t>
        </is>
      </c>
    </row>
    <row r="54">
      <c r="A54" s="5" t="inlineStr">
        <is>
          <t>KGV (Kurs/Gewinn)</t>
        </is>
      </c>
      <c r="B54" s="5" t="inlineStr">
        <is>
          <t>PE (price/earnings)</t>
        </is>
      </c>
      <c r="C54" t="n">
        <v>50.3</v>
      </c>
      <c r="D54" t="n">
        <v>26.5</v>
      </c>
      <c r="E54" t="n">
        <v>34.2</v>
      </c>
      <c r="F54" t="inlineStr">
        <is>
          <t>-</t>
        </is>
      </c>
      <c r="G54" t="n">
        <v>37.7</v>
      </c>
      <c r="H54" t="n">
        <v>22.9</v>
      </c>
      <c r="I54" t="n">
        <v>24.2</v>
      </c>
      <c r="J54" t="n">
        <v>24.7</v>
      </c>
      <c r="K54" t="inlineStr">
        <is>
          <t>-</t>
        </is>
      </c>
      <c r="L54" t="inlineStr">
        <is>
          <t>-</t>
        </is>
      </c>
    </row>
    <row r="55">
      <c r="A55" s="5" t="inlineStr">
        <is>
          <t>KUV (Kurs/Umsatz)</t>
        </is>
      </c>
      <c r="B55" s="5" t="inlineStr">
        <is>
          <t>PS (price/sales)</t>
        </is>
      </c>
      <c r="C55" t="n">
        <v>3.46</v>
      </c>
      <c r="D55" t="n">
        <v>2.78</v>
      </c>
      <c r="E55" t="n">
        <v>4.38</v>
      </c>
      <c r="F55" t="n">
        <v>5.03</v>
      </c>
      <c r="G55" t="n">
        <v>5.18</v>
      </c>
      <c r="H55" t="n">
        <v>3.82</v>
      </c>
      <c r="I55" t="n">
        <v>4.1</v>
      </c>
      <c r="J55" t="n">
        <v>4.67</v>
      </c>
      <c r="K55" t="inlineStr">
        <is>
          <t>-</t>
        </is>
      </c>
      <c r="L55" t="inlineStr">
        <is>
          <t>-</t>
        </is>
      </c>
    </row>
    <row r="56">
      <c r="A56" s="5" t="inlineStr">
        <is>
          <t>KBV (Kurs/Buchwert)</t>
        </is>
      </c>
      <c r="B56" s="5" t="inlineStr">
        <is>
          <t>PB (price/book value)</t>
        </is>
      </c>
      <c r="C56" t="n">
        <v>1.86</v>
      </c>
      <c r="D56" t="n">
        <v>1.3</v>
      </c>
      <c r="E56" t="n">
        <v>1.74</v>
      </c>
      <c r="F56" t="n">
        <v>1.75</v>
      </c>
      <c r="G56" t="n">
        <v>81.87</v>
      </c>
      <c r="H56" t="n">
        <v>8.710000000000001</v>
      </c>
      <c r="I56" t="n">
        <v>9.82</v>
      </c>
      <c r="J56" t="n">
        <v>10.99</v>
      </c>
      <c r="K56" t="inlineStr">
        <is>
          <t>-</t>
        </is>
      </c>
      <c r="L56" t="inlineStr">
        <is>
          <t>-</t>
        </is>
      </c>
    </row>
    <row r="57">
      <c r="A57" s="5" t="inlineStr">
        <is>
          <t>KCV (Kurs/Cashflow)</t>
        </is>
      </c>
      <c r="B57" s="5" t="inlineStr">
        <is>
          <t>PC (price/cashflow)</t>
        </is>
      </c>
      <c r="C57" t="n">
        <v>17.66</v>
      </c>
      <c r="D57" t="n">
        <v>15.77</v>
      </c>
      <c r="E57" t="n">
        <v>16.2</v>
      </c>
      <c r="F57" t="n">
        <v>36.97</v>
      </c>
      <c r="G57" t="n">
        <v>21.17</v>
      </c>
      <c r="H57" t="n">
        <v>15.68</v>
      </c>
      <c r="I57" t="n">
        <v>16.69</v>
      </c>
      <c r="J57" t="n">
        <v>14.33</v>
      </c>
      <c r="K57" t="inlineStr">
        <is>
          <t>-</t>
        </is>
      </c>
      <c r="L57" t="inlineStr">
        <is>
          <t>-</t>
        </is>
      </c>
    </row>
    <row r="58">
      <c r="A58" s="5" t="inlineStr">
        <is>
          <t>Dividendenrendite in %</t>
        </is>
      </c>
      <c r="B58" s="5" t="inlineStr">
        <is>
          <t>Dividend Yield in %</t>
        </is>
      </c>
      <c r="C58" t="n">
        <v>2.17</v>
      </c>
      <c r="D58" t="n">
        <v>3.13</v>
      </c>
      <c r="E58" t="n">
        <v>2.27</v>
      </c>
      <c r="F58" t="n">
        <v>1.88</v>
      </c>
      <c r="G58" t="n">
        <v>1.32</v>
      </c>
      <c r="H58" t="n">
        <v>2.04</v>
      </c>
      <c r="I58" t="n">
        <v>2.03</v>
      </c>
      <c r="J58" t="n">
        <v>1.75</v>
      </c>
      <c r="K58" t="inlineStr">
        <is>
          <t>-</t>
        </is>
      </c>
      <c r="L58" t="inlineStr">
        <is>
          <t>-</t>
        </is>
      </c>
    </row>
    <row r="59">
      <c r="A59" s="5" t="inlineStr">
        <is>
          <t>Gewinnrendite in %</t>
        </is>
      </c>
      <c r="B59" s="5" t="inlineStr">
        <is>
          <t>Return on profit in %</t>
        </is>
      </c>
      <c r="C59" t="n">
        <v>2</v>
      </c>
      <c r="D59" t="n">
        <v>3.8</v>
      </c>
      <c r="E59" t="n">
        <v>2.9</v>
      </c>
      <c r="F59" t="n">
        <v>-0.1</v>
      </c>
      <c r="G59" t="n">
        <v>2.7</v>
      </c>
      <c r="H59" t="n">
        <v>4.4</v>
      </c>
      <c r="I59" t="n">
        <v>4.1</v>
      </c>
      <c r="J59" t="n">
        <v>4</v>
      </c>
      <c r="K59" t="inlineStr">
        <is>
          <t>-</t>
        </is>
      </c>
      <c r="L59" t="inlineStr">
        <is>
          <t>-</t>
        </is>
      </c>
    </row>
    <row r="60">
      <c r="A60" s="5" t="inlineStr">
        <is>
          <t>Eigenkapitalrendite in %</t>
        </is>
      </c>
      <c r="B60" s="5" t="inlineStr">
        <is>
          <t>Return on Equity in %</t>
        </is>
      </c>
      <c r="C60" t="n">
        <v>3.44</v>
      </c>
      <c r="D60" t="n">
        <v>4.29</v>
      </c>
      <c r="E60" t="n">
        <v>4.95</v>
      </c>
      <c r="F60" t="n">
        <v>-0.13</v>
      </c>
      <c r="G60" t="n">
        <v>212.57</v>
      </c>
      <c r="H60" t="n">
        <v>37.46</v>
      </c>
      <c r="I60" t="n">
        <v>39.6</v>
      </c>
      <c r="J60" t="n">
        <v>43.58</v>
      </c>
      <c r="K60" t="n">
        <v>52.73</v>
      </c>
      <c r="L60" t="inlineStr">
        <is>
          <t>-</t>
        </is>
      </c>
    </row>
    <row r="61">
      <c r="A61" s="5" t="inlineStr">
        <is>
          <t>Umsatzrendite in %</t>
        </is>
      </c>
      <c r="B61" s="5" t="inlineStr">
        <is>
          <t>Return on sales in %</t>
        </is>
      </c>
      <c r="C61" t="n">
        <v>6.73</v>
      </c>
      <c r="D61" t="n">
        <v>9.65</v>
      </c>
      <c r="E61" t="n">
        <v>12.47</v>
      </c>
      <c r="F61" t="n">
        <v>-0.38</v>
      </c>
      <c r="G61" t="n">
        <v>13.46</v>
      </c>
      <c r="H61" t="n">
        <v>16.44</v>
      </c>
      <c r="I61" t="n">
        <v>16.53</v>
      </c>
      <c r="J61" t="n">
        <v>18.51</v>
      </c>
      <c r="K61" t="n">
        <v>24.33</v>
      </c>
      <c r="L61" t="inlineStr">
        <is>
          <t>-</t>
        </is>
      </c>
    </row>
    <row r="62">
      <c r="A62" s="5" t="inlineStr">
        <is>
          <t>Gesamtkapitalrendite in %</t>
        </is>
      </c>
      <c r="B62" s="5" t="inlineStr">
        <is>
          <t>Total Return on Investment in %</t>
        </is>
      </c>
      <c r="C62" t="n">
        <v>2.95</v>
      </c>
      <c r="D62" t="n">
        <v>3.63</v>
      </c>
      <c r="E62" t="n">
        <v>4.52</v>
      </c>
      <c r="F62" t="n">
        <v>-0.01</v>
      </c>
      <c r="G62" t="n">
        <v>26.86</v>
      </c>
      <c r="H62" t="n">
        <v>22.92</v>
      </c>
      <c r="I62" t="n">
        <v>22.56</v>
      </c>
      <c r="J62" t="n">
        <v>23.69</v>
      </c>
      <c r="K62" t="n">
        <v>29.33</v>
      </c>
      <c r="L62" t="inlineStr">
        <is>
          <t>-</t>
        </is>
      </c>
    </row>
    <row r="63">
      <c r="A63" s="5" t="inlineStr">
        <is>
          <t>Return on Investment in %</t>
        </is>
      </c>
      <c r="B63" s="5" t="inlineStr">
        <is>
          <t>Return on Investment in %</t>
        </is>
      </c>
      <c r="C63" t="n">
        <v>2.67</v>
      </c>
      <c r="D63" t="n">
        <v>3.49</v>
      </c>
      <c r="E63" t="n">
        <v>4.42</v>
      </c>
      <c r="F63" t="n">
        <v>-0.11</v>
      </c>
      <c r="G63" t="n">
        <v>26.39</v>
      </c>
      <c r="H63" t="n">
        <v>22.88</v>
      </c>
      <c r="I63" t="n">
        <v>22.52</v>
      </c>
      <c r="J63" t="n">
        <v>23.65</v>
      </c>
      <c r="K63" t="n">
        <v>29.18</v>
      </c>
      <c r="L63" t="inlineStr">
        <is>
          <t>-</t>
        </is>
      </c>
    </row>
    <row r="64">
      <c r="A64" s="5" t="inlineStr">
        <is>
          <t>Arbeitsintensität in %</t>
        </is>
      </c>
      <c r="B64" s="5" t="inlineStr">
        <is>
          <t>Work Intensity in %</t>
        </is>
      </c>
      <c r="C64" t="n">
        <v>6.7</v>
      </c>
      <c r="D64" t="n">
        <v>7.2</v>
      </c>
      <c r="E64" t="n">
        <v>8.74</v>
      </c>
      <c r="F64" t="n">
        <v>7.41</v>
      </c>
      <c r="G64" t="n">
        <v>41.7</v>
      </c>
      <c r="H64" t="n">
        <v>50.09</v>
      </c>
      <c r="I64" t="n">
        <v>47.01</v>
      </c>
      <c r="J64" t="n">
        <v>45.03</v>
      </c>
      <c r="K64" t="n">
        <v>38.56</v>
      </c>
      <c r="L64" t="inlineStr">
        <is>
          <t>-</t>
        </is>
      </c>
    </row>
    <row r="65">
      <c r="A65" s="5" t="inlineStr">
        <is>
          <t>Eigenkapitalquote in %</t>
        </is>
      </c>
      <c r="B65" s="5" t="inlineStr">
        <is>
          <t>Equity Ratio in %</t>
        </is>
      </c>
      <c r="C65" t="n">
        <v>77.56999999999999</v>
      </c>
      <c r="D65" t="n">
        <v>81.31999999999999</v>
      </c>
      <c r="E65" t="n">
        <v>89.18000000000001</v>
      </c>
      <c r="F65" t="n">
        <v>86.47</v>
      </c>
      <c r="G65" t="n">
        <v>12.41</v>
      </c>
      <c r="H65" t="n">
        <v>61.08</v>
      </c>
      <c r="I65" t="n">
        <v>56.86</v>
      </c>
      <c r="J65" t="n">
        <v>54.26</v>
      </c>
      <c r="K65" t="n">
        <v>55.34</v>
      </c>
      <c r="L65" t="inlineStr">
        <is>
          <t>-</t>
        </is>
      </c>
    </row>
    <row r="66">
      <c r="A66" s="5" t="inlineStr">
        <is>
          <t>Fremdkapitalquote in %</t>
        </is>
      </c>
      <c r="B66" s="5" t="inlineStr">
        <is>
          <t>Debt Ratio in %</t>
        </is>
      </c>
      <c r="C66" t="n">
        <v>22.43</v>
      </c>
      <c r="D66" t="n">
        <v>18.68</v>
      </c>
      <c r="E66" t="n">
        <v>10.82</v>
      </c>
      <c r="F66" t="n">
        <v>13.53</v>
      </c>
      <c r="G66" t="n">
        <v>87.59</v>
      </c>
      <c r="H66" t="n">
        <v>38.92</v>
      </c>
      <c r="I66" t="n">
        <v>43.14</v>
      </c>
      <c r="J66" t="n">
        <v>45.74</v>
      </c>
      <c r="K66" t="n">
        <v>44.66</v>
      </c>
      <c r="L66" t="inlineStr">
        <is>
          <t>-</t>
        </is>
      </c>
    </row>
    <row r="67">
      <c r="A67" s="5" t="inlineStr">
        <is>
          <t>Verschuldungsgrad in %</t>
        </is>
      </c>
      <c r="B67" s="5" t="inlineStr">
        <is>
          <t>Finance Gearing in %</t>
        </is>
      </c>
      <c r="C67" t="n">
        <v>28.92</v>
      </c>
      <c r="D67" t="n">
        <v>22.97</v>
      </c>
      <c r="E67" t="n">
        <v>12.13</v>
      </c>
      <c r="F67" t="n">
        <v>15.65</v>
      </c>
      <c r="G67" t="n">
        <v>705.58</v>
      </c>
      <c r="H67" t="n">
        <v>63.73</v>
      </c>
      <c r="I67" t="n">
        <v>75.86</v>
      </c>
      <c r="J67" t="n">
        <v>84.28</v>
      </c>
      <c r="K67" t="n">
        <v>80.69</v>
      </c>
      <c r="L67" t="inlineStr">
        <is>
          <t>-</t>
        </is>
      </c>
    </row>
    <row r="68">
      <c r="A68" s="5" t="inlineStr">
        <is>
          <t>Bruttoergebnis Marge in %</t>
        </is>
      </c>
      <c r="B68" s="5" t="inlineStr">
        <is>
          <t>Gross Profit Marge in %</t>
        </is>
      </c>
      <c r="C68" t="n">
        <v>69.63</v>
      </c>
      <c r="D68" t="n">
        <v>74.95999999999999</v>
      </c>
      <c r="E68" t="n">
        <v>76.79000000000001</v>
      </c>
      <c r="F68" t="n">
        <v>76.88</v>
      </c>
      <c r="G68" t="n">
        <v>74.75</v>
      </c>
      <c r="H68" t="n">
        <v>80.98</v>
      </c>
      <c r="I68" t="n">
        <v>82.8</v>
      </c>
      <c r="J68" t="n">
        <v>84.67</v>
      </c>
      <c r="K68" t="n">
        <v>91.20999999999999</v>
      </c>
    </row>
    <row r="69">
      <c r="A69" s="5" t="inlineStr">
        <is>
          <t>Kurzfristige Vermögensquote in %</t>
        </is>
      </c>
      <c r="B69" s="5" t="inlineStr">
        <is>
          <t>Current Assets Ratio in %</t>
        </is>
      </c>
      <c r="C69" t="n">
        <v>6.7</v>
      </c>
      <c r="D69" t="n">
        <v>7.2</v>
      </c>
      <c r="E69" t="n">
        <v>8.74</v>
      </c>
      <c r="F69" t="n">
        <v>7.41</v>
      </c>
      <c r="G69" t="n">
        <v>41.7</v>
      </c>
      <c r="H69" t="n">
        <v>50.09</v>
      </c>
      <c r="I69" t="n">
        <v>47.01</v>
      </c>
      <c r="J69" t="n">
        <v>45.03</v>
      </c>
      <c r="K69" t="n">
        <v>38.56</v>
      </c>
    </row>
    <row r="70">
      <c r="A70" s="5" t="inlineStr">
        <is>
          <t>Nettogewinn Marge in %</t>
        </is>
      </c>
      <c r="B70" s="5" t="inlineStr">
        <is>
          <t>Net Profit Marge in %</t>
        </is>
      </c>
      <c r="C70" t="n">
        <v>6.73</v>
      </c>
      <c r="D70" t="n">
        <v>9.65</v>
      </c>
      <c r="E70" t="n">
        <v>12.48</v>
      </c>
      <c r="F70" t="n">
        <v>-0.38</v>
      </c>
      <c r="G70" t="n">
        <v>13.46</v>
      </c>
      <c r="H70" t="n">
        <v>16.44</v>
      </c>
      <c r="I70" t="n">
        <v>16.53</v>
      </c>
      <c r="J70" t="n">
        <v>18.51</v>
      </c>
      <c r="K70" t="n">
        <v>24.33</v>
      </c>
    </row>
    <row r="71">
      <c r="A71" s="5" t="inlineStr">
        <is>
          <t>Operative Ergebnis Marge in %</t>
        </is>
      </c>
      <c r="B71" s="5" t="inlineStr">
        <is>
          <t>EBIT Marge in %</t>
        </is>
      </c>
      <c r="C71" t="n">
        <v>7</v>
      </c>
      <c r="D71" t="n">
        <v>10.92</v>
      </c>
      <c r="E71" t="n">
        <v>14.33</v>
      </c>
      <c r="F71" t="n">
        <v>1.03</v>
      </c>
      <c r="G71" t="n">
        <v>15.56</v>
      </c>
      <c r="H71" t="n">
        <v>18.58</v>
      </c>
      <c r="I71" t="n">
        <v>18.45</v>
      </c>
      <c r="J71" t="n">
        <v>20.8</v>
      </c>
      <c r="K71" t="n">
        <v>28.4</v>
      </c>
    </row>
    <row r="72">
      <c r="A72" s="5" t="inlineStr">
        <is>
          <t>Vermögensumsschlag in %</t>
        </is>
      </c>
      <c r="B72" s="5" t="inlineStr">
        <is>
          <t>Asset Turnover in %</t>
        </is>
      </c>
      <c r="C72" t="n">
        <v>39.62</v>
      </c>
      <c r="D72" t="n">
        <v>36.17</v>
      </c>
      <c r="E72" t="n">
        <v>35.4</v>
      </c>
      <c r="F72" t="n">
        <v>30.07</v>
      </c>
      <c r="G72" t="n">
        <v>196.04</v>
      </c>
      <c r="H72" t="n">
        <v>139.13</v>
      </c>
      <c r="I72" t="n">
        <v>136.22</v>
      </c>
      <c r="J72" t="n">
        <v>127.76</v>
      </c>
      <c r="K72" t="n">
        <v>119.92</v>
      </c>
    </row>
    <row r="73">
      <c r="A73" s="5" t="inlineStr">
        <is>
          <t>Langfristige Vermögensquote in %</t>
        </is>
      </c>
      <c r="B73" s="5" t="inlineStr">
        <is>
          <t>Non-Current Assets Ratio in %</t>
        </is>
      </c>
      <c r="C73" t="n">
        <v>93.3</v>
      </c>
      <c r="D73" t="n">
        <v>92.8</v>
      </c>
      <c r="E73" t="n">
        <v>91.26000000000001</v>
      </c>
      <c r="F73" t="n">
        <v>92.59</v>
      </c>
      <c r="G73" t="n">
        <v>58.3</v>
      </c>
      <c r="H73" t="n">
        <v>49.91</v>
      </c>
      <c r="I73" t="n">
        <v>52.99</v>
      </c>
      <c r="J73" t="n">
        <v>54.97</v>
      </c>
      <c r="K73" t="n">
        <v>61.44</v>
      </c>
    </row>
    <row r="74">
      <c r="A74" s="5" t="inlineStr">
        <is>
          <t>Gesamtkapitalrentabilität</t>
        </is>
      </c>
      <c r="B74" s="5" t="inlineStr">
        <is>
          <t>ROA Return on Assets in %</t>
        </is>
      </c>
      <c r="C74" t="n">
        <v>2.67</v>
      </c>
      <c r="D74" t="n">
        <v>3.49</v>
      </c>
      <c r="E74" t="n">
        <v>4.42</v>
      </c>
      <c r="F74" t="n">
        <v>-0.11</v>
      </c>
      <c r="G74" t="n">
        <v>26.39</v>
      </c>
      <c r="H74" t="n">
        <v>22.88</v>
      </c>
      <c r="I74" t="n">
        <v>22.52</v>
      </c>
      <c r="J74" t="n">
        <v>23.65</v>
      </c>
      <c r="K74" t="n">
        <v>29.18</v>
      </c>
    </row>
    <row r="75">
      <c r="A75" s="5" t="inlineStr">
        <is>
          <t>Ertrag des eingesetzten Kapitals</t>
        </is>
      </c>
      <c r="B75" s="5" t="inlineStr">
        <is>
          <t>ROCE Return on Cap. Empl. in %</t>
        </is>
      </c>
      <c r="C75" t="n">
        <v>3.32</v>
      </c>
      <c r="D75" t="n">
        <v>4.45</v>
      </c>
      <c r="E75" t="n">
        <v>5.5</v>
      </c>
      <c r="F75" t="n">
        <v>0.33</v>
      </c>
      <c r="G75" t="n">
        <v>62</v>
      </c>
      <c r="H75" t="n">
        <v>41.24</v>
      </c>
      <c r="I75" t="n">
        <v>41.91</v>
      </c>
      <c r="J75" t="n">
        <v>44.19</v>
      </c>
      <c r="K75" t="n">
        <v>55.02</v>
      </c>
    </row>
    <row r="76">
      <c r="A76" s="5" t="inlineStr">
        <is>
          <t>Eigenkapital zu Anlagevermögen</t>
        </is>
      </c>
      <c r="B76" s="5" t="inlineStr">
        <is>
          <t>Equity to Fixed Assets in %</t>
        </is>
      </c>
      <c r="C76" t="n">
        <v>79.08</v>
      </c>
      <c r="D76" t="n">
        <v>83.19</v>
      </c>
      <c r="E76" t="n">
        <v>97.70999999999999</v>
      </c>
      <c r="F76" t="n">
        <v>93.40000000000001</v>
      </c>
      <c r="G76" t="n">
        <v>21.29</v>
      </c>
      <c r="H76" t="n">
        <v>122.36</v>
      </c>
      <c r="I76" t="n">
        <v>107.3</v>
      </c>
      <c r="J76" t="n">
        <v>98.70999999999999</v>
      </c>
      <c r="K76" t="n">
        <v>90.08</v>
      </c>
    </row>
    <row r="77">
      <c r="A77" s="5" t="inlineStr">
        <is>
          <t>Liquidität Dritten Grades</t>
        </is>
      </c>
      <c r="B77" s="5" t="inlineStr">
        <is>
          <t>Current Ratio in %</t>
        </is>
      </c>
      <c r="C77" t="n">
        <v>40.86</v>
      </c>
      <c r="D77" t="n">
        <v>64.44</v>
      </c>
      <c r="E77" t="n">
        <v>112.28</v>
      </c>
      <c r="F77" t="n">
        <v>122.24</v>
      </c>
      <c r="G77" t="n">
        <v>82.09</v>
      </c>
      <c r="H77" t="n">
        <v>134.27</v>
      </c>
      <c r="I77" t="n">
        <v>117.38</v>
      </c>
      <c r="J77" t="n">
        <v>112.98</v>
      </c>
      <c r="K77" t="n">
        <v>101.22</v>
      </c>
    </row>
    <row r="78">
      <c r="A78" s="5" t="inlineStr">
        <is>
          <t>Operativer Cashflow</t>
        </is>
      </c>
      <c r="B78" s="5" t="inlineStr">
        <is>
          <t>Operating Cashflow in M</t>
        </is>
      </c>
      <c r="C78" t="n">
        <v>1418.098</v>
      </c>
      <c r="D78" t="n">
        <v>1283.678</v>
      </c>
      <c r="E78" t="n">
        <v>1402.434</v>
      </c>
      <c r="F78" t="n">
        <v>3180.1594</v>
      </c>
      <c r="G78" t="n">
        <v>975.3019</v>
      </c>
      <c r="H78" t="n">
        <v>767.2224</v>
      </c>
      <c r="I78" t="n">
        <v>821.8156000000001</v>
      </c>
      <c r="J78" t="n">
        <v>703.8896</v>
      </c>
      <c r="K78" t="inlineStr">
        <is>
          <t>-</t>
        </is>
      </c>
    </row>
    <row r="79">
      <c r="A79" s="5" t="inlineStr">
        <is>
          <t>Aktienrückkauf</t>
        </is>
      </c>
      <c r="B79" s="5" t="inlineStr">
        <is>
          <t>Share Buyback in M</t>
        </is>
      </c>
      <c r="C79" t="n">
        <v>1.100000000000009</v>
      </c>
      <c r="D79" t="n">
        <v>5.169999999999987</v>
      </c>
      <c r="E79" t="n">
        <v>-0.5499999999999972</v>
      </c>
      <c r="F79" t="n">
        <v>-39.95</v>
      </c>
      <c r="G79" t="n">
        <v>2.859999999999999</v>
      </c>
      <c r="H79" t="n">
        <v>0.3100000000000023</v>
      </c>
      <c r="I79" t="n">
        <v>-0.1200000000000045</v>
      </c>
      <c r="J79" t="n">
        <v>-0.1299999999999955</v>
      </c>
      <c r="K79" t="inlineStr">
        <is>
          <t>-</t>
        </is>
      </c>
    </row>
    <row r="80">
      <c r="A80" s="5" t="inlineStr">
        <is>
          <t>Umsatzwachstum 1J in %</t>
        </is>
      </c>
      <c r="B80" s="5" t="inlineStr">
        <is>
          <t>Revenue Growth 1Y in %</t>
        </is>
      </c>
      <c r="C80" t="n">
        <v>14.26</v>
      </c>
      <c r="D80" t="n">
        <v>7.34</v>
      </c>
      <c r="E80" t="n">
        <v>16.26</v>
      </c>
      <c r="F80" t="n">
        <v>65.87</v>
      </c>
      <c r="G80" t="n">
        <v>24.09</v>
      </c>
      <c r="H80" t="n">
        <v>18.3</v>
      </c>
      <c r="I80" t="n">
        <v>13.98</v>
      </c>
      <c r="J80" t="n">
        <v>30.94</v>
      </c>
      <c r="K80" t="inlineStr">
        <is>
          <t>-</t>
        </is>
      </c>
    </row>
    <row r="81">
      <c r="A81" s="5" t="inlineStr">
        <is>
          <t>Umsatzwachstum 3J in %</t>
        </is>
      </c>
      <c r="B81" s="5" t="inlineStr">
        <is>
          <t>Revenue Growth 3Y in %</t>
        </is>
      </c>
      <c r="C81" t="n">
        <v>12.62</v>
      </c>
      <c r="D81" t="n">
        <v>29.82</v>
      </c>
      <c r="E81" t="n">
        <v>35.41</v>
      </c>
      <c r="F81" t="n">
        <v>36.09</v>
      </c>
      <c r="G81" t="n">
        <v>18.79</v>
      </c>
      <c r="H81" t="n">
        <v>21.07</v>
      </c>
      <c r="I81" t="inlineStr">
        <is>
          <t>-</t>
        </is>
      </c>
      <c r="J81" t="inlineStr">
        <is>
          <t>-</t>
        </is>
      </c>
      <c r="K81" t="inlineStr">
        <is>
          <t>-</t>
        </is>
      </c>
    </row>
    <row r="82">
      <c r="A82" s="5" t="inlineStr">
        <is>
          <t>Umsatzwachstum 5J in %</t>
        </is>
      </c>
      <c r="B82" s="5" t="inlineStr">
        <is>
          <t>Revenue Growth 5Y in %</t>
        </is>
      </c>
      <c r="C82" t="n">
        <v>25.56</v>
      </c>
      <c r="D82" t="n">
        <v>26.37</v>
      </c>
      <c r="E82" t="n">
        <v>27.7</v>
      </c>
      <c r="F82" t="n">
        <v>30.64</v>
      </c>
      <c r="G82" t="inlineStr">
        <is>
          <t>-</t>
        </is>
      </c>
      <c r="H82" t="inlineStr">
        <is>
          <t>-</t>
        </is>
      </c>
      <c r="I82" t="inlineStr">
        <is>
          <t>-</t>
        </is>
      </c>
      <c r="J82" t="inlineStr">
        <is>
          <t>-</t>
        </is>
      </c>
      <c r="K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c r="J83" t="inlineStr">
        <is>
          <t>-</t>
        </is>
      </c>
      <c r="K83" t="inlineStr">
        <is>
          <t>-</t>
        </is>
      </c>
    </row>
    <row r="84">
      <c r="A84" s="5" t="inlineStr">
        <is>
          <t>Gewinnwachstum 1J in %</t>
        </is>
      </c>
      <c r="B84" s="5" t="inlineStr">
        <is>
          <t>Earnings Growth 1Y in %</t>
        </is>
      </c>
      <c r="C84" t="n">
        <v>-20.31</v>
      </c>
      <c r="D84" t="n">
        <v>-17</v>
      </c>
      <c r="E84" t="n">
        <v>-3919.3</v>
      </c>
      <c r="F84" t="n">
        <v>-104.68</v>
      </c>
      <c r="G84" t="n">
        <v>1.58</v>
      </c>
      <c r="H84" t="n">
        <v>17.66</v>
      </c>
      <c r="I84" t="n">
        <v>1.8</v>
      </c>
      <c r="J84" t="n">
        <v>-0.4</v>
      </c>
      <c r="K84" t="inlineStr">
        <is>
          <t>-</t>
        </is>
      </c>
    </row>
    <row r="85">
      <c r="A85" s="5" t="inlineStr">
        <is>
          <t>Gewinnwachstum 3J in %</t>
        </is>
      </c>
      <c r="B85" s="5" t="inlineStr">
        <is>
          <t>Earnings Growth 3Y in %</t>
        </is>
      </c>
      <c r="C85" t="n">
        <v>-1318.87</v>
      </c>
      <c r="D85" t="n">
        <v>-1346.99</v>
      </c>
      <c r="E85" t="n">
        <v>-1340.8</v>
      </c>
      <c r="F85" t="n">
        <v>-28.48</v>
      </c>
      <c r="G85" t="n">
        <v>7.01</v>
      </c>
      <c r="H85" t="n">
        <v>6.35</v>
      </c>
      <c r="I85" t="inlineStr">
        <is>
          <t>-</t>
        </is>
      </c>
      <c r="J85" t="inlineStr">
        <is>
          <t>-</t>
        </is>
      </c>
      <c r="K85" t="inlineStr">
        <is>
          <t>-</t>
        </is>
      </c>
    </row>
    <row r="86">
      <c r="A86" s="5" t="inlineStr">
        <is>
          <t>Gewinnwachstum 5J in %</t>
        </is>
      </c>
      <c r="B86" s="5" t="inlineStr">
        <is>
          <t>Earnings Growth 5Y in %</t>
        </is>
      </c>
      <c r="C86" t="n">
        <v>-811.9400000000001</v>
      </c>
      <c r="D86" t="n">
        <v>-804.35</v>
      </c>
      <c r="E86" t="n">
        <v>-800.59</v>
      </c>
      <c r="F86" t="n">
        <v>-16.81</v>
      </c>
      <c r="G86" t="inlineStr">
        <is>
          <t>-</t>
        </is>
      </c>
      <c r="H86" t="inlineStr">
        <is>
          <t>-</t>
        </is>
      </c>
      <c r="I86" t="inlineStr">
        <is>
          <t>-</t>
        </is>
      </c>
      <c r="J86" t="inlineStr">
        <is>
          <t>-</t>
        </is>
      </c>
      <c r="K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c r="J87" t="inlineStr">
        <is>
          <t>-</t>
        </is>
      </c>
      <c r="K87" t="inlineStr">
        <is>
          <t>-</t>
        </is>
      </c>
    </row>
    <row r="88">
      <c r="A88" s="5" t="inlineStr">
        <is>
          <t>PEG Ratio</t>
        </is>
      </c>
      <c r="B88" s="5" t="inlineStr">
        <is>
          <t>KGW Kurs/Gewinn/Wachstum</t>
        </is>
      </c>
      <c r="C88" t="n">
        <v>-0.06</v>
      </c>
      <c r="D88" t="n">
        <v>-0.03</v>
      </c>
      <c r="E88" t="n">
        <v>-0.04</v>
      </c>
      <c r="F88" t="inlineStr">
        <is>
          <t>-</t>
        </is>
      </c>
      <c r="G88" t="inlineStr">
        <is>
          <t>-</t>
        </is>
      </c>
      <c r="H88" t="inlineStr">
        <is>
          <t>-</t>
        </is>
      </c>
      <c r="I88" t="inlineStr">
        <is>
          <t>-</t>
        </is>
      </c>
      <c r="J88" t="inlineStr">
        <is>
          <t>-</t>
        </is>
      </c>
      <c r="K88" t="inlineStr">
        <is>
          <t>-</t>
        </is>
      </c>
    </row>
    <row r="89">
      <c r="A89" s="5" t="inlineStr">
        <is>
          <t>EBIT-Wachstum 1J in %</t>
        </is>
      </c>
      <c r="B89" s="5" t="inlineStr">
        <is>
          <t>EBIT Growth 1Y in %</t>
        </is>
      </c>
      <c r="C89" t="n">
        <v>-26.74</v>
      </c>
      <c r="D89" t="n">
        <v>-18.16</v>
      </c>
      <c r="E89" t="n">
        <v>1523.38</v>
      </c>
      <c r="F89" t="n">
        <v>-89.06</v>
      </c>
      <c r="G89" t="n">
        <v>3.91</v>
      </c>
      <c r="H89" t="n">
        <v>19.17</v>
      </c>
      <c r="I89" t="n">
        <v>1.07</v>
      </c>
      <c r="J89" t="n">
        <v>-4.09</v>
      </c>
      <c r="K89" t="inlineStr">
        <is>
          <t>-</t>
        </is>
      </c>
    </row>
    <row r="90">
      <c r="A90" s="5" t="inlineStr">
        <is>
          <t>EBIT-Wachstum 3J in %</t>
        </is>
      </c>
      <c r="B90" s="5" t="inlineStr">
        <is>
          <t>EBIT Growth 3Y in %</t>
        </is>
      </c>
      <c r="C90" t="n">
        <v>492.83</v>
      </c>
      <c r="D90" t="n">
        <v>472.05</v>
      </c>
      <c r="E90" t="n">
        <v>479.41</v>
      </c>
      <c r="F90" t="n">
        <v>-21.99</v>
      </c>
      <c r="G90" t="n">
        <v>8.050000000000001</v>
      </c>
      <c r="H90" t="n">
        <v>5.38</v>
      </c>
      <c r="I90" t="inlineStr">
        <is>
          <t>-</t>
        </is>
      </c>
      <c r="J90" t="inlineStr">
        <is>
          <t>-</t>
        </is>
      </c>
      <c r="K90" t="inlineStr">
        <is>
          <t>-</t>
        </is>
      </c>
    </row>
    <row r="91">
      <c r="A91" s="5" t="inlineStr">
        <is>
          <t>EBIT-Wachstum 5J in %</t>
        </is>
      </c>
      <c r="B91" s="5" t="inlineStr">
        <is>
          <t>EBIT Growth 5Y in %</t>
        </is>
      </c>
      <c r="C91" t="n">
        <v>278.67</v>
      </c>
      <c r="D91" t="n">
        <v>287.85</v>
      </c>
      <c r="E91" t="n">
        <v>291.69</v>
      </c>
      <c r="F91" t="n">
        <v>-13.8</v>
      </c>
      <c r="G91" t="inlineStr">
        <is>
          <t>-</t>
        </is>
      </c>
      <c r="H91" t="inlineStr">
        <is>
          <t>-</t>
        </is>
      </c>
      <c r="I91" t="inlineStr">
        <is>
          <t>-</t>
        </is>
      </c>
      <c r="J91" t="inlineStr">
        <is>
          <t>-</t>
        </is>
      </c>
      <c r="K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c r="J92" t="inlineStr">
        <is>
          <t>-</t>
        </is>
      </c>
      <c r="K92" t="inlineStr">
        <is>
          <t>-</t>
        </is>
      </c>
    </row>
    <row r="93">
      <c r="A93" s="5" t="inlineStr">
        <is>
          <t>Op.Cashflow Wachstum 1J in %</t>
        </is>
      </c>
      <c r="B93" s="5" t="inlineStr">
        <is>
          <t>Op.Cashflow Wachstum 1Y in %</t>
        </is>
      </c>
      <c r="C93" t="n">
        <v>11.98</v>
      </c>
      <c r="D93" t="n">
        <v>-2.65</v>
      </c>
      <c r="E93" t="n">
        <v>-56.18</v>
      </c>
      <c r="F93" t="n">
        <v>74.63</v>
      </c>
      <c r="G93" t="n">
        <v>35.01</v>
      </c>
      <c r="H93" t="n">
        <v>-6.05</v>
      </c>
      <c r="I93" t="n">
        <v>16.47</v>
      </c>
      <c r="J93" t="inlineStr">
        <is>
          <t>-</t>
        </is>
      </c>
      <c r="K93" t="inlineStr">
        <is>
          <t>-</t>
        </is>
      </c>
    </row>
    <row r="94">
      <c r="A94" s="5" t="inlineStr">
        <is>
          <t>Op.Cashflow Wachstum 3J in %</t>
        </is>
      </c>
      <c r="B94" s="5" t="inlineStr">
        <is>
          <t>Op.Cashflow Wachstum 3Y in %</t>
        </is>
      </c>
      <c r="C94" t="n">
        <v>-15.62</v>
      </c>
      <c r="D94" t="n">
        <v>5.27</v>
      </c>
      <c r="E94" t="n">
        <v>17.82</v>
      </c>
      <c r="F94" t="n">
        <v>34.53</v>
      </c>
      <c r="G94" t="n">
        <v>15.14</v>
      </c>
      <c r="H94" t="inlineStr">
        <is>
          <t>-</t>
        </is>
      </c>
      <c r="I94" t="inlineStr">
        <is>
          <t>-</t>
        </is>
      </c>
      <c r="J94" t="inlineStr">
        <is>
          <t>-</t>
        </is>
      </c>
      <c r="K94" t="inlineStr">
        <is>
          <t>-</t>
        </is>
      </c>
    </row>
    <row r="95">
      <c r="A95" s="5" t="inlineStr">
        <is>
          <t>Op.Cashflow Wachstum 5J in %</t>
        </is>
      </c>
      <c r="B95" s="5" t="inlineStr">
        <is>
          <t>Op.Cashflow Wachstum 5Y in %</t>
        </is>
      </c>
      <c r="C95" t="n">
        <v>12.56</v>
      </c>
      <c r="D95" t="n">
        <v>8.949999999999999</v>
      </c>
      <c r="E95" t="n">
        <v>12.78</v>
      </c>
      <c r="F95" t="inlineStr">
        <is>
          <t>-</t>
        </is>
      </c>
      <c r="G95" t="inlineStr">
        <is>
          <t>-</t>
        </is>
      </c>
      <c r="H95" t="inlineStr">
        <is>
          <t>-</t>
        </is>
      </c>
      <c r="I95" t="inlineStr">
        <is>
          <t>-</t>
        </is>
      </c>
      <c r="J95" t="inlineStr">
        <is>
          <t>-</t>
        </is>
      </c>
      <c r="K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c r="J96" t="inlineStr">
        <is>
          <t>-</t>
        </is>
      </c>
      <c r="K96" t="inlineStr">
        <is>
          <t>-</t>
        </is>
      </c>
    </row>
    <row r="97">
      <c r="A97" s="5" t="inlineStr">
        <is>
          <t>Working Capital in Mio</t>
        </is>
      </c>
      <c r="B97" s="5" t="inlineStr">
        <is>
          <t>Working Capital in M</t>
        </is>
      </c>
      <c r="C97" t="n">
        <v>-523.7</v>
      </c>
      <c r="D97" t="n">
        <v>-205.7</v>
      </c>
      <c r="E97" t="n">
        <v>47.1</v>
      </c>
      <c r="F97" t="n">
        <v>67.3</v>
      </c>
      <c r="G97" t="n">
        <v>-42</v>
      </c>
      <c r="H97" t="n">
        <v>67</v>
      </c>
      <c r="I97" t="n">
        <v>31.5</v>
      </c>
      <c r="J97" t="n">
        <v>21.9</v>
      </c>
      <c r="K97" t="n">
        <v>1.6</v>
      </c>
      <c r="L97" t="inlineStr">
        <is>
          <t>-</t>
        </is>
      </c>
    </row>
  </sheetData>
  <pageMargins bottom="1" footer="0.5" header="0.5" left="0.75" right="0.75" top="1"/>
</worksheet>
</file>

<file path=xl/worksheets/sheet37.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0"/>
    <col customWidth="1" max="14" min="14" width="19"/>
    <col customWidth="1" max="15" min="15" width="8"/>
    <col customWidth="1" max="16" min="16" width="8"/>
  </cols>
  <sheetData>
    <row r="1">
      <c r="A1" s="1" t="inlineStr">
        <is>
          <t xml:space="preserve">FRESNILLO </t>
        </is>
      </c>
      <c r="B1" s="2" t="inlineStr">
        <is>
          <t>WKN: A0MVZE  ISIN: GB00B2QPKJ12  US-Symbol:FNLPF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+52-55-52793000</t>
        </is>
      </c>
      <c r="G4" t="inlineStr">
        <is>
          <t>03.03.2020</t>
        </is>
      </c>
      <c r="H4" t="inlineStr">
        <is>
          <t>Preliminary Results</t>
        </is>
      </c>
      <c r="J4" t="inlineStr">
        <is>
          <t>Industrias Peñoles S.A.B. de C.V.</t>
        </is>
      </c>
      <c r="L4" t="inlineStr">
        <is>
          <t>74,99%</t>
        </is>
      </c>
    </row>
    <row r="5">
      <c r="A5" s="5" t="inlineStr">
        <is>
          <t>Ticker</t>
        </is>
      </c>
      <c r="B5" t="inlineStr">
        <is>
          <t>FNL</t>
        </is>
      </c>
      <c r="C5" s="5" t="inlineStr">
        <is>
          <t>Fax</t>
        </is>
      </c>
      <c r="D5" s="5" t="inlineStr"/>
      <c r="E5" t="inlineStr">
        <is>
          <t>-</t>
        </is>
      </c>
      <c r="G5" t="inlineStr">
        <is>
          <t>28.04.2020</t>
        </is>
      </c>
      <c r="H5" t="inlineStr">
        <is>
          <t>Publication Of Annual Report</t>
        </is>
      </c>
      <c r="J5" t="inlineStr">
        <is>
          <t>BlackRock Inc.</t>
        </is>
      </c>
      <c r="L5" t="inlineStr">
        <is>
          <t>6,25%</t>
        </is>
      </c>
    </row>
    <row r="6">
      <c r="A6" s="5" t="inlineStr">
        <is>
          <t>Gelistet Seit / Listed Since</t>
        </is>
      </c>
      <c r="B6" t="inlineStr">
        <is>
          <t>-</t>
        </is>
      </c>
      <c r="C6" s="5" t="inlineStr">
        <is>
          <t>Internet</t>
        </is>
      </c>
      <c r="D6" s="5" t="inlineStr"/>
      <c r="E6" t="inlineStr">
        <is>
          <t>http://www.fresnilloplc.com</t>
        </is>
      </c>
      <c r="G6" t="inlineStr">
        <is>
          <t>29.05.2020</t>
        </is>
      </c>
      <c r="H6" t="inlineStr">
        <is>
          <t>Annual General Meeting</t>
        </is>
      </c>
      <c r="J6" t="inlineStr">
        <is>
          <t>First Eagle Investment Management, LLC</t>
        </is>
      </c>
      <c r="L6" t="inlineStr">
        <is>
          <t>5,05%</t>
        </is>
      </c>
    </row>
    <row r="7">
      <c r="A7" s="5" t="inlineStr">
        <is>
          <t>Nominalwert / Nominal Value</t>
        </is>
      </c>
      <c r="B7" t="inlineStr">
        <is>
          <t>-</t>
        </is>
      </c>
      <c r="C7" s="5" t="inlineStr">
        <is>
          <t>Inv. Relations Telefon / Phone</t>
        </is>
      </c>
      <c r="D7" s="5" t="inlineStr"/>
      <c r="E7" t="inlineStr">
        <is>
          <t>+44-20-7399-2470</t>
        </is>
      </c>
      <c r="G7" t="inlineStr">
        <is>
          <t>02.06.2020</t>
        </is>
      </c>
      <c r="H7" t="inlineStr">
        <is>
          <t>Dividend Payout</t>
        </is>
      </c>
      <c r="J7" t="inlineStr">
        <is>
          <t>Freefloat</t>
        </is>
      </c>
      <c r="L7" t="inlineStr">
        <is>
          <t>13,71%</t>
        </is>
      </c>
    </row>
    <row r="8">
      <c r="A8" s="5" t="inlineStr">
        <is>
          <t>Land / Country</t>
        </is>
      </c>
      <c r="B8" t="inlineStr">
        <is>
          <t>Großbritannien</t>
        </is>
      </c>
      <c r="C8" s="5" t="inlineStr">
        <is>
          <t>Inv. Relations E-Mail</t>
        </is>
      </c>
      <c r="D8" s="5" t="inlineStr"/>
      <c r="E8" t="inlineStr">
        <is>
          <t>IR@fresnilloplc.com</t>
        </is>
      </c>
      <c r="G8" t="inlineStr">
        <is>
          <t>28.07.2020</t>
        </is>
      </c>
      <c r="H8" t="inlineStr">
        <is>
          <t>Score Half Year</t>
        </is>
      </c>
    </row>
    <row r="9">
      <c r="A9" s="5" t="inlineStr">
        <is>
          <t>Währung / Currency</t>
        </is>
      </c>
      <c r="B9" t="inlineStr">
        <is>
          <t>USD</t>
        </is>
      </c>
      <c r="C9" s="5" t="inlineStr">
        <is>
          <t>Kontaktperson / Contact Person</t>
        </is>
      </c>
      <c r="D9" s="5" t="inlineStr"/>
      <c r="E9" t="inlineStr">
        <is>
          <t>Gabriela Mayor</t>
        </is>
      </c>
      <c r="G9" t="inlineStr">
        <is>
          <t>04.09.2020</t>
        </is>
      </c>
      <c r="H9" t="inlineStr">
        <is>
          <t>Dividend Payout</t>
        </is>
      </c>
    </row>
    <row r="10">
      <c r="A10" s="5" t="inlineStr">
        <is>
          <t>Branche / Industry</t>
        </is>
      </c>
      <c r="B10" t="inlineStr">
        <is>
          <t>Raw Materials</t>
        </is>
      </c>
      <c r="C10" s="5" t="inlineStr"/>
      <c r="D10" s="5" t="inlineStr"/>
    </row>
    <row r="11">
      <c r="A11" s="5" t="inlineStr">
        <is>
          <t>Sektor / Sector</t>
        </is>
      </c>
      <c r="B11" t="inlineStr">
        <is>
          <t>Energy / Resources</t>
        </is>
      </c>
    </row>
    <row r="12">
      <c r="A12" s="5" t="inlineStr">
        <is>
          <t>Typ / Genre</t>
        </is>
      </c>
      <c r="B12" t="inlineStr">
        <is>
          <t>Namensaktie</t>
        </is>
      </c>
    </row>
    <row r="13">
      <c r="A13" s="5" t="inlineStr">
        <is>
          <t>Adresse / Address</t>
        </is>
      </c>
      <c r="B13" t="inlineStr">
        <is>
          <t>Fresnillo PLC28 Grosvenor Street  UK-London W1K 4QR</t>
        </is>
      </c>
    </row>
    <row r="14">
      <c r="A14" s="5" t="inlineStr">
        <is>
          <t>Management</t>
        </is>
      </c>
      <c r="B14" t="inlineStr">
        <is>
          <t>Octavio Alvidréz, Mario Arreguín, André Sougarret, David Giles</t>
        </is>
      </c>
    </row>
    <row r="15">
      <c r="A15" s="5" t="inlineStr">
        <is>
          <t>Aufsichtsrat / Board</t>
        </is>
      </c>
      <c r="B15" t="inlineStr">
        <is>
          <t>Alberto Baillères, Alejandro Baillères, Arturo Fernández, Fernando Ruiz, Juan Bordes, Bárbara Garza Lagüera, Charles Jacobs, Alberto Tiburcio, Dame Judith Macgregor, Georgina Kessel, Luis Robles, Myriam Guadalupe De la Vega</t>
        </is>
      </c>
    </row>
    <row r="16">
      <c r="A16" s="5" t="inlineStr">
        <is>
          <t>Beschreibung</t>
        </is>
      </c>
      <c r="B16" t="inlineStr">
        <is>
          <t>Fresnillo PLC ist ein Bergbauunternehmen, das in der Förderung von Silber und Gold tätig ist. Die Gesellschaft produziert Silber und Gold aus Blei- und Zinkkonzentraten in Mexiko mit den Minen Fresnillo, Saucito, Cienega (einschliesslich San Ramon), Herradura, Soledad-Dipolos und Noche Buena. Darüber hinaus besitzt der Konzern weitere aussichtsreiche Entwicklungsprojekte und Schürfrechte in Mexiko. Fresnillo PLC ist einer der grössten Silberproduzenten weltweit und einer der grössten Goldproduzenten Mexikos. Hauptaktionär der Gesellschaft ist die Penoles Group mit über 70 % Anteilen am Aktienkapital. Der Hauptsitz der Fresnillo PLC ist in London, UK, die Konzernzentrale in Mexiko City, Mexiko. Copyright 2014 FINANCE BASE AG</t>
        </is>
      </c>
    </row>
    <row r="17">
      <c r="A17" s="5" t="inlineStr">
        <is>
          <t>Profile</t>
        </is>
      </c>
      <c r="B17" t="inlineStr">
        <is>
          <t>Fresnillo plc is a mining company which is engaged in mining of silver and gold. The company produces silver and gold from lead and zinc concentrates in Mexico with mines Fresnillo, Saucito, Cienega (including San Ramon), Herradura, Soledad-Dipolos and Noche Buena. The Group also has other promising development projects and mineral rights in Mexico. Fresnillo plc is one of the largest silver producers in the world and one of the largest gold producer in Mexico. Main shareholder of the company is the Penoles Group with over 70% shares in the share capital. The headquarters of Fresnillo PLC in London, UK, the Group's headquarters in Mexico City, Mexico.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inlineStr">
        <is>
          <t>-</t>
        </is>
      </c>
      <c r="D20" t="n">
        <v>2104</v>
      </c>
      <c r="E20" t="n">
        <v>2093</v>
      </c>
      <c r="F20" t="n">
        <v>1906</v>
      </c>
      <c r="G20" t="n">
        <v>1444</v>
      </c>
      <c r="H20" t="n">
        <v>1414</v>
      </c>
      <c r="I20" t="n">
        <v>1615</v>
      </c>
      <c r="J20" t="n">
        <v>2157</v>
      </c>
      <c r="K20" t="n">
        <v>2193</v>
      </c>
      <c r="L20" t="n">
        <v>1410</v>
      </c>
      <c r="M20" t="n">
        <v>849.9</v>
      </c>
      <c r="N20" t="n">
        <v>720.5</v>
      </c>
      <c r="O20" t="n">
        <v>647.9</v>
      </c>
      <c r="P20" t="n">
        <v>647.9</v>
      </c>
    </row>
    <row r="21">
      <c r="A21" s="5" t="inlineStr">
        <is>
          <t>Bruttoergebnis vom Umsatz</t>
        </is>
      </c>
      <c r="B21" s="5" t="inlineStr">
        <is>
          <t>Gross Profit</t>
        </is>
      </c>
      <c r="C21" t="inlineStr">
        <is>
          <t>-</t>
        </is>
      </c>
      <c r="D21" t="n">
        <v>780.7</v>
      </c>
      <c r="E21" t="n">
        <v>925.4</v>
      </c>
      <c r="F21" t="n">
        <v>882.1</v>
      </c>
      <c r="G21" t="n">
        <v>433.1</v>
      </c>
      <c r="H21" t="n">
        <v>521.1</v>
      </c>
      <c r="I21" t="n">
        <v>767.4</v>
      </c>
      <c r="J21" t="n">
        <v>1351</v>
      </c>
      <c r="K21" t="n">
        <v>1564</v>
      </c>
      <c r="L21" t="n">
        <v>974.5</v>
      </c>
      <c r="M21" t="n">
        <v>528.3</v>
      </c>
      <c r="N21" t="n">
        <v>420.6</v>
      </c>
      <c r="O21" t="n">
        <v>407.9</v>
      </c>
      <c r="P21" t="n">
        <v>407.9</v>
      </c>
    </row>
    <row r="22">
      <c r="A22" s="5" t="inlineStr">
        <is>
          <t>Operatives Ergebnis (EBIT)</t>
        </is>
      </c>
      <c r="B22" s="5" t="inlineStr">
        <is>
          <t>EBIT Earning Before Interest &amp; Tax</t>
        </is>
      </c>
      <c r="C22" t="inlineStr">
        <is>
          <t>-</t>
        </is>
      </c>
      <c r="D22" t="n">
        <v>506.7</v>
      </c>
      <c r="E22" t="n">
        <v>709.3</v>
      </c>
      <c r="F22" t="n">
        <v>676.5</v>
      </c>
      <c r="G22" t="n">
        <v>200.4</v>
      </c>
      <c r="H22" t="n">
        <v>245.6</v>
      </c>
      <c r="I22" t="n">
        <v>488.1</v>
      </c>
      <c r="J22" t="n">
        <v>1047</v>
      </c>
      <c r="K22" t="n">
        <v>1361</v>
      </c>
      <c r="L22" t="n">
        <v>833.5</v>
      </c>
      <c r="M22" t="n">
        <v>428.8</v>
      </c>
      <c r="N22" t="n">
        <v>283.6</v>
      </c>
      <c r="O22" t="n">
        <v>224.6</v>
      </c>
      <c r="P22" t="n">
        <v>224.6</v>
      </c>
    </row>
    <row r="23">
      <c r="A23" s="5" t="inlineStr">
        <is>
          <t>Finanzergebnis</t>
        </is>
      </c>
      <c r="B23" s="5" t="inlineStr">
        <is>
          <t>Financial Result</t>
        </is>
      </c>
      <c r="C23" t="inlineStr">
        <is>
          <t>-</t>
        </is>
      </c>
      <c r="D23" t="n">
        <v>-22.8</v>
      </c>
      <c r="E23" t="n">
        <v>32.2</v>
      </c>
      <c r="F23" t="n">
        <v>41.7</v>
      </c>
      <c r="G23" t="n">
        <v>12</v>
      </c>
      <c r="H23" t="n">
        <v>5.5</v>
      </c>
      <c r="I23" t="n">
        <v>-70</v>
      </c>
      <c r="J23" t="n">
        <v>117.6</v>
      </c>
      <c r="K23" t="n">
        <v>173.5</v>
      </c>
      <c r="L23" t="n">
        <v>188.9</v>
      </c>
      <c r="M23" t="n">
        <v>28.6</v>
      </c>
      <c r="N23" t="n">
        <v>-16.2</v>
      </c>
      <c r="O23" t="n">
        <v>11.1</v>
      </c>
      <c r="P23" t="n">
        <v>11.1</v>
      </c>
    </row>
    <row r="24">
      <c r="A24" s="5" t="inlineStr">
        <is>
          <t>Ergebnis vor Steuer (EBT)</t>
        </is>
      </c>
      <c r="B24" s="5" t="inlineStr">
        <is>
          <t>EBT Earning Before Tax</t>
        </is>
      </c>
      <c r="C24" t="inlineStr">
        <is>
          <t>-</t>
        </is>
      </c>
      <c r="D24" t="n">
        <v>483.9</v>
      </c>
      <c r="E24" t="n">
        <v>741.5</v>
      </c>
      <c r="F24" t="n">
        <v>718.2</v>
      </c>
      <c r="G24" t="n">
        <v>212.4</v>
      </c>
      <c r="H24" t="n">
        <v>251.1</v>
      </c>
      <c r="I24" t="n">
        <v>418.1</v>
      </c>
      <c r="J24" t="n">
        <v>1164</v>
      </c>
      <c r="K24" t="n">
        <v>1534</v>
      </c>
      <c r="L24" t="n">
        <v>1022</v>
      </c>
      <c r="M24" t="n">
        <v>457.4</v>
      </c>
      <c r="N24" t="n">
        <v>267.4</v>
      </c>
      <c r="O24" t="n">
        <v>235.7</v>
      </c>
      <c r="P24" t="n">
        <v>235.7</v>
      </c>
    </row>
    <row r="25">
      <c r="A25" s="5" t="inlineStr">
        <is>
          <t>Ergebnis nach Steuer</t>
        </is>
      </c>
      <c r="B25" s="5" t="inlineStr">
        <is>
          <t>Earnings after tax</t>
        </is>
      </c>
      <c r="C25" t="inlineStr">
        <is>
          <t>-</t>
        </is>
      </c>
      <c r="D25" t="n">
        <v>350</v>
      </c>
      <c r="E25" t="n">
        <v>560.8</v>
      </c>
      <c r="F25" t="n">
        <v>425</v>
      </c>
      <c r="G25" t="n">
        <v>69.40000000000001</v>
      </c>
      <c r="H25" t="n">
        <v>117.1</v>
      </c>
      <c r="I25" t="n">
        <v>261</v>
      </c>
      <c r="J25" t="n">
        <v>845.4</v>
      </c>
      <c r="K25" t="n">
        <v>1039</v>
      </c>
      <c r="L25" t="n">
        <v>749.4</v>
      </c>
      <c r="M25" t="n">
        <v>358.3</v>
      </c>
      <c r="N25" t="n">
        <v>152.8</v>
      </c>
      <c r="O25" t="n">
        <v>161</v>
      </c>
      <c r="P25" t="n">
        <v>161</v>
      </c>
    </row>
    <row r="26">
      <c r="A26" s="5" t="inlineStr">
        <is>
          <t>Minderheitenanteil</t>
        </is>
      </c>
      <c r="B26" s="5" t="inlineStr">
        <is>
          <t>Minority Share</t>
        </is>
      </c>
      <c r="C26" t="inlineStr">
        <is>
          <t>-</t>
        </is>
      </c>
      <c r="D26" t="n">
        <v>-0.1</v>
      </c>
      <c r="E26" t="n">
        <v>-0.2</v>
      </c>
      <c r="F26" t="n">
        <v>2</v>
      </c>
      <c r="G26" t="n">
        <v>1.1</v>
      </c>
      <c r="H26" t="n">
        <v>-8.6</v>
      </c>
      <c r="I26" t="n">
        <v>-20.6</v>
      </c>
      <c r="J26" t="n">
        <v>-109.4</v>
      </c>
      <c r="K26" t="n">
        <v>-136.9</v>
      </c>
      <c r="L26" t="n">
        <v>-84.3</v>
      </c>
      <c r="M26" t="n">
        <v>-36.3</v>
      </c>
      <c r="N26" t="n">
        <v>-24.8</v>
      </c>
      <c r="O26" t="n">
        <v>-17.5</v>
      </c>
      <c r="P26" t="n">
        <v>-17.5</v>
      </c>
    </row>
    <row r="27">
      <c r="A27" s="5" t="inlineStr">
        <is>
          <t>Jahresüberschuss/-fehlbetrag</t>
        </is>
      </c>
      <c r="B27" s="5" t="inlineStr">
        <is>
          <t>Net Profit</t>
        </is>
      </c>
      <c r="C27" t="inlineStr">
        <is>
          <t>-</t>
        </is>
      </c>
      <c r="D27" t="n">
        <v>349.8</v>
      </c>
      <c r="E27" t="n">
        <v>560.8</v>
      </c>
      <c r="F27" t="n">
        <v>427</v>
      </c>
      <c r="G27" t="n">
        <v>70.5</v>
      </c>
      <c r="H27" t="n">
        <v>108.4</v>
      </c>
      <c r="I27" t="n">
        <v>240.4</v>
      </c>
      <c r="J27" t="n">
        <v>736.1</v>
      </c>
      <c r="K27" t="n">
        <v>901.7</v>
      </c>
      <c r="L27" t="n">
        <v>665.1</v>
      </c>
      <c r="M27" t="n">
        <v>322</v>
      </c>
      <c r="N27" t="n">
        <v>127.9</v>
      </c>
      <c r="O27" t="n">
        <v>143.5</v>
      </c>
      <c r="P27" t="n">
        <v>143.5</v>
      </c>
    </row>
    <row r="28">
      <c r="A28" s="5" t="inlineStr">
        <is>
          <t>Summe Umlaufvermögen</t>
        </is>
      </c>
      <c r="B28" s="5" t="inlineStr">
        <is>
          <t>Current Assets</t>
        </is>
      </c>
      <c r="C28" t="inlineStr">
        <is>
          <t>-</t>
        </is>
      </c>
      <c r="D28" t="n">
        <v>1303</v>
      </c>
      <c r="E28" t="n">
        <v>1494</v>
      </c>
      <c r="F28" t="n">
        <v>1424</v>
      </c>
      <c r="G28" t="n">
        <v>1177</v>
      </c>
      <c r="H28" t="n">
        <v>1178</v>
      </c>
      <c r="I28" t="n">
        <v>1774</v>
      </c>
      <c r="J28" t="n">
        <v>1150</v>
      </c>
      <c r="K28" t="n">
        <v>1101</v>
      </c>
      <c r="L28" t="n">
        <v>930.4</v>
      </c>
      <c r="M28" t="n">
        <v>520.3</v>
      </c>
      <c r="N28" t="n">
        <v>367.7</v>
      </c>
      <c r="O28" t="n">
        <v>346.5</v>
      </c>
      <c r="P28" t="n">
        <v>346.5</v>
      </c>
    </row>
    <row r="29">
      <c r="A29" s="5" t="inlineStr">
        <is>
          <t>Summe Anlagevermögen</t>
        </is>
      </c>
      <c r="B29" s="5" t="inlineStr">
        <is>
          <t>Fixed Assets</t>
        </is>
      </c>
      <c r="C29" t="inlineStr">
        <is>
          <t>-</t>
        </is>
      </c>
      <c r="D29" t="n">
        <v>3453</v>
      </c>
      <c r="E29" t="n">
        <v>3244</v>
      </c>
      <c r="F29" t="n">
        <v>2866</v>
      </c>
      <c r="G29" t="n">
        <v>2681</v>
      </c>
      <c r="H29" t="n">
        <v>2564</v>
      </c>
      <c r="I29" t="n">
        <v>2311</v>
      </c>
      <c r="J29" t="n">
        <v>2121</v>
      </c>
      <c r="K29" t="n">
        <v>1759</v>
      </c>
      <c r="L29" t="n">
        <v>1418</v>
      </c>
      <c r="M29" t="n">
        <v>1023</v>
      </c>
      <c r="N29" t="n">
        <v>833.7</v>
      </c>
      <c r="O29" t="n">
        <v>700.4</v>
      </c>
      <c r="P29" t="n">
        <v>700.4</v>
      </c>
    </row>
    <row r="30">
      <c r="A30" s="5" t="inlineStr">
        <is>
          <t>Summe Aktiva</t>
        </is>
      </c>
      <c r="B30" s="5" t="inlineStr">
        <is>
          <t>Total Assets</t>
        </is>
      </c>
      <c r="C30" t="inlineStr">
        <is>
          <t>-</t>
        </is>
      </c>
      <c r="D30" t="n">
        <v>4756</v>
      </c>
      <c r="E30" t="n">
        <v>4738</v>
      </c>
      <c r="F30" t="n">
        <v>4290</v>
      </c>
      <c r="G30" t="n">
        <v>3858</v>
      </c>
      <c r="H30" t="n">
        <v>3742</v>
      </c>
      <c r="I30" t="n">
        <v>4084</v>
      </c>
      <c r="J30" t="n">
        <v>3271</v>
      </c>
      <c r="K30" t="n">
        <v>2859</v>
      </c>
      <c r="L30" t="n">
        <v>2348</v>
      </c>
      <c r="M30" t="n">
        <v>1543</v>
      </c>
      <c r="N30" t="n">
        <v>1201</v>
      </c>
      <c r="O30" t="n">
        <v>1047</v>
      </c>
      <c r="P30" t="n">
        <v>1047</v>
      </c>
    </row>
    <row r="31">
      <c r="A31" s="5" t="inlineStr">
        <is>
          <t>Summe kurzfristiges Fremdkapital</t>
        </is>
      </c>
      <c r="B31" s="5" t="inlineStr">
        <is>
          <t>Short-Term Debt</t>
        </is>
      </c>
      <c r="C31" t="inlineStr">
        <is>
          <t>-</t>
        </is>
      </c>
      <c r="D31" t="n">
        <v>160.6</v>
      </c>
      <c r="E31" t="n">
        <v>172.4</v>
      </c>
      <c r="F31" t="n">
        <v>154.1</v>
      </c>
      <c r="G31" t="n">
        <v>103.3</v>
      </c>
      <c r="H31" t="n">
        <v>139.8</v>
      </c>
      <c r="I31" t="n">
        <v>144.1</v>
      </c>
      <c r="J31" t="n">
        <v>177.2</v>
      </c>
      <c r="K31" t="n">
        <v>291.3</v>
      </c>
      <c r="L31" t="n">
        <v>165</v>
      </c>
      <c r="M31" t="n">
        <v>74.2</v>
      </c>
      <c r="N31" t="n">
        <v>89.59999999999999</v>
      </c>
      <c r="O31" t="n">
        <v>507.4</v>
      </c>
      <c r="P31" t="n">
        <v>507.4</v>
      </c>
    </row>
    <row r="32">
      <c r="A32" s="5" t="inlineStr">
        <is>
          <t>Summe langfristiges Fremdkapital</t>
        </is>
      </c>
      <c r="B32" s="5" t="inlineStr">
        <is>
          <t>Long-Term Debt</t>
        </is>
      </c>
      <c r="C32" t="inlineStr">
        <is>
          <t>-</t>
        </is>
      </c>
      <c r="D32" t="n">
        <v>1467</v>
      </c>
      <c r="E32" t="n">
        <v>1499</v>
      </c>
      <c r="F32" t="n">
        <v>1419</v>
      </c>
      <c r="G32" t="n">
        <v>1380</v>
      </c>
      <c r="H32" t="n">
        <v>1301</v>
      </c>
      <c r="I32" t="n">
        <v>1268</v>
      </c>
      <c r="J32" t="n">
        <v>491.6</v>
      </c>
      <c r="K32" t="n">
        <v>418.7</v>
      </c>
      <c r="L32" t="n">
        <v>263.6</v>
      </c>
      <c r="M32" t="n">
        <v>166.1</v>
      </c>
      <c r="N32" t="n">
        <v>118.4</v>
      </c>
      <c r="O32" t="n">
        <v>116.5</v>
      </c>
      <c r="P32" t="n">
        <v>116.5</v>
      </c>
    </row>
    <row r="33">
      <c r="A33" s="5" t="inlineStr">
        <is>
          <t>Summe Fremdkapital</t>
        </is>
      </c>
      <c r="B33" s="5" t="inlineStr">
        <is>
          <t>Total Liabilities</t>
        </is>
      </c>
      <c r="C33" t="inlineStr">
        <is>
          <t>-</t>
        </is>
      </c>
      <c r="D33" t="n">
        <v>1628</v>
      </c>
      <c r="E33" t="n">
        <v>1671</v>
      </c>
      <c r="F33" t="n">
        <v>1573</v>
      </c>
      <c r="G33" t="n">
        <v>1483</v>
      </c>
      <c r="H33" t="n">
        <v>1440</v>
      </c>
      <c r="I33" t="n">
        <v>1412</v>
      </c>
      <c r="J33" t="n">
        <v>668.8</v>
      </c>
      <c r="K33" t="n">
        <v>710</v>
      </c>
      <c r="L33" t="n">
        <v>428.6</v>
      </c>
      <c r="M33" t="n">
        <v>240.2</v>
      </c>
      <c r="N33" t="n">
        <v>208</v>
      </c>
      <c r="O33" t="n">
        <v>623.8</v>
      </c>
      <c r="P33" t="n">
        <v>623.8</v>
      </c>
    </row>
    <row r="34">
      <c r="A34" s="5" t="inlineStr">
        <is>
          <t>Minderheitenanteil</t>
        </is>
      </c>
      <c r="B34" s="5" t="inlineStr">
        <is>
          <t>Minority Share</t>
        </is>
      </c>
      <c r="C34" t="inlineStr">
        <is>
          <t>-</t>
        </is>
      </c>
      <c r="D34" t="n">
        <v>79</v>
      </c>
      <c r="E34" t="n">
        <v>55.2</v>
      </c>
      <c r="F34" t="n">
        <v>36.1</v>
      </c>
      <c r="G34" t="n">
        <v>30.2</v>
      </c>
      <c r="H34" t="n">
        <v>26.5</v>
      </c>
      <c r="I34" t="n">
        <v>398.5</v>
      </c>
      <c r="J34" t="n">
        <v>368.6</v>
      </c>
      <c r="K34" t="n">
        <v>281.6</v>
      </c>
      <c r="L34" t="n">
        <v>205.6</v>
      </c>
      <c r="M34" t="n">
        <v>127</v>
      </c>
      <c r="N34" t="n">
        <v>89.8</v>
      </c>
      <c r="O34" t="n">
        <v>62.9</v>
      </c>
      <c r="P34" t="n">
        <v>62.9</v>
      </c>
    </row>
    <row r="35">
      <c r="A35" s="5" t="inlineStr">
        <is>
          <t>Summe Eigenkapital</t>
        </is>
      </c>
      <c r="B35" s="5" t="inlineStr">
        <is>
          <t>Equity</t>
        </is>
      </c>
      <c r="C35" t="inlineStr">
        <is>
          <t>-</t>
        </is>
      </c>
      <c r="D35" t="n">
        <v>3049</v>
      </c>
      <c r="E35" t="n">
        <v>3011</v>
      </c>
      <c r="F35" t="n">
        <v>2680</v>
      </c>
      <c r="G35" t="n">
        <v>2344</v>
      </c>
      <c r="H35" t="n">
        <v>2275</v>
      </c>
      <c r="I35" t="n">
        <v>2273</v>
      </c>
      <c r="J35" t="n">
        <v>2234</v>
      </c>
      <c r="K35" t="n">
        <v>1868</v>
      </c>
      <c r="L35" t="n">
        <v>1714</v>
      </c>
      <c r="M35" t="n">
        <v>1176</v>
      </c>
      <c r="N35" t="n">
        <v>903.6</v>
      </c>
      <c r="O35" t="n">
        <v>360.2</v>
      </c>
      <c r="P35" t="n">
        <v>360.2</v>
      </c>
    </row>
    <row r="36">
      <c r="A36" s="5" t="inlineStr">
        <is>
          <t>Summe Passiva</t>
        </is>
      </c>
      <c r="B36" s="5" t="inlineStr">
        <is>
          <t>Liabilities &amp; Shareholder Equity</t>
        </is>
      </c>
      <c r="C36" t="inlineStr">
        <is>
          <t>-</t>
        </is>
      </c>
      <c r="D36" t="n">
        <v>4756</v>
      </c>
      <c r="E36" t="n">
        <v>4738</v>
      </c>
      <c r="F36" t="n">
        <v>4290</v>
      </c>
      <c r="G36" t="n">
        <v>3858</v>
      </c>
      <c r="H36" t="n">
        <v>3742</v>
      </c>
      <c r="I36" t="n">
        <v>4084</v>
      </c>
      <c r="J36" t="n">
        <v>3271</v>
      </c>
      <c r="K36" t="n">
        <v>2859</v>
      </c>
      <c r="L36" t="n">
        <v>2348</v>
      </c>
      <c r="M36" t="n">
        <v>1543</v>
      </c>
      <c r="N36" t="n">
        <v>1201</v>
      </c>
      <c r="O36" t="n">
        <v>1047</v>
      </c>
      <c r="P36" t="n">
        <v>1047</v>
      </c>
    </row>
    <row r="37">
      <c r="A37" s="5" t="inlineStr">
        <is>
          <t>Mio.Aktien im Umlauf</t>
        </is>
      </c>
      <c r="B37" s="5" t="inlineStr">
        <is>
          <t>Million shares outstanding</t>
        </is>
      </c>
      <c r="C37" t="n">
        <v>736.89</v>
      </c>
      <c r="D37" t="n">
        <v>736.9</v>
      </c>
      <c r="E37" t="n">
        <v>736.9</v>
      </c>
      <c r="F37" t="n">
        <v>736.5</v>
      </c>
      <c r="G37" t="n">
        <v>730.2</v>
      </c>
      <c r="H37" t="n">
        <v>730.2</v>
      </c>
      <c r="I37" t="n">
        <v>730.2</v>
      </c>
      <c r="J37" t="n">
        <v>717.2</v>
      </c>
      <c r="K37" t="n">
        <v>717.2</v>
      </c>
      <c r="L37" t="n">
        <v>717.2</v>
      </c>
      <c r="M37" t="n">
        <v>717.2</v>
      </c>
      <c r="N37" t="n">
        <v>717.2</v>
      </c>
      <c r="O37" t="inlineStr">
        <is>
          <t>-</t>
        </is>
      </c>
      <c r="P37" t="inlineStr">
        <is>
          <t>-</t>
        </is>
      </c>
    </row>
    <row r="38">
      <c r="A38" s="5" t="inlineStr">
        <is>
          <t>Gezeichnetes Kapital (in Mio.)</t>
        </is>
      </c>
      <c r="B38" s="5" t="inlineStr">
        <is>
          <t>Subscribed Capital in M</t>
        </is>
      </c>
      <c r="C38" t="n">
        <v>368.55</v>
      </c>
      <c r="D38" t="n">
        <v>368.5</v>
      </c>
      <c r="E38" t="n">
        <v>368.5</v>
      </c>
      <c r="F38" t="n">
        <v>368.5</v>
      </c>
      <c r="G38" t="n">
        <v>368.5</v>
      </c>
      <c r="H38" t="n">
        <v>368.5</v>
      </c>
      <c r="I38" t="n">
        <v>368.5</v>
      </c>
      <c r="J38" t="n">
        <v>358.7</v>
      </c>
      <c r="K38" t="n">
        <v>358.7</v>
      </c>
      <c r="L38" t="n">
        <v>358.7</v>
      </c>
      <c r="M38" t="n">
        <v>358.7</v>
      </c>
      <c r="N38" t="n">
        <v>358.7</v>
      </c>
      <c r="O38" t="inlineStr">
        <is>
          <t>-</t>
        </is>
      </c>
      <c r="P38" t="inlineStr">
        <is>
          <t>-</t>
        </is>
      </c>
    </row>
    <row r="39">
      <c r="A39" s="5" t="inlineStr">
        <is>
          <t>Ergebnis je Aktie (brutto)</t>
        </is>
      </c>
      <c r="B39" s="5" t="inlineStr">
        <is>
          <t>Earnings per share</t>
        </is>
      </c>
      <c r="C39" t="inlineStr">
        <is>
          <t>-</t>
        </is>
      </c>
      <c r="D39" t="n">
        <v>0.66</v>
      </c>
      <c r="E39" t="n">
        <v>1.01</v>
      </c>
      <c r="F39" t="n">
        <v>0.98</v>
      </c>
      <c r="G39" t="n">
        <v>0.29</v>
      </c>
      <c r="H39" t="n">
        <v>0.34</v>
      </c>
      <c r="I39" t="n">
        <v>0.57</v>
      </c>
      <c r="J39" t="n">
        <v>1.62</v>
      </c>
      <c r="K39" t="n">
        <v>2.14</v>
      </c>
      <c r="L39" t="n">
        <v>1.43</v>
      </c>
      <c r="M39" t="n">
        <v>0.64</v>
      </c>
      <c r="N39" t="n">
        <v>0.37</v>
      </c>
      <c r="O39" t="inlineStr">
        <is>
          <t>-</t>
        </is>
      </c>
      <c r="P39" t="inlineStr">
        <is>
          <t>-</t>
        </is>
      </c>
    </row>
    <row r="40">
      <c r="A40" s="5" t="inlineStr">
        <is>
          <t>Ergebnis je Aktie (unverwässert)</t>
        </is>
      </c>
      <c r="B40" s="5" t="inlineStr">
        <is>
          <t>Basic Earnings per share</t>
        </is>
      </c>
      <c r="C40" t="n">
        <v>0.28</v>
      </c>
      <c r="D40" t="n">
        <v>0.48</v>
      </c>
      <c r="E40" t="n">
        <v>0.76</v>
      </c>
      <c r="F40" t="n">
        <v>0.58</v>
      </c>
      <c r="G40" t="n">
        <v>0.1</v>
      </c>
      <c r="H40" t="n">
        <v>0.15</v>
      </c>
      <c r="I40" t="n">
        <v>0.33</v>
      </c>
      <c r="J40" t="n">
        <v>1.03</v>
      </c>
      <c r="K40" t="n">
        <v>1.26</v>
      </c>
      <c r="L40" t="n">
        <v>0.93</v>
      </c>
      <c r="M40" t="n">
        <v>0.45</v>
      </c>
      <c r="N40" t="n">
        <v>0.19</v>
      </c>
      <c r="O40" t="n">
        <v>0.23</v>
      </c>
      <c r="P40" t="n">
        <v>0.23</v>
      </c>
    </row>
    <row r="41">
      <c r="A41" s="5" t="inlineStr">
        <is>
          <t>Ergebnis je Aktie (verwässert)</t>
        </is>
      </c>
      <c r="B41" s="5" t="inlineStr">
        <is>
          <t>Diluted Earnings per share</t>
        </is>
      </c>
      <c r="C41" t="n">
        <v>0.28</v>
      </c>
      <c r="D41" t="n">
        <v>0.48</v>
      </c>
      <c r="E41" t="n">
        <v>0.76</v>
      </c>
      <c r="F41" t="n">
        <v>0.58</v>
      </c>
      <c r="G41" t="n">
        <v>0.1</v>
      </c>
      <c r="H41" t="n">
        <v>0.15</v>
      </c>
      <c r="I41" t="n">
        <v>0.33</v>
      </c>
      <c r="J41" t="n">
        <v>1.03</v>
      </c>
      <c r="K41" t="n">
        <v>1.26</v>
      </c>
      <c r="L41" t="n">
        <v>0.93</v>
      </c>
      <c r="M41" t="n">
        <v>0.45</v>
      </c>
      <c r="N41" t="n">
        <v>0.19</v>
      </c>
      <c r="O41" t="n">
        <v>0.23</v>
      </c>
      <c r="P41" t="n">
        <v>0.23</v>
      </c>
    </row>
    <row r="42">
      <c r="A42" s="5" t="inlineStr">
        <is>
          <t>Dividende je Aktie</t>
        </is>
      </c>
      <c r="B42" s="5" t="inlineStr">
        <is>
          <t>Dividend per share</t>
        </is>
      </c>
      <c r="C42" t="n">
        <v>0.14</v>
      </c>
      <c r="D42" t="n">
        <v>0.27</v>
      </c>
      <c r="E42" t="n">
        <v>0.4</v>
      </c>
      <c r="F42" t="n">
        <v>0.3</v>
      </c>
      <c r="G42" t="n">
        <v>0.05</v>
      </c>
      <c r="H42" t="n">
        <v>0.15</v>
      </c>
      <c r="I42" t="n">
        <v>0.36</v>
      </c>
      <c r="J42" t="n">
        <v>0.58</v>
      </c>
      <c r="K42" t="n">
        <v>1.03</v>
      </c>
      <c r="L42" t="n">
        <v>0.45</v>
      </c>
      <c r="M42" t="n">
        <v>0.16</v>
      </c>
      <c r="N42" t="n">
        <v>0.14</v>
      </c>
      <c r="O42" t="inlineStr">
        <is>
          <t>-</t>
        </is>
      </c>
      <c r="P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Umsatz je Aktie</t>
        </is>
      </c>
      <c r="B44" s="5" t="inlineStr">
        <is>
          <t>Revenue per share</t>
        </is>
      </c>
      <c r="C44" t="inlineStr">
        <is>
          <t>-</t>
        </is>
      </c>
      <c r="D44" t="n">
        <v>2.85</v>
      </c>
      <c r="E44" t="n">
        <v>2.84</v>
      </c>
      <c r="F44" t="n">
        <v>2.59</v>
      </c>
      <c r="G44" t="n">
        <v>1.98</v>
      </c>
      <c r="H44" t="n">
        <v>1.94</v>
      </c>
      <c r="I44" t="n">
        <v>2.21</v>
      </c>
      <c r="J44" t="n">
        <v>3.01</v>
      </c>
      <c r="K44" t="n">
        <v>3.06</v>
      </c>
      <c r="L44" t="n">
        <v>1.97</v>
      </c>
      <c r="M44" t="n">
        <v>1.19</v>
      </c>
      <c r="N44" t="n">
        <v>1</v>
      </c>
      <c r="O44" t="inlineStr">
        <is>
          <t>-</t>
        </is>
      </c>
      <c r="P44" t="inlineStr">
        <is>
          <t>-</t>
        </is>
      </c>
    </row>
    <row r="45">
      <c r="A45" s="5" t="inlineStr">
        <is>
          <t>Buchwert je Aktie</t>
        </is>
      </c>
      <c r="B45" s="5" t="inlineStr">
        <is>
          <t>Book value per share</t>
        </is>
      </c>
      <c r="C45" t="inlineStr">
        <is>
          <t>-</t>
        </is>
      </c>
      <c r="D45" t="n">
        <v>4.14</v>
      </c>
      <c r="E45" t="n">
        <v>4.09</v>
      </c>
      <c r="F45" t="n">
        <v>3.64</v>
      </c>
      <c r="G45" t="n">
        <v>3.21</v>
      </c>
      <c r="H45" t="n">
        <v>3.12</v>
      </c>
      <c r="I45" t="n">
        <v>3.11</v>
      </c>
      <c r="J45" t="n">
        <v>3.11</v>
      </c>
      <c r="K45" t="n">
        <v>2.6</v>
      </c>
      <c r="L45" t="n">
        <v>2.39</v>
      </c>
      <c r="M45" t="n">
        <v>1.64</v>
      </c>
      <c r="N45" t="n">
        <v>1.26</v>
      </c>
      <c r="O45" t="inlineStr">
        <is>
          <t>-</t>
        </is>
      </c>
      <c r="P45" t="inlineStr">
        <is>
          <t>-</t>
        </is>
      </c>
    </row>
    <row r="46">
      <c r="A46" s="5" t="inlineStr">
        <is>
          <t>Cashflow je Aktie</t>
        </is>
      </c>
      <c r="B46" s="5" t="inlineStr">
        <is>
          <t>Cashflow per share</t>
        </is>
      </c>
      <c r="C46" t="inlineStr">
        <is>
          <t>-</t>
        </is>
      </c>
      <c r="D46" t="n">
        <v>0.8</v>
      </c>
      <c r="E46" t="n">
        <v>1.03</v>
      </c>
      <c r="F46" t="n">
        <v>1.22</v>
      </c>
      <c r="G46" t="n">
        <v>0.74</v>
      </c>
      <c r="H46" t="n">
        <v>0.17</v>
      </c>
      <c r="I46" t="n">
        <v>0.61</v>
      </c>
      <c r="J46" t="n">
        <v>1.03</v>
      </c>
      <c r="K46" t="n">
        <v>1.74</v>
      </c>
      <c r="L46" t="n">
        <v>0.98</v>
      </c>
      <c r="M46" t="n">
        <v>0.54</v>
      </c>
      <c r="N46" t="n">
        <v>0.58</v>
      </c>
      <c r="O46" t="inlineStr">
        <is>
          <t>-</t>
        </is>
      </c>
      <c r="P46" t="inlineStr">
        <is>
          <t>-</t>
        </is>
      </c>
    </row>
    <row r="47">
      <c r="A47" s="5" t="inlineStr">
        <is>
          <t>Bilanzsumme je Aktie</t>
        </is>
      </c>
      <c r="B47" s="5" t="inlineStr">
        <is>
          <t>Total assets per share</t>
        </is>
      </c>
      <c r="C47" t="inlineStr">
        <is>
          <t>-</t>
        </is>
      </c>
      <c r="D47" t="n">
        <v>6.45</v>
      </c>
      <c r="E47" t="n">
        <v>6.43</v>
      </c>
      <c r="F47" t="n">
        <v>5.82</v>
      </c>
      <c r="G47" t="n">
        <v>5.28</v>
      </c>
      <c r="H47" t="n">
        <v>5.12</v>
      </c>
      <c r="I47" t="n">
        <v>5.59</v>
      </c>
      <c r="J47" t="n">
        <v>4.56</v>
      </c>
      <c r="K47" t="n">
        <v>3.99</v>
      </c>
      <c r="L47" t="n">
        <v>3.27</v>
      </c>
      <c r="M47" t="n">
        <v>2.15</v>
      </c>
      <c r="N47" t="n">
        <v>1.68</v>
      </c>
      <c r="O47" t="inlineStr">
        <is>
          <t>-</t>
        </is>
      </c>
      <c r="P47" t="inlineStr">
        <is>
          <t>-</t>
        </is>
      </c>
    </row>
    <row r="48">
      <c r="A48" s="5" t="inlineStr">
        <is>
          <t>Personal am Ende des Jahres</t>
        </is>
      </c>
      <c r="B48" s="5" t="inlineStr">
        <is>
          <t>Staff at the end of year</t>
        </is>
      </c>
      <c r="C48" t="n">
        <v>5683</v>
      </c>
      <c r="D48" t="n">
        <v>5161</v>
      </c>
      <c r="E48" t="n">
        <v>4898</v>
      </c>
      <c r="F48" t="n">
        <v>4570</v>
      </c>
      <c r="G48" t="n">
        <v>4362</v>
      </c>
      <c r="H48" t="n">
        <v>3830</v>
      </c>
      <c r="I48" t="n">
        <v>3387</v>
      </c>
      <c r="J48" t="n">
        <v>3128</v>
      </c>
      <c r="K48" t="n">
        <v>2739</v>
      </c>
      <c r="L48" t="n">
        <v>2429</v>
      </c>
      <c r="M48" t="n">
        <v>2212</v>
      </c>
      <c r="N48" t="n">
        <v>1857</v>
      </c>
      <c r="O48" t="inlineStr">
        <is>
          <t>-</t>
        </is>
      </c>
      <c r="P48" t="inlineStr">
        <is>
          <t>-</t>
        </is>
      </c>
    </row>
    <row r="49">
      <c r="A49" s="5" t="inlineStr">
        <is>
          <t>Personalaufwand in Mio. USD</t>
        </is>
      </c>
      <c r="B49" s="5" t="inlineStr">
        <is>
          <t>Personnel expenses in M</t>
        </is>
      </c>
      <c r="C49" t="n">
        <v>136.3</v>
      </c>
      <c r="D49" t="n">
        <v>122.5</v>
      </c>
      <c r="E49" t="n">
        <v>116.5</v>
      </c>
      <c r="F49" t="n">
        <v>101</v>
      </c>
      <c r="G49" t="n">
        <v>101.4</v>
      </c>
      <c r="H49" t="n">
        <v>103.9</v>
      </c>
      <c r="I49" t="n">
        <v>103.9</v>
      </c>
      <c r="J49" t="n">
        <v>126.1</v>
      </c>
      <c r="K49" t="n">
        <v>140.2</v>
      </c>
      <c r="L49" t="n">
        <v>95.59999999999999</v>
      </c>
      <c r="M49" t="n">
        <v>72.09999999999999</v>
      </c>
      <c r="N49" t="n">
        <v>65.3</v>
      </c>
      <c r="O49" t="inlineStr">
        <is>
          <t>-</t>
        </is>
      </c>
      <c r="P49" t="inlineStr">
        <is>
          <t>-</t>
        </is>
      </c>
    </row>
    <row r="50">
      <c r="A50" s="5" t="inlineStr">
        <is>
          <t>Aufwand je Mitarbeiter in USD</t>
        </is>
      </c>
      <c r="B50" s="5" t="inlineStr">
        <is>
          <t>Effort per employee</t>
        </is>
      </c>
      <c r="C50" t="n">
        <v>23984</v>
      </c>
      <c r="D50" t="n">
        <v>23736</v>
      </c>
      <c r="E50" t="n">
        <v>23785</v>
      </c>
      <c r="F50" t="n">
        <v>22101</v>
      </c>
      <c r="G50" t="n">
        <v>23246</v>
      </c>
      <c r="H50" t="n">
        <v>27128</v>
      </c>
      <c r="I50" t="n">
        <v>30676</v>
      </c>
      <c r="J50" t="n">
        <v>40313</v>
      </c>
      <c r="K50" t="n">
        <v>51187</v>
      </c>
      <c r="L50" t="n">
        <v>39358</v>
      </c>
      <c r="M50" t="n">
        <v>32595</v>
      </c>
      <c r="N50" t="n">
        <v>35164</v>
      </c>
      <c r="O50" t="inlineStr">
        <is>
          <t>-</t>
        </is>
      </c>
      <c r="P50" t="inlineStr">
        <is>
          <t>-</t>
        </is>
      </c>
    </row>
    <row r="51">
      <c r="A51" s="5" t="inlineStr">
        <is>
          <t>Umsatz je Mitarbeiter in USD</t>
        </is>
      </c>
      <c r="B51" s="5" t="inlineStr">
        <is>
          <t>Turnover per employee</t>
        </is>
      </c>
      <c r="C51" t="inlineStr">
        <is>
          <t>-</t>
        </is>
      </c>
      <c r="D51" t="n">
        <v>407634</v>
      </c>
      <c r="E51" t="n">
        <v>427379</v>
      </c>
      <c r="F51" t="n">
        <v>416958</v>
      </c>
      <c r="G51" t="n">
        <v>331133</v>
      </c>
      <c r="H51" t="n">
        <v>369112</v>
      </c>
      <c r="I51" t="n">
        <v>476882</v>
      </c>
      <c r="J51" t="n">
        <v>689706</v>
      </c>
      <c r="K51" t="n">
        <v>800548</v>
      </c>
      <c r="L51" t="n">
        <v>580321</v>
      </c>
      <c r="M51" t="n">
        <v>384222</v>
      </c>
      <c r="N51" t="n">
        <v>387991</v>
      </c>
      <c r="O51" t="inlineStr">
        <is>
          <t>-</t>
        </is>
      </c>
      <c r="P51" t="inlineStr">
        <is>
          <t>-</t>
        </is>
      </c>
    </row>
    <row r="52">
      <c r="A52" s="5" t="inlineStr">
        <is>
          <t>Bruttoergebnis je Mitarbeiter in USD</t>
        </is>
      </c>
      <c r="B52" s="5" t="inlineStr">
        <is>
          <t>Gross Profit per employee</t>
        </is>
      </c>
      <c r="C52" t="inlineStr">
        <is>
          <t>-</t>
        </is>
      </c>
      <c r="D52" t="n">
        <v>151269</v>
      </c>
      <c r="E52" t="n">
        <v>188934</v>
      </c>
      <c r="F52" t="n">
        <v>193020</v>
      </c>
      <c r="G52" t="n">
        <v>99289</v>
      </c>
      <c r="H52" t="n">
        <v>136057</v>
      </c>
      <c r="I52" t="n">
        <v>226572</v>
      </c>
      <c r="J52" t="n">
        <v>431809</v>
      </c>
      <c r="K52" t="n">
        <v>570829</v>
      </c>
      <c r="L52" t="n">
        <v>401194</v>
      </c>
      <c r="M52" t="n">
        <v>238834</v>
      </c>
      <c r="N52" t="n">
        <v>226494</v>
      </c>
      <c r="O52" t="inlineStr">
        <is>
          <t>-</t>
        </is>
      </c>
      <c r="P52" t="inlineStr">
        <is>
          <t>-</t>
        </is>
      </c>
    </row>
    <row r="53">
      <c r="A53" s="5" t="inlineStr">
        <is>
          <t>Gewinn je Mitarbeiter in USD</t>
        </is>
      </c>
      <c r="B53" s="5" t="inlineStr">
        <is>
          <t>Earnings per employee</t>
        </is>
      </c>
      <c r="C53" t="inlineStr">
        <is>
          <t>-</t>
        </is>
      </c>
      <c r="D53" t="n">
        <v>67778</v>
      </c>
      <c r="E53" t="n">
        <v>114496</v>
      </c>
      <c r="F53" t="n">
        <v>93435</v>
      </c>
      <c r="G53" t="n">
        <v>16162</v>
      </c>
      <c r="H53" t="n">
        <v>28303</v>
      </c>
      <c r="I53" t="n">
        <v>70977</v>
      </c>
      <c r="J53" t="n">
        <v>235326</v>
      </c>
      <c r="K53" t="n">
        <v>329208</v>
      </c>
      <c r="L53" t="n">
        <v>273816</v>
      </c>
      <c r="M53" t="n">
        <v>145570</v>
      </c>
      <c r="N53" t="n">
        <v>68875</v>
      </c>
      <c r="O53" t="inlineStr">
        <is>
          <t>-</t>
        </is>
      </c>
      <c r="P53" t="inlineStr">
        <is>
          <t>-</t>
        </is>
      </c>
    </row>
    <row r="54">
      <c r="A54" s="5" t="inlineStr">
        <is>
          <t>KGV (Kurs/Gewinn)</t>
        </is>
      </c>
      <c r="B54" s="5" t="inlineStr">
        <is>
          <t>PE (price/earnings)</t>
        </is>
      </c>
      <c r="C54" t="n">
        <v>23.1</v>
      </c>
      <c r="D54" t="n">
        <v>23.1</v>
      </c>
      <c r="E54" t="n">
        <v>18.8</v>
      </c>
      <c r="F54" t="n">
        <v>26.2</v>
      </c>
      <c r="G54" t="n">
        <v>103.6</v>
      </c>
      <c r="H54" t="n">
        <v>79.59999999999999</v>
      </c>
      <c r="I54" t="n">
        <v>37.2</v>
      </c>
      <c r="J54" t="n">
        <v>29</v>
      </c>
      <c r="K54" t="n">
        <v>19</v>
      </c>
      <c r="L54" t="n">
        <v>28.6</v>
      </c>
      <c r="M54" t="n">
        <v>28.4</v>
      </c>
      <c r="N54" t="n">
        <v>19.5</v>
      </c>
      <c r="O54" t="inlineStr">
        <is>
          <t>-</t>
        </is>
      </c>
      <c r="P54" t="inlineStr">
        <is>
          <t>-</t>
        </is>
      </c>
    </row>
    <row r="55">
      <c r="A55" s="5" t="inlineStr">
        <is>
          <t>KUV (Kurs/Umsatz)</t>
        </is>
      </c>
      <c r="B55" s="5" t="inlineStr">
        <is>
          <t>PS (price/sales)</t>
        </is>
      </c>
      <c r="C55" t="inlineStr">
        <is>
          <t>-</t>
        </is>
      </c>
      <c r="D55" t="n">
        <v>3.84</v>
      </c>
      <c r="E55" t="n">
        <v>5.03</v>
      </c>
      <c r="F55" t="n">
        <v>5.87</v>
      </c>
      <c r="G55" t="n">
        <v>5.24</v>
      </c>
      <c r="H55" t="n">
        <v>6.17</v>
      </c>
      <c r="I55" t="n">
        <v>5.55</v>
      </c>
      <c r="J55" t="n">
        <v>9.93</v>
      </c>
      <c r="K55" t="n">
        <v>7.85</v>
      </c>
      <c r="L55" t="n">
        <v>13.55</v>
      </c>
      <c r="M55" t="n">
        <v>10.8</v>
      </c>
      <c r="N55" t="n">
        <v>3.68</v>
      </c>
      <c r="O55" t="inlineStr">
        <is>
          <t>-</t>
        </is>
      </c>
      <c r="P55" t="inlineStr">
        <is>
          <t>-</t>
        </is>
      </c>
    </row>
    <row r="56">
      <c r="A56" s="5" t="inlineStr">
        <is>
          <t>KBV (Kurs/Buchwert)</t>
        </is>
      </c>
      <c r="B56" s="5" t="inlineStr">
        <is>
          <t>PB (price/book value)</t>
        </is>
      </c>
      <c r="C56" t="inlineStr">
        <is>
          <t>-</t>
        </is>
      </c>
      <c r="D56" t="n">
        <v>2.65</v>
      </c>
      <c r="E56" t="n">
        <v>3.5</v>
      </c>
      <c r="F56" t="n">
        <v>4.18</v>
      </c>
      <c r="G56" t="n">
        <v>3.23</v>
      </c>
      <c r="H56" t="n">
        <v>3.83</v>
      </c>
      <c r="I56" t="n">
        <v>3.94</v>
      </c>
      <c r="J56" t="n">
        <v>9.59</v>
      </c>
      <c r="K56" t="n">
        <v>9.210000000000001</v>
      </c>
      <c r="L56" t="n">
        <v>11.15</v>
      </c>
      <c r="M56" t="n">
        <v>7.81</v>
      </c>
      <c r="N56" t="n">
        <v>2.94</v>
      </c>
      <c r="O56" t="inlineStr">
        <is>
          <t>-</t>
        </is>
      </c>
      <c r="P56" t="inlineStr">
        <is>
          <t>-</t>
        </is>
      </c>
    </row>
    <row r="57">
      <c r="A57" s="5" t="inlineStr">
        <is>
          <t>KCV (Kurs/Cashflow)</t>
        </is>
      </c>
      <c r="B57" s="5" t="inlineStr">
        <is>
          <t>PC (price/cashflow)</t>
        </is>
      </c>
      <c r="C57" t="inlineStr">
        <is>
          <t>-</t>
        </is>
      </c>
      <c r="D57" t="n">
        <v>13.74</v>
      </c>
      <c r="E57" t="n">
        <v>13.83</v>
      </c>
      <c r="F57" t="n">
        <v>12.47</v>
      </c>
      <c r="G57" t="n">
        <v>13.93</v>
      </c>
      <c r="H57" t="n">
        <v>71.7</v>
      </c>
      <c r="I57" t="n">
        <v>20.09</v>
      </c>
      <c r="J57" t="n">
        <v>29.08</v>
      </c>
      <c r="K57" t="n">
        <v>13.77</v>
      </c>
      <c r="L57" t="n">
        <v>27.27</v>
      </c>
      <c r="M57" t="n">
        <v>23.5</v>
      </c>
      <c r="N57" t="n">
        <v>6.4</v>
      </c>
      <c r="O57" t="inlineStr">
        <is>
          <t>-</t>
        </is>
      </c>
      <c r="P57" t="inlineStr">
        <is>
          <t>-</t>
        </is>
      </c>
    </row>
    <row r="58">
      <c r="A58" s="5" t="inlineStr">
        <is>
          <t>Dividendenrendite in %</t>
        </is>
      </c>
      <c r="B58" s="5" t="inlineStr">
        <is>
          <t>Dividend Yield in %</t>
        </is>
      </c>
      <c r="C58" t="n">
        <v>2.27</v>
      </c>
      <c r="D58" t="n">
        <v>2.5</v>
      </c>
      <c r="E58" t="n">
        <v>2.83</v>
      </c>
      <c r="F58" t="n">
        <v>1.98</v>
      </c>
      <c r="G58" t="n">
        <v>0.48</v>
      </c>
      <c r="H58" t="n">
        <v>1.26</v>
      </c>
      <c r="I58" t="n">
        <v>2.93</v>
      </c>
      <c r="J58" t="n">
        <v>1.94</v>
      </c>
      <c r="K58" t="n">
        <v>4.29</v>
      </c>
      <c r="L58" t="n">
        <v>1.69</v>
      </c>
      <c r="M58" t="n">
        <v>1.25</v>
      </c>
      <c r="N58" t="n">
        <v>3.78</v>
      </c>
      <c r="O58" t="inlineStr">
        <is>
          <t>-</t>
        </is>
      </c>
      <c r="P58" t="inlineStr">
        <is>
          <t>-</t>
        </is>
      </c>
    </row>
    <row r="59">
      <c r="A59" s="5" t="inlineStr">
        <is>
          <t>Gewinnrendite in %</t>
        </is>
      </c>
      <c r="B59" s="5" t="inlineStr">
        <is>
          <t>Return on profit in %</t>
        </is>
      </c>
      <c r="C59" t="n">
        <v>4.3</v>
      </c>
      <c r="D59" t="n">
        <v>4.3</v>
      </c>
      <c r="E59" t="n">
        <v>5.3</v>
      </c>
      <c r="F59" t="n">
        <v>3.8</v>
      </c>
      <c r="G59" t="n">
        <v>1</v>
      </c>
      <c r="H59" t="n">
        <v>1.3</v>
      </c>
      <c r="I59" t="n">
        <v>2.7</v>
      </c>
      <c r="J59" t="n">
        <v>3.4</v>
      </c>
      <c r="K59" t="n">
        <v>5.3</v>
      </c>
      <c r="L59" t="n">
        <v>3.5</v>
      </c>
      <c r="M59" t="n">
        <v>3.5</v>
      </c>
      <c r="N59" t="n">
        <v>5.1</v>
      </c>
      <c r="O59" t="inlineStr">
        <is>
          <t>-</t>
        </is>
      </c>
      <c r="P59" t="inlineStr">
        <is>
          <t>-</t>
        </is>
      </c>
    </row>
    <row r="60">
      <c r="A60" s="5" t="inlineStr">
        <is>
          <t>Eigenkapitalrendite in %</t>
        </is>
      </c>
      <c r="B60" s="5" t="inlineStr">
        <is>
          <t>Return on Equity in %</t>
        </is>
      </c>
      <c r="C60" t="inlineStr">
        <is>
          <t>-</t>
        </is>
      </c>
      <c r="D60" t="n">
        <v>11.47</v>
      </c>
      <c r="E60" t="n">
        <v>18.62</v>
      </c>
      <c r="F60" t="n">
        <v>15.93</v>
      </c>
      <c r="G60" t="n">
        <v>3.01</v>
      </c>
      <c r="H60" t="n">
        <v>4.76</v>
      </c>
      <c r="I60" t="n">
        <v>10.57</v>
      </c>
      <c r="J60" t="n">
        <v>32.96</v>
      </c>
      <c r="K60" t="n">
        <v>48.28</v>
      </c>
      <c r="L60" t="n">
        <v>38.81</v>
      </c>
      <c r="M60" t="n">
        <v>27.38</v>
      </c>
      <c r="N60" t="n">
        <v>14.15</v>
      </c>
      <c r="O60" t="n">
        <v>39.84</v>
      </c>
      <c r="P60" t="n">
        <v>39.84</v>
      </c>
    </row>
    <row r="61">
      <c r="A61" s="5" t="inlineStr">
        <is>
          <t>Umsatzrendite in %</t>
        </is>
      </c>
      <c r="B61" s="5" t="inlineStr">
        <is>
          <t>Return on sales in %</t>
        </is>
      </c>
      <c r="C61" t="inlineStr">
        <is>
          <t>-</t>
        </is>
      </c>
      <c r="D61" t="n">
        <v>16.63</v>
      </c>
      <c r="E61" t="n">
        <v>26.79</v>
      </c>
      <c r="F61" t="n">
        <v>22.41</v>
      </c>
      <c r="G61" t="n">
        <v>4.88</v>
      </c>
      <c r="H61" t="n">
        <v>7.67</v>
      </c>
      <c r="I61" t="n">
        <v>14.88</v>
      </c>
      <c r="J61" t="n">
        <v>34.12</v>
      </c>
      <c r="K61" t="n">
        <v>41.12</v>
      </c>
      <c r="L61" t="n">
        <v>47.18</v>
      </c>
      <c r="M61" t="n">
        <v>37.89</v>
      </c>
      <c r="N61" t="n">
        <v>17.75</v>
      </c>
      <c r="O61" t="n">
        <v>22.15</v>
      </c>
      <c r="P61" t="n">
        <v>22.15</v>
      </c>
    </row>
    <row r="62">
      <c r="A62" s="5" t="inlineStr">
        <is>
          <t>Gesamtkapitalrendite in %</t>
        </is>
      </c>
      <c r="B62" s="5" t="inlineStr">
        <is>
          <t>Total Return on Investment in %</t>
        </is>
      </c>
      <c r="C62" t="inlineStr">
        <is>
          <t>-</t>
        </is>
      </c>
      <c r="D62" t="n">
        <v>7.35</v>
      </c>
      <c r="E62" t="n">
        <v>11.84</v>
      </c>
      <c r="F62" t="n">
        <v>9.949999999999999</v>
      </c>
      <c r="G62" t="n">
        <v>1.83</v>
      </c>
      <c r="H62" t="n">
        <v>2.9</v>
      </c>
      <c r="I62" t="n">
        <v>5.89</v>
      </c>
      <c r="J62" t="n">
        <v>22.5</v>
      </c>
      <c r="K62" t="n">
        <v>31.53</v>
      </c>
      <c r="L62" t="n">
        <v>28.33</v>
      </c>
      <c r="M62" t="n">
        <v>20.86</v>
      </c>
      <c r="N62" t="n">
        <v>10.65</v>
      </c>
      <c r="O62" t="n">
        <v>13.71</v>
      </c>
      <c r="P62" t="n">
        <v>13.71</v>
      </c>
    </row>
    <row r="63">
      <c r="A63" s="5" t="inlineStr">
        <is>
          <t>Return on Investment in %</t>
        </is>
      </c>
      <c r="B63" s="5" t="inlineStr">
        <is>
          <t>Return on Investment in %</t>
        </is>
      </c>
      <c r="C63" t="inlineStr">
        <is>
          <t>-</t>
        </is>
      </c>
      <c r="D63" t="n">
        <v>7.35</v>
      </c>
      <c r="E63" t="n">
        <v>11.84</v>
      </c>
      <c r="F63" t="n">
        <v>9.949999999999999</v>
      </c>
      <c r="G63" t="n">
        <v>1.83</v>
      </c>
      <c r="H63" t="n">
        <v>2.9</v>
      </c>
      <c r="I63" t="n">
        <v>5.89</v>
      </c>
      <c r="J63" t="n">
        <v>22.5</v>
      </c>
      <c r="K63" t="n">
        <v>31.53</v>
      </c>
      <c r="L63" t="n">
        <v>28.33</v>
      </c>
      <c r="M63" t="n">
        <v>20.86</v>
      </c>
      <c r="N63" t="n">
        <v>10.65</v>
      </c>
      <c r="O63" t="n">
        <v>13.71</v>
      </c>
      <c r="P63" t="n">
        <v>13.71</v>
      </c>
    </row>
    <row r="64">
      <c r="A64" s="5" t="inlineStr">
        <is>
          <t>Arbeitsintensität in %</t>
        </is>
      </c>
      <c r="B64" s="5" t="inlineStr">
        <is>
          <t>Work Intensity in %</t>
        </is>
      </c>
      <c r="C64" t="inlineStr">
        <is>
          <t>-</t>
        </is>
      </c>
      <c r="D64" t="n">
        <v>27.39</v>
      </c>
      <c r="E64" t="n">
        <v>31.53</v>
      </c>
      <c r="F64" t="n">
        <v>33.2</v>
      </c>
      <c r="G64" t="n">
        <v>30.5</v>
      </c>
      <c r="H64" t="n">
        <v>31.48</v>
      </c>
      <c r="I64" t="n">
        <v>43.42</v>
      </c>
      <c r="J64" t="n">
        <v>35.15</v>
      </c>
      <c r="K64" t="n">
        <v>38.49</v>
      </c>
      <c r="L64" t="n">
        <v>39.63</v>
      </c>
      <c r="M64" t="n">
        <v>33.71</v>
      </c>
      <c r="N64" t="n">
        <v>30.61</v>
      </c>
      <c r="O64" t="n">
        <v>33.1</v>
      </c>
      <c r="P64" t="n">
        <v>33.1</v>
      </c>
    </row>
    <row r="65">
      <c r="A65" s="5" t="inlineStr">
        <is>
          <t>Eigenkapitalquote in %</t>
        </is>
      </c>
      <c r="B65" s="5" t="inlineStr">
        <is>
          <t>Equity Ratio in %</t>
        </is>
      </c>
      <c r="C65" t="inlineStr">
        <is>
          <t>-</t>
        </is>
      </c>
      <c r="D65" t="n">
        <v>64.11</v>
      </c>
      <c r="E65" t="n">
        <v>63.56</v>
      </c>
      <c r="F65" t="n">
        <v>62.48</v>
      </c>
      <c r="G65" t="n">
        <v>60.76</v>
      </c>
      <c r="H65" t="n">
        <v>60.8</v>
      </c>
      <c r="I65" t="n">
        <v>55.66</v>
      </c>
      <c r="J65" t="n">
        <v>68.28</v>
      </c>
      <c r="K65" t="n">
        <v>65.31999999999999</v>
      </c>
      <c r="L65" t="n">
        <v>72.98999999999999</v>
      </c>
      <c r="M65" t="n">
        <v>76.20999999999999</v>
      </c>
      <c r="N65" t="n">
        <v>75.20999999999999</v>
      </c>
      <c r="O65" t="n">
        <v>34.41</v>
      </c>
      <c r="P65" t="n">
        <v>34.41</v>
      </c>
    </row>
    <row r="66">
      <c r="A66" s="5" t="inlineStr">
        <is>
          <t>Fremdkapitalquote in %</t>
        </is>
      </c>
      <c r="B66" s="5" t="inlineStr">
        <is>
          <t>Debt Ratio in %</t>
        </is>
      </c>
      <c r="C66" t="inlineStr">
        <is>
          <t>-</t>
        </is>
      </c>
      <c r="D66" t="n">
        <v>35.89</v>
      </c>
      <c r="E66" t="n">
        <v>36.44</v>
      </c>
      <c r="F66" t="n">
        <v>37.52</v>
      </c>
      <c r="G66" t="n">
        <v>39.24</v>
      </c>
      <c r="H66" t="n">
        <v>39.2</v>
      </c>
      <c r="I66" t="n">
        <v>44.34</v>
      </c>
      <c r="J66" t="n">
        <v>31.72</v>
      </c>
      <c r="K66" t="n">
        <v>34.68</v>
      </c>
      <c r="L66" t="n">
        <v>27.01</v>
      </c>
      <c r="M66" t="n">
        <v>23.79</v>
      </c>
      <c r="N66" t="n">
        <v>24.79</v>
      </c>
      <c r="O66" t="n">
        <v>65.59</v>
      </c>
      <c r="P66" t="n">
        <v>65.59</v>
      </c>
    </row>
    <row r="67">
      <c r="A67" s="5" t="inlineStr">
        <is>
          <t>Verschuldungsgrad in %</t>
        </is>
      </c>
      <c r="B67" s="5" t="inlineStr">
        <is>
          <t>Finance Gearing in %</t>
        </is>
      </c>
      <c r="C67" t="inlineStr">
        <is>
          <t>-</t>
        </is>
      </c>
      <c r="D67" t="n">
        <v>55.97</v>
      </c>
      <c r="E67" t="n">
        <v>57.34</v>
      </c>
      <c r="F67" t="n">
        <v>60.06</v>
      </c>
      <c r="G67" t="n">
        <v>64.56999999999999</v>
      </c>
      <c r="H67" t="n">
        <v>64.47</v>
      </c>
      <c r="I67" t="n">
        <v>79.65000000000001</v>
      </c>
      <c r="J67" t="n">
        <v>46.45</v>
      </c>
      <c r="K67" t="n">
        <v>53.09</v>
      </c>
      <c r="L67" t="n">
        <v>37.01</v>
      </c>
      <c r="M67" t="n">
        <v>31.22</v>
      </c>
      <c r="N67" t="n">
        <v>32.96</v>
      </c>
      <c r="O67" t="n">
        <v>190.64</v>
      </c>
      <c r="P67" t="n">
        <v>190.64</v>
      </c>
    </row>
    <row r="68">
      <c r="A68" s="5" t="inlineStr">
        <is>
          <t>Bruttoergebnis Marge in %</t>
        </is>
      </c>
      <c r="B68" s="5" t="inlineStr">
        <is>
          <t>Gross Profit Marge in %</t>
        </is>
      </c>
      <c r="C68" t="inlineStr">
        <is>
          <t>-</t>
        </is>
      </c>
      <c r="D68" t="n">
        <v>37.11</v>
      </c>
      <c r="E68" t="n">
        <v>44.21</v>
      </c>
      <c r="F68" t="n">
        <v>46.28</v>
      </c>
      <c r="G68" t="n">
        <v>29.99</v>
      </c>
      <c r="H68" t="n">
        <v>36.85</v>
      </c>
      <c r="I68" t="n">
        <v>47.52</v>
      </c>
      <c r="J68" t="n">
        <v>62.63</v>
      </c>
      <c r="K68" t="n">
        <v>71.31999999999999</v>
      </c>
      <c r="L68" t="n">
        <v>69.11</v>
      </c>
      <c r="M68" t="n">
        <v>62.16</v>
      </c>
      <c r="N68" t="n">
        <v>58.38</v>
      </c>
      <c r="O68" t="n">
        <v>62.96</v>
      </c>
    </row>
    <row r="69">
      <c r="A69" s="5" t="inlineStr">
        <is>
          <t>Kurzfristige Vermögensquote in %</t>
        </is>
      </c>
      <c r="B69" s="5" t="inlineStr">
        <is>
          <t>Current Assets Ratio in %</t>
        </is>
      </c>
      <c r="C69" t="inlineStr">
        <is>
          <t>-</t>
        </is>
      </c>
      <c r="D69" t="n">
        <v>27.4</v>
      </c>
      <c r="E69" t="n">
        <v>31.53</v>
      </c>
      <c r="F69" t="n">
        <v>33.19</v>
      </c>
      <c r="G69" t="n">
        <v>30.51</v>
      </c>
      <c r="H69" t="n">
        <v>31.48</v>
      </c>
      <c r="I69" t="n">
        <v>43.44</v>
      </c>
      <c r="J69" t="n">
        <v>35.16</v>
      </c>
      <c r="K69" t="n">
        <v>38.51</v>
      </c>
      <c r="L69" t="n">
        <v>39.63</v>
      </c>
      <c r="M69" t="n">
        <v>33.72</v>
      </c>
      <c r="N69" t="n">
        <v>30.62</v>
      </c>
      <c r="O69" t="n">
        <v>33.09</v>
      </c>
    </row>
    <row r="70">
      <c r="A70" s="5" t="inlineStr">
        <is>
          <t>Nettogewinn Marge in %</t>
        </is>
      </c>
      <c r="B70" s="5" t="inlineStr">
        <is>
          <t>Net Profit Marge in %</t>
        </is>
      </c>
      <c r="C70" t="inlineStr">
        <is>
          <t>-</t>
        </is>
      </c>
      <c r="D70" t="n">
        <v>16.63</v>
      </c>
      <c r="E70" t="n">
        <v>26.79</v>
      </c>
      <c r="F70" t="n">
        <v>22.4</v>
      </c>
      <c r="G70" t="n">
        <v>4.88</v>
      </c>
      <c r="H70" t="n">
        <v>7.67</v>
      </c>
      <c r="I70" t="n">
        <v>14.89</v>
      </c>
      <c r="J70" t="n">
        <v>34.13</v>
      </c>
      <c r="K70" t="n">
        <v>41.12</v>
      </c>
      <c r="L70" t="n">
        <v>47.17</v>
      </c>
      <c r="M70" t="n">
        <v>37.89</v>
      </c>
      <c r="N70" t="n">
        <v>17.75</v>
      </c>
      <c r="O70" t="n">
        <v>22.15</v>
      </c>
    </row>
    <row r="71">
      <c r="A71" s="5" t="inlineStr">
        <is>
          <t>Operative Ergebnis Marge in %</t>
        </is>
      </c>
      <c r="B71" s="5" t="inlineStr">
        <is>
          <t>EBIT Marge in %</t>
        </is>
      </c>
      <c r="C71" t="inlineStr">
        <is>
          <t>-</t>
        </is>
      </c>
      <c r="D71" t="n">
        <v>24.08</v>
      </c>
      <c r="E71" t="n">
        <v>33.89</v>
      </c>
      <c r="F71" t="n">
        <v>35.49</v>
      </c>
      <c r="G71" t="n">
        <v>13.88</v>
      </c>
      <c r="H71" t="n">
        <v>17.37</v>
      </c>
      <c r="I71" t="n">
        <v>30.22</v>
      </c>
      <c r="J71" t="n">
        <v>48.54</v>
      </c>
      <c r="K71" t="n">
        <v>62.06</v>
      </c>
      <c r="L71" t="n">
        <v>59.11</v>
      </c>
      <c r="M71" t="n">
        <v>50.45</v>
      </c>
      <c r="N71" t="n">
        <v>39.36</v>
      </c>
      <c r="O71" t="n">
        <v>34.67</v>
      </c>
    </row>
    <row r="72">
      <c r="A72" s="5" t="inlineStr">
        <is>
          <t>Vermögensumsschlag in %</t>
        </is>
      </c>
      <c r="B72" s="5" t="inlineStr">
        <is>
          <t>Asset Turnover in %</t>
        </is>
      </c>
      <c r="C72" t="inlineStr">
        <is>
          <t>-</t>
        </is>
      </c>
      <c r="D72" t="n">
        <v>44.24</v>
      </c>
      <c r="E72" t="n">
        <v>44.17</v>
      </c>
      <c r="F72" t="n">
        <v>44.43</v>
      </c>
      <c r="G72" t="n">
        <v>37.43</v>
      </c>
      <c r="H72" t="n">
        <v>37.79</v>
      </c>
      <c r="I72" t="n">
        <v>39.54</v>
      </c>
      <c r="J72" t="n">
        <v>65.94</v>
      </c>
      <c r="K72" t="n">
        <v>76.70999999999999</v>
      </c>
      <c r="L72" t="n">
        <v>60.05</v>
      </c>
      <c r="M72" t="n">
        <v>55.08</v>
      </c>
      <c r="N72" t="n">
        <v>59.99</v>
      </c>
      <c r="O72" t="n">
        <v>61.88</v>
      </c>
    </row>
    <row r="73">
      <c r="A73" s="5" t="inlineStr">
        <is>
          <t>Langfristige Vermögensquote in %</t>
        </is>
      </c>
      <c r="B73" s="5" t="inlineStr">
        <is>
          <t>Non-Current Assets Ratio in %</t>
        </is>
      </c>
      <c r="C73" t="inlineStr">
        <is>
          <t>-</t>
        </is>
      </c>
      <c r="D73" t="n">
        <v>72.59999999999999</v>
      </c>
      <c r="E73" t="n">
        <v>68.47</v>
      </c>
      <c r="F73" t="n">
        <v>66.81</v>
      </c>
      <c r="G73" t="n">
        <v>69.48999999999999</v>
      </c>
      <c r="H73" t="n">
        <v>68.52</v>
      </c>
      <c r="I73" t="n">
        <v>56.59</v>
      </c>
      <c r="J73" t="n">
        <v>64.84</v>
      </c>
      <c r="K73" t="n">
        <v>61.53</v>
      </c>
      <c r="L73" t="n">
        <v>60.39</v>
      </c>
      <c r="M73" t="n">
        <v>66.3</v>
      </c>
      <c r="N73" t="n">
        <v>69.42</v>
      </c>
      <c r="O73" t="n">
        <v>66.90000000000001</v>
      </c>
    </row>
    <row r="74">
      <c r="A74" s="5" t="inlineStr">
        <is>
          <t>Gesamtkapitalrentabilität</t>
        </is>
      </c>
      <c r="B74" s="5" t="inlineStr">
        <is>
          <t>ROA Return on Assets in %</t>
        </is>
      </c>
      <c r="C74" t="inlineStr">
        <is>
          <t>-</t>
        </is>
      </c>
      <c r="D74" t="n">
        <v>7.35</v>
      </c>
      <c r="E74" t="n">
        <v>11.84</v>
      </c>
      <c r="F74" t="n">
        <v>9.949999999999999</v>
      </c>
      <c r="G74" t="n">
        <v>1.83</v>
      </c>
      <c r="H74" t="n">
        <v>2.9</v>
      </c>
      <c r="I74" t="n">
        <v>5.89</v>
      </c>
      <c r="J74" t="n">
        <v>22.5</v>
      </c>
      <c r="K74" t="n">
        <v>31.54</v>
      </c>
      <c r="L74" t="n">
        <v>28.33</v>
      </c>
      <c r="M74" t="n">
        <v>20.87</v>
      </c>
      <c r="N74" t="n">
        <v>10.65</v>
      </c>
      <c r="O74" t="n">
        <v>13.71</v>
      </c>
    </row>
    <row r="75">
      <c r="A75" s="5" t="inlineStr">
        <is>
          <t>Ertrag des eingesetzten Kapitals</t>
        </is>
      </c>
      <c r="B75" s="5" t="inlineStr">
        <is>
          <t>ROCE Return on Cap. Empl. in %</t>
        </is>
      </c>
      <c r="C75" t="inlineStr">
        <is>
          <t>-</t>
        </is>
      </c>
      <c r="D75" t="n">
        <v>11.03</v>
      </c>
      <c r="E75" t="n">
        <v>15.54</v>
      </c>
      <c r="F75" t="n">
        <v>16.36</v>
      </c>
      <c r="G75" t="n">
        <v>5.34</v>
      </c>
      <c r="H75" t="n">
        <v>6.82</v>
      </c>
      <c r="I75" t="n">
        <v>12.39</v>
      </c>
      <c r="J75" t="n">
        <v>33.84</v>
      </c>
      <c r="K75" t="n">
        <v>53</v>
      </c>
      <c r="L75" t="n">
        <v>38.18</v>
      </c>
      <c r="M75" t="n">
        <v>29.19</v>
      </c>
      <c r="N75" t="n">
        <v>25.52</v>
      </c>
      <c r="O75" t="n">
        <v>41.62</v>
      </c>
    </row>
    <row r="76">
      <c r="A76" s="5" t="inlineStr">
        <is>
          <t>Eigenkapital zu Anlagevermögen</t>
        </is>
      </c>
      <c r="B76" s="5" t="inlineStr">
        <is>
          <t>Equity to Fixed Assets in %</t>
        </is>
      </c>
      <c r="C76" t="inlineStr">
        <is>
          <t>-</t>
        </is>
      </c>
      <c r="D76" t="n">
        <v>88.3</v>
      </c>
      <c r="E76" t="n">
        <v>92.81999999999999</v>
      </c>
      <c r="F76" t="n">
        <v>93.51000000000001</v>
      </c>
      <c r="G76" t="n">
        <v>87.43000000000001</v>
      </c>
      <c r="H76" t="n">
        <v>88.73</v>
      </c>
      <c r="I76" t="n">
        <v>98.36</v>
      </c>
      <c r="J76" t="n">
        <v>105.33</v>
      </c>
      <c r="K76" t="n">
        <v>106.2</v>
      </c>
      <c r="L76" t="n">
        <v>120.87</v>
      </c>
      <c r="M76" t="n">
        <v>114.96</v>
      </c>
      <c r="N76" t="n">
        <v>108.38</v>
      </c>
      <c r="O76" t="n">
        <v>51.43</v>
      </c>
    </row>
    <row r="77">
      <c r="A77" s="5" t="inlineStr">
        <is>
          <t>Liquidität Dritten Grades</t>
        </is>
      </c>
      <c r="B77" s="5" t="inlineStr">
        <is>
          <t>Current Ratio in %</t>
        </is>
      </c>
      <c r="C77" t="inlineStr">
        <is>
          <t>-</t>
        </is>
      </c>
      <c r="D77" t="n">
        <v>811.33</v>
      </c>
      <c r="E77" t="n">
        <v>866.59</v>
      </c>
      <c r="F77" t="n">
        <v>924.08</v>
      </c>
      <c r="G77" t="n">
        <v>1139.4</v>
      </c>
      <c r="H77" t="n">
        <v>842.63</v>
      </c>
      <c r="I77" t="n">
        <v>1231.09</v>
      </c>
      <c r="J77" t="n">
        <v>648.98</v>
      </c>
      <c r="K77" t="n">
        <v>377.96</v>
      </c>
      <c r="L77" t="n">
        <v>563.88</v>
      </c>
      <c r="M77" t="n">
        <v>701.21</v>
      </c>
      <c r="N77" t="n">
        <v>410.38</v>
      </c>
      <c r="O77" t="n">
        <v>68.29000000000001</v>
      </c>
    </row>
    <row r="78">
      <c r="A78" s="5" t="inlineStr">
        <is>
          <t>Operativer Cashflow</t>
        </is>
      </c>
      <c r="B78" s="5" t="inlineStr">
        <is>
          <t>Operating Cashflow in M</t>
        </is>
      </c>
      <c r="C78" t="inlineStr">
        <is>
          <t>-</t>
        </is>
      </c>
      <c r="D78" t="n">
        <v>10125.006</v>
      </c>
      <c r="E78" t="n">
        <v>10191.327</v>
      </c>
      <c r="F78" t="n">
        <v>9184.155000000001</v>
      </c>
      <c r="G78" t="n">
        <v>10171.686</v>
      </c>
      <c r="H78" t="n">
        <v>52355.34</v>
      </c>
      <c r="I78" t="n">
        <v>14669.718</v>
      </c>
      <c r="J78" t="n">
        <v>20856.176</v>
      </c>
      <c r="K78" t="n">
        <v>9875.844000000001</v>
      </c>
      <c r="L78" t="n">
        <v>19558.044</v>
      </c>
      <c r="M78" t="n">
        <v>16854.2</v>
      </c>
      <c r="N78" t="n">
        <v>4590.080000000001</v>
      </c>
      <c r="O78" t="inlineStr">
        <is>
          <t>-</t>
        </is>
      </c>
    </row>
    <row r="79">
      <c r="A79" s="5" t="inlineStr">
        <is>
          <t>Aktienrückkauf</t>
        </is>
      </c>
      <c r="B79" s="5" t="inlineStr">
        <is>
          <t>Share Buyback in M</t>
        </is>
      </c>
      <c r="C79" t="n">
        <v>0.009999999999990905</v>
      </c>
      <c r="D79" t="n">
        <v>0</v>
      </c>
      <c r="E79" t="n">
        <v>-0.3999999999999773</v>
      </c>
      <c r="F79" t="n">
        <v>-6.299999999999955</v>
      </c>
      <c r="G79" t="n">
        <v>0</v>
      </c>
      <c r="H79" t="n">
        <v>0</v>
      </c>
      <c r="I79" t="n">
        <v>-13</v>
      </c>
      <c r="J79" t="n">
        <v>0</v>
      </c>
      <c r="K79" t="n">
        <v>0</v>
      </c>
      <c r="L79" t="n">
        <v>0</v>
      </c>
      <c r="M79" t="n">
        <v>0</v>
      </c>
      <c r="N79" t="inlineStr">
        <is>
          <t>-</t>
        </is>
      </c>
      <c r="O79" t="inlineStr">
        <is>
          <t>-</t>
        </is>
      </c>
    </row>
    <row r="80">
      <c r="A80" s="5" t="inlineStr">
        <is>
          <t>Umsatzwachstum 1J in %</t>
        </is>
      </c>
      <c r="B80" s="5" t="inlineStr">
        <is>
          <t>Revenue Growth 1Y in %</t>
        </is>
      </c>
      <c r="C80" t="inlineStr">
        <is>
          <t>-</t>
        </is>
      </c>
      <c r="D80" t="n">
        <v>0.53</v>
      </c>
      <c r="E80" t="n">
        <v>9.81</v>
      </c>
      <c r="F80" t="n">
        <v>31.99</v>
      </c>
      <c r="G80" t="n">
        <v>2.12</v>
      </c>
      <c r="H80" t="n">
        <v>-12.45</v>
      </c>
      <c r="I80" t="n">
        <v>-25.13</v>
      </c>
      <c r="J80" t="n">
        <v>-1.64</v>
      </c>
      <c r="K80" t="n">
        <v>55.53</v>
      </c>
      <c r="L80" t="n">
        <v>65.90000000000001</v>
      </c>
      <c r="M80" t="n">
        <v>17.96</v>
      </c>
      <c r="N80" t="n">
        <v>11.21</v>
      </c>
      <c r="O80" t="inlineStr">
        <is>
          <t>-</t>
        </is>
      </c>
    </row>
    <row r="81">
      <c r="A81" s="5" t="inlineStr">
        <is>
          <t>Umsatzwachstum 3J in %</t>
        </is>
      </c>
      <c r="B81" s="5" t="inlineStr">
        <is>
          <t>Revenue Growth 3Y in %</t>
        </is>
      </c>
      <c r="C81" t="inlineStr">
        <is>
          <t>-</t>
        </is>
      </c>
      <c r="D81" t="n">
        <v>14.11</v>
      </c>
      <c r="E81" t="n">
        <v>14.64</v>
      </c>
      <c r="F81" t="n">
        <v>7.22</v>
      </c>
      <c r="G81" t="n">
        <v>-11.82</v>
      </c>
      <c r="H81" t="n">
        <v>-13.07</v>
      </c>
      <c r="I81" t="n">
        <v>9.59</v>
      </c>
      <c r="J81" t="n">
        <v>39.93</v>
      </c>
      <c r="K81" t="n">
        <v>46.46</v>
      </c>
      <c r="L81" t="n">
        <v>31.69</v>
      </c>
      <c r="M81" t="n">
        <v>9.720000000000001</v>
      </c>
      <c r="N81" t="inlineStr">
        <is>
          <t>-</t>
        </is>
      </c>
      <c r="O81" t="inlineStr">
        <is>
          <t>-</t>
        </is>
      </c>
    </row>
    <row r="82">
      <c r="A82" s="5" t="inlineStr">
        <is>
          <t>Umsatzwachstum 5J in %</t>
        </is>
      </c>
      <c r="B82" s="5" t="inlineStr">
        <is>
          <t>Revenue Growth 5Y in %</t>
        </is>
      </c>
      <c r="C82" t="inlineStr">
        <is>
          <t>-</t>
        </is>
      </c>
      <c r="D82" t="n">
        <v>6.4</v>
      </c>
      <c r="E82" t="n">
        <v>1.27</v>
      </c>
      <c r="F82" t="n">
        <v>-1.02</v>
      </c>
      <c r="G82" t="n">
        <v>3.69</v>
      </c>
      <c r="H82" t="n">
        <v>16.44</v>
      </c>
      <c r="I82" t="n">
        <v>22.52</v>
      </c>
      <c r="J82" t="n">
        <v>29.79</v>
      </c>
      <c r="K82" t="n">
        <v>30.12</v>
      </c>
      <c r="L82" t="inlineStr">
        <is>
          <t>-</t>
        </is>
      </c>
      <c r="M82" t="inlineStr">
        <is>
          <t>-</t>
        </is>
      </c>
      <c r="N82" t="inlineStr">
        <is>
          <t>-</t>
        </is>
      </c>
      <c r="O82" t="inlineStr">
        <is>
          <t>-</t>
        </is>
      </c>
    </row>
    <row r="83">
      <c r="A83" s="5" t="inlineStr">
        <is>
          <t>Umsatzwachstum 10J in %</t>
        </is>
      </c>
      <c r="B83" s="5" t="inlineStr">
        <is>
          <t>Revenue Growth 10Y in %</t>
        </is>
      </c>
      <c r="C83" t="inlineStr">
        <is>
          <t>-</t>
        </is>
      </c>
      <c r="D83" t="n">
        <v>14.46</v>
      </c>
      <c r="E83" t="n">
        <v>15.53</v>
      </c>
      <c r="F83" t="n">
        <v>14.55</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inlineStr">
        <is>
          <t>-</t>
        </is>
      </c>
      <c r="D84" t="n">
        <v>-37.62</v>
      </c>
      <c r="E84" t="n">
        <v>31.33</v>
      </c>
      <c r="F84" t="n">
        <v>505.67</v>
      </c>
      <c r="G84" t="n">
        <v>-34.96</v>
      </c>
      <c r="H84" t="n">
        <v>-54.91</v>
      </c>
      <c r="I84" t="n">
        <v>-67.34</v>
      </c>
      <c r="J84" t="n">
        <v>-18.37</v>
      </c>
      <c r="K84" t="n">
        <v>35.57</v>
      </c>
      <c r="L84" t="n">
        <v>106.55</v>
      </c>
      <c r="M84" t="n">
        <v>151.76</v>
      </c>
      <c r="N84" t="n">
        <v>-10.87</v>
      </c>
      <c r="O84" t="inlineStr">
        <is>
          <t>-</t>
        </is>
      </c>
    </row>
    <row r="85">
      <c r="A85" s="5" t="inlineStr">
        <is>
          <t>Gewinnwachstum 3J in %</t>
        </is>
      </c>
      <c r="B85" s="5" t="inlineStr">
        <is>
          <t>Earnings Growth 3Y in %</t>
        </is>
      </c>
      <c r="C85" t="inlineStr">
        <is>
          <t>-</t>
        </is>
      </c>
      <c r="D85" t="n">
        <v>166.46</v>
      </c>
      <c r="E85" t="n">
        <v>167.35</v>
      </c>
      <c r="F85" t="n">
        <v>138.6</v>
      </c>
      <c r="G85" t="n">
        <v>-52.4</v>
      </c>
      <c r="H85" t="n">
        <v>-46.87</v>
      </c>
      <c r="I85" t="n">
        <v>-16.71</v>
      </c>
      <c r="J85" t="n">
        <v>41.25</v>
      </c>
      <c r="K85" t="n">
        <v>97.95999999999999</v>
      </c>
      <c r="L85" t="n">
        <v>82.48</v>
      </c>
      <c r="M85" t="n">
        <v>46.96</v>
      </c>
      <c r="N85" t="inlineStr">
        <is>
          <t>-</t>
        </is>
      </c>
      <c r="O85" t="inlineStr">
        <is>
          <t>-</t>
        </is>
      </c>
    </row>
    <row r="86">
      <c r="A86" s="5" t="inlineStr">
        <is>
          <t>Gewinnwachstum 5J in %</t>
        </is>
      </c>
      <c r="B86" s="5" t="inlineStr">
        <is>
          <t>Earnings Growth 5Y in %</t>
        </is>
      </c>
      <c r="C86" t="inlineStr">
        <is>
          <t>-</t>
        </is>
      </c>
      <c r="D86" t="n">
        <v>81.90000000000001</v>
      </c>
      <c r="E86" t="n">
        <v>75.95999999999999</v>
      </c>
      <c r="F86" t="n">
        <v>66.02</v>
      </c>
      <c r="G86" t="n">
        <v>-28</v>
      </c>
      <c r="H86" t="n">
        <v>0.3</v>
      </c>
      <c r="I86" t="n">
        <v>41.63</v>
      </c>
      <c r="J86" t="n">
        <v>52.93</v>
      </c>
      <c r="K86" t="n">
        <v>56.6</v>
      </c>
      <c r="L86" t="inlineStr">
        <is>
          <t>-</t>
        </is>
      </c>
      <c r="M86" t="inlineStr">
        <is>
          <t>-</t>
        </is>
      </c>
      <c r="N86" t="inlineStr">
        <is>
          <t>-</t>
        </is>
      </c>
      <c r="O86" t="inlineStr">
        <is>
          <t>-</t>
        </is>
      </c>
    </row>
    <row r="87">
      <c r="A87" s="5" t="inlineStr">
        <is>
          <t>Gewinnwachstum 10J in %</t>
        </is>
      </c>
      <c r="B87" s="5" t="inlineStr">
        <is>
          <t>Earnings Growth 10Y in %</t>
        </is>
      </c>
      <c r="C87" t="inlineStr">
        <is>
          <t>-</t>
        </is>
      </c>
      <c r="D87" t="n">
        <v>61.77</v>
      </c>
      <c r="E87" t="n">
        <v>64.44</v>
      </c>
      <c r="F87" t="n">
        <v>61.31</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inlineStr">
        <is>
          <t>-</t>
        </is>
      </c>
      <c r="D88" t="n">
        <v>0.28</v>
      </c>
      <c r="E88" t="n">
        <v>0.25</v>
      </c>
      <c r="F88" t="n">
        <v>0.4</v>
      </c>
      <c r="G88" t="n">
        <v>-3.7</v>
      </c>
      <c r="H88" t="n">
        <v>265.33</v>
      </c>
      <c r="I88" t="n">
        <v>0.89</v>
      </c>
      <c r="J88" t="n">
        <v>0.55</v>
      </c>
      <c r="K88" t="n">
        <v>0.34</v>
      </c>
      <c r="L88" t="inlineStr">
        <is>
          <t>-</t>
        </is>
      </c>
      <c r="M88" t="inlineStr">
        <is>
          <t>-</t>
        </is>
      </c>
      <c r="N88" t="inlineStr">
        <is>
          <t>-</t>
        </is>
      </c>
      <c r="O88" t="inlineStr">
        <is>
          <t>-</t>
        </is>
      </c>
    </row>
    <row r="89">
      <c r="A89" s="5" t="inlineStr">
        <is>
          <t>EBIT-Wachstum 1J in %</t>
        </is>
      </c>
      <c r="B89" s="5" t="inlineStr">
        <is>
          <t>EBIT Growth 1Y in %</t>
        </is>
      </c>
      <c r="C89" t="inlineStr">
        <is>
          <t>-</t>
        </is>
      </c>
      <c r="D89" t="n">
        <v>-28.56</v>
      </c>
      <c r="E89" t="n">
        <v>4.85</v>
      </c>
      <c r="F89" t="n">
        <v>237.57</v>
      </c>
      <c r="G89" t="n">
        <v>-18.4</v>
      </c>
      <c r="H89" t="n">
        <v>-49.68</v>
      </c>
      <c r="I89" t="n">
        <v>-53.38</v>
      </c>
      <c r="J89" t="n">
        <v>-23.07</v>
      </c>
      <c r="K89" t="n">
        <v>63.29</v>
      </c>
      <c r="L89" t="n">
        <v>94.38</v>
      </c>
      <c r="M89" t="n">
        <v>51.2</v>
      </c>
      <c r="N89" t="n">
        <v>26.27</v>
      </c>
      <c r="O89" t="inlineStr">
        <is>
          <t>-</t>
        </is>
      </c>
    </row>
    <row r="90">
      <c r="A90" s="5" t="inlineStr">
        <is>
          <t>EBIT-Wachstum 3J in %</t>
        </is>
      </c>
      <c r="B90" s="5" t="inlineStr">
        <is>
          <t>EBIT Growth 3Y in %</t>
        </is>
      </c>
      <c r="C90" t="inlineStr">
        <is>
          <t>-</t>
        </is>
      </c>
      <c r="D90" t="n">
        <v>71.29000000000001</v>
      </c>
      <c r="E90" t="n">
        <v>74.67</v>
      </c>
      <c r="F90" t="n">
        <v>56.5</v>
      </c>
      <c r="G90" t="n">
        <v>-40.49</v>
      </c>
      <c r="H90" t="n">
        <v>-42.04</v>
      </c>
      <c r="I90" t="n">
        <v>-4.39</v>
      </c>
      <c r="J90" t="n">
        <v>44.87</v>
      </c>
      <c r="K90" t="n">
        <v>69.62</v>
      </c>
      <c r="L90" t="n">
        <v>57.28</v>
      </c>
      <c r="M90" t="n">
        <v>25.82</v>
      </c>
      <c r="N90" t="inlineStr">
        <is>
          <t>-</t>
        </is>
      </c>
      <c r="O90" t="inlineStr">
        <is>
          <t>-</t>
        </is>
      </c>
    </row>
    <row r="91">
      <c r="A91" s="5" t="inlineStr">
        <is>
          <t>EBIT-Wachstum 5J in %</t>
        </is>
      </c>
      <c r="B91" s="5" t="inlineStr">
        <is>
          <t>EBIT Growth 5Y in %</t>
        </is>
      </c>
      <c r="C91" t="inlineStr">
        <is>
          <t>-</t>
        </is>
      </c>
      <c r="D91" t="n">
        <v>29.16</v>
      </c>
      <c r="E91" t="n">
        <v>24.19</v>
      </c>
      <c r="F91" t="n">
        <v>18.61</v>
      </c>
      <c r="G91" t="n">
        <v>-16.25</v>
      </c>
      <c r="H91" t="n">
        <v>6.31</v>
      </c>
      <c r="I91" t="n">
        <v>26.48</v>
      </c>
      <c r="J91" t="n">
        <v>42.41</v>
      </c>
      <c r="K91" t="n">
        <v>47.03</v>
      </c>
      <c r="L91" t="inlineStr">
        <is>
          <t>-</t>
        </is>
      </c>
      <c r="M91" t="inlineStr">
        <is>
          <t>-</t>
        </is>
      </c>
      <c r="N91" t="inlineStr">
        <is>
          <t>-</t>
        </is>
      </c>
      <c r="O91" t="inlineStr">
        <is>
          <t>-</t>
        </is>
      </c>
    </row>
    <row r="92">
      <c r="A92" s="5" t="inlineStr">
        <is>
          <t>EBIT-Wachstum 10J in %</t>
        </is>
      </c>
      <c r="B92" s="5" t="inlineStr">
        <is>
          <t>EBIT Growth 10Y in %</t>
        </is>
      </c>
      <c r="C92" t="inlineStr">
        <is>
          <t>-</t>
        </is>
      </c>
      <c r="D92" t="n">
        <v>27.82</v>
      </c>
      <c r="E92" t="n">
        <v>33.3</v>
      </c>
      <c r="F92" t="n">
        <v>32.82</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inlineStr">
        <is>
          <t>-</t>
        </is>
      </c>
      <c r="D93" t="n">
        <v>-0.65</v>
      </c>
      <c r="E93" t="n">
        <v>10.91</v>
      </c>
      <c r="F93" t="n">
        <v>-10.48</v>
      </c>
      <c r="G93" t="n">
        <v>-80.56999999999999</v>
      </c>
      <c r="H93" t="n">
        <v>256.89</v>
      </c>
      <c r="I93" t="n">
        <v>-30.91</v>
      </c>
      <c r="J93" t="n">
        <v>111.18</v>
      </c>
      <c r="K93" t="n">
        <v>-49.5</v>
      </c>
      <c r="L93" t="n">
        <v>16.04</v>
      </c>
      <c r="M93" t="n">
        <v>267.19</v>
      </c>
      <c r="N93" t="inlineStr">
        <is>
          <t>-</t>
        </is>
      </c>
      <c r="O93" t="inlineStr">
        <is>
          <t>-</t>
        </is>
      </c>
    </row>
    <row r="94">
      <c r="A94" s="5" t="inlineStr">
        <is>
          <t>Op.Cashflow Wachstum 3J in %</t>
        </is>
      </c>
      <c r="B94" s="5" t="inlineStr">
        <is>
          <t>Op.Cashflow Wachstum 3Y in %</t>
        </is>
      </c>
      <c r="C94" t="inlineStr">
        <is>
          <t>-</t>
        </is>
      </c>
      <c r="D94" t="n">
        <v>-0.07000000000000001</v>
      </c>
      <c r="E94" t="n">
        <v>-26.71</v>
      </c>
      <c r="F94" t="n">
        <v>55.28</v>
      </c>
      <c r="G94" t="n">
        <v>48.47</v>
      </c>
      <c r="H94" t="n">
        <v>112.39</v>
      </c>
      <c r="I94" t="n">
        <v>10.26</v>
      </c>
      <c r="J94" t="n">
        <v>25.91</v>
      </c>
      <c r="K94" t="n">
        <v>77.91</v>
      </c>
      <c r="L94" t="inlineStr">
        <is>
          <t>-</t>
        </is>
      </c>
      <c r="M94" t="inlineStr">
        <is>
          <t>-</t>
        </is>
      </c>
      <c r="N94" t="inlineStr">
        <is>
          <t>-</t>
        </is>
      </c>
      <c r="O94" t="inlineStr">
        <is>
          <t>-</t>
        </is>
      </c>
    </row>
    <row r="95">
      <c r="A95" s="5" t="inlineStr">
        <is>
          <t>Op.Cashflow Wachstum 5J in %</t>
        </is>
      </c>
      <c r="B95" s="5" t="inlineStr">
        <is>
          <t>Op.Cashflow Wachstum 5Y in %</t>
        </is>
      </c>
      <c r="C95" t="inlineStr">
        <is>
          <t>-</t>
        </is>
      </c>
      <c r="D95" t="n">
        <v>35.22</v>
      </c>
      <c r="E95" t="n">
        <v>29.17</v>
      </c>
      <c r="F95" t="n">
        <v>49.22</v>
      </c>
      <c r="G95" t="n">
        <v>41.42</v>
      </c>
      <c r="H95" t="n">
        <v>60.74</v>
      </c>
      <c r="I95" t="n">
        <v>62.8</v>
      </c>
      <c r="J95" t="inlineStr">
        <is>
          <t>-</t>
        </is>
      </c>
      <c r="K95" t="inlineStr">
        <is>
          <t>-</t>
        </is>
      </c>
      <c r="L95" t="inlineStr">
        <is>
          <t>-</t>
        </is>
      </c>
      <c r="M95" t="inlineStr">
        <is>
          <t>-</t>
        </is>
      </c>
      <c r="N95" t="inlineStr">
        <is>
          <t>-</t>
        </is>
      </c>
      <c r="O95" t="inlineStr">
        <is>
          <t>-</t>
        </is>
      </c>
    </row>
    <row r="96">
      <c r="A96" s="5" t="inlineStr">
        <is>
          <t>Op.Cashflow Wachstum 10J in %</t>
        </is>
      </c>
      <c r="B96" s="5" t="inlineStr">
        <is>
          <t>Op.Cashflow Wachstum 10Y in %</t>
        </is>
      </c>
      <c r="C96" t="inlineStr">
        <is>
          <t>-</t>
        </is>
      </c>
      <c r="D96" t="n">
        <v>49.01</v>
      </c>
      <c r="E96" t="inlineStr">
        <is>
          <t>-</t>
        </is>
      </c>
      <c r="F96" t="inlineStr">
        <is>
          <t>-</t>
        </is>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inlineStr">
        <is>
          <t>-</t>
        </is>
      </c>
      <c r="D97" t="n">
        <v>1142</v>
      </c>
      <c r="E97" t="n">
        <v>1322</v>
      </c>
      <c r="F97" t="n">
        <v>1270</v>
      </c>
      <c r="G97" t="n">
        <v>1073</v>
      </c>
      <c r="H97" t="n">
        <v>1038</v>
      </c>
      <c r="I97" t="n">
        <v>1629</v>
      </c>
      <c r="J97" t="n">
        <v>972.5</v>
      </c>
      <c r="K97" t="n">
        <v>809.4</v>
      </c>
      <c r="L97" t="n">
        <v>765.4</v>
      </c>
      <c r="M97" t="n">
        <v>446.1</v>
      </c>
      <c r="N97" t="n">
        <v>278.1</v>
      </c>
      <c r="O97" t="n">
        <v>-160.9</v>
      </c>
      <c r="P97" t="n">
        <v>-160.9</v>
      </c>
    </row>
  </sheetData>
  <pageMargins bottom="1" footer="0.5" header="0.5" left="0.75" right="0.75" top="1"/>
</worksheet>
</file>

<file path=xl/worksheets/sheet38.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9"/>
    <col customWidth="1" max="13" min="13" width="10"/>
    <col customWidth="1" max="14" min="14" width="10"/>
    <col customWidth="1" max="15" min="15" width="10"/>
    <col customWidth="1" max="16" min="16" width="11"/>
    <col customWidth="1" max="17" min="17" width="19"/>
    <col customWidth="1" max="18" min="18" width="10"/>
    <col customWidth="1" max="19" min="19" width="10"/>
    <col customWidth="1" max="20" min="20" width="10"/>
    <col customWidth="1" max="21" min="21" width="10"/>
    <col customWidth="1" max="22" min="22" width="11"/>
    <col customWidth="1" max="23" min="23" width="10"/>
  </cols>
  <sheetData>
    <row r="1">
      <c r="A1" s="1" t="inlineStr">
        <is>
          <t xml:space="preserve">GLAXOSMITHKLINE </t>
        </is>
      </c>
      <c r="B1" s="2" t="inlineStr">
        <is>
          <t>WKN: 940561  ISIN: GB0009252882  US-Symbol:GLAXF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2000</t>
        </is>
      </c>
      <c r="C4" s="5" t="inlineStr">
        <is>
          <t>Telefon / Phone</t>
        </is>
      </c>
      <c r="D4" s="5" t="inlineStr"/>
      <c r="E4" t="inlineStr">
        <is>
          <t>+44-20-8047-5000</t>
        </is>
      </c>
      <c r="G4" t="inlineStr">
        <is>
          <t>09.01.2020</t>
        </is>
      </c>
      <c r="H4" t="inlineStr">
        <is>
          <t>Dividend Payout</t>
        </is>
      </c>
      <c r="J4" t="inlineStr">
        <is>
          <t>BlackRock, Inc.</t>
        </is>
      </c>
      <c r="L4" t="inlineStr">
        <is>
          <t>6,40%</t>
        </is>
      </c>
    </row>
    <row r="5">
      <c r="A5" s="5" t="inlineStr">
        <is>
          <t>Ticker</t>
        </is>
      </c>
      <c r="B5" t="inlineStr">
        <is>
          <t>GS7</t>
        </is>
      </c>
      <c r="C5" s="5" t="inlineStr">
        <is>
          <t>Fax</t>
        </is>
      </c>
      <c r="D5" s="5" t="inlineStr"/>
      <c r="E5" t="inlineStr">
        <is>
          <t>-</t>
        </is>
      </c>
      <c r="G5" t="inlineStr">
        <is>
          <t>05.02.2020</t>
        </is>
      </c>
      <c r="H5" t="inlineStr">
        <is>
          <t>Q4 Result</t>
        </is>
      </c>
      <c r="J5" t="inlineStr">
        <is>
          <t>The Capital Group Companies, Inc.</t>
        </is>
      </c>
      <c r="L5" t="inlineStr">
        <is>
          <t>5,08%</t>
        </is>
      </c>
    </row>
    <row r="6">
      <c r="A6" s="5" t="inlineStr">
        <is>
          <t>Gelistet Seit / Listed Since</t>
        </is>
      </c>
      <c r="B6" t="inlineStr">
        <is>
          <t>-</t>
        </is>
      </c>
      <c r="C6" s="5" t="inlineStr">
        <is>
          <t>Internet</t>
        </is>
      </c>
      <c r="D6" s="5" t="inlineStr"/>
      <c r="E6" t="inlineStr">
        <is>
          <t>http://www.gsk.com</t>
        </is>
      </c>
      <c r="G6" t="inlineStr">
        <is>
          <t>04.03.2020</t>
        </is>
      </c>
      <c r="H6" t="inlineStr">
        <is>
          <t>Publication Of Annual Report</t>
        </is>
      </c>
      <c r="J6" t="inlineStr">
        <is>
          <t>Freefloat</t>
        </is>
      </c>
      <c r="L6" t="inlineStr">
        <is>
          <t>88,52%</t>
        </is>
      </c>
    </row>
    <row r="7">
      <c r="A7" s="5" t="inlineStr">
        <is>
          <t>Nominalwert / Nominal Value</t>
        </is>
      </c>
      <c r="B7" t="inlineStr">
        <is>
          <t>-</t>
        </is>
      </c>
      <c r="C7" s="5" t="inlineStr">
        <is>
          <t>Inv. Relations E-Mail</t>
        </is>
      </c>
      <c r="D7" s="5" t="inlineStr"/>
      <c r="E7" t="inlineStr">
        <is>
          <t>GSK.Investor-Relations@gsk.com</t>
        </is>
      </c>
      <c r="G7" t="inlineStr">
        <is>
          <t>08.04.2020</t>
        </is>
      </c>
      <c r="H7" t="inlineStr">
        <is>
          <t>Dividend Payout</t>
        </is>
      </c>
    </row>
    <row r="8">
      <c r="A8" s="5" t="inlineStr">
        <is>
          <t>Land / Country</t>
        </is>
      </c>
      <c r="B8" t="inlineStr">
        <is>
          <t>Großbritannien</t>
        </is>
      </c>
      <c r="C8" s="5" t="inlineStr">
        <is>
          <t>Kontaktperson / Contact Person</t>
        </is>
      </c>
      <c r="D8" s="5" t="inlineStr"/>
      <c r="E8" t="inlineStr">
        <is>
          <t>-</t>
        </is>
      </c>
      <c r="G8" t="inlineStr">
        <is>
          <t>29.04.2020</t>
        </is>
      </c>
      <c r="H8" t="inlineStr">
        <is>
          <t>Result Q1</t>
        </is>
      </c>
    </row>
    <row r="9">
      <c r="A9" s="5" t="inlineStr">
        <is>
          <t>Währung / Currency</t>
        </is>
      </c>
      <c r="B9" t="inlineStr">
        <is>
          <t>GBP</t>
        </is>
      </c>
      <c r="C9" s="5" t="inlineStr">
        <is>
          <t>09.07.2020</t>
        </is>
      </c>
      <c r="D9" s="5" t="inlineStr">
        <is>
          <t>Dividend Payout</t>
        </is>
      </c>
    </row>
    <row r="10">
      <c r="A10" s="5" t="inlineStr">
        <is>
          <t>Branche / Industry</t>
        </is>
      </c>
      <c r="B10" t="inlineStr">
        <is>
          <t>Pharma</t>
        </is>
      </c>
      <c r="C10" s="5" t="inlineStr">
        <is>
          <t>29.07.2020</t>
        </is>
      </c>
      <c r="D10" s="5" t="inlineStr">
        <is>
          <t>Score Half Year</t>
        </is>
      </c>
    </row>
    <row r="11">
      <c r="A11" s="5" t="inlineStr">
        <is>
          <t>Sektor / Sector</t>
        </is>
      </c>
      <c r="B11" t="inlineStr">
        <is>
          <t>Chemicals / Pharmaceuticals</t>
        </is>
      </c>
      <c r="C11" t="inlineStr">
        <is>
          <t>08.10.2020</t>
        </is>
      </c>
      <c r="D11" t="inlineStr">
        <is>
          <t>Dividend Payout</t>
        </is>
      </c>
    </row>
    <row r="12">
      <c r="A12" s="5" t="inlineStr">
        <is>
          <t>Typ / Genre</t>
        </is>
      </c>
      <c r="B12" t="inlineStr">
        <is>
          <t>Namensaktie</t>
        </is>
      </c>
      <c r="C12" t="inlineStr">
        <is>
          <t>28.10.2020</t>
        </is>
      </c>
      <c r="D12" t="inlineStr">
        <is>
          <t>Q3 Earnings</t>
        </is>
      </c>
    </row>
    <row r="13">
      <c r="A13" s="5" t="inlineStr">
        <is>
          <t>Adresse / Address</t>
        </is>
      </c>
      <c r="B13" t="inlineStr">
        <is>
          <t>GlaxoSmithKline PLC980 Great West Road  UK-Brentford, Middlesex TW8 9GS</t>
        </is>
      </c>
    </row>
    <row r="14">
      <c r="A14" s="5" t="inlineStr">
        <is>
          <t>Management</t>
        </is>
      </c>
      <c r="B14" t="inlineStr">
        <is>
          <t>Emma Walmsley, Iain Mackay, Dr. Hal Barron, Roger Connor, Diana Conrad, James Ford, Nick Hirons, Sally Jackson, Brian McNamara, Luke Miels, David Redfern, Regis Simard, Karenann Terrell, Phil Thomson, Deborah Waterhouse</t>
        </is>
      </c>
    </row>
    <row r="15">
      <c r="A15" s="5" t="inlineStr">
        <is>
          <t>Aufsichtsrat / Board</t>
        </is>
      </c>
      <c r="B15" t="inlineStr">
        <is>
          <t>Jonathan Symonds, Emma Walmsley, Iain Mackay, Dr. Hal Barron, Manvinder Singh Banga, Dr. Vivienne Cox, Lynn Elsenhans, Dr. Laurie Glimcher, Dr. Jesse Goodman, Judy Lewent, Urs Rohner, Charles Bancroft</t>
        </is>
      </c>
    </row>
    <row r="16">
      <c r="A16" s="5" t="inlineStr">
        <is>
          <t>Beschreibung</t>
        </is>
      </c>
      <c r="B16" t="inlineStr">
        <is>
          <t>GlaxoSmithKline plc ist ein weltweit führender Arzneimittelhersteller, Forschungskonzern und Anbieter von Gesundheitsprodukten. Das Portfolio von GlaxoSmithKline umfasst Produkte zur Prävention und der Behandlung von akuten und chronischen Erkrankungen. Dabei konzentriert sich das Unternehmen vorrangig auf Medikamente gegen Asthma, HIV/Aids, Malaria, Depression, Migräne, Diabetes, Krebs und vieles mehr. Des Weiteren produziert GlaxoSmithKline Impfstoffe, um gegen Krankheiten wie Hepatitis A und B, Diphtherie, Tetanus, Keuchhusten, Typhus und Grippe zu schützen. GlaxoSmithKline Consumer Healthcare bietet mit großen, bekannten Marken (Odol, Dr. Best, Sensodyne) ein komplettes Mundpflege-Programm wie auch Arzneimittel und Nahrungsergänzungsprodukte für die Gesundheitsvorsorge und die Selbstmedikation. Das Sortiment reicht hier von Vitaminen zur Stärkung der Abwehrkräfte (z.B. Produkte der Marke Abtei) über ein breit gefächertes Angebot pflanzlicher Arzneimittel in den wichtigsten Indikationen bis hin zu Produkten bei Sodbrennen, Lippenherpes und für die Raucherentwöhnung. Copyright 2014 FINANCE BASE AG</t>
        </is>
      </c>
    </row>
    <row r="17">
      <c r="A17" s="5" t="inlineStr">
        <is>
          <t>Profile</t>
        </is>
      </c>
      <c r="B17" t="inlineStr">
        <is>
          <t>GlaxoSmithKline plc is a leading global pharmaceutical manufacturers, research company and provider of healthcare products. The portfolio of GlaxoSmithKline includes products for the prevention and treatment of acute and chronic diseases. Here, the company HIV / AIDS, malaria, depression, migraine, diabetes, cancer and concentrated primarily on medication for asthma more. Also produces GlaxoSmithKline vaccines to protect against diseases such as hepatitis A and B, diphtheria, tetanus, whooping cough, typhoid and influenza. with large, well-known brands GlaxoSmithKline Consumer Healthcare offers (Odol, Dr. Best, Sensodyne) a complete oral care program as well as pharmaceutical and nutritional products for health care and self-medication. The assortment ranges from vitamins to strengthen the immune system (for example, branded products Abbey) over a wide range of herbal medicines in the most important indications to products for heartburn, cold sores and for smoking cessation.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33754</v>
      </c>
      <c r="D20" t="n">
        <v>30821</v>
      </c>
      <c r="E20" t="n">
        <v>30186</v>
      </c>
      <c r="F20" t="n">
        <v>27889</v>
      </c>
      <c r="G20" t="n">
        <v>23923</v>
      </c>
      <c r="H20" t="n">
        <v>23006</v>
      </c>
      <c r="I20" t="n">
        <v>26505</v>
      </c>
      <c r="J20" t="n">
        <v>26431</v>
      </c>
      <c r="K20" t="n">
        <v>27387</v>
      </c>
      <c r="L20" t="n">
        <v>28392</v>
      </c>
      <c r="M20" t="n">
        <v>28368</v>
      </c>
      <c r="N20" t="n">
        <v>24352</v>
      </c>
      <c r="O20" t="n">
        <v>22716</v>
      </c>
      <c r="P20" t="n">
        <v>23225</v>
      </c>
      <c r="Q20" t="n">
        <v>21660</v>
      </c>
      <c r="R20" t="n">
        <v>20359</v>
      </c>
      <c r="S20" t="n">
        <v>21441</v>
      </c>
      <c r="T20" t="n">
        <v>21212</v>
      </c>
      <c r="U20" t="n">
        <v>20489</v>
      </c>
      <c r="V20" t="n">
        <v>18079</v>
      </c>
      <c r="W20" t="n">
        <v>16796</v>
      </c>
    </row>
    <row r="21">
      <c r="A21" s="5" t="inlineStr">
        <is>
          <t>Bruttoergebnis vom Umsatz</t>
        </is>
      </c>
      <c r="B21" s="5" t="inlineStr">
        <is>
          <t>Gross Profit</t>
        </is>
      </c>
      <c r="C21" t="n">
        <v>21891</v>
      </c>
      <c r="D21" t="n">
        <v>20580</v>
      </c>
      <c r="E21" t="n">
        <v>19844</v>
      </c>
      <c r="F21" t="n">
        <v>18599</v>
      </c>
      <c r="G21" t="n">
        <v>15070</v>
      </c>
      <c r="H21" t="n">
        <v>15683</v>
      </c>
      <c r="I21" t="n">
        <v>17920</v>
      </c>
      <c r="J21" t="n">
        <v>18537</v>
      </c>
      <c r="K21" t="n">
        <v>20055</v>
      </c>
      <c r="L21" t="n">
        <v>20800</v>
      </c>
      <c r="M21" t="n">
        <v>20988</v>
      </c>
      <c r="N21" t="n">
        <v>17937</v>
      </c>
      <c r="O21" t="n">
        <v>17399</v>
      </c>
      <c r="P21" t="n">
        <v>18215</v>
      </c>
      <c r="Q21" t="n">
        <v>16896</v>
      </c>
      <c r="R21" t="n">
        <v>16050</v>
      </c>
      <c r="S21" t="n">
        <v>16897</v>
      </c>
      <c r="T21" t="n">
        <v>16603</v>
      </c>
      <c r="U21" t="n">
        <v>15756</v>
      </c>
      <c r="V21" t="n">
        <v>14117</v>
      </c>
      <c r="W21" t="n">
        <v>12462</v>
      </c>
    </row>
    <row r="22">
      <c r="A22" s="5" t="inlineStr">
        <is>
          <t>Operatives Ergebnis (EBIT)</t>
        </is>
      </c>
      <c r="B22" s="5" t="inlineStr">
        <is>
          <t>EBIT Earning Before Interest &amp; Tax</t>
        </is>
      </c>
      <c r="C22" t="n">
        <v>6961</v>
      </c>
      <c r="D22" t="n">
        <v>5483</v>
      </c>
      <c r="E22" t="n">
        <v>4087</v>
      </c>
      <c r="F22" t="n">
        <v>2598</v>
      </c>
      <c r="G22" t="n">
        <v>10322</v>
      </c>
      <c r="H22" t="n">
        <v>3597</v>
      </c>
      <c r="I22" t="n">
        <v>7028</v>
      </c>
      <c r="J22" t="n">
        <v>7392</v>
      </c>
      <c r="K22" t="n">
        <v>7807</v>
      </c>
      <c r="L22" t="n">
        <v>3783</v>
      </c>
      <c r="M22" t="n">
        <v>8425</v>
      </c>
      <c r="N22" t="n">
        <v>7141</v>
      </c>
      <c r="O22" t="n">
        <v>7593</v>
      </c>
      <c r="P22" t="n">
        <v>7808</v>
      </c>
      <c r="Q22" t="n">
        <v>6874</v>
      </c>
      <c r="R22" t="n">
        <v>6090</v>
      </c>
      <c r="S22" t="n">
        <v>6392</v>
      </c>
      <c r="T22" t="n">
        <v>5551</v>
      </c>
      <c r="U22" t="n">
        <v>4734</v>
      </c>
      <c r="V22" t="n">
        <v>4729</v>
      </c>
      <c r="W22" t="n">
        <v>4343</v>
      </c>
    </row>
    <row r="23">
      <c r="A23" s="5" t="inlineStr">
        <is>
          <t>Finanzergebnis</t>
        </is>
      </c>
      <c r="B23" s="5" t="inlineStr">
        <is>
          <t>Financial Result</t>
        </is>
      </c>
      <c r="C23" t="n">
        <v>-740</v>
      </c>
      <c r="D23" t="n">
        <v>-683</v>
      </c>
      <c r="E23" t="n">
        <v>-562</v>
      </c>
      <c r="F23" t="n">
        <v>-659</v>
      </c>
      <c r="G23" t="n">
        <v>204</v>
      </c>
      <c r="H23" t="n">
        <v>-629</v>
      </c>
      <c r="I23" t="n">
        <v>-381</v>
      </c>
      <c r="J23" t="n">
        <v>-700</v>
      </c>
      <c r="K23" t="n">
        <v>-109</v>
      </c>
      <c r="L23" t="n">
        <v>-626</v>
      </c>
      <c r="M23" t="n">
        <v>-534</v>
      </c>
      <c r="N23" t="n">
        <v>-482</v>
      </c>
      <c r="O23" t="n">
        <v>-141</v>
      </c>
      <c r="P23" t="n">
        <v>-9</v>
      </c>
      <c r="Q23" t="n">
        <v>-142</v>
      </c>
      <c r="R23" t="n">
        <v>29</v>
      </c>
      <c r="S23" t="n">
        <v>-63</v>
      </c>
      <c r="T23" t="n">
        <v>-45</v>
      </c>
      <c r="U23" t="n">
        <v>-217</v>
      </c>
      <c r="V23" t="n">
        <v>1300</v>
      </c>
      <c r="W23" t="n">
        <v>-107</v>
      </c>
    </row>
    <row r="24">
      <c r="A24" s="5" t="inlineStr">
        <is>
          <t>Ergebnis vor Steuer (EBT)</t>
        </is>
      </c>
      <c r="B24" s="5" t="inlineStr">
        <is>
          <t>EBT Earning Before Tax</t>
        </is>
      </c>
      <c r="C24" t="n">
        <v>6221</v>
      </c>
      <c r="D24" t="n">
        <v>4800</v>
      </c>
      <c r="E24" t="n">
        <v>3525</v>
      </c>
      <c r="F24" t="n">
        <v>1939</v>
      </c>
      <c r="G24" t="n">
        <v>10526</v>
      </c>
      <c r="H24" t="n">
        <v>2968</v>
      </c>
      <c r="I24" t="n">
        <v>6647</v>
      </c>
      <c r="J24" t="n">
        <v>6692</v>
      </c>
      <c r="K24" t="n">
        <v>7698</v>
      </c>
      <c r="L24" t="n">
        <v>3157</v>
      </c>
      <c r="M24" t="n">
        <v>7891</v>
      </c>
      <c r="N24" t="n">
        <v>6659</v>
      </c>
      <c r="O24" t="n">
        <v>7452</v>
      </c>
      <c r="P24" t="n">
        <v>7799</v>
      </c>
      <c r="Q24" t="n">
        <v>6732</v>
      </c>
      <c r="R24" t="n">
        <v>6119</v>
      </c>
      <c r="S24" t="n">
        <v>6329</v>
      </c>
      <c r="T24" t="n">
        <v>5506</v>
      </c>
      <c r="U24" t="n">
        <v>4517</v>
      </c>
      <c r="V24" t="n">
        <v>6029</v>
      </c>
      <c r="W24" t="n">
        <v>4236</v>
      </c>
    </row>
    <row r="25">
      <c r="A25" s="5" t="inlineStr">
        <is>
          <t>Steuern auf Einkommen und Ertrag</t>
        </is>
      </c>
      <c r="B25" s="5" t="inlineStr">
        <is>
          <t>Taxes on income and earnings</t>
        </is>
      </c>
      <c r="C25" t="n">
        <v>953</v>
      </c>
      <c r="D25" t="n">
        <v>754</v>
      </c>
      <c r="E25" t="n">
        <v>1356</v>
      </c>
      <c r="F25" t="n">
        <v>877</v>
      </c>
      <c r="G25" t="n">
        <v>2154</v>
      </c>
      <c r="H25" t="n">
        <v>137</v>
      </c>
      <c r="I25" t="n">
        <v>1019</v>
      </c>
      <c r="J25" t="n">
        <v>1948</v>
      </c>
      <c r="K25" t="n">
        <v>2240</v>
      </c>
      <c r="L25" t="n">
        <v>1304</v>
      </c>
      <c r="M25" t="n">
        <v>2222</v>
      </c>
      <c r="N25" t="n">
        <v>1947</v>
      </c>
      <c r="O25" t="n">
        <v>2142</v>
      </c>
      <c r="P25" t="n">
        <v>2301</v>
      </c>
      <c r="Q25" t="n">
        <v>1916</v>
      </c>
      <c r="R25" t="n">
        <v>1701</v>
      </c>
      <c r="S25" t="n">
        <v>1739</v>
      </c>
      <c r="T25" t="n">
        <v>1461</v>
      </c>
      <c r="U25" t="n">
        <v>1327</v>
      </c>
      <c r="V25" t="n">
        <v>1699</v>
      </c>
      <c r="W25" t="n">
        <v>1218</v>
      </c>
    </row>
    <row r="26">
      <c r="A26" s="5" t="inlineStr">
        <is>
          <t>Ergebnis nach Steuer</t>
        </is>
      </c>
      <c r="B26" s="5" t="inlineStr">
        <is>
          <t>Earnings after tax</t>
        </is>
      </c>
      <c r="C26" t="n">
        <v>5268</v>
      </c>
      <c r="D26" t="n">
        <v>4046</v>
      </c>
      <c r="E26" t="n">
        <v>2169</v>
      </c>
      <c r="F26" t="n">
        <v>1062</v>
      </c>
      <c r="G26" t="n">
        <v>8372</v>
      </c>
      <c r="H26" t="n">
        <v>2831</v>
      </c>
      <c r="I26" t="n">
        <v>5628</v>
      </c>
      <c r="J26" t="n">
        <v>4744</v>
      </c>
      <c r="K26" t="n">
        <v>5458</v>
      </c>
      <c r="L26" t="n">
        <v>1853</v>
      </c>
      <c r="M26" t="n">
        <v>5669</v>
      </c>
      <c r="N26" t="n">
        <v>4712</v>
      </c>
      <c r="O26" t="n">
        <v>5310</v>
      </c>
      <c r="P26" t="n">
        <v>5498</v>
      </c>
      <c r="Q26" t="n">
        <v>4816</v>
      </c>
      <c r="R26" t="n">
        <v>4418</v>
      </c>
      <c r="S26" t="n">
        <v>4590</v>
      </c>
      <c r="T26" t="n">
        <v>4045</v>
      </c>
      <c r="U26" t="n">
        <v>3190</v>
      </c>
      <c r="V26" t="n">
        <v>4330</v>
      </c>
      <c r="W26" t="n">
        <v>3018</v>
      </c>
    </row>
    <row r="27">
      <c r="A27" s="5" t="inlineStr">
        <is>
          <t>Minderheitenanteil</t>
        </is>
      </c>
      <c r="B27" s="5" t="inlineStr">
        <is>
          <t>Minority Share</t>
        </is>
      </c>
      <c r="C27" t="n">
        <v>-623</v>
      </c>
      <c r="D27" t="n">
        <v>-423</v>
      </c>
      <c r="E27" t="n">
        <v>-637</v>
      </c>
      <c r="F27" t="n">
        <v>-150</v>
      </c>
      <c r="G27" t="n">
        <v>50</v>
      </c>
      <c r="H27" t="n">
        <v>-75</v>
      </c>
      <c r="I27" t="n">
        <v>-192</v>
      </c>
      <c r="J27" t="n">
        <v>-179</v>
      </c>
      <c r="K27" t="n">
        <v>-197</v>
      </c>
      <c r="L27" t="n">
        <v>-219</v>
      </c>
      <c r="M27" t="n">
        <v>-138</v>
      </c>
      <c r="N27" t="n">
        <v>-110</v>
      </c>
      <c r="O27" t="n">
        <v>-96</v>
      </c>
      <c r="P27" t="n">
        <v>-109</v>
      </c>
      <c r="Q27" t="n">
        <v>-127</v>
      </c>
      <c r="R27" t="n">
        <v>-114</v>
      </c>
      <c r="S27" t="n">
        <v>-94</v>
      </c>
      <c r="T27" t="n">
        <v>-110</v>
      </c>
      <c r="U27" t="n">
        <v>-97</v>
      </c>
      <c r="V27" t="n">
        <v>-120</v>
      </c>
      <c r="W27" t="n">
        <v>-110</v>
      </c>
    </row>
    <row r="28">
      <c r="A28" s="5" t="inlineStr">
        <is>
          <t>Jahresüberschuss/-fehlbetrag</t>
        </is>
      </c>
      <c r="B28" s="5" t="inlineStr">
        <is>
          <t>Net Profit</t>
        </is>
      </c>
      <c r="C28" t="n">
        <v>4645</v>
      </c>
      <c r="D28" t="n">
        <v>3623</v>
      </c>
      <c r="E28" t="n">
        <v>1532</v>
      </c>
      <c r="F28" t="n">
        <v>912</v>
      </c>
      <c r="G28" t="n">
        <v>8422</v>
      </c>
      <c r="H28" t="n">
        <v>2756</v>
      </c>
      <c r="I28" t="n">
        <v>5436</v>
      </c>
      <c r="J28" t="n">
        <v>4565</v>
      </c>
      <c r="K28" t="n">
        <v>5261</v>
      </c>
      <c r="L28" t="n">
        <v>1634</v>
      </c>
      <c r="M28" t="n">
        <v>5531</v>
      </c>
      <c r="N28" t="n">
        <v>4602</v>
      </c>
      <c r="O28" t="n">
        <v>5214</v>
      </c>
      <c r="P28" t="n">
        <v>5389</v>
      </c>
      <c r="Q28" t="n">
        <v>4689</v>
      </c>
      <c r="R28" t="n">
        <v>4304</v>
      </c>
      <c r="S28" t="n">
        <v>4496</v>
      </c>
      <c r="T28" t="n">
        <v>3935</v>
      </c>
      <c r="U28" t="n">
        <v>3093</v>
      </c>
      <c r="V28" t="n">
        <v>4210</v>
      </c>
      <c r="W28" t="n">
        <v>2908</v>
      </c>
    </row>
    <row r="29">
      <c r="A29" s="5" t="inlineStr">
        <is>
          <t>Summe Umlaufvermögen</t>
        </is>
      </c>
      <c r="B29" s="5" t="inlineStr">
        <is>
          <t>Current Assets</t>
        </is>
      </c>
      <c r="C29" t="n">
        <v>19491</v>
      </c>
      <c r="D29" t="n">
        <v>16927</v>
      </c>
      <c r="E29" t="n">
        <v>15907</v>
      </c>
      <c r="F29" t="n">
        <v>16711</v>
      </c>
      <c r="G29" t="n">
        <v>16587</v>
      </c>
      <c r="H29" t="n">
        <v>14678</v>
      </c>
      <c r="I29" t="n">
        <v>15227</v>
      </c>
      <c r="J29" t="n">
        <v>13692</v>
      </c>
      <c r="K29" t="n">
        <v>16167</v>
      </c>
      <c r="L29" t="n">
        <v>16036</v>
      </c>
      <c r="M29" t="n">
        <v>17570</v>
      </c>
      <c r="N29" t="n">
        <v>17269</v>
      </c>
      <c r="O29" t="n">
        <v>13626</v>
      </c>
      <c r="P29" t="n">
        <v>10992</v>
      </c>
      <c r="Q29" t="n">
        <v>13177</v>
      </c>
      <c r="R29" t="n">
        <v>13633</v>
      </c>
      <c r="S29" t="n">
        <v>12625</v>
      </c>
      <c r="T29" t="n">
        <v>10749</v>
      </c>
      <c r="U29" t="n">
        <v>9997</v>
      </c>
      <c r="V29" t="n">
        <v>11268</v>
      </c>
      <c r="W29" t="inlineStr">
        <is>
          <t>-</t>
        </is>
      </c>
    </row>
    <row r="30">
      <c r="A30" s="5" t="inlineStr">
        <is>
          <t>Summe Anlagevermögen</t>
        </is>
      </c>
      <c r="B30" s="5" t="inlineStr">
        <is>
          <t>Fixed Assets</t>
        </is>
      </c>
      <c r="C30" t="n">
        <v>60201</v>
      </c>
      <c r="D30" t="n">
        <v>41139</v>
      </c>
      <c r="E30" t="n">
        <v>40474</v>
      </c>
      <c r="F30" t="n">
        <v>42370</v>
      </c>
      <c r="G30" t="n">
        <v>36859</v>
      </c>
      <c r="H30" t="n">
        <v>25973</v>
      </c>
      <c r="I30" t="n">
        <v>26859</v>
      </c>
      <c r="J30" t="n">
        <v>27783</v>
      </c>
      <c r="K30" t="n">
        <v>24913</v>
      </c>
      <c r="L30" t="n">
        <v>26194</v>
      </c>
      <c r="M30" t="n">
        <v>25292</v>
      </c>
      <c r="N30" t="n">
        <v>22124</v>
      </c>
      <c r="O30" t="n">
        <v>17377</v>
      </c>
      <c r="P30" t="n">
        <v>14561</v>
      </c>
      <c r="Q30" t="n">
        <v>14021</v>
      </c>
      <c r="R30" t="n">
        <v>8945</v>
      </c>
      <c r="S30" t="n">
        <v>11350</v>
      </c>
      <c r="T30" t="n">
        <v>11578</v>
      </c>
      <c r="U30" t="n">
        <v>11920</v>
      </c>
      <c r="V30" t="n">
        <v>10322</v>
      </c>
      <c r="W30" t="inlineStr">
        <is>
          <t>-</t>
        </is>
      </c>
    </row>
    <row r="31">
      <c r="A31" s="5" t="inlineStr">
        <is>
          <t>Summe Aktiva</t>
        </is>
      </c>
      <c r="B31" s="5" t="inlineStr">
        <is>
          <t>Total Assets</t>
        </is>
      </c>
      <c r="C31" t="n">
        <v>79692</v>
      </c>
      <c r="D31" t="n">
        <v>58066</v>
      </c>
      <c r="E31" t="n">
        <v>56381</v>
      </c>
      <c r="F31" t="n">
        <v>59081</v>
      </c>
      <c r="G31" t="n">
        <v>53446</v>
      </c>
      <c r="H31" t="n">
        <v>40651</v>
      </c>
      <c r="I31" t="n">
        <v>42086</v>
      </c>
      <c r="J31" t="n">
        <v>41475</v>
      </c>
      <c r="K31" t="n">
        <v>41080</v>
      </c>
      <c r="L31" t="n">
        <v>42230</v>
      </c>
      <c r="M31" t="n">
        <v>42862</v>
      </c>
      <c r="N31" t="n">
        <v>39393</v>
      </c>
      <c r="O31" t="n">
        <v>31003</v>
      </c>
      <c r="P31" t="n">
        <v>25553</v>
      </c>
      <c r="Q31" t="n">
        <v>27198</v>
      </c>
      <c r="R31" t="n">
        <v>22578</v>
      </c>
      <c r="S31" t="n">
        <v>23975</v>
      </c>
      <c r="T31" t="n">
        <v>22327</v>
      </c>
      <c r="U31" t="n">
        <v>21917</v>
      </c>
      <c r="V31" t="n">
        <v>21590</v>
      </c>
      <c r="W31" t="inlineStr">
        <is>
          <t>-</t>
        </is>
      </c>
    </row>
    <row r="32">
      <c r="A32" s="5" t="inlineStr">
        <is>
          <t>Summe kurzfristiges Fremdkapital</t>
        </is>
      </c>
      <c r="B32" s="5" t="inlineStr">
        <is>
          <t>Short-Term Debt</t>
        </is>
      </c>
      <c r="C32" t="n">
        <v>24050</v>
      </c>
      <c r="D32" t="n">
        <v>22491</v>
      </c>
      <c r="E32" t="n">
        <v>26569</v>
      </c>
      <c r="F32" t="n">
        <v>19001</v>
      </c>
      <c r="G32" t="n">
        <v>13417</v>
      </c>
      <c r="H32" t="n">
        <v>13295</v>
      </c>
      <c r="I32" t="n">
        <v>13677</v>
      </c>
      <c r="J32" t="n">
        <v>13815</v>
      </c>
      <c r="K32" t="n">
        <v>15010</v>
      </c>
      <c r="L32" t="n">
        <v>12794</v>
      </c>
      <c r="M32" t="n">
        <v>12118</v>
      </c>
      <c r="N32" t="n">
        <v>10017</v>
      </c>
      <c r="O32" t="n">
        <v>10345</v>
      </c>
      <c r="P32" t="n">
        <v>7265</v>
      </c>
      <c r="Q32" t="n">
        <v>9511</v>
      </c>
      <c r="R32" t="n">
        <v>8722</v>
      </c>
      <c r="S32" t="n">
        <v>8597</v>
      </c>
      <c r="T32" t="n">
        <v>8808</v>
      </c>
      <c r="U32" t="n">
        <v>9430</v>
      </c>
      <c r="V32" t="n">
        <v>9084</v>
      </c>
      <c r="W32" t="inlineStr">
        <is>
          <t>-</t>
        </is>
      </c>
    </row>
    <row r="33">
      <c r="A33" s="5" t="inlineStr">
        <is>
          <t>Summe langfristiges Fremdkapital</t>
        </is>
      </c>
      <c r="B33" s="5" t="inlineStr">
        <is>
          <t>Long-Term Debt</t>
        </is>
      </c>
      <c r="C33" t="n">
        <v>37285</v>
      </c>
      <c r="D33" t="n">
        <v>31903</v>
      </c>
      <c r="E33" t="n">
        <v>26323</v>
      </c>
      <c r="F33" t="n">
        <v>35117</v>
      </c>
      <c r="G33" t="n">
        <v>31151</v>
      </c>
      <c r="H33" t="n">
        <v>22420</v>
      </c>
      <c r="I33" t="n">
        <v>20597</v>
      </c>
      <c r="J33" t="n">
        <v>20913</v>
      </c>
      <c r="K33" t="n">
        <v>17243</v>
      </c>
      <c r="L33" t="n">
        <v>19691</v>
      </c>
      <c r="M33" t="n">
        <v>20002</v>
      </c>
      <c r="N33" t="n">
        <v>21058</v>
      </c>
      <c r="O33" t="n">
        <v>10748</v>
      </c>
      <c r="P33" t="n">
        <v>8640</v>
      </c>
      <c r="Q33" t="n">
        <v>10117</v>
      </c>
      <c r="R33" t="n">
        <v>4625</v>
      </c>
      <c r="S33" t="n">
        <v>3883</v>
      </c>
      <c r="T33" t="n">
        <v>3298</v>
      </c>
      <c r="U33" t="n">
        <v>2298</v>
      </c>
      <c r="V33" t="n">
        <v>1894</v>
      </c>
      <c r="W33" t="inlineStr">
        <is>
          <t>-</t>
        </is>
      </c>
    </row>
    <row r="34">
      <c r="A34" s="5" t="inlineStr">
        <is>
          <t>Summe Fremdkapital</t>
        </is>
      </c>
      <c r="B34" s="5" t="inlineStr">
        <is>
          <t>Total Liabilities</t>
        </is>
      </c>
      <c r="C34" t="n">
        <v>61335</v>
      </c>
      <c r="D34" t="n">
        <v>54394</v>
      </c>
      <c r="E34" t="n">
        <v>52892</v>
      </c>
      <c r="F34" t="n">
        <v>54118</v>
      </c>
      <c r="G34" t="n">
        <v>44568</v>
      </c>
      <c r="H34" t="n">
        <v>35715</v>
      </c>
      <c r="I34" t="n">
        <v>34274</v>
      </c>
      <c r="J34" t="n">
        <v>34728</v>
      </c>
      <c r="K34" t="n">
        <v>32253</v>
      </c>
      <c r="L34" t="n">
        <v>32485</v>
      </c>
      <c r="M34" t="n">
        <v>32120</v>
      </c>
      <c r="N34" t="n">
        <v>31075</v>
      </c>
      <c r="O34" t="n">
        <v>21093</v>
      </c>
      <c r="P34" t="n">
        <v>15905</v>
      </c>
      <c r="Q34" t="n">
        <v>19628</v>
      </c>
      <c r="R34" t="n">
        <v>16376</v>
      </c>
      <c r="S34" t="n">
        <v>15510</v>
      </c>
      <c r="T34" t="n">
        <v>14939</v>
      </c>
      <c r="U34" t="n">
        <v>13538</v>
      </c>
      <c r="V34" t="n">
        <v>12635</v>
      </c>
      <c r="W34" t="inlineStr">
        <is>
          <t>-</t>
        </is>
      </c>
    </row>
    <row r="35">
      <c r="A35" s="5" t="inlineStr">
        <is>
          <t>Minderheitenanteil</t>
        </is>
      </c>
      <c r="B35" s="5" t="inlineStr">
        <is>
          <t>Minority Share</t>
        </is>
      </c>
      <c r="C35" t="n">
        <v>6952</v>
      </c>
      <c r="D35" t="n">
        <v>-688</v>
      </c>
      <c r="E35" t="n">
        <v>3557</v>
      </c>
      <c r="F35" t="n">
        <v>3839</v>
      </c>
      <c r="G35" t="n">
        <v>3764</v>
      </c>
      <c r="H35" t="n">
        <v>673</v>
      </c>
      <c r="I35" t="n">
        <v>815</v>
      </c>
      <c r="J35" t="n">
        <v>937</v>
      </c>
      <c r="K35" t="n">
        <v>795</v>
      </c>
      <c r="L35" t="n">
        <v>858</v>
      </c>
      <c r="M35" t="n">
        <v>737</v>
      </c>
      <c r="N35" t="n">
        <v>387</v>
      </c>
      <c r="O35" t="n">
        <v>307</v>
      </c>
      <c r="P35" t="n">
        <v>262</v>
      </c>
      <c r="Q35" t="n">
        <v>259</v>
      </c>
      <c r="R35" t="n">
        <v>277</v>
      </c>
      <c r="S35" t="n">
        <v>745</v>
      </c>
      <c r="T35" t="n">
        <v>807</v>
      </c>
      <c r="U35" t="n">
        <v>862</v>
      </c>
      <c r="V35" t="n">
        <v>1244</v>
      </c>
      <c r="W35" t="inlineStr">
        <is>
          <t>-</t>
        </is>
      </c>
    </row>
    <row r="36">
      <c r="A36" s="5" t="inlineStr">
        <is>
          <t>Summe Eigenkapital</t>
        </is>
      </c>
      <c r="B36" s="5" t="inlineStr">
        <is>
          <t>Equity</t>
        </is>
      </c>
      <c r="C36" t="n">
        <v>11405</v>
      </c>
      <c r="D36" t="n">
        <v>4360</v>
      </c>
      <c r="E36" t="n">
        <v>-68</v>
      </c>
      <c r="F36" t="n">
        <v>1124</v>
      </c>
      <c r="G36" t="n">
        <v>5114</v>
      </c>
      <c r="H36" t="n">
        <v>4263</v>
      </c>
      <c r="I36" t="n">
        <v>6997</v>
      </c>
      <c r="J36" t="n">
        <v>5810</v>
      </c>
      <c r="K36" t="n">
        <v>8032</v>
      </c>
      <c r="L36" t="n">
        <v>8887</v>
      </c>
      <c r="M36" t="n">
        <v>10005</v>
      </c>
      <c r="N36" t="n">
        <v>7931</v>
      </c>
      <c r="O36" t="n">
        <v>9603</v>
      </c>
      <c r="P36" t="n">
        <v>9386</v>
      </c>
      <c r="Q36" t="n">
        <v>7311</v>
      </c>
      <c r="R36" t="n">
        <v>5925</v>
      </c>
      <c r="S36" t="n">
        <v>7720</v>
      </c>
      <c r="T36" t="n">
        <v>6581</v>
      </c>
      <c r="U36" t="n">
        <v>7517</v>
      </c>
      <c r="V36" t="n">
        <v>7711</v>
      </c>
      <c r="W36" t="inlineStr">
        <is>
          <t>-</t>
        </is>
      </c>
    </row>
    <row r="37">
      <c r="A37" s="5" t="inlineStr">
        <is>
          <t>Summe Passiva</t>
        </is>
      </c>
      <c r="B37" s="5" t="inlineStr">
        <is>
          <t>Liabilities &amp; Shareholder Equity</t>
        </is>
      </c>
      <c r="C37" t="n">
        <v>79692</v>
      </c>
      <c r="D37" t="n">
        <v>58066</v>
      </c>
      <c r="E37" t="n">
        <v>56381</v>
      </c>
      <c r="F37" t="n">
        <v>59081</v>
      </c>
      <c r="G37" t="n">
        <v>53446</v>
      </c>
      <c r="H37" t="n">
        <v>40651</v>
      </c>
      <c r="I37" t="n">
        <v>42086</v>
      </c>
      <c r="J37" t="n">
        <v>41475</v>
      </c>
      <c r="K37" t="n">
        <v>41080</v>
      </c>
      <c r="L37" t="n">
        <v>42230</v>
      </c>
      <c r="M37" t="n">
        <v>42862</v>
      </c>
      <c r="N37" t="n">
        <v>39393</v>
      </c>
      <c r="O37" t="n">
        <v>31003</v>
      </c>
      <c r="P37" t="n">
        <v>25553</v>
      </c>
      <c r="Q37" t="n">
        <v>27198</v>
      </c>
      <c r="R37" t="n">
        <v>22578</v>
      </c>
      <c r="S37" t="n">
        <v>23975</v>
      </c>
      <c r="T37" t="n">
        <v>22327</v>
      </c>
      <c r="U37" t="n">
        <v>21917</v>
      </c>
      <c r="V37" t="n">
        <v>21590</v>
      </c>
      <c r="W37" t="inlineStr">
        <is>
          <t>-</t>
        </is>
      </c>
    </row>
    <row r="38">
      <c r="A38" s="5" t="inlineStr">
        <is>
          <t>Mio.Aktien im Umlauf</t>
        </is>
      </c>
      <c r="B38" s="5" t="inlineStr">
        <is>
          <t>Million shares outstanding</t>
        </is>
      </c>
      <c r="C38" t="n">
        <v>5383</v>
      </c>
      <c r="D38" t="n">
        <v>5379</v>
      </c>
      <c r="E38" t="n">
        <v>5373</v>
      </c>
      <c r="F38" t="n">
        <v>5368</v>
      </c>
      <c r="G38" t="n">
        <v>5361</v>
      </c>
      <c r="H38" t="n">
        <v>5355</v>
      </c>
      <c r="I38" t="n">
        <v>5342</v>
      </c>
      <c r="J38" t="n">
        <v>5398</v>
      </c>
      <c r="K38" t="n">
        <v>5550</v>
      </c>
      <c r="L38" t="n">
        <v>5668</v>
      </c>
      <c r="M38" t="n">
        <v>5665</v>
      </c>
      <c r="N38" t="n">
        <v>5661</v>
      </c>
      <c r="O38" t="n">
        <v>6013</v>
      </c>
      <c r="P38" t="n">
        <v>5992</v>
      </c>
      <c r="Q38" t="n">
        <v>5963</v>
      </c>
      <c r="R38" t="n">
        <v>5938</v>
      </c>
      <c r="S38" t="n">
        <v>5950</v>
      </c>
      <c r="T38" t="n">
        <v>6024</v>
      </c>
      <c r="U38" t="n">
        <v>6064</v>
      </c>
      <c r="V38" t="n">
        <v>6065</v>
      </c>
      <c r="W38" t="n">
        <v>6118</v>
      </c>
    </row>
    <row r="39">
      <c r="A39" s="5" t="inlineStr">
        <is>
          <t>Ergebnis je Aktie (brutto)</t>
        </is>
      </c>
      <c r="B39" s="5" t="inlineStr">
        <is>
          <t>Earnings per share</t>
        </is>
      </c>
      <c r="C39" t="n">
        <v>1.16</v>
      </c>
      <c r="D39" t="n">
        <v>0.89</v>
      </c>
      <c r="E39" t="n">
        <v>0.66</v>
      </c>
      <c r="F39" t="n">
        <v>0.36</v>
      </c>
      <c r="G39" t="n">
        <v>1.96</v>
      </c>
      <c r="H39" t="n">
        <v>0.55</v>
      </c>
      <c r="I39" t="n">
        <v>1.24</v>
      </c>
      <c r="J39" t="n">
        <v>1.24</v>
      </c>
      <c r="K39" t="n">
        <v>1.39</v>
      </c>
      <c r="L39" t="n">
        <v>0.5600000000000001</v>
      </c>
      <c r="M39" t="n">
        <v>1.39</v>
      </c>
      <c r="N39" t="n">
        <v>1.18</v>
      </c>
      <c r="O39" t="n">
        <v>1.24</v>
      </c>
      <c r="P39" t="n">
        <v>1.3</v>
      </c>
      <c r="Q39" t="n">
        <v>1.13</v>
      </c>
      <c r="R39" t="n">
        <v>1.03</v>
      </c>
      <c r="S39" t="n">
        <v>1.06</v>
      </c>
      <c r="T39" t="n">
        <v>0.91</v>
      </c>
      <c r="U39" t="n">
        <v>0.74</v>
      </c>
      <c r="V39" t="n">
        <v>0.99</v>
      </c>
      <c r="W39" t="n">
        <v>0.6899999999999999</v>
      </c>
    </row>
    <row r="40">
      <c r="A40" s="5" t="inlineStr">
        <is>
          <t>Ergebnis je Aktie (unverwässert)</t>
        </is>
      </c>
      <c r="B40" s="5" t="inlineStr">
        <is>
          <t>Basic Earnings per share</t>
        </is>
      </c>
      <c r="C40" t="n">
        <v>0.9399999999999999</v>
      </c>
      <c r="D40" t="n">
        <v>0.74</v>
      </c>
      <c r="E40" t="n">
        <v>0.31</v>
      </c>
      <c r="F40" t="n">
        <v>0.19</v>
      </c>
      <c r="G40" t="n">
        <v>1.74</v>
      </c>
      <c r="H40" t="n">
        <v>0.57</v>
      </c>
      <c r="I40" t="n">
        <v>1.13</v>
      </c>
      <c r="J40" t="n">
        <v>0.93</v>
      </c>
      <c r="K40" t="n">
        <v>1.05</v>
      </c>
      <c r="L40" t="n">
        <v>0.32</v>
      </c>
      <c r="M40" t="n">
        <v>1.09</v>
      </c>
      <c r="N40" t="n">
        <v>0.89</v>
      </c>
      <c r="O40" t="n">
        <v>0.9399999999999999</v>
      </c>
      <c r="P40" t="n">
        <v>0.96</v>
      </c>
      <c r="Q40" t="n">
        <v>0.83</v>
      </c>
      <c r="R40" t="n">
        <v>0.75</v>
      </c>
      <c r="S40" t="n">
        <v>0.77</v>
      </c>
      <c r="T40" t="n">
        <v>0.66</v>
      </c>
      <c r="U40" t="n">
        <v>0.5</v>
      </c>
      <c r="V40" t="n">
        <v>0.6899999999999999</v>
      </c>
      <c r="W40" t="n">
        <v>0.47</v>
      </c>
    </row>
    <row r="41">
      <c r="A41" s="5" t="inlineStr">
        <is>
          <t>Ergebnis je Aktie (verwässert)</t>
        </is>
      </c>
      <c r="B41" s="5" t="inlineStr">
        <is>
          <t>Diluted Earnings per share</t>
        </is>
      </c>
      <c r="C41" t="n">
        <v>0.93</v>
      </c>
      <c r="D41" t="n">
        <v>0.73</v>
      </c>
      <c r="E41" t="n">
        <v>0.31</v>
      </c>
      <c r="F41" t="n">
        <v>0.19</v>
      </c>
      <c r="G41" t="n">
        <v>1.72</v>
      </c>
      <c r="H41" t="n">
        <v>0.57</v>
      </c>
      <c r="I41" t="n">
        <v>1.11</v>
      </c>
      <c r="J41" t="n">
        <v>0.92</v>
      </c>
      <c r="K41" t="n">
        <v>1.03</v>
      </c>
      <c r="L41" t="n">
        <v>0.32</v>
      </c>
      <c r="M41" t="n">
        <v>1.08</v>
      </c>
      <c r="N41" t="n">
        <v>0.88</v>
      </c>
      <c r="O41" t="n">
        <v>0.9399999999999999</v>
      </c>
      <c r="P41" t="n">
        <v>0.95</v>
      </c>
      <c r="Q41" t="n">
        <v>0.82</v>
      </c>
      <c r="R41" t="n">
        <v>0.75</v>
      </c>
      <c r="S41" t="n">
        <v>0.77</v>
      </c>
      <c r="T41" t="n">
        <v>0.66</v>
      </c>
      <c r="U41" t="n">
        <v>0.5</v>
      </c>
      <c r="V41" t="n">
        <v>0.68</v>
      </c>
      <c r="W41" t="n">
        <v>0.46</v>
      </c>
    </row>
    <row r="42">
      <c r="A42" s="5" t="inlineStr">
        <is>
          <t>Dividende je Aktie</t>
        </is>
      </c>
      <c r="B42" s="5" t="inlineStr">
        <is>
          <t>Dividend per share</t>
        </is>
      </c>
      <c r="C42" t="n">
        <v>0.8</v>
      </c>
      <c r="D42" t="n">
        <v>0.8</v>
      </c>
      <c r="E42" t="n">
        <v>0.8</v>
      </c>
      <c r="F42" t="n">
        <v>0.8</v>
      </c>
      <c r="G42" t="n">
        <v>0.8</v>
      </c>
      <c r="H42" t="n">
        <v>0.8</v>
      </c>
      <c r="I42" t="n">
        <v>0.78</v>
      </c>
      <c r="J42" t="n">
        <v>0.74</v>
      </c>
      <c r="K42" t="n">
        <v>0.7</v>
      </c>
      <c r="L42" t="n">
        <v>0.65</v>
      </c>
      <c r="M42" t="n">
        <v>0.61</v>
      </c>
      <c r="N42" t="n">
        <v>0.57</v>
      </c>
      <c r="O42" t="n">
        <v>0.53</v>
      </c>
      <c r="P42" t="n">
        <v>0.48</v>
      </c>
      <c r="Q42" t="n">
        <v>0.44</v>
      </c>
      <c r="R42" t="n">
        <v>0.42</v>
      </c>
      <c r="S42" t="n">
        <v>0.41</v>
      </c>
      <c r="T42" t="n">
        <v>0.4</v>
      </c>
      <c r="U42" t="n">
        <v>0.39</v>
      </c>
      <c r="V42" t="inlineStr">
        <is>
          <t>-</t>
        </is>
      </c>
      <c r="W42" t="inlineStr">
        <is>
          <t>-</t>
        </is>
      </c>
    </row>
    <row r="43">
      <c r="A43" s="5" t="inlineStr">
        <is>
          <t>Sonderdividende je Aktie</t>
        </is>
      </c>
      <c r="B43" s="5" t="inlineStr">
        <is>
          <t>Special Dividend per share</t>
        </is>
      </c>
      <c r="C43" t="inlineStr">
        <is>
          <t>-</t>
        </is>
      </c>
      <c r="D43" t="inlineStr">
        <is>
          <t>-</t>
        </is>
      </c>
      <c r="E43" t="inlineStr">
        <is>
          <t>-</t>
        </is>
      </c>
      <c r="F43" t="inlineStr">
        <is>
          <t>-</t>
        </is>
      </c>
      <c r="G43" t="n">
        <v>0.2</v>
      </c>
      <c r="H43" t="inlineStr">
        <is>
          <t>-</t>
        </is>
      </c>
      <c r="I43" t="inlineStr">
        <is>
          <t>-</t>
        </is>
      </c>
      <c r="J43" t="inlineStr">
        <is>
          <t>-</t>
        </is>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row>
    <row r="44">
      <c r="A44" s="5" t="inlineStr">
        <is>
          <t>Dividendenausschüttung in Mio</t>
        </is>
      </c>
      <c r="B44" s="5" t="inlineStr">
        <is>
          <t>Dividend Payment in M</t>
        </is>
      </c>
      <c r="C44" t="n">
        <v>3953</v>
      </c>
      <c r="D44" t="n">
        <v>3927</v>
      </c>
      <c r="E44" t="n">
        <v>3906</v>
      </c>
      <c r="F44" t="n">
        <v>3892</v>
      </c>
      <c r="G44" t="n">
        <v>4839</v>
      </c>
      <c r="H44" t="n">
        <v>3843</v>
      </c>
      <c r="I44" t="n">
        <v>3680</v>
      </c>
      <c r="J44" t="n">
        <v>3814</v>
      </c>
      <c r="K44" t="n">
        <v>3758</v>
      </c>
      <c r="L44" t="n">
        <v>3306</v>
      </c>
      <c r="M44" t="n">
        <v>3090</v>
      </c>
      <c r="N44" t="n">
        <v>2929</v>
      </c>
      <c r="O44" t="n">
        <v>2793</v>
      </c>
      <c r="P44" t="n">
        <v>2598</v>
      </c>
      <c r="Q44" t="n">
        <v>2390</v>
      </c>
      <c r="R44" t="n">
        <v>2402</v>
      </c>
      <c r="S44" t="n">
        <v>2374</v>
      </c>
      <c r="T44" t="n">
        <v>2346</v>
      </c>
      <c r="U44" t="n">
        <v>2356</v>
      </c>
      <c r="V44" t="inlineStr">
        <is>
          <t>-</t>
        </is>
      </c>
      <c r="W44" t="inlineStr">
        <is>
          <t>-</t>
        </is>
      </c>
    </row>
    <row r="45">
      <c r="A45" s="5" t="inlineStr">
        <is>
          <t>Umsatz je Aktie</t>
        </is>
      </c>
      <c r="B45" s="5" t="inlineStr">
        <is>
          <t>Revenue per share</t>
        </is>
      </c>
      <c r="C45" t="n">
        <v>6.27</v>
      </c>
      <c r="D45" t="n">
        <v>5.73</v>
      </c>
      <c r="E45" t="n">
        <v>5.62</v>
      </c>
      <c r="F45" t="n">
        <v>5.2</v>
      </c>
      <c r="G45" t="n">
        <v>4.46</v>
      </c>
      <c r="H45" t="n">
        <v>4.3</v>
      </c>
      <c r="I45" t="n">
        <v>4.96</v>
      </c>
      <c r="J45" t="n">
        <v>4.9</v>
      </c>
      <c r="K45" t="n">
        <v>4.93</v>
      </c>
      <c r="L45" t="n">
        <v>5.01</v>
      </c>
      <c r="M45" t="n">
        <v>5.01</v>
      </c>
      <c r="N45" t="n">
        <v>4.3</v>
      </c>
      <c r="O45" t="n">
        <v>3.78</v>
      </c>
      <c r="P45" t="n">
        <v>3.88</v>
      </c>
      <c r="Q45" t="n">
        <v>3.63</v>
      </c>
      <c r="R45" t="n">
        <v>3.43</v>
      </c>
      <c r="S45" t="n">
        <v>3.6</v>
      </c>
      <c r="T45" t="n">
        <v>3.52</v>
      </c>
      <c r="U45" t="n">
        <v>3.38</v>
      </c>
      <c r="V45" t="n">
        <v>2.98</v>
      </c>
      <c r="W45" t="n">
        <v>2.75</v>
      </c>
    </row>
    <row r="46">
      <c r="A46" s="5" t="inlineStr">
        <is>
          <t>Buchwert je Aktie</t>
        </is>
      </c>
      <c r="B46" s="5" t="inlineStr">
        <is>
          <t>Book value per share</t>
        </is>
      </c>
      <c r="C46" t="n">
        <v>2.12</v>
      </c>
      <c r="D46" t="n">
        <v>0.8100000000000001</v>
      </c>
      <c r="E46" t="n">
        <v>-0.01</v>
      </c>
      <c r="F46" t="n">
        <v>0.21</v>
      </c>
      <c r="G46" t="n">
        <v>0.95</v>
      </c>
      <c r="H46" t="n">
        <v>0.8</v>
      </c>
      <c r="I46" t="n">
        <v>1.31</v>
      </c>
      <c r="J46" t="n">
        <v>1.08</v>
      </c>
      <c r="K46" t="n">
        <v>1.45</v>
      </c>
      <c r="L46" t="n">
        <v>1.57</v>
      </c>
      <c r="M46" t="n">
        <v>1.77</v>
      </c>
      <c r="N46" t="n">
        <v>1.4</v>
      </c>
      <c r="O46" t="n">
        <v>1.6</v>
      </c>
      <c r="P46" t="n">
        <v>1.57</v>
      </c>
      <c r="Q46" t="n">
        <v>1.23</v>
      </c>
      <c r="R46" t="n">
        <v>1</v>
      </c>
      <c r="S46" t="n">
        <v>1.3</v>
      </c>
      <c r="T46" t="n">
        <v>1.09</v>
      </c>
      <c r="U46" t="n">
        <v>1.24</v>
      </c>
      <c r="V46" t="n">
        <v>1.27</v>
      </c>
      <c r="W46" t="inlineStr">
        <is>
          <t>-</t>
        </is>
      </c>
    </row>
    <row r="47">
      <c r="A47" s="5" t="inlineStr">
        <is>
          <t>Cashflow je Aktie</t>
        </is>
      </c>
      <c r="B47" s="5" t="inlineStr">
        <is>
          <t>Cashflow per share</t>
        </is>
      </c>
      <c r="C47" t="n">
        <v>1.49</v>
      </c>
      <c r="D47" t="n">
        <v>1.57</v>
      </c>
      <c r="E47" t="n">
        <v>1.29</v>
      </c>
      <c r="F47" t="n">
        <v>1.21</v>
      </c>
      <c r="G47" t="n">
        <v>0.48</v>
      </c>
      <c r="H47" t="n">
        <v>0.97</v>
      </c>
      <c r="I47" t="n">
        <v>1.35</v>
      </c>
      <c r="J47" t="n">
        <v>0.8100000000000001</v>
      </c>
      <c r="K47" t="n">
        <v>1.13</v>
      </c>
      <c r="L47" t="n">
        <v>1.27</v>
      </c>
      <c r="M47" t="n">
        <v>1.38</v>
      </c>
      <c r="N47" t="n">
        <v>1.27</v>
      </c>
      <c r="O47" t="n">
        <v>1.02</v>
      </c>
      <c r="P47" t="n">
        <v>0.73</v>
      </c>
      <c r="Q47" t="n">
        <v>1</v>
      </c>
      <c r="R47" t="n">
        <v>1.1</v>
      </c>
      <c r="S47" t="n">
        <v>1.18</v>
      </c>
      <c r="T47" t="n">
        <v>1.2</v>
      </c>
      <c r="U47" t="n">
        <v>1.07</v>
      </c>
      <c r="V47" t="n">
        <v>0.9</v>
      </c>
      <c r="W47" t="inlineStr">
        <is>
          <t>-</t>
        </is>
      </c>
    </row>
    <row r="48">
      <c r="A48" s="5" t="inlineStr">
        <is>
          <t>Bilanzsumme je Aktie</t>
        </is>
      </c>
      <c r="B48" s="5" t="inlineStr">
        <is>
          <t>Total assets per share</t>
        </is>
      </c>
      <c r="C48" t="n">
        <v>14.8</v>
      </c>
      <c r="D48" t="n">
        <v>10.79</v>
      </c>
      <c r="E48" t="n">
        <v>10.49</v>
      </c>
      <c r="F48" t="n">
        <v>11.01</v>
      </c>
      <c r="G48" t="n">
        <v>9.970000000000001</v>
      </c>
      <c r="H48" t="n">
        <v>7.59</v>
      </c>
      <c r="I48" t="n">
        <v>7.88</v>
      </c>
      <c r="J48" t="n">
        <v>7.68</v>
      </c>
      <c r="K48" t="n">
        <v>7.4</v>
      </c>
      <c r="L48" t="n">
        <v>7.45</v>
      </c>
      <c r="M48" t="n">
        <v>7.57</v>
      </c>
      <c r="N48" t="n">
        <v>6.96</v>
      </c>
      <c r="O48" t="n">
        <v>5.16</v>
      </c>
      <c r="P48" t="n">
        <v>4.26</v>
      </c>
      <c r="Q48" t="n">
        <v>4.56</v>
      </c>
      <c r="R48" t="n">
        <v>3.8</v>
      </c>
      <c r="S48" t="n">
        <v>4.03</v>
      </c>
      <c r="T48" t="n">
        <v>3.71</v>
      </c>
      <c r="U48" t="n">
        <v>3.61</v>
      </c>
      <c r="V48" t="n">
        <v>3.56</v>
      </c>
      <c r="W48" t="inlineStr">
        <is>
          <t>-</t>
        </is>
      </c>
    </row>
    <row r="49">
      <c r="A49" s="5" t="inlineStr">
        <is>
          <t>Personal am Ende des Jahres</t>
        </is>
      </c>
      <c r="B49" s="5" t="inlineStr">
        <is>
          <t>Staff at the end of year</t>
        </is>
      </c>
      <c r="C49" t="n">
        <v>99437</v>
      </c>
      <c r="D49" t="n">
        <v>95490</v>
      </c>
      <c r="E49" t="n">
        <v>98462</v>
      </c>
      <c r="F49" t="n">
        <v>99300</v>
      </c>
      <c r="G49" t="n">
        <v>101255</v>
      </c>
      <c r="H49" t="n">
        <v>97921</v>
      </c>
      <c r="I49" t="n">
        <v>99451</v>
      </c>
      <c r="J49" t="n">
        <v>99488</v>
      </c>
      <c r="K49" t="n">
        <v>97389</v>
      </c>
      <c r="L49" t="n">
        <v>96500</v>
      </c>
      <c r="M49" t="n">
        <v>99913</v>
      </c>
      <c r="N49" t="n">
        <v>101133</v>
      </c>
      <c r="O49" t="n">
        <v>103483</v>
      </c>
      <c r="P49" t="n">
        <v>102695</v>
      </c>
      <c r="Q49" t="n">
        <v>99503</v>
      </c>
      <c r="R49" t="n">
        <v>99837</v>
      </c>
      <c r="S49" t="n">
        <v>103166</v>
      </c>
      <c r="T49" t="n">
        <v>104499</v>
      </c>
      <c r="U49" t="n">
        <v>107470</v>
      </c>
      <c r="V49" t="n">
        <v>107517</v>
      </c>
      <c r="W49" t="n">
        <v>109041</v>
      </c>
    </row>
    <row r="50">
      <c r="A50" s="5" t="inlineStr">
        <is>
          <t>Personalaufwand in Mio. GBP</t>
        </is>
      </c>
      <c r="B50" s="5" t="inlineStr"/>
      <c r="C50" t="n">
        <v>9855</v>
      </c>
      <c r="D50" t="n">
        <v>9440</v>
      </c>
      <c r="E50" t="n">
        <v>9122</v>
      </c>
      <c r="F50" t="n">
        <v>8212</v>
      </c>
      <c r="G50" t="n">
        <v>8030</v>
      </c>
      <c r="H50" t="n">
        <v>7520</v>
      </c>
      <c r="I50" t="n">
        <v>7591</v>
      </c>
      <c r="J50" t="n">
        <v>6935</v>
      </c>
      <c r="K50" t="n">
        <v>6751</v>
      </c>
      <c r="L50" t="n">
        <v>6994</v>
      </c>
      <c r="M50" t="n">
        <v>7167</v>
      </c>
      <c r="N50" t="n">
        <v>6524</v>
      </c>
      <c r="O50" t="n">
        <v>5733</v>
      </c>
      <c r="P50" t="n">
        <v>5495</v>
      </c>
      <c r="Q50" t="n">
        <v>5254</v>
      </c>
      <c r="R50" t="n">
        <v>4699</v>
      </c>
      <c r="S50" t="n">
        <v>5058</v>
      </c>
      <c r="T50" t="n">
        <v>4940</v>
      </c>
      <c r="U50" t="n">
        <v>4686</v>
      </c>
      <c r="V50" t="inlineStr">
        <is>
          <t>-</t>
        </is>
      </c>
      <c r="W50" t="inlineStr">
        <is>
          <t>-</t>
        </is>
      </c>
    </row>
    <row r="51">
      <c r="A51" s="5" t="inlineStr">
        <is>
          <t>Aufwand je Mitarbeiter in GBP</t>
        </is>
      </c>
      <c r="B51" s="5" t="inlineStr"/>
      <c r="C51" t="n">
        <v>99108</v>
      </c>
      <c r="D51" t="n">
        <v>98859</v>
      </c>
      <c r="E51" t="n">
        <v>92645</v>
      </c>
      <c r="F51" t="n">
        <v>82699</v>
      </c>
      <c r="G51" t="n">
        <v>79305</v>
      </c>
      <c r="H51" t="n">
        <v>76797</v>
      </c>
      <c r="I51" t="n">
        <v>76329</v>
      </c>
      <c r="J51" t="n">
        <v>69707</v>
      </c>
      <c r="K51" t="n">
        <v>69320</v>
      </c>
      <c r="L51" t="n">
        <v>72477</v>
      </c>
      <c r="M51" t="n">
        <v>71732</v>
      </c>
      <c r="N51" t="n">
        <v>64509</v>
      </c>
      <c r="O51" t="n">
        <v>55400</v>
      </c>
      <c r="P51" t="n">
        <v>53508</v>
      </c>
      <c r="Q51" t="n">
        <v>52802</v>
      </c>
      <c r="R51" t="n">
        <v>47067</v>
      </c>
      <c r="S51" t="n">
        <v>49028</v>
      </c>
      <c r="T51" t="n">
        <v>47273</v>
      </c>
      <c r="U51" t="n">
        <v>43603</v>
      </c>
      <c r="V51" t="inlineStr">
        <is>
          <t>-</t>
        </is>
      </c>
      <c r="W51" t="inlineStr">
        <is>
          <t>-</t>
        </is>
      </c>
    </row>
    <row r="52">
      <c r="A52" s="5" t="inlineStr">
        <is>
          <t>Umsatz je Mitarbeiter in GBP</t>
        </is>
      </c>
      <c r="B52" s="5" t="inlineStr"/>
      <c r="C52" t="n">
        <v>339451</v>
      </c>
      <c r="D52" t="n">
        <v>322767</v>
      </c>
      <c r="E52" t="n">
        <v>306575</v>
      </c>
      <c r="F52" t="n">
        <v>280856</v>
      </c>
      <c r="G52" t="n">
        <v>236265</v>
      </c>
      <c r="H52" t="n">
        <v>234944</v>
      </c>
      <c r="I52" t="n">
        <v>266513</v>
      </c>
      <c r="J52" t="n">
        <v>265670</v>
      </c>
      <c r="K52" t="n">
        <v>281212</v>
      </c>
      <c r="L52" t="n">
        <v>294217</v>
      </c>
      <c r="M52" t="n">
        <v>283927</v>
      </c>
      <c r="N52" t="n">
        <v>240791</v>
      </c>
      <c r="O52" t="n">
        <v>219514</v>
      </c>
      <c r="P52" t="n">
        <v>226155</v>
      </c>
      <c r="Q52" t="n">
        <v>217681</v>
      </c>
      <c r="R52" t="n">
        <v>203922</v>
      </c>
      <c r="S52" t="n">
        <v>207830</v>
      </c>
      <c r="T52" t="n">
        <v>202987</v>
      </c>
      <c r="U52" t="n">
        <v>190648</v>
      </c>
      <c r="V52" t="n">
        <v>168150</v>
      </c>
      <c r="W52" t="n">
        <v>148237</v>
      </c>
    </row>
    <row r="53">
      <c r="A53" s="5" t="inlineStr">
        <is>
          <t>Bruttoergebnis je Mitarbeiter in GBP</t>
        </is>
      </c>
      <c r="B53" s="5" t="inlineStr"/>
      <c r="C53" t="n">
        <v>220149</v>
      </c>
      <c r="D53" t="n">
        <v>215520</v>
      </c>
      <c r="E53" t="n">
        <v>201540</v>
      </c>
      <c r="F53" t="n">
        <v>187301</v>
      </c>
      <c r="G53" t="n">
        <v>148832</v>
      </c>
      <c r="H53" t="n">
        <v>160160</v>
      </c>
      <c r="I53" t="n">
        <v>180189</v>
      </c>
      <c r="J53" t="n">
        <v>186324</v>
      </c>
      <c r="K53" t="n">
        <v>205927</v>
      </c>
      <c r="L53" t="n">
        <v>215544</v>
      </c>
      <c r="M53" t="n">
        <v>210063</v>
      </c>
      <c r="N53" t="n">
        <v>177361</v>
      </c>
      <c r="O53" t="n">
        <v>168134</v>
      </c>
      <c r="P53" t="n">
        <v>177370</v>
      </c>
      <c r="Q53" t="n">
        <v>169804</v>
      </c>
      <c r="R53" t="n">
        <v>160762</v>
      </c>
      <c r="S53" t="n">
        <v>163785</v>
      </c>
      <c r="T53" t="n">
        <v>158882</v>
      </c>
      <c r="U53" t="n">
        <v>146608</v>
      </c>
      <c r="V53" t="n">
        <v>131300</v>
      </c>
      <c r="W53" t="n">
        <v>114287</v>
      </c>
    </row>
    <row r="54">
      <c r="A54" s="5" t="inlineStr">
        <is>
          <t>Gewinn je Mitarbeiter in GBP</t>
        </is>
      </c>
      <c r="B54" s="5" t="inlineStr"/>
      <c r="C54" t="n">
        <v>46713</v>
      </c>
      <c r="D54" t="n">
        <v>37941</v>
      </c>
      <c r="E54" t="n">
        <v>15559</v>
      </c>
      <c r="F54" t="n">
        <v>9184</v>
      </c>
      <c r="G54" t="n">
        <v>83176</v>
      </c>
      <c r="H54" t="n">
        <v>28145</v>
      </c>
      <c r="I54" t="n">
        <v>54660</v>
      </c>
      <c r="J54" t="n">
        <v>45885</v>
      </c>
      <c r="K54" t="n">
        <v>54020</v>
      </c>
      <c r="L54" t="n">
        <v>16933</v>
      </c>
      <c r="M54" t="n">
        <v>55358</v>
      </c>
      <c r="N54" t="n">
        <v>45504</v>
      </c>
      <c r="O54" t="n">
        <v>50385</v>
      </c>
      <c r="P54" t="n">
        <v>52476</v>
      </c>
      <c r="Q54" t="n">
        <v>47124</v>
      </c>
      <c r="R54" t="n">
        <v>43110</v>
      </c>
      <c r="S54" t="n">
        <v>43580</v>
      </c>
      <c r="T54" t="n">
        <v>37656</v>
      </c>
      <c r="U54" t="n">
        <v>28780</v>
      </c>
      <c r="V54" t="n">
        <v>39157</v>
      </c>
      <c r="W54" t="n">
        <v>26669</v>
      </c>
    </row>
    <row r="55">
      <c r="A55" s="5" t="inlineStr">
        <is>
          <t>KGV (Kurs/Gewinn)</t>
        </is>
      </c>
      <c r="B55" s="5" t="inlineStr">
        <is>
          <t>PE (price/earnings)</t>
        </is>
      </c>
      <c r="C55" t="n">
        <v>18.9</v>
      </c>
      <c r="D55" t="n">
        <v>20.4</v>
      </c>
      <c r="E55" t="n">
        <v>42.1</v>
      </c>
      <c r="F55" t="n">
        <v>83.09999999999999</v>
      </c>
      <c r="G55" t="n">
        <v>7.9</v>
      </c>
      <c r="H55" t="n">
        <v>24</v>
      </c>
      <c r="I55" t="n">
        <v>14.3</v>
      </c>
      <c r="J55" t="n">
        <v>14.4</v>
      </c>
      <c r="K55" t="n">
        <v>14.1</v>
      </c>
      <c r="L55" t="n">
        <v>46.9</v>
      </c>
      <c r="M55" t="n">
        <v>13.4</v>
      </c>
      <c r="N55" t="n">
        <v>14.4</v>
      </c>
      <c r="O55" t="n">
        <v>13.6</v>
      </c>
      <c r="P55" t="n">
        <v>14</v>
      </c>
      <c r="Q55" t="n">
        <v>17.7</v>
      </c>
      <c r="R55" t="n">
        <v>16.3</v>
      </c>
      <c r="S55" t="n">
        <v>16.7</v>
      </c>
      <c r="T55" t="n">
        <v>18.1</v>
      </c>
      <c r="U55" t="n">
        <v>34.5</v>
      </c>
      <c r="V55" t="n">
        <v>27.4</v>
      </c>
      <c r="W55" t="n">
        <v>37.4</v>
      </c>
    </row>
    <row r="56">
      <c r="A56" s="5" t="inlineStr">
        <is>
          <t>KUV (Kurs/Umsatz)</t>
        </is>
      </c>
      <c r="B56" s="5" t="inlineStr">
        <is>
          <t>PS (price/sales)</t>
        </is>
      </c>
      <c r="C56" t="n">
        <v>2.84</v>
      </c>
      <c r="D56" t="n">
        <v>2.63</v>
      </c>
      <c r="E56" t="n">
        <v>2.35</v>
      </c>
      <c r="F56" t="n">
        <v>3.01</v>
      </c>
      <c r="G56" t="n">
        <v>3.08</v>
      </c>
      <c r="H56" t="n">
        <v>3.2</v>
      </c>
      <c r="I56" t="n">
        <v>3.25</v>
      </c>
      <c r="J56" t="n">
        <v>2.73</v>
      </c>
      <c r="K56" t="n">
        <v>2.98</v>
      </c>
      <c r="L56" t="n">
        <v>2.99</v>
      </c>
      <c r="M56" t="n">
        <v>2.93</v>
      </c>
      <c r="N56" t="n">
        <v>2.99</v>
      </c>
      <c r="O56" t="n">
        <v>3.39</v>
      </c>
      <c r="P56" t="n">
        <v>3.47</v>
      </c>
      <c r="Q56" t="n">
        <v>4.04</v>
      </c>
      <c r="R56" t="n">
        <v>3.56</v>
      </c>
      <c r="S56" t="n">
        <v>3.57</v>
      </c>
      <c r="T56" t="n">
        <v>3.39</v>
      </c>
      <c r="U56" t="n">
        <v>5.1</v>
      </c>
      <c r="V56" t="n">
        <v>6.34</v>
      </c>
      <c r="W56" t="n">
        <v>6.4</v>
      </c>
    </row>
    <row r="57">
      <c r="A57" s="5" t="inlineStr">
        <is>
          <t>KBV (Kurs/Buchwert)</t>
        </is>
      </c>
      <c r="B57" s="5" t="inlineStr">
        <is>
          <t>PB (price/book value)</t>
        </is>
      </c>
      <c r="C57" t="n">
        <v>8.4</v>
      </c>
      <c r="D57" t="n">
        <v>18.59</v>
      </c>
      <c r="E57" t="n">
        <v>-1045</v>
      </c>
      <c r="F57" t="n">
        <v>74.59999999999999</v>
      </c>
      <c r="G57" t="n">
        <v>14.39</v>
      </c>
      <c r="H57" t="n">
        <v>17.29</v>
      </c>
      <c r="I57" t="n">
        <v>12.31</v>
      </c>
      <c r="J57" t="n">
        <v>12.4</v>
      </c>
      <c r="K57" t="n">
        <v>10.17</v>
      </c>
      <c r="L57" t="n">
        <v>9.57</v>
      </c>
      <c r="M57" t="n">
        <v>8.300000000000001</v>
      </c>
      <c r="N57" t="n">
        <v>9.17</v>
      </c>
      <c r="O57" t="n">
        <v>8.01</v>
      </c>
      <c r="P57" t="n">
        <v>8.58</v>
      </c>
      <c r="Q57" t="n">
        <v>11.98</v>
      </c>
      <c r="R57" t="n">
        <v>12.25</v>
      </c>
      <c r="S57" t="n">
        <v>9.93</v>
      </c>
      <c r="T57" t="n">
        <v>10.91</v>
      </c>
      <c r="U57" t="n">
        <v>13.9</v>
      </c>
      <c r="V57" t="n">
        <v>14.87</v>
      </c>
      <c r="W57" t="inlineStr">
        <is>
          <t>-</t>
        </is>
      </c>
    </row>
    <row r="58">
      <c r="A58" s="5" t="inlineStr">
        <is>
          <t>KCV (Kurs/Cashflow)</t>
        </is>
      </c>
      <c r="B58" s="5" t="inlineStr">
        <is>
          <t>PC (price/cashflow)</t>
        </is>
      </c>
      <c r="C58" t="n">
        <v>11.94</v>
      </c>
      <c r="D58" t="n">
        <v>9.630000000000001</v>
      </c>
      <c r="E58" t="n">
        <v>10.27</v>
      </c>
      <c r="F58" t="n">
        <v>12.91</v>
      </c>
      <c r="G58" t="n">
        <v>28.65</v>
      </c>
      <c r="H58" t="n">
        <v>14.24</v>
      </c>
      <c r="I58" t="n">
        <v>11.92</v>
      </c>
      <c r="J58" t="n">
        <v>16.47</v>
      </c>
      <c r="K58" t="n">
        <v>13.07</v>
      </c>
      <c r="L58" t="n">
        <v>11.8</v>
      </c>
      <c r="M58" t="n">
        <v>10.58</v>
      </c>
      <c r="N58" t="n">
        <v>10.1</v>
      </c>
      <c r="O58" t="n">
        <v>12.48</v>
      </c>
      <c r="P58" t="n">
        <v>18.48</v>
      </c>
      <c r="Q58" t="n">
        <v>14.7</v>
      </c>
      <c r="R58" t="n">
        <v>11.12</v>
      </c>
      <c r="S58" t="n">
        <v>10.94</v>
      </c>
      <c r="T58" t="n">
        <v>9.9</v>
      </c>
      <c r="U58" t="n">
        <v>16.06</v>
      </c>
      <c r="V58" t="n">
        <v>21.07</v>
      </c>
      <c r="W58" t="inlineStr">
        <is>
          <t>-</t>
        </is>
      </c>
    </row>
    <row r="59">
      <c r="A59" s="5" t="inlineStr">
        <is>
          <t>Dividendenrendite in %</t>
        </is>
      </c>
      <c r="B59" s="5" t="inlineStr">
        <is>
          <t>Dividend Yield in %</t>
        </is>
      </c>
      <c r="C59" t="n">
        <v>4.5</v>
      </c>
      <c r="D59" t="n">
        <v>5.31</v>
      </c>
      <c r="E59" t="n">
        <v>6.05</v>
      </c>
      <c r="F59" t="n">
        <v>5.12</v>
      </c>
      <c r="G59" t="n">
        <v>5.83</v>
      </c>
      <c r="H59" t="n">
        <v>5.81</v>
      </c>
      <c r="I59" t="n">
        <v>4.84</v>
      </c>
      <c r="J59" t="n">
        <v>5.54</v>
      </c>
      <c r="K59" t="n">
        <v>4.76</v>
      </c>
      <c r="L59" t="n">
        <v>4.33</v>
      </c>
      <c r="M59" t="n">
        <v>4.16</v>
      </c>
      <c r="N59" t="n">
        <v>4.44</v>
      </c>
      <c r="O59" t="n">
        <v>4.14</v>
      </c>
      <c r="P59" t="n">
        <v>3.57</v>
      </c>
      <c r="Q59" t="n">
        <v>3</v>
      </c>
      <c r="R59" t="n">
        <v>3.44</v>
      </c>
      <c r="S59" t="n">
        <v>3.18</v>
      </c>
      <c r="T59" t="n">
        <v>3.36</v>
      </c>
      <c r="U59" t="n">
        <v>2.26</v>
      </c>
      <c r="V59" t="inlineStr">
        <is>
          <t>-</t>
        </is>
      </c>
      <c r="W59" t="inlineStr">
        <is>
          <t>-</t>
        </is>
      </c>
    </row>
    <row r="60">
      <c r="A60" s="5" t="inlineStr">
        <is>
          <t>Gewinnrendite in %</t>
        </is>
      </c>
      <c r="B60" s="5" t="inlineStr">
        <is>
          <t>Return on profit in %</t>
        </is>
      </c>
      <c r="C60" t="n">
        <v>5.3</v>
      </c>
      <c r="D60" t="n">
        <v>4.9</v>
      </c>
      <c r="E60" t="n">
        <v>2.4</v>
      </c>
      <c r="F60" t="n">
        <v>1.2</v>
      </c>
      <c r="G60" t="n">
        <v>12.7</v>
      </c>
      <c r="H60" t="n">
        <v>4.2</v>
      </c>
      <c r="I60" t="n">
        <v>7</v>
      </c>
      <c r="J60" t="n">
        <v>7</v>
      </c>
      <c r="K60" t="n">
        <v>7.1</v>
      </c>
      <c r="L60" t="n">
        <v>2.1</v>
      </c>
      <c r="M60" t="n">
        <v>7.4</v>
      </c>
      <c r="N60" t="n">
        <v>6.9</v>
      </c>
      <c r="O60" t="n">
        <v>7.3</v>
      </c>
      <c r="P60" t="n">
        <v>7.1</v>
      </c>
      <c r="Q60" t="n">
        <v>5.7</v>
      </c>
      <c r="R60" t="n">
        <v>6.1</v>
      </c>
      <c r="S60" t="n">
        <v>6</v>
      </c>
      <c r="T60" t="n">
        <v>5.5</v>
      </c>
      <c r="U60" t="n">
        <v>2.9</v>
      </c>
      <c r="V60" t="n">
        <v>3.7</v>
      </c>
      <c r="W60" t="n">
        <v>2.7</v>
      </c>
    </row>
    <row r="61">
      <c r="A61" s="5" t="inlineStr">
        <is>
          <t>Eigenkapitalrendite in %</t>
        </is>
      </c>
      <c r="B61" s="5" t="inlineStr">
        <is>
          <t>Return on Equity in %</t>
        </is>
      </c>
      <c r="C61" t="n">
        <v>40.73</v>
      </c>
      <c r="D61" t="n">
        <v>83.09999999999999</v>
      </c>
      <c r="E61" t="n">
        <v>-2253</v>
      </c>
      <c r="F61" t="n">
        <v>81.14</v>
      </c>
      <c r="G61" t="n">
        <v>164.69</v>
      </c>
      <c r="H61" t="n">
        <v>64.65000000000001</v>
      </c>
      <c r="I61" t="n">
        <v>77.69</v>
      </c>
      <c r="J61" t="n">
        <v>78.56999999999999</v>
      </c>
      <c r="K61" t="n">
        <v>65.5</v>
      </c>
      <c r="L61" t="n">
        <v>18.39</v>
      </c>
      <c r="M61" t="n">
        <v>55.28</v>
      </c>
      <c r="N61" t="n">
        <v>58.03</v>
      </c>
      <c r="O61" t="n">
        <v>54.3</v>
      </c>
      <c r="P61" t="n">
        <v>57.42</v>
      </c>
      <c r="Q61" t="n">
        <v>64.14</v>
      </c>
      <c r="R61" t="n">
        <v>72.64</v>
      </c>
      <c r="S61" t="n">
        <v>58.24</v>
      </c>
      <c r="T61" t="n">
        <v>59.79</v>
      </c>
      <c r="U61" t="n">
        <v>41.15</v>
      </c>
      <c r="V61" t="n">
        <v>54.6</v>
      </c>
      <c r="W61" t="inlineStr">
        <is>
          <t>-</t>
        </is>
      </c>
    </row>
    <row r="62">
      <c r="A62" s="5" t="inlineStr">
        <is>
          <t>Umsatzrendite in %</t>
        </is>
      </c>
      <c r="B62" s="5" t="inlineStr">
        <is>
          <t>Return on sales in %</t>
        </is>
      </c>
      <c r="C62" t="n">
        <v>13.76</v>
      </c>
      <c r="D62" t="n">
        <v>11.75</v>
      </c>
      <c r="E62" t="n">
        <v>5.08</v>
      </c>
      <c r="F62" t="n">
        <v>3.27</v>
      </c>
      <c r="G62" t="n">
        <v>35.2</v>
      </c>
      <c r="H62" t="n">
        <v>11.98</v>
      </c>
      <c r="I62" t="n">
        <v>20.51</v>
      </c>
      <c r="J62" t="n">
        <v>17.27</v>
      </c>
      <c r="K62" t="n">
        <v>19.21</v>
      </c>
      <c r="L62" t="n">
        <v>5.76</v>
      </c>
      <c r="M62" t="n">
        <v>19.5</v>
      </c>
      <c r="N62" t="n">
        <v>18.9</v>
      </c>
      <c r="O62" t="n">
        <v>22.95</v>
      </c>
      <c r="P62" t="n">
        <v>23.2</v>
      </c>
      <c r="Q62" t="n">
        <v>21.65</v>
      </c>
      <c r="R62" t="n">
        <v>21.14</v>
      </c>
      <c r="S62" t="n">
        <v>20.97</v>
      </c>
      <c r="T62" t="n">
        <v>18.55</v>
      </c>
      <c r="U62" t="n">
        <v>15.1</v>
      </c>
      <c r="V62" t="n">
        <v>23.29</v>
      </c>
      <c r="W62" t="n">
        <v>17.31</v>
      </c>
    </row>
    <row r="63">
      <c r="A63" s="5" t="inlineStr">
        <is>
          <t>Gesamtkapitalrendite in %</t>
        </is>
      </c>
      <c r="B63" s="5" t="inlineStr">
        <is>
          <t>Total Return on Investment in %</t>
        </is>
      </c>
      <c r="C63" t="n">
        <v>6.97</v>
      </c>
      <c r="D63" t="n">
        <v>7.61</v>
      </c>
      <c r="E63" t="n">
        <v>4.02</v>
      </c>
      <c r="F63" t="n">
        <v>2.79</v>
      </c>
      <c r="G63" t="n">
        <v>17.17</v>
      </c>
      <c r="H63" t="n">
        <v>8.57</v>
      </c>
      <c r="I63" t="n">
        <v>14.74</v>
      </c>
      <c r="J63" t="n">
        <v>12.95</v>
      </c>
      <c r="K63" t="n">
        <v>14.75</v>
      </c>
      <c r="L63" t="n">
        <v>5.56</v>
      </c>
      <c r="M63" t="n">
        <v>14.57</v>
      </c>
      <c r="N63" t="n">
        <v>13.03</v>
      </c>
      <c r="O63" t="n">
        <v>17.43</v>
      </c>
      <c r="P63" t="n">
        <v>21.34</v>
      </c>
      <c r="Q63" t="n">
        <v>17.95</v>
      </c>
      <c r="R63" t="n">
        <v>19.96</v>
      </c>
      <c r="S63" t="n">
        <v>19.42</v>
      </c>
      <c r="T63" t="n">
        <v>18.26</v>
      </c>
      <c r="U63" t="n">
        <v>14.51</v>
      </c>
      <c r="V63" t="n">
        <v>20.34</v>
      </c>
      <c r="W63" t="inlineStr">
        <is>
          <t>-</t>
        </is>
      </c>
    </row>
    <row r="64">
      <c r="A64" s="5" t="inlineStr">
        <is>
          <t>Return on Investment in %</t>
        </is>
      </c>
      <c r="B64" s="5" t="inlineStr">
        <is>
          <t>Return on Investment in %</t>
        </is>
      </c>
      <c r="C64" t="n">
        <v>5.83</v>
      </c>
      <c r="D64" t="n">
        <v>6.24</v>
      </c>
      <c r="E64" t="n">
        <v>2.72</v>
      </c>
      <c r="F64" t="n">
        <v>1.54</v>
      </c>
      <c r="G64" t="n">
        <v>15.76</v>
      </c>
      <c r="H64" t="n">
        <v>6.78</v>
      </c>
      <c r="I64" t="n">
        <v>12.92</v>
      </c>
      <c r="J64" t="n">
        <v>11.01</v>
      </c>
      <c r="K64" t="n">
        <v>12.81</v>
      </c>
      <c r="L64" t="n">
        <v>3.87</v>
      </c>
      <c r="M64" t="n">
        <v>12.9</v>
      </c>
      <c r="N64" t="n">
        <v>11.68</v>
      </c>
      <c r="O64" t="n">
        <v>16.82</v>
      </c>
      <c r="P64" t="n">
        <v>21.09</v>
      </c>
      <c r="Q64" t="n">
        <v>17.24</v>
      </c>
      <c r="R64" t="n">
        <v>19.06</v>
      </c>
      <c r="S64" t="n">
        <v>18.75</v>
      </c>
      <c r="T64" t="n">
        <v>17.62</v>
      </c>
      <c r="U64" t="n">
        <v>14.11</v>
      </c>
      <c r="V64" t="n">
        <v>19.5</v>
      </c>
      <c r="W64" t="inlineStr">
        <is>
          <t>-</t>
        </is>
      </c>
    </row>
    <row r="65">
      <c r="A65" s="5" t="inlineStr">
        <is>
          <t>Arbeitsintensität in %</t>
        </is>
      </c>
      <c r="B65" s="5" t="inlineStr">
        <is>
          <t>Work Intensity in %</t>
        </is>
      </c>
      <c r="C65" t="n">
        <v>24.46</v>
      </c>
      <c r="D65" t="n">
        <v>29.15</v>
      </c>
      <c r="E65" t="n">
        <v>28.21</v>
      </c>
      <c r="F65" t="n">
        <v>28.28</v>
      </c>
      <c r="G65" t="n">
        <v>31.04</v>
      </c>
      <c r="H65" t="n">
        <v>36.11</v>
      </c>
      <c r="I65" t="n">
        <v>36.18</v>
      </c>
      <c r="J65" t="n">
        <v>33.01</v>
      </c>
      <c r="K65" t="n">
        <v>39.35</v>
      </c>
      <c r="L65" t="n">
        <v>37.97</v>
      </c>
      <c r="M65" t="n">
        <v>40.99</v>
      </c>
      <c r="N65" t="n">
        <v>43.84</v>
      </c>
      <c r="O65" t="n">
        <v>43.95</v>
      </c>
      <c r="P65" t="n">
        <v>43.02</v>
      </c>
      <c r="Q65" t="n">
        <v>48.45</v>
      </c>
      <c r="R65" t="n">
        <v>60.38</v>
      </c>
      <c r="S65" t="n">
        <v>52.66</v>
      </c>
      <c r="T65" t="n">
        <v>48.14</v>
      </c>
      <c r="U65" t="n">
        <v>45.61</v>
      </c>
      <c r="V65" t="n">
        <v>52.19</v>
      </c>
      <c r="W65" t="inlineStr">
        <is>
          <t>-</t>
        </is>
      </c>
    </row>
    <row r="66">
      <c r="A66" s="5" t="inlineStr">
        <is>
          <t>Eigenkapitalquote in %</t>
        </is>
      </c>
      <c r="B66" s="5" t="inlineStr">
        <is>
          <t>Equity Ratio in %</t>
        </is>
      </c>
      <c r="C66" t="n">
        <v>14.31</v>
      </c>
      <c r="D66" t="n">
        <v>7.51</v>
      </c>
      <c r="E66" t="n">
        <v>-0.12</v>
      </c>
      <c r="F66" t="n">
        <v>1.9</v>
      </c>
      <c r="G66" t="n">
        <v>9.57</v>
      </c>
      <c r="H66" t="n">
        <v>10.49</v>
      </c>
      <c r="I66" t="n">
        <v>16.63</v>
      </c>
      <c r="J66" t="n">
        <v>14.01</v>
      </c>
      <c r="K66" t="n">
        <v>19.55</v>
      </c>
      <c r="L66" t="n">
        <v>21.04</v>
      </c>
      <c r="M66" t="n">
        <v>23.34</v>
      </c>
      <c r="N66" t="n">
        <v>20.13</v>
      </c>
      <c r="O66" t="n">
        <v>30.97</v>
      </c>
      <c r="P66" t="n">
        <v>36.73</v>
      </c>
      <c r="Q66" t="n">
        <v>26.88</v>
      </c>
      <c r="R66" t="n">
        <v>26.24</v>
      </c>
      <c r="S66" t="n">
        <v>32.2</v>
      </c>
      <c r="T66" t="n">
        <v>29.48</v>
      </c>
      <c r="U66" t="n">
        <v>34.3</v>
      </c>
      <c r="V66" t="n">
        <v>35.72</v>
      </c>
      <c r="W66" t="inlineStr">
        <is>
          <t>-</t>
        </is>
      </c>
    </row>
    <row r="67">
      <c r="A67" s="5" t="inlineStr">
        <is>
          <t>Fremdkapitalquote in %</t>
        </is>
      </c>
      <c r="B67" s="5" t="inlineStr">
        <is>
          <t>Debt Ratio in %</t>
        </is>
      </c>
      <c r="C67" t="n">
        <v>85.69</v>
      </c>
      <c r="D67" t="n">
        <v>92.48999999999999</v>
      </c>
      <c r="E67" t="n">
        <v>100.12</v>
      </c>
      <c r="F67" t="n">
        <v>98.09999999999999</v>
      </c>
      <c r="G67" t="n">
        <v>90.43000000000001</v>
      </c>
      <c r="H67" t="n">
        <v>89.51000000000001</v>
      </c>
      <c r="I67" t="n">
        <v>83.37</v>
      </c>
      <c r="J67" t="n">
        <v>85.98999999999999</v>
      </c>
      <c r="K67" t="n">
        <v>80.45</v>
      </c>
      <c r="L67" t="n">
        <v>78.95999999999999</v>
      </c>
      <c r="M67" t="n">
        <v>76.66</v>
      </c>
      <c r="N67" t="n">
        <v>79.87</v>
      </c>
      <c r="O67" t="n">
        <v>69.03</v>
      </c>
      <c r="P67" t="n">
        <v>63.27</v>
      </c>
      <c r="Q67" t="n">
        <v>73.12</v>
      </c>
      <c r="R67" t="n">
        <v>73.76000000000001</v>
      </c>
      <c r="S67" t="n">
        <v>67.8</v>
      </c>
      <c r="T67" t="n">
        <v>70.52</v>
      </c>
      <c r="U67" t="n">
        <v>65.7</v>
      </c>
      <c r="V67" t="n">
        <v>64.28</v>
      </c>
      <c r="W67" t="inlineStr">
        <is>
          <t>-</t>
        </is>
      </c>
    </row>
    <row r="68">
      <c r="A68" s="5" t="inlineStr">
        <is>
          <t>Verschuldungsgrad in %</t>
        </is>
      </c>
      <c r="B68" s="5" t="inlineStr">
        <is>
          <t>Finance Gearing in %</t>
        </is>
      </c>
      <c r="C68" t="n">
        <v>598.75</v>
      </c>
      <c r="D68" t="n">
        <v>1232</v>
      </c>
      <c r="E68" t="n">
        <v>-83013</v>
      </c>
      <c r="F68" t="n">
        <v>5156</v>
      </c>
      <c r="G68" t="n">
        <v>945.09</v>
      </c>
      <c r="H68" t="n">
        <v>853.58</v>
      </c>
      <c r="I68" t="n">
        <v>501.49</v>
      </c>
      <c r="J68" t="n">
        <v>613.86</v>
      </c>
      <c r="K68" t="n">
        <v>411.45</v>
      </c>
      <c r="L68" t="n">
        <v>375.19</v>
      </c>
      <c r="M68" t="n">
        <v>328.41</v>
      </c>
      <c r="N68" t="n">
        <v>396.7</v>
      </c>
      <c r="O68" t="n">
        <v>222.85</v>
      </c>
      <c r="P68" t="n">
        <v>172.25</v>
      </c>
      <c r="Q68" t="n">
        <v>272.01</v>
      </c>
      <c r="R68" t="n">
        <v>281.06</v>
      </c>
      <c r="S68" t="n">
        <v>210.56</v>
      </c>
      <c r="T68" t="n">
        <v>239.26</v>
      </c>
      <c r="U68" t="n">
        <v>191.57</v>
      </c>
      <c r="V68" t="n">
        <v>179.99</v>
      </c>
      <c r="W68" t="inlineStr">
        <is>
          <t>-</t>
        </is>
      </c>
    </row>
    <row r="69">
      <c r="A69" s="5" t="inlineStr">
        <is>
          <t>Bruttoergebnis Marge in %</t>
        </is>
      </c>
      <c r="B69" s="5" t="inlineStr">
        <is>
          <t>Gross Profit Marge in %</t>
        </is>
      </c>
      <c r="C69" t="n">
        <v>64.84999999999999</v>
      </c>
      <c r="D69" t="n">
        <v>66.77</v>
      </c>
      <c r="E69" t="n">
        <v>65.73999999999999</v>
      </c>
      <c r="F69" t="n">
        <v>66.69</v>
      </c>
      <c r="G69" t="n">
        <v>62.99</v>
      </c>
      <c r="H69" t="n">
        <v>68.17</v>
      </c>
      <c r="I69" t="n">
        <v>67.61</v>
      </c>
      <c r="J69" t="n">
        <v>70.13</v>
      </c>
      <c r="K69" t="n">
        <v>73.23</v>
      </c>
      <c r="L69" t="n">
        <v>73.26000000000001</v>
      </c>
      <c r="M69" t="n">
        <v>73.98</v>
      </c>
      <c r="N69" t="n">
        <v>73.66</v>
      </c>
      <c r="O69" t="n">
        <v>76.59</v>
      </c>
      <c r="P69" t="n">
        <v>78.43000000000001</v>
      </c>
      <c r="Q69" t="n">
        <v>78.01000000000001</v>
      </c>
      <c r="R69" t="n">
        <v>78.83</v>
      </c>
      <c r="S69" t="n">
        <v>78.81</v>
      </c>
      <c r="T69" t="n">
        <v>78.27</v>
      </c>
      <c r="U69" t="n">
        <v>76.90000000000001</v>
      </c>
      <c r="V69" t="n">
        <v>78.09</v>
      </c>
    </row>
    <row r="70">
      <c r="A70" s="5" t="inlineStr">
        <is>
          <t>Kurzfristige Vermögensquote in %</t>
        </is>
      </c>
      <c r="B70" s="5" t="inlineStr">
        <is>
          <t>Current Assets Ratio in %</t>
        </is>
      </c>
      <c r="C70" t="n">
        <v>24.46</v>
      </c>
      <c r="D70" t="n">
        <v>29.15</v>
      </c>
      <c r="E70" t="n">
        <v>28.21</v>
      </c>
      <c r="F70" t="n">
        <v>28.28</v>
      </c>
      <c r="G70" t="n">
        <v>31.04</v>
      </c>
      <c r="H70" t="n">
        <v>36.11</v>
      </c>
      <c r="I70" t="n">
        <v>36.18</v>
      </c>
      <c r="J70" t="n">
        <v>33.01</v>
      </c>
      <c r="K70" t="n">
        <v>39.35</v>
      </c>
      <c r="L70" t="n">
        <v>37.97</v>
      </c>
      <c r="M70" t="n">
        <v>40.99</v>
      </c>
      <c r="N70" t="n">
        <v>43.84</v>
      </c>
      <c r="O70" t="n">
        <v>43.95</v>
      </c>
      <c r="P70" t="n">
        <v>43.02</v>
      </c>
      <c r="Q70" t="n">
        <v>48.45</v>
      </c>
      <c r="R70" t="n">
        <v>60.38</v>
      </c>
      <c r="S70" t="n">
        <v>52.66</v>
      </c>
      <c r="T70" t="n">
        <v>48.14</v>
      </c>
      <c r="U70" t="n">
        <v>45.61</v>
      </c>
      <c r="V70" t="n">
        <v>52.19</v>
      </c>
    </row>
    <row r="71">
      <c r="A71" s="5" t="inlineStr">
        <is>
          <t>Nettogewinn Marge in %</t>
        </is>
      </c>
      <c r="B71" s="5" t="inlineStr">
        <is>
          <t>Net Profit Marge in %</t>
        </is>
      </c>
      <c r="C71" t="n">
        <v>13.76</v>
      </c>
      <c r="D71" t="n">
        <v>11.75</v>
      </c>
      <c r="E71" t="n">
        <v>5.08</v>
      </c>
      <c r="F71" t="n">
        <v>3.27</v>
      </c>
      <c r="G71" t="n">
        <v>35.2</v>
      </c>
      <c r="H71" t="n">
        <v>11.98</v>
      </c>
      <c r="I71" t="n">
        <v>20.51</v>
      </c>
      <c r="J71" t="n">
        <v>17.27</v>
      </c>
      <c r="K71" t="n">
        <v>19.21</v>
      </c>
      <c r="L71" t="n">
        <v>5.76</v>
      </c>
      <c r="M71" t="n">
        <v>19.5</v>
      </c>
      <c r="N71" t="n">
        <v>18.9</v>
      </c>
      <c r="O71" t="n">
        <v>22.95</v>
      </c>
      <c r="P71" t="n">
        <v>23.2</v>
      </c>
      <c r="Q71" t="n">
        <v>21.65</v>
      </c>
      <c r="R71" t="n">
        <v>21.14</v>
      </c>
      <c r="S71" t="n">
        <v>20.97</v>
      </c>
      <c r="T71" t="n">
        <v>18.55</v>
      </c>
      <c r="U71" t="n">
        <v>15.1</v>
      </c>
      <c r="V71" t="n">
        <v>23.29</v>
      </c>
    </row>
    <row r="72">
      <c r="A72" s="5" t="inlineStr">
        <is>
          <t>Operative Ergebnis Marge in %</t>
        </is>
      </c>
      <c r="B72" s="5" t="inlineStr">
        <is>
          <t>EBIT Marge in %</t>
        </is>
      </c>
      <c r="C72" t="n">
        <v>20.62</v>
      </c>
      <c r="D72" t="n">
        <v>17.79</v>
      </c>
      <c r="E72" t="n">
        <v>13.54</v>
      </c>
      <c r="F72" t="n">
        <v>9.32</v>
      </c>
      <c r="G72" t="n">
        <v>43.15</v>
      </c>
      <c r="H72" t="n">
        <v>15.64</v>
      </c>
      <c r="I72" t="n">
        <v>26.52</v>
      </c>
      <c r="J72" t="n">
        <v>27.97</v>
      </c>
      <c r="K72" t="n">
        <v>28.51</v>
      </c>
      <c r="L72" t="n">
        <v>13.32</v>
      </c>
      <c r="M72" t="n">
        <v>29.7</v>
      </c>
      <c r="N72" t="n">
        <v>29.32</v>
      </c>
      <c r="O72" t="n">
        <v>33.43</v>
      </c>
      <c r="P72" t="n">
        <v>33.62</v>
      </c>
      <c r="Q72" t="n">
        <v>31.74</v>
      </c>
      <c r="R72" t="n">
        <v>29.91</v>
      </c>
      <c r="S72" t="n">
        <v>29.81</v>
      </c>
      <c r="T72" t="n">
        <v>26.17</v>
      </c>
      <c r="U72" t="n">
        <v>23.11</v>
      </c>
      <c r="V72" t="n">
        <v>26.16</v>
      </c>
    </row>
    <row r="73">
      <c r="A73" s="5" t="inlineStr">
        <is>
          <t>Vermögensumsschlag in %</t>
        </is>
      </c>
      <c r="B73" s="5" t="inlineStr">
        <is>
          <t>Asset Turnover in %</t>
        </is>
      </c>
      <c r="C73" t="n">
        <v>42.36</v>
      </c>
      <c r="D73" t="n">
        <v>53.08</v>
      </c>
      <c r="E73" t="n">
        <v>53.54</v>
      </c>
      <c r="F73" t="n">
        <v>47.2</v>
      </c>
      <c r="G73" t="n">
        <v>44.76</v>
      </c>
      <c r="H73" t="n">
        <v>56.59</v>
      </c>
      <c r="I73" t="n">
        <v>62.98</v>
      </c>
      <c r="J73" t="n">
        <v>63.73</v>
      </c>
      <c r="K73" t="n">
        <v>66.67</v>
      </c>
      <c r="L73" t="n">
        <v>67.23</v>
      </c>
      <c r="M73" t="n">
        <v>66.18000000000001</v>
      </c>
      <c r="N73" t="n">
        <v>61.82</v>
      </c>
      <c r="O73" t="n">
        <v>73.27</v>
      </c>
      <c r="P73" t="n">
        <v>90.89</v>
      </c>
      <c r="Q73" t="n">
        <v>79.64</v>
      </c>
      <c r="R73" t="n">
        <v>90.17</v>
      </c>
      <c r="S73" t="n">
        <v>89.43000000000001</v>
      </c>
      <c r="T73" t="n">
        <v>95.01000000000001</v>
      </c>
      <c r="U73" t="n">
        <v>93.48</v>
      </c>
      <c r="V73" t="n">
        <v>83.73999999999999</v>
      </c>
    </row>
    <row r="74">
      <c r="A74" s="5" t="inlineStr">
        <is>
          <t>Langfristige Vermögensquote in %</t>
        </is>
      </c>
      <c r="B74" s="5" t="inlineStr">
        <is>
          <t>Non-Current Assets Ratio in %</t>
        </is>
      </c>
      <c r="C74" t="n">
        <v>75.54000000000001</v>
      </c>
      <c r="D74" t="n">
        <v>70.84999999999999</v>
      </c>
      <c r="E74" t="n">
        <v>71.79000000000001</v>
      </c>
      <c r="F74" t="n">
        <v>71.72</v>
      </c>
      <c r="G74" t="n">
        <v>68.95999999999999</v>
      </c>
      <c r="H74" t="n">
        <v>63.89</v>
      </c>
      <c r="I74" t="n">
        <v>63.82</v>
      </c>
      <c r="J74" t="n">
        <v>66.98999999999999</v>
      </c>
      <c r="K74" t="n">
        <v>60.65</v>
      </c>
      <c r="L74" t="n">
        <v>62.03</v>
      </c>
      <c r="M74" t="n">
        <v>59.01</v>
      </c>
      <c r="N74" t="n">
        <v>56.16</v>
      </c>
      <c r="O74" t="n">
        <v>56.05</v>
      </c>
      <c r="P74" t="n">
        <v>56.98</v>
      </c>
      <c r="Q74" t="n">
        <v>51.55</v>
      </c>
      <c r="R74" t="n">
        <v>39.62</v>
      </c>
      <c r="S74" t="n">
        <v>47.34</v>
      </c>
      <c r="T74" t="n">
        <v>51.86</v>
      </c>
      <c r="U74" t="n">
        <v>54.39</v>
      </c>
      <c r="V74" t="n">
        <v>47.81</v>
      </c>
    </row>
    <row r="75">
      <c r="A75" s="5" t="inlineStr">
        <is>
          <t>Gesamtkapitalrentabilität</t>
        </is>
      </c>
      <c r="B75" s="5" t="inlineStr">
        <is>
          <t>ROA Return on Assets in %</t>
        </is>
      </c>
      <c r="C75" t="n">
        <v>5.83</v>
      </c>
      <c r="D75" t="n">
        <v>6.24</v>
      </c>
      <c r="E75" t="n">
        <v>2.72</v>
      </c>
      <c r="F75" t="n">
        <v>1.54</v>
      </c>
      <c r="G75" t="n">
        <v>15.76</v>
      </c>
      <c r="H75" t="n">
        <v>6.78</v>
      </c>
      <c r="I75" t="n">
        <v>12.92</v>
      </c>
      <c r="J75" t="n">
        <v>11.01</v>
      </c>
      <c r="K75" t="n">
        <v>12.81</v>
      </c>
      <c r="L75" t="n">
        <v>3.87</v>
      </c>
      <c r="M75" t="n">
        <v>12.9</v>
      </c>
      <c r="N75" t="n">
        <v>11.68</v>
      </c>
      <c r="O75" t="n">
        <v>16.82</v>
      </c>
      <c r="P75" t="n">
        <v>21.09</v>
      </c>
      <c r="Q75" t="n">
        <v>17.24</v>
      </c>
      <c r="R75" t="n">
        <v>19.06</v>
      </c>
      <c r="S75" t="n">
        <v>18.75</v>
      </c>
      <c r="T75" t="n">
        <v>17.62</v>
      </c>
      <c r="U75" t="n">
        <v>14.11</v>
      </c>
      <c r="V75" t="n">
        <v>19.5</v>
      </c>
    </row>
    <row r="76">
      <c r="A76" s="5" t="inlineStr">
        <is>
          <t>Ertrag des eingesetzten Kapitals</t>
        </is>
      </c>
      <c r="B76" s="5" t="inlineStr">
        <is>
          <t>ROCE Return on Cap. Empl. in %</t>
        </is>
      </c>
      <c r="C76" t="n">
        <v>12.51</v>
      </c>
      <c r="D76" t="n">
        <v>15.41</v>
      </c>
      <c r="E76" t="n">
        <v>13.71</v>
      </c>
      <c r="F76" t="n">
        <v>6.48</v>
      </c>
      <c r="G76" t="n">
        <v>25.79</v>
      </c>
      <c r="H76" t="n">
        <v>13.15</v>
      </c>
      <c r="I76" t="n">
        <v>24.74</v>
      </c>
      <c r="J76" t="n">
        <v>26.72</v>
      </c>
      <c r="K76" t="n">
        <v>29.95</v>
      </c>
      <c r="L76" t="n">
        <v>12.85</v>
      </c>
      <c r="M76" t="n">
        <v>27.4</v>
      </c>
      <c r="N76" t="n">
        <v>24.31</v>
      </c>
      <c r="O76" t="n">
        <v>36.76</v>
      </c>
      <c r="P76" t="n">
        <v>42.69</v>
      </c>
      <c r="Q76" t="n">
        <v>38.86</v>
      </c>
      <c r="R76" t="n">
        <v>43.95</v>
      </c>
      <c r="S76" t="n">
        <v>41.57</v>
      </c>
      <c r="T76" t="n">
        <v>41.06</v>
      </c>
      <c r="U76" t="n">
        <v>37.91</v>
      </c>
      <c r="V76" t="n">
        <v>37.81</v>
      </c>
    </row>
    <row r="77">
      <c r="A77" s="5" t="inlineStr">
        <is>
          <t>Eigenkapital zu Anlagevermögen</t>
        </is>
      </c>
      <c r="B77" s="5" t="inlineStr">
        <is>
          <t>Equity to Fixed Assets in %</t>
        </is>
      </c>
      <c r="C77" t="n">
        <v>18.94</v>
      </c>
      <c r="D77" t="n">
        <v>10.6</v>
      </c>
      <c r="E77" t="n">
        <v>-0.17</v>
      </c>
      <c r="F77" t="n">
        <v>2.65</v>
      </c>
      <c r="G77" t="n">
        <v>13.87</v>
      </c>
      <c r="H77" t="n">
        <v>16.41</v>
      </c>
      <c r="I77" t="n">
        <v>26.05</v>
      </c>
      <c r="J77" t="n">
        <v>20.91</v>
      </c>
      <c r="K77" t="n">
        <v>32.24</v>
      </c>
      <c r="L77" t="n">
        <v>33.93</v>
      </c>
      <c r="M77" t="n">
        <v>39.56</v>
      </c>
      <c r="N77" t="n">
        <v>35.85</v>
      </c>
      <c r="O77" t="n">
        <v>55.26</v>
      </c>
      <c r="P77" t="n">
        <v>64.45999999999999</v>
      </c>
      <c r="Q77" t="n">
        <v>52.14</v>
      </c>
      <c r="R77" t="n">
        <v>66.23999999999999</v>
      </c>
      <c r="S77" t="n">
        <v>68.02</v>
      </c>
      <c r="T77" t="n">
        <v>56.84</v>
      </c>
      <c r="U77" t="n">
        <v>63.06</v>
      </c>
      <c r="V77" t="n">
        <v>74.7</v>
      </c>
    </row>
    <row r="78">
      <c r="A78" s="5" t="inlineStr">
        <is>
          <t>Liquidität Dritten Grades</t>
        </is>
      </c>
      <c r="B78" s="5" t="inlineStr">
        <is>
          <t>Current Ratio in %</t>
        </is>
      </c>
      <c r="C78" t="n">
        <v>81.04000000000001</v>
      </c>
      <c r="D78" t="n">
        <v>75.26000000000001</v>
      </c>
      <c r="E78" t="n">
        <v>59.87</v>
      </c>
      <c r="F78" t="n">
        <v>87.95</v>
      </c>
      <c r="G78" t="n">
        <v>123.63</v>
      </c>
      <c r="H78" t="n">
        <v>110.4</v>
      </c>
      <c r="I78" t="n">
        <v>111.33</v>
      </c>
      <c r="J78" t="n">
        <v>99.11</v>
      </c>
      <c r="K78" t="n">
        <v>107.71</v>
      </c>
      <c r="L78" t="n">
        <v>125.34</v>
      </c>
      <c r="M78" t="n">
        <v>144.99</v>
      </c>
      <c r="N78" t="n">
        <v>172.4</v>
      </c>
      <c r="O78" t="n">
        <v>131.72</v>
      </c>
      <c r="P78" t="n">
        <v>151.3</v>
      </c>
      <c r="Q78" t="n">
        <v>138.54</v>
      </c>
      <c r="R78" t="n">
        <v>156.31</v>
      </c>
      <c r="S78" t="n">
        <v>146.85</v>
      </c>
      <c r="T78" t="n">
        <v>122.04</v>
      </c>
      <c r="U78" t="n">
        <v>106.01</v>
      </c>
      <c r="V78" t="n">
        <v>124.04</v>
      </c>
    </row>
    <row r="79">
      <c r="A79" s="5" t="inlineStr">
        <is>
          <t>Operativer Cashflow</t>
        </is>
      </c>
      <c r="B79" s="5" t="inlineStr">
        <is>
          <t>Operating Cashflow in M</t>
        </is>
      </c>
      <c r="C79" t="n">
        <v>64273.02</v>
      </c>
      <c r="D79" t="n">
        <v>51799.77</v>
      </c>
      <c r="E79" t="n">
        <v>55180.71</v>
      </c>
      <c r="F79" t="n">
        <v>69300.88</v>
      </c>
      <c r="G79" t="n">
        <v>153592.65</v>
      </c>
      <c r="H79" t="n">
        <v>76255.2</v>
      </c>
      <c r="I79" t="n">
        <v>63676.64</v>
      </c>
      <c r="J79" t="n">
        <v>88905.06</v>
      </c>
      <c r="K79" t="n">
        <v>72538.5</v>
      </c>
      <c r="L79" t="n">
        <v>66882.40000000001</v>
      </c>
      <c r="M79" t="n">
        <v>59935.7</v>
      </c>
      <c r="N79" t="n">
        <v>57176.1</v>
      </c>
      <c r="O79" t="n">
        <v>75042.24000000001</v>
      </c>
      <c r="P79" t="n">
        <v>110732.16</v>
      </c>
      <c r="Q79" t="n">
        <v>87656.09999999999</v>
      </c>
      <c r="R79" t="n">
        <v>66030.56</v>
      </c>
      <c r="S79" t="n">
        <v>65093</v>
      </c>
      <c r="T79" t="n">
        <v>59637.6</v>
      </c>
      <c r="U79" t="n">
        <v>97387.84</v>
      </c>
      <c r="V79" t="n">
        <v>127789.55</v>
      </c>
    </row>
    <row r="80">
      <c r="A80" s="5" t="inlineStr">
        <is>
          <t>Aktienrückkauf</t>
        </is>
      </c>
      <c r="B80" s="5" t="inlineStr">
        <is>
          <t>Share Buyback in M</t>
        </is>
      </c>
      <c r="C80" t="n">
        <v>-4</v>
      </c>
      <c r="D80" t="n">
        <v>-6</v>
      </c>
      <c r="E80" t="n">
        <v>-5</v>
      </c>
      <c r="F80" t="n">
        <v>-7</v>
      </c>
      <c r="G80" t="n">
        <v>-6</v>
      </c>
      <c r="H80" t="n">
        <v>-13</v>
      </c>
      <c r="I80" t="n">
        <v>56</v>
      </c>
      <c r="J80" t="n">
        <v>152</v>
      </c>
      <c r="K80" t="n">
        <v>118</v>
      </c>
      <c r="L80" t="n">
        <v>-3</v>
      </c>
      <c r="M80" t="n">
        <v>-4</v>
      </c>
      <c r="N80" t="n">
        <v>352</v>
      </c>
      <c r="O80" t="n">
        <v>-21</v>
      </c>
      <c r="P80" t="n">
        <v>-29</v>
      </c>
      <c r="Q80" t="n">
        <v>-25</v>
      </c>
      <c r="R80" t="n">
        <v>12</v>
      </c>
      <c r="S80" t="n">
        <v>74</v>
      </c>
      <c r="T80" t="n">
        <v>40</v>
      </c>
      <c r="U80" t="n">
        <v>1</v>
      </c>
      <c r="V80" t="n">
        <v>53</v>
      </c>
    </row>
    <row r="81">
      <c r="A81" s="5" t="inlineStr">
        <is>
          <t>Umsatzwachstum 1J in %</t>
        </is>
      </c>
      <c r="B81" s="5" t="inlineStr">
        <is>
          <t>Revenue Growth 1Y in %</t>
        </is>
      </c>
      <c r="C81" t="n">
        <v>9.52</v>
      </c>
      <c r="D81" t="n">
        <v>2.1</v>
      </c>
      <c r="E81" t="n">
        <v>8.24</v>
      </c>
      <c r="F81" t="n">
        <v>16.58</v>
      </c>
      <c r="G81" t="n">
        <v>3.99</v>
      </c>
      <c r="H81" t="n">
        <v>-13.2</v>
      </c>
      <c r="I81" t="n">
        <v>0.28</v>
      </c>
      <c r="J81" t="n">
        <v>-3.49</v>
      </c>
      <c r="K81" t="n">
        <v>-3.54</v>
      </c>
      <c r="L81" t="n">
        <v>0.08</v>
      </c>
      <c r="M81" t="n">
        <v>16.49</v>
      </c>
      <c r="N81" t="n">
        <v>7.2</v>
      </c>
      <c r="O81" t="n">
        <v>-2.19</v>
      </c>
      <c r="P81" t="n">
        <v>7.23</v>
      </c>
      <c r="Q81" t="n">
        <v>6.39</v>
      </c>
      <c r="R81" t="n">
        <v>-5.05</v>
      </c>
      <c r="S81" t="n">
        <v>1.08</v>
      </c>
      <c r="T81" t="n">
        <v>3.53</v>
      </c>
      <c r="U81" t="n">
        <v>13.33</v>
      </c>
      <c r="V81" t="n">
        <v>7.64</v>
      </c>
    </row>
    <row r="82">
      <c r="A82" s="5" t="inlineStr">
        <is>
          <t>Umsatzwachstum 3J in %</t>
        </is>
      </c>
      <c r="B82" s="5" t="inlineStr">
        <is>
          <t>Revenue Growth 3Y in %</t>
        </is>
      </c>
      <c r="C82" t="n">
        <v>6.62</v>
      </c>
      <c r="D82" t="n">
        <v>8.970000000000001</v>
      </c>
      <c r="E82" t="n">
        <v>9.6</v>
      </c>
      <c r="F82" t="n">
        <v>2.46</v>
      </c>
      <c r="G82" t="n">
        <v>-2.98</v>
      </c>
      <c r="H82" t="n">
        <v>-5.47</v>
      </c>
      <c r="I82" t="n">
        <v>-2.25</v>
      </c>
      <c r="J82" t="n">
        <v>-2.32</v>
      </c>
      <c r="K82" t="n">
        <v>4.34</v>
      </c>
      <c r="L82" t="n">
        <v>7.92</v>
      </c>
      <c r="M82" t="n">
        <v>7.17</v>
      </c>
      <c r="N82" t="n">
        <v>4.08</v>
      </c>
      <c r="O82" t="n">
        <v>3.81</v>
      </c>
      <c r="P82" t="n">
        <v>2.86</v>
      </c>
      <c r="Q82" t="n">
        <v>0.8100000000000001</v>
      </c>
      <c r="R82" t="n">
        <v>-0.15</v>
      </c>
      <c r="S82" t="n">
        <v>5.98</v>
      </c>
      <c r="T82" t="n">
        <v>8.17</v>
      </c>
      <c r="U82" t="inlineStr">
        <is>
          <t>-</t>
        </is>
      </c>
      <c r="V82" t="inlineStr">
        <is>
          <t>-</t>
        </is>
      </c>
    </row>
    <row r="83">
      <c r="A83" s="5" t="inlineStr">
        <is>
          <t>Umsatzwachstum 5J in %</t>
        </is>
      </c>
      <c r="B83" s="5" t="inlineStr">
        <is>
          <t>Revenue Growth 5Y in %</t>
        </is>
      </c>
      <c r="C83" t="n">
        <v>8.09</v>
      </c>
      <c r="D83" t="n">
        <v>3.54</v>
      </c>
      <c r="E83" t="n">
        <v>3.18</v>
      </c>
      <c r="F83" t="n">
        <v>0.83</v>
      </c>
      <c r="G83" t="n">
        <v>-3.19</v>
      </c>
      <c r="H83" t="n">
        <v>-3.97</v>
      </c>
      <c r="I83" t="n">
        <v>1.96</v>
      </c>
      <c r="J83" t="n">
        <v>3.35</v>
      </c>
      <c r="K83" t="n">
        <v>3.61</v>
      </c>
      <c r="L83" t="n">
        <v>5.76</v>
      </c>
      <c r="M83" t="n">
        <v>7.02</v>
      </c>
      <c r="N83" t="n">
        <v>2.72</v>
      </c>
      <c r="O83" t="n">
        <v>1.49</v>
      </c>
      <c r="P83" t="n">
        <v>2.64</v>
      </c>
      <c r="Q83" t="n">
        <v>3.86</v>
      </c>
      <c r="R83" t="n">
        <v>4.11</v>
      </c>
      <c r="S83" t="inlineStr">
        <is>
          <t>-</t>
        </is>
      </c>
      <c r="T83" t="inlineStr">
        <is>
          <t>-</t>
        </is>
      </c>
      <c r="U83" t="inlineStr">
        <is>
          <t>-</t>
        </is>
      </c>
      <c r="V83" t="inlineStr">
        <is>
          <t>-</t>
        </is>
      </c>
    </row>
    <row r="84">
      <c r="A84" s="5" t="inlineStr">
        <is>
          <t>Umsatzwachstum 10J in %</t>
        </is>
      </c>
      <c r="B84" s="5" t="inlineStr">
        <is>
          <t>Revenue Growth 10Y in %</t>
        </is>
      </c>
      <c r="C84" t="n">
        <v>2.06</v>
      </c>
      <c r="D84" t="n">
        <v>2.75</v>
      </c>
      <c r="E84" t="n">
        <v>3.26</v>
      </c>
      <c r="F84" t="n">
        <v>2.22</v>
      </c>
      <c r="G84" t="n">
        <v>1.28</v>
      </c>
      <c r="H84" t="n">
        <v>1.52</v>
      </c>
      <c r="I84" t="n">
        <v>2.34</v>
      </c>
      <c r="J84" t="n">
        <v>2.42</v>
      </c>
      <c r="K84" t="n">
        <v>3.12</v>
      </c>
      <c r="L84" t="n">
        <v>4.81</v>
      </c>
      <c r="M84" t="n">
        <v>5.56</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28.21</v>
      </c>
      <c r="D85" t="n">
        <v>136.49</v>
      </c>
      <c r="E85" t="n">
        <v>67.98</v>
      </c>
      <c r="F85" t="n">
        <v>-89.17</v>
      </c>
      <c r="G85" t="n">
        <v>205.59</v>
      </c>
      <c r="H85" t="n">
        <v>-49.3</v>
      </c>
      <c r="I85" t="n">
        <v>19.08</v>
      </c>
      <c r="J85" t="n">
        <v>-13.23</v>
      </c>
      <c r="K85" t="n">
        <v>221.97</v>
      </c>
      <c r="L85" t="n">
        <v>-70.45999999999999</v>
      </c>
      <c r="M85" t="n">
        <v>20.19</v>
      </c>
      <c r="N85" t="n">
        <v>-11.74</v>
      </c>
      <c r="O85" t="n">
        <v>-3.25</v>
      </c>
      <c r="P85" t="n">
        <v>14.93</v>
      </c>
      <c r="Q85" t="n">
        <v>8.949999999999999</v>
      </c>
      <c r="R85" t="n">
        <v>-4.27</v>
      </c>
      <c r="S85" t="n">
        <v>14.26</v>
      </c>
      <c r="T85" t="n">
        <v>27.22</v>
      </c>
      <c r="U85" t="n">
        <v>-26.53</v>
      </c>
      <c r="V85" t="n">
        <v>44.77</v>
      </c>
    </row>
    <row r="86">
      <c r="A86" s="5" t="inlineStr">
        <is>
          <t>Gewinnwachstum 3J in %</t>
        </is>
      </c>
      <c r="B86" s="5" t="inlineStr">
        <is>
          <t>Earnings Growth 3Y in %</t>
        </is>
      </c>
      <c r="C86" t="n">
        <v>77.56</v>
      </c>
      <c r="D86" t="n">
        <v>38.43</v>
      </c>
      <c r="E86" t="n">
        <v>61.47</v>
      </c>
      <c r="F86" t="n">
        <v>22.37</v>
      </c>
      <c r="G86" t="n">
        <v>58.46</v>
      </c>
      <c r="H86" t="n">
        <v>-14.48</v>
      </c>
      <c r="I86" t="n">
        <v>75.94</v>
      </c>
      <c r="J86" t="n">
        <v>46.09</v>
      </c>
      <c r="K86" t="n">
        <v>57.23</v>
      </c>
      <c r="L86" t="n">
        <v>-20.67</v>
      </c>
      <c r="M86" t="n">
        <v>1.73</v>
      </c>
      <c r="N86" t="n">
        <v>-0.02</v>
      </c>
      <c r="O86" t="n">
        <v>6.88</v>
      </c>
      <c r="P86" t="n">
        <v>6.54</v>
      </c>
      <c r="Q86" t="n">
        <v>6.31</v>
      </c>
      <c r="R86" t="n">
        <v>12.4</v>
      </c>
      <c r="S86" t="n">
        <v>4.98</v>
      </c>
      <c r="T86" t="n">
        <v>15.15</v>
      </c>
      <c r="U86" t="inlineStr">
        <is>
          <t>-</t>
        </is>
      </c>
      <c r="V86" t="inlineStr">
        <is>
          <t>-</t>
        </is>
      </c>
    </row>
    <row r="87">
      <c r="A87" s="5" t="inlineStr">
        <is>
          <t>Gewinnwachstum 5J in %</t>
        </is>
      </c>
      <c r="B87" s="5" t="inlineStr">
        <is>
          <t>Earnings Growth 5Y in %</t>
        </is>
      </c>
      <c r="C87" t="n">
        <v>69.81999999999999</v>
      </c>
      <c r="D87" t="n">
        <v>54.32</v>
      </c>
      <c r="E87" t="n">
        <v>30.84</v>
      </c>
      <c r="F87" t="n">
        <v>14.59</v>
      </c>
      <c r="G87" t="n">
        <v>76.81999999999999</v>
      </c>
      <c r="H87" t="n">
        <v>21.61</v>
      </c>
      <c r="I87" t="n">
        <v>35.51</v>
      </c>
      <c r="J87" t="n">
        <v>29.35</v>
      </c>
      <c r="K87" t="n">
        <v>31.34</v>
      </c>
      <c r="L87" t="n">
        <v>-10.07</v>
      </c>
      <c r="M87" t="n">
        <v>5.82</v>
      </c>
      <c r="N87" t="n">
        <v>0.92</v>
      </c>
      <c r="O87" t="n">
        <v>6.12</v>
      </c>
      <c r="P87" t="n">
        <v>12.22</v>
      </c>
      <c r="Q87" t="n">
        <v>3.93</v>
      </c>
      <c r="R87" t="n">
        <v>11.09</v>
      </c>
      <c r="S87" t="inlineStr">
        <is>
          <t>-</t>
        </is>
      </c>
      <c r="T87" t="inlineStr">
        <is>
          <t>-</t>
        </is>
      </c>
      <c r="U87" t="inlineStr">
        <is>
          <t>-</t>
        </is>
      </c>
      <c r="V87" t="inlineStr">
        <is>
          <t>-</t>
        </is>
      </c>
    </row>
    <row r="88">
      <c r="A88" s="5" t="inlineStr">
        <is>
          <t>Gewinnwachstum 10J in %</t>
        </is>
      </c>
      <c r="B88" s="5" t="inlineStr">
        <is>
          <t>Earnings Growth 10Y in %</t>
        </is>
      </c>
      <c r="C88" t="n">
        <v>45.72</v>
      </c>
      <c r="D88" t="n">
        <v>44.91</v>
      </c>
      <c r="E88" t="n">
        <v>30.09</v>
      </c>
      <c r="F88" t="n">
        <v>22.97</v>
      </c>
      <c r="G88" t="n">
        <v>33.38</v>
      </c>
      <c r="H88" t="n">
        <v>13.71</v>
      </c>
      <c r="I88" t="n">
        <v>18.22</v>
      </c>
      <c r="J88" t="n">
        <v>17.73</v>
      </c>
      <c r="K88" t="n">
        <v>21.78</v>
      </c>
      <c r="L88" t="n">
        <v>-3.07</v>
      </c>
      <c r="M88" t="n">
        <v>8.449999999999999</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0.27</v>
      </c>
      <c r="D89" t="n">
        <v>0.38</v>
      </c>
      <c r="E89" t="n">
        <v>1.37</v>
      </c>
      <c r="F89" t="n">
        <v>5.7</v>
      </c>
      <c r="G89" t="n">
        <v>0.1</v>
      </c>
      <c r="H89" t="n">
        <v>1.11</v>
      </c>
      <c r="I89" t="n">
        <v>0.4</v>
      </c>
      <c r="J89" t="n">
        <v>0.49</v>
      </c>
      <c r="K89" t="n">
        <v>0.45</v>
      </c>
      <c r="L89" t="n">
        <v>-4.66</v>
      </c>
      <c r="M89" t="n">
        <v>2.3</v>
      </c>
      <c r="N89" t="n">
        <v>15.65</v>
      </c>
      <c r="O89" t="n">
        <v>2.22</v>
      </c>
      <c r="P89" t="n">
        <v>1.15</v>
      </c>
      <c r="Q89" t="n">
        <v>4.5</v>
      </c>
      <c r="R89" t="n">
        <v>1.47</v>
      </c>
      <c r="S89" t="inlineStr">
        <is>
          <t>-</t>
        </is>
      </c>
      <c r="T89" t="inlineStr">
        <is>
          <t>-</t>
        </is>
      </c>
      <c r="U89" t="inlineStr">
        <is>
          <t>-</t>
        </is>
      </c>
      <c r="V89" t="inlineStr">
        <is>
          <t>-</t>
        </is>
      </c>
    </row>
    <row r="90">
      <c r="A90" s="5" t="inlineStr">
        <is>
          <t>EBIT-Wachstum 1J in %</t>
        </is>
      </c>
      <c r="B90" s="5" t="inlineStr">
        <is>
          <t>EBIT Growth 1Y in %</t>
        </is>
      </c>
      <c r="C90" t="n">
        <v>26.96</v>
      </c>
      <c r="D90" t="n">
        <v>34.16</v>
      </c>
      <c r="E90" t="n">
        <v>57.31</v>
      </c>
      <c r="F90" t="n">
        <v>-74.83</v>
      </c>
      <c r="G90" t="n">
        <v>186.96</v>
      </c>
      <c r="H90" t="n">
        <v>-48.82</v>
      </c>
      <c r="I90" t="n">
        <v>-4.92</v>
      </c>
      <c r="J90" t="n">
        <v>-5.32</v>
      </c>
      <c r="K90" t="n">
        <v>106.37</v>
      </c>
      <c r="L90" t="n">
        <v>-55.1</v>
      </c>
      <c r="M90" t="n">
        <v>17.98</v>
      </c>
      <c r="N90" t="n">
        <v>-5.95</v>
      </c>
      <c r="O90" t="n">
        <v>-2.75</v>
      </c>
      <c r="P90" t="n">
        <v>13.59</v>
      </c>
      <c r="Q90" t="n">
        <v>12.87</v>
      </c>
      <c r="R90" t="n">
        <v>-4.72</v>
      </c>
      <c r="S90" t="n">
        <v>15.15</v>
      </c>
      <c r="T90" t="n">
        <v>17.26</v>
      </c>
      <c r="U90" t="n">
        <v>0.11</v>
      </c>
      <c r="V90" t="n">
        <v>8.890000000000001</v>
      </c>
    </row>
    <row r="91">
      <c r="A91" s="5" t="inlineStr">
        <is>
          <t>EBIT-Wachstum 3J in %</t>
        </is>
      </c>
      <c r="B91" s="5" t="inlineStr">
        <is>
          <t>EBIT Growth 3Y in %</t>
        </is>
      </c>
      <c r="C91" t="n">
        <v>39.48</v>
      </c>
      <c r="D91" t="n">
        <v>5.55</v>
      </c>
      <c r="E91" t="n">
        <v>56.48</v>
      </c>
      <c r="F91" t="n">
        <v>21.1</v>
      </c>
      <c r="G91" t="n">
        <v>44.41</v>
      </c>
      <c r="H91" t="n">
        <v>-19.69</v>
      </c>
      <c r="I91" t="n">
        <v>32.04</v>
      </c>
      <c r="J91" t="n">
        <v>15.32</v>
      </c>
      <c r="K91" t="n">
        <v>23.08</v>
      </c>
      <c r="L91" t="n">
        <v>-14.36</v>
      </c>
      <c r="M91" t="n">
        <v>3.09</v>
      </c>
      <c r="N91" t="n">
        <v>1.63</v>
      </c>
      <c r="O91" t="n">
        <v>7.9</v>
      </c>
      <c r="P91" t="n">
        <v>7.25</v>
      </c>
      <c r="Q91" t="n">
        <v>7.77</v>
      </c>
      <c r="R91" t="n">
        <v>9.23</v>
      </c>
      <c r="S91" t="n">
        <v>10.84</v>
      </c>
      <c r="T91" t="n">
        <v>8.75</v>
      </c>
      <c r="U91" t="inlineStr">
        <is>
          <t>-</t>
        </is>
      </c>
      <c r="V91" t="inlineStr">
        <is>
          <t>-</t>
        </is>
      </c>
    </row>
    <row r="92">
      <c r="A92" s="5" t="inlineStr">
        <is>
          <t>EBIT-Wachstum 5J in %</t>
        </is>
      </c>
      <c r="B92" s="5" t="inlineStr">
        <is>
          <t>EBIT Growth 5Y in %</t>
        </is>
      </c>
      <c r="C92" t="n">
        <v>46.11</v>
      </c>
      <c r="D92" t="n">
        <v>30.96</v>
      </c>
      <c r="E92" t="n">
        <v>23.14</v>
      </c>
      <c r="F92" t="n">
        <v>10.61</v>
      </c>
      <c r="G92" t="n">
        <v>46.85</v>
      </c>
      <c r="H92" t="n">
        <v>-1.56</v>
      </c>
      <c r="I92" t="n">
        <v>11.8</v>
      </c>
      <c r="J92" t="n">
        <v>11.6</v>
      </c>
      <c r="K92" t="n">
        <v>12.11</v>
      </c>
      <c r="L92" t="n">
        <v>-6.45</v>
      </c>
      <c r="M92" t="n">
        <v>7.15</v>
      </c>
      <c r="N92" t="n">
        <v>2.61</v>
      </c>
      <c r="O92" t="n">
        <v>6.83</v>
      </c>
      <c r="P92" t="n">
        <v>10.83</v>
      </c>
      <c r="Q92" t="n">
        <v>8.130000000000001</v>
      </c>
      <c r="R92" t="n">
        <v>7.34</v>
      </c>
      <c r="S92" t="inlineStr">
        <is>
          <t>-</t>
        </is>
      </c>
      <c r="T92" t="inlineStr">
        <is>
          <t>-</t>
        </is>
      </c>
      <c r="U92" t="inlineStr">
        <is>
          <t>-</t>
        </is>
      </c>
      <c r="V92" t="inlineStr">
        <is>
          <t>-</t>
        </is>
      </c>
    </row>
    <row r="93">
      <c r="A93" s="5" t="inlineStr">
        <is>
          <t>EBIT-Wachstum 10J in %</t>
        </is>
      </c>
      <c r="B93" s="5" t="inlineStr">
        <is>
          <t>EBIT Growth 10Y in %</t>
        </is>
      </c>
      <c r="C93" t="n">
        <v>22.28</v>
      </c>
      <c r="D93" t="n">
        <v>21.38</v>
      </c>
      <c r="E93" t="n">
        <v>17.37</v>
      </c>
      <c r="F93" t="n">
        <v>11.36</v>
      </c>
      <c r="G93" t="n">
        <v>20.2</v>
      </c>
      <c r="H93" t="n">
        <v>2.8</v>
      </c>
      <c r="I93" t="n">
        <v>7.21</v>
      </c>
      <c r="J93" t="n">
        <v>9.210000000000001</v>
      </c>
      <c r="K93" t="n">
        <v>11.47</v>
      </c>
      <c r="L93" t="n">
        <v>0.84</v>
      </c>
      <c r="M93" t="n">
        <v>7.24</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23.99</v>
      </c>
      <c r="D94" t="n">
        <v>-6.23</v>
      </c>
      <c r="E94" t="n">
        <v>-20.45</v>
      </c>
      <c r="F94" t="n">
        <v>-54.94</v>
      </c>
      <c r="G94" t="n">
        <v>101.19</v>
      </c>
      <c r="H94" t="n">
        <v>19.46</v>
      </c>
      <c r="I94" t="n">
        <v>-27.63</v>
      </c>
      <c r="J94" t="n">
        <v>26.01</v>
      </c>
      <c r="K94" t="n">
        <v>10.76</v>
      </c>
      <c r="L94" t="n">
        <v>11.53</v>
      </c>
      <c r="M94" t="n">
        <v>4.75</v>
      </c>
      <c r="N94" t="n">
        <v>-19.07</v>
      </c>
      <c r="O94" t="n">
        <v>-32.47</v>
      </c>
      <c r="P94" t="n">
        <v>25.71</v>
      </c>
      <c r="Q94" t="n">
        <v>32.19</v>
      </c>
      <c r="R94" t="n">
        <v>1.65</v>
      </c>
      <c r="S94" t="n">
        <v>10.51</v>
      </c>
      <c r="T94" t="n">
        <v>-38.36</v>
      </c>
      <c r="U94" t="n">
        <v>-23.78</v>
      </c>
      <c r="V94" t="inlineStr">
        <is>
          <t>-</t>
        </is>
      </c>
    </row>
    <row r="95">
      <c r="A95" s="5" t="inlineStr">
        <is>
          <t>Op.Cashflow Wachstum 3J in %</t>
        </is>
      </c>
      <c r="B95" s="5" t="inlineStr">
        <is>
          <t>Op.Cashflow Wachstum 3Y in %</t>
        </is>
      </c>
      <c r="C95" t="n">
        <v>-0.9</v>
      </c>
      <c r="D95" t="n">
        <v>-27.21</v>
      </c>
      <c r="E95" t="n">
        <v>8.6</v>
      </c>
      <c r="F95" t="n">
        <v>21.9</v>
      </c>
      <c r="G95" t="n">
        <v>31.01</v>
      </c>
      <c r="H95" t="n">
        <v>5.95</v>
      </c>
      <c r="I95" t="n">
        <v>3.05</v>
      </c>
      <c r="J95" t="n">
        <v>16.1</v>
      </c>
      <c r="K95" t="n">
        <v>9.01</v>
      </c>
      <c r="L95" t="n">
        <v>-0.93</v>
      </c>
      <c r="M95" t="n">
        <v>-15.6</v>
      </c>
      <c r="N95" t="n">
        <v>-8.609999999999999</v>
      </c>
      <c r="O95" t="n">
        <v>8.48</v>
      </c>
      <c r="P95" t="n">
        <v>19.85</v>
      </c>
      <c r="Q95" t="n">
        <v>14.78</v>
      </c>
      <c r="R95" t="n">
        <v>-8.73</v>
      </c>
      <c r="S95" t="n">
        <v>-17.21</v>
      </c>
      <c r="T95" t="inlineStr">
        <is>
          <t>-</t>
        </is>
      </c>
      <c r="U95" t="inlineStr">
        <is>
          <t>-</t>
        </is>
      </c>
      <c r="V95" t="inlineStr">
        <is>
          <t>-</t>
        </is>
      </c>
    </row>
    <row r="96">
      <c r="A96" s="5" t="inlineStr">
        <is>
          <t>Op.Cashflow Wachstum 5J in %</t>
        </is>
      </c>
      <c r="B96" s="5" t="inlineStr">
        <is>
          <t>Op.Cashflow Wachstum 5Y in %</t>
        </is>
      </c>
      <c r="C96" t="n">
        <v>8.710000000000001</v>
      </c>
      <c r="D96" t="n">
        <v>7.81</v>
      </c>
      <c r="E96" t="n">
        <v>3.53</v>
      </c>
      <c r="F96" t="n">
        <v>12.82</v>
      </c>
      <c r="G96" t="n">
        <v>25.96</v>
      </c>
      <c r="H96" t="n">
        <v>8.029999999999999</v>
      </c>
      <c r="I96" t="n">
        <v>5.08</v>
      </c>
      <c r="J96" t="n">
        <v>6.8</v>
      </c>
      <c r="K96" t="n">
        <v>-4.9</v>
      </c>
      <c r="L96" t="n">
        <v>-1.91</v>
      </c>
      <c r="M96" t="n">
        <v>2.22</v>
      </c>
      <c r="N96" t="n">
        <v>1.6</v>
      </c>
      <c r="O96" t="n">
        <v>7.52</v>
      </c>
      <c r="P96" t="n">
        <v>6.34</v>
      </c>
      <c r="Q96" t="n">
        <v>-3.56</v>
      </c>
      <c r="R96" t="inlineStr">
        <is>
          <t>-</t>
        </is>
      </c>
      <c r="S96" t="inlineStr">
        <is>
          <t>-</t>
        </is>
      </c>
      <c r="T96" t="inlineStr">
        <is>
          <t>-</t>
        </is>
      </c>
      <c r="U96" t="inlineStr">
        <is>
          <t>-</t>
        </is>
      </c>
      <c r="V96" t="inlineStr">
        <is>
          <t>-</t>
        </is>
      </c>
    </row>
    <row r="97">
      <c r="A97" s="5" t="inlineStr">
        <is>
          <t>Op.Cashflow Wachstum 10J in %</t>
        </is>
      </c>
      <c r="B97" s="5" t="inlineStr">
        <is>
          <t>Op.Cashflow Wachstum 10Y in %</t>
        </is>
      </c>
      <c r="C97" t="n">
        <v>8.369999999999999</v>
      </c>
      <c r="D97" t="n">
        <v>6.44</v>
      </c>
      <c r="E97" t="n">
        <v>5.16</v>
      </c>
      <c r="F97" t="n">
        <v>3.96</v>
      </c>
      <c r="G97" t="n">
        <v>12.02</v>
      </c>
      <c r="H97" t="n">
        <v>5.12</v>
      </c>
      <c r="I97" t="n">
        <v>3.34</v>
      </c>
      <c r="J97" t="n">
        <v>7.16</v>
      </c>
      <c r="K97" t="n">
        <v>0.72</v>
      </c>
      <c r="L97" t="n">
        <v>-2.73</v>
      </c>
      <c r="M97" t="inlineStr">
        <is>
          <t>-</t>
        </is>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-4559</v>
      </c>
      <c r="D98" t="n">
        <v>-5564</v>
      </c>
      <c r="E98" t="n">
        <v>-10662</v>
      </c>
      <c r="F98" t="n">
        <v>-2290</v>
      </c>
      <c r="G98" t="n">
        <v>3170</v>
      </c>
      <c r="H98" t="n">
        <v>1383</v>
      </c>
      <c r="I98" t="n">
        <v>1550</v>
      </c>
      <c r="J98" t="n">
        <v>-123</v>
      </c>
      <c r="K98" t="n">
        <v>1157</v>
      </c>
      <c r="L98" t="n">
        <v>3242</v>
      </c>
      <c r="M98" t="n">
        <v>5452</v>
      </c>
      <c r="N98" t="n">
        <v>7252</v>
      </c>
      <c r="O98" t="n">
        <v>3281</v>
      </c>
      <c r="P98" t="n">
        <v>3727</v>
      </c>
      <c r="Q98" t="n">
        <v>3666</v>
      </c>
      <c r="R98" t="n">
        <v>4911</v>
      </c>
      <c r="S98" t="n">
        <v>4028</v>
      </c>
      <c r="T98" t="n">
        <v>1941</v>
      </c>
      <c r="U98" t="n">
        <v>567</v>
      </c>
      <c r="V98" t="n">
        <v>2184</v>
      </c>
      <c r="W98" t="inlineStr">
        <is>
          <t>-</t>
        </is>
      </c>
    </row>
  </sheetData>
  <pageMargins bottom="1" footer="0.5" header="0.5" left="0.75" right="0.75" top="1"/>
</worksheet>
</file>

<file path=xl/worksheets/sheet39.xml><?xml version="1.0" encoding="utf-8"?>
<worksheet xmlns="http://schemas.openxmlformats.org/spreadsheetml/2006/main">
  <sheetPr>
    <outlinePr summaryBelow="1" summaryRight="1"/>
    <pageSetUpPr/>
  </sheetPr>
  <dimension ref="A1:M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s>
  <sheetData>
    <row r="1">
      <c r="A1" s="1" t="inlineStr">
        <is>
          <t xml:space="preserve">GLENCORE </t>
        </is>
      </c>
      <c r="B1" s="2" t="inlineStr">
        <is>
          <t>WKN: A1JAGV  ISIN: JE00B4T3BW64  US-Symbol:GLCNF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+41-41-709-2000</t>
        </is>
      </c>
      <c r="G4" t="inlineStr">
        <is>
          <t>18.02.2020</t>
        </is>
      </c>
      <c r="H4" t="inlineStr">
        <is>
          <t>Preliminary Results</t>
        </is>
      </c>
      <c r="J4" t="inlineStr">
        <is>
          <t>Qatar Holding</t>
        </is>
      </c>
      <c r="L4" t="inlineStr">
        <is>
          <t>8,75%</t>
        </is>
      </c>
    </row>
    <row r="5">
      <c r="A5" s="5" t="inlineStr">
        <is>
          <t>Ticker</t>
        </is>
      </c>
      <c r="B5" t="inlineStr">
        <is>
          <t>8GC</t>
        </is>
      </c>
      <c r="C5" s="5" t="inlineStr">
        <is>
          <t>Fax</t>
        </is>
      </c>
      <c r="D5" s="5" t="inlineStr"/>
      <c r="E5" t="inlineStr">
        <is>
          <t>+41-41-709-3000</t>
        </is>
      </c>
      <c r="G5" t="inlineStr">
        <is>
          <t>05.03.2020</t>
        </is>
      </c>
      <c r="H5" t="inlineStr">
        <is>
          <t>Publication Of Annual Report</t>
        </is>
      </c>
      <c r="J5" t="inlineStr">
        <is>
          <t>Ivan Glasenberg</t>
        </is>
      </c>
      <c r="L5" t="inlineStr">
        <is>
          <t>8,69%</t>
        </is>
      </c>
    </row>
    <row r="6">
      <c r="A6" s="5" t="inlineStr">
        <is>
          <t>Gelistet Seit / Listed Since</t>
        </is>
      </c>
      <c r="B6" t="inlineStr">
        <is>
          <t>-</t>
        </is>
      </c>
      <c r="C6" s="5" t="inlineStr">
        <is>
          <t>Internet</t>
        </is>
      </c>
      <c r="D6" s="5" t="inlineStr"/>
      <c r="E6" t="inlineStr">
        <is>
          <t>http://www.glencorexstrataplc.com/</t>
        </is>
      </c>
      <c r="G6" t="inlineStr">
        <is>
          <t>06.05.2020</t>
        </is>
      </c>
      <c r="H6" t="inlineStr">
        <is>
          <t>Annual General Meeting</t>
        </is>
      </c>
      <c r="J6" t="inlineStr">
        <is>
          <t>BlackRock Inc</t>
        </is>
      </c>
      <c r="L6" t="inlineStr">
        <is>
          <t>5,88%</t>
        </is>
      </c>
    </row>
    <row r="7">
      <c r="A7" s="5" t="inlineStr">
        <is>
          <t>Nominalwert / Nominal Value</t>
        </is>
      </c>
      <c r="B7" t="inlineStr">
        <is>
          <t>0,01</t>
        </is>
      </c>
      <c r="C7" s="5" t="inlineStr">
        <is>
          <t>E-Mail</t>
        </is>
      </c>
      <c r="D7" s="5" t="inlineStr"/>
      <c r="E7" t="inlineStr">
        <is>
          <t>info@glencorexstrataplc.com</t>
        </is>
      </c>
      <c r="G7" t="inlineStr">
        <is>
          <t>05.08.2020</t>
        </is>
      </c>
      <c r="H7" t="inlineStr">
        <is>
          <t>Score Half Year</t>
        </is>
      </c>
      <c r="J7" t="inlineStr">
        <is>
          <t>Daniel Maté</t>
        </is>
      </c>
      <c r="L7" t="inlineStr">
        <is>
          <t>3,25%</t>
        </is>
      </c>
    </row>
    <row r="8">
      <c r="A8" s="5" t="inlineStr">
        <is>
          <t>Land / Country</t>
        </is>
      </c>
      <c r="B8" t="inlineStr">
        <is>
          <t>Großbritannien</t>
        </is>
      </c>
      <c r="C8" s="5" t="inlineStr">
        <is>
          <t>Inv. Relations Telefon / Phone</t>
        </is>
      </c>
      <c r="D8" s="5" t="inlineStr"/>
      <c r="E8" t="inlineStr">
        <is>
          <t>+41-41-709-2880</t>
        </is>
      </c>
      <c r="J8" t="inlineStr">
        <is>
          <t>Aristotelis Mistakidis</t>
        </is>
      </c>
      <c r="L8" t="inlineStr">
        <is>
          <t>3,23%</t>
        </is>
      </c>
    </row>
    <row r="9">
      <c r="A9" s="5" t="inlineStr">
        <is>
          <t>Währung / Currency</t>
        </is>
      </c>
      <c r="B9" t="inlineStr">
        <is>
          <t>USD</t>
        </is>
      </c>
      <c r="C9" s="5" t="inlineStr">
        <is>
          <t>Inv. Relations E-Mail</t>
        </is>
      </c>
      <c r="D9" s="5" t="inlineStr"/>
      <c r="E9" t="inlineStr">
        <is>
          <t>martin.fewings@glencore.com</t>
        </is>
      </c>
      <c r="J9" t="inlineStr">
        <is>
          <t>Harris Associates</t>
        </is>
      </c>
      <c r="L9" t="inlineStr">
        <is>
          <t>3,08%</t>
        </is>
      </c>
    </row>
    <row r="10">
      <c r="A10" s="5" t="inlineStr">
        <is>
          <t>Branche / Industry</t>
        </is>
      </c>
      <c r="B10" t="inlineStr">
        <is>
          <t>Raw Materials</t>
        </is>
      </c>
      <c r="C10" s="5" t="inlineStr">
        <is>
          <t>Kontaktperson / Contact Person</t>
        </is>
      </c>
      <c r="D10" s="5" t="inlineStr"/>
      <c r="E10" t="inlineStr">
        <is>
          <t>Martin Fewings</t>
        </is>
      </c>
      <c r="J10" t="inlineStr">
        <is>
          <t>Freefloat</t>
        </is>
      </c>
      <c r="L10" t="inlineStr">
        <is>
          <t>67,12%</t>
        </is>
      </c>
    </row>
    <row r="11">
      <c r="A11" s="5" t="inlineStr">
        <is>
          <t>Sektor / Sector</t>
        </is>
      </c>
      <c r="B11" t="inlineStr">
        <is>
          <t>Energy / Resources</t>
        </is>
      </c>
    </row>
    <row r="12">
      <c r="A12" s="5" t="inlineStr">
        <is>
          <t>Typ / Genre</t>
        </is>
      </c>
      <c r="B12" t="inlineStr">
        <is>
          <t>Stammaktie</t>
        </is>
      </c>
    </row>
    <row r="13">
      <c r="A13" s="5" t="inlineStr">
        <is>
          <t>Adresse / Address</t>
        </is>
      </c>
      <c r="B13" t="inlineStr">
        <is>
          <t>Glencore plcBaarermattstrasse 3  CH-6340 Baar</t>
        </is>
      </c>
    </row>
    <row r="14">
      <c r="A14" s="5" t="inlineStr">
        <is>
          <t>Management</t>
        </is>
      </c>
      <c r="B14" t="inlineStr">
        <is>
          <t>Ivan Glasenberg, Steven Kalmin, Peter Freyberg, Shaun Teichner</t>
        </is>
      </c>
    </row>
    <row r="15">
      <c r="A15" s="5" t="inlineStr">
        <is>
          <t>Aufsichtsrat / Board</t>
        </is>
      </c>
      <c r="B15" t="inlineStr">
        <is>
          <t>Dr. Anthony Hayward, Ivan Glasenberg, Peter Coates, Leonhard Fischer, Martin Gilbert, John J Mack, Gill Marcus, Patrice Merrin, Kalidas Madhavpeddi</t>
        </is>
      </c>
    </row>
    <row r="16">
      <c r="A16" s="5" t="inlineStr">
        <is>
          <t>Beschreibung</t>
        </is>
      </c>
      <c r="B16" t="inlineStr">
        <is>
          <t>Glencore plc (vormals Glencore Xstrata Plc) mit Geschäftssitz in Baar, Schweiz und registriertem Hauptsitz in Jersey, ist nach der Übernahme des Bergbaukonzerns Xstrata plc im Mai 2013 eines der weltweit führenden Unternehmen in der Rohstoffbranche. Die Geschäftsaktivitäten des Konzerns sind in die Bereiche Metalle und Mineralien, Energieprodukte und Agrarerzeugnisse gegliedert die von der Division Marketing und Logistik unterstützt werden. Das Unternehmen agiert international in der Produktion, Beschaffung, Bearbeitung, Veredelung, dem Transport, der Lagerung und dem Handel von Metallen und Mineralien, Energie und landwirtschaftlichen Produkten. Im Weiteren ist der Konzern in der Förderung, Verarbeitung, Raffinierung und Lagerung von Kupfer, Ferrochrom, Nickel, Vanadium, Zink, Kokskohle, thermische Kohle und Öl wie auch Platinmetalle, Gold, Kobalt, Blei und Silber tätig. Der Konzern betreibt weltweit über 150 Bergbau- und Minenanlagen, Offshore-Öl-Produktionsanlagen, Farmen und landwirtschaftliche Einrichtungen. Über ein globales Netzwerk mit mehr als 90 Niederlassungen betreut die Glencore Xstrata Plc ihre Kunden in über 50 Ländern. Die Mehrheitsbeteiligung an dem Bergbaukonzern Lonmin plc wurde im Juni 2015 veräussert. Glencore wurde 1974 gegründet, Xstrata wurde bereits 1926 als Südelektra AG gegründet. Nach dem Zusammenschluss beider Unternehmen zu Glencore Xstrata Plc entstand einer der grössten Rohstoffproduzenten und Rohstoffhändler weltweit. Copyright 2014 FINANCE BASE AG</t>
        </is>
      </c>
    </row>
    <row r="17">
      <c r="A17" s="5" t="inlineStr">
        <is>
          <t>Profile</t>
        </is>
      </c>
      <c r="B17" t="inlineStr">
        <is>
          <t>Glencore plc (formerly Glencore Xstrata Plc) headquartered in Baar, Switzerland, and its registered office in Jersey, after the takeover of mining group Xstrata plc in May 2013 one of the world's leading companies in the commodities sector. The business activities of the Group are divided into the areas of metals and minerals, energy products and agricultural products that are supported by the Division of Marketing and Logistics. The company operates internationally in the production, procurement, processing, refining, transport, storage and trading of metals and minerals, energy and agricultural products. Furthermore, the group is active in the production, processing, refining and storage of copper, ferro-chrome, nickel, vanadium, zinc, coking, thermal coal and oil as well as platinum group metals, gold, cobalt, lead and silver. The Group operates more than 150 mining and mine workings, offshore oil production facilities, farms and agricultural facilities. A global network with more than 90 offices Glencore Xstrata Plc serves customers in over 50 countries. The controlling stake in the mining group Lonmin plc was sold in June, 2015. Glencore was founded in 1974, Xstrata was founded in 1926 as Südelektra AG. After the merger of the two companies Glencore Xstrata Plc one of the largest producers of raw materials and commodities trader emerged worldwide.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row>
    <row r="20">
      <c r="A20" s="5" t="inlineStr">
        <is>
          <t>Umsatz</t>
        </is>
      </c>
      <c r="B20" s="5" t="inlineStr">
        <is>
          <t>Revenue</t>
        </is>
      </c>
      <c r="C20" t="n">
        <v>215111</v>
      </c>
      <c r="D20" t="n">
        <v>219754</v>
      </c>
      <c r="E20" t="n">
        <v>205476</v>
      </c>
      <c r="F20" t="n">
        <v>152948</v>
      </c>
      <c r="G20" t="n">
        <v>170497</v>
      </c>
      <c r="H20" t="n">
        <v>221073</v>
      </c>
      <c r="I20" t="n">
        <v>232694</v>
      </c>
      <c r="J20" t="n">
        <v>214436</v>
      </c>
      <c r="K20" t="n">
        <v>186152</v>
      </c>
      <c r="L20" t="n">
        <v>144978</v>
      </c>
      <c r="M20" t="n">
        <v>106364</v>
      </c>
    </row>
    <row r="21">
      <c r="A21" s="5" t="inlineStr">
        <is>
          <t>Bruttoergebnis vom Umsatz</t>
        </is>
      </c>
      <c r="B21" s="5" t="inlineStr">
        <is>
          <t>Gross Profit</t>
        </is>
      </c>
      <c r="C21" t="n">
        <v>4677</v>
      </c>
      <c r="D21" t="n">
        <v>9056</v>
      </c>
      <c r="E21" t="n">
        <v>7781</v>
      </c>
      <c r="F21" t="n">
        <v>3185</v>
      </c>
      <c r="G21" t="n">
        <v>3515</v>
      </c>
      <c r="H21" t="n">
        <v>6729</v>
      </c>
      <c r="I21" t="n">
        <v>5549</v>
      </c>
      <c r="J21" t="n">
        <v>4001</v>
      </c>
      <c r="K21" t="n">
        <v>4214</v>
      </c>
      <c r="L21" t="n">
        <v>4511</v>
      </c>
      <c r="M21" t="n">
        <v>3231</v>
      </c>
    </row>
    <row r="22">
      <c r="A22" s="5" t="inlineStr">
        <is>
          <t>Operatives Ergebnis (EBIT)</t>
        </is>
      </c>
      <c r="B22" s="5" t="inlineStr">
        <is>
          <t>EBIT Earning Before Interest &amp; Tax</t>
        </is>
      </c>
      <c r="C22" t="n">
        <v>-1115</v>
      </c>
      <c r="D22" t="n">
        <v>6193</v>
      </c>
      <c r="E22" t="n">
        <v>6471</v>
      </c>
      <c r="F22" t="n">
        <v>-6622</v>
      </c>
      <c r="G22" t="inlineStr">
        <is>
          <t>-</t>
        </is>
      </c>
      <c r="H22" t="n">
        <v>5724</v>
      </c>
      <c r="I22" t="n">
        <v>-5656</v>
      </c>
      <c r="J22" t="n">
        <v>2046</v>
      </c>
      <c r="K22" t="n">
        <v>4827</v>
      </c>
      <c r="L22" t="n">
        <v>5290</v>
      </c>
      <c r="M22" t="n">
        <v>2486</v>
      </c>
    </row>
    <row r="23">
      <c r="A23" s="5" t="inlineStr">
        <is>
          <t>Finanzergebnis</t>
        </is>
      </c>
      <c r="B23" s="5" t="inlineStr">
        <is>
          <t>Financial Result</t>
        </is>
      </c>
      <c r="C23" t="n">
        <v>227</v>
      </c>
      <c r="D23" t="n">
        <v>-1514</v>
      </c>
      <c r="E23" t="n">
        <v>450</v>
      </c>
      <c r="F23" t="n">
        <v>6073</v>
      </c>
      <c r="G23" t="inlineStr">
        <is>
          <t>-</t>
        </is>
      </c>
      <c r="H23" t="n">
        <v>-1471</v>
      </c>
      <c r="I23" t="n">
        <v>-1388</v>
      </c>
      <c r="J23" t="n">
        <v>-970</v>
      </c>
      <c r="K23" t="n">
        <v>-823</v>
      </c>
      <c r="L23" t="n">
        <v>-950</v>
      </c>
      <c r="M23" t="n">
        <v>-519</v>
      </c>
    </row>
    <row r="24">
      <c r="A24" s="5" t="inlineStr">
        <is>
          <t>Ergebnis vor Steuer (EBT)</t>
        </is>
      </c>
      <c r="B24" s="5" t="inlineStr">
        <is>
          <t>EBT Earning Before Tax</t>
        </is>
      </c>
      <c r="C24" t="n">
        <v>-888</v>
      </c>
      <c r="D24" t="n">
        <v>4679</v>
      </c>
      <c r="E24" t="n">
        <v>6921</v>
      </c>
      <c r="F24" t="n">
        <v>-549</v>
      </c>
      <c r="G24" t="n">
        <v>-8016</v>
      </c>
      <c r="H24" t="n">
        <v>4253</v>
      </c>
      <c r="I24" t="n">
        <v>-7044</v>
      </c>
      <c r="J24" t="n">
        <v>1076</v>
      </c>
      <c r="K24" t="n">
        <v>4004</v>
      </c>
      <c r="L24" t="n">
        <v>4340</v>
      </c>
      <c r="M24" t="n">
        <v>1967</v>
      </c>
    </row>
    <row r="25">
      <c r="A25" s="5" t="inlineStr">
        <is>
          <t>Ergebnis nach Steuer</t>
        </is>
      </c>
      <c r="B25" s="5" t="inlineStr">
        <is>
          <t>Earnings after tax</t>
        </is>
      </c>
      <c r="C25" t="n">
        <v>-1506</v>
      </c>
      <c r="D25" t="n">
        <v>2616</v>
      </c>
      <c r="E25" t="n">
        <v>5162</v>
      </c>
      <c r="F25" t="n">
        <v>-1187</v>
      </c>
      <c r="G25" t="n">
        <v>-8114</v>
      </c>
      <c r="H25" t="n">
        <v>2444</v>
      </c>
      <c r="I25" t="n">
        <v>-7298</v>
      </c>
      <c r="J25" t="n">
        <v>1152</v>
      </c>
      <c r="K25" t="n">
        <v>4268</v>
      </c>
      <c r="L25" t="n">
        <v>4106</v>
      </c>
      <c r="M25" t="n">
        <v>1729</v>
      </c>
    </row>
    <row r="26">
      <c r="A26" s="5" t="inlineStr">
        <is>
          <t>Minderheitenanteil</t>
        </is>
      </c>
      <c r="B26" s="5" t="inlineStr">
        <is>
          <t>Minority Share</t>
        </is>
      </c>
      <c r="C26" t="n">
        <v>1102</v>
      </c>
      <c r="D26" t="n">
        <v>792</v>
      </c>
      <c r="E26" t="n">
        <v>615</v>
      </c>
      <c r="F26" t="n">
        <v>443</v>
      </c>
      <c r="G26" t="n">
        <v>3150</v>
      </c>
      <c r="H26" t="n">
        <v>-136</v>
      </c>
      <c r="I26" t="n">
        <v>-104</v>
      </c>
      <c r="J26" t="n">
        <v>-148</v>
      </c>
      <c r="K26" t="n">
        <v>-220</v>
      </c>
      <c r="L26" t="n">
        <v>-367</v>
      </c>
      <c r="M26" t="n">
        <v>-96</v>
      </c>
    </row>
    <row r="27">
      <c r="A27" s="5" t="inlineStr">
        <is>
          <t>Jahresüberschuss/-fehlbetrag</t>
        </is>
      </c>
      <c r="B27" s="5" t="inlineStr">
        <is>
          <t>Net Profit</t>
        </is>
      </c>
      <c r="C27" t="n">
        <v>-404</v>
      </c>
      <c r="D27" t="n">
        <v>3408</v>
      </c>
      <c r="E27" t="n">
        <v>5777</v>
      </c>
      <c r="F27" t="n">
        <v>1379</v>
      </c>
      <c r="G27" t="n">
        <v>-4964</v>
      </c>
      <c r="H27" t="n">
        <v>2308</v>
      </c>
      <c r="I27" t="n">
        <v>-7402</v>
      </c>
      <c r="J27" t="n">
        <v>1004</v>
      </c>
      <c r="K27" t="n">
        <v>4048</v>
      </c>
      <c r="L27" t="n">
        <v>1291</v>
      </c>
      <c r="M27" t="n">
        <v>983</v>
      </c>
    </row>
    <row r="28">
      <c r="A28" s="5" t="inlineStr">
        <is>
          <t>Summe Umlaufvermögen</t>
        </is>
      </c>
      <c r="B28" s="5" t="inlineStr">
        <is>
          <t>Current Assets</t>
        </is>
      </c>
      <c r="C28" t="n">
        <v>41552</v>
      </c>
      <c r="D28" t="n">
        <v>44268</v>
      </c>
      <c r="E28" t="n">
        <v>49726</v>
      </c>
      <c r="F28" t="n">
        <v>43412</v>
      </c>
      <c r="G28" t="n">
        <v>42198</v>
      </c>
      <c r="H28" t="n">
        <v>53219</v>
      </c>
      <c r="I28" t="n">
        <v>58542</v>
      </c>
      <c r="J28" t="n">
        <v>54059</v>
      </c>
      <c r="K28" t="n">
        <v>45731</v>
      </c>
      <c r="L28" t="n">
        <v>44296</v>
      </c>
      <c r="M28" t="n">
        <v>38725</v>
      </c>
    </row>
    <row r="29">
      <c r="A29" s="5" t="inlineStr">
        <is>
          <t>Summe Anlagevermögen</t>
        </is>
      </c>
      <c r="B29" s="5" t="inlineStr">
        <is>
          <t>Fixed Assets</t>
        </is>
      </c>
      <c r="C29" t="n">
        <v>82524</v>
      </c>
      <c r="D29" t="n">
        <v>84404</v>
      </c>
      <c r="E29" t="n">
        <v>85867</v>
      </c>
      <c r="F29" t="n">
        <v>81188</v>
      </c>
      <c r="G29" t="n">
        <v>86287</v>
      </c>
      <c r="H29" t="n">
        <v>98986</v>
      </c>
      <c r="I29" t="n">
        <v>96390</v>
      </c>
      <c r="J29" t="n">
        <v>51478</v>
      </c>
      <c r="K29" t="n">
        <v>40434</v>
      </c>
      <c r="L29" t="n">
        <v>35491</v>
      </c>
      <c r="M29" t="n">
        <v>27551</v>
      </c>
    </row>
    <row r="30">
      <c r="A30" s="5" t="inlineStr">
        <is>
          <t>Summe Aktiva</t>
        </is>
      </c>
      <c r="B30" s="5" t="inlineStr">
        <is>
          <t>Total Assets</t>
        </is>
      </c>
      <c r="C30" t="n">
        <v>124076</v>
      </c>
      <c r="D30" t="n">
        <v>128672</v>
      </c>
      <c r="E30" t="n">
        <v>135593</v>
      </c>
      <c r="F30" t="n">
        <v>124600</v>
      </c>
      <c r="G30" t="n">
        <v>128485</v>
      </c>
      <c r="H30" t="n">
        <v>152205</v>
      </c>
      <c r="I30" t="n">
        <v>154932</v>
      </c>
      <c r="J30" t="n">
        <v>105537</v>
      </c>
      <c r="K30" t="n">
        <v>86165</v>
      </c>
      <c r="L30" t="n">
        <v>79787</v>
      </c>
      <c r="M30" t="n">
        <v>66276</v>
      </c>
    </row>
    <row r="31">
      <c r="A31" s="5" t="inlineStr">
        <is>
          <t>Summe kurzfristiges Fremdkapital</t>
        </is>
      </c>
      <c r="B31" s="5" t="inlineStr">
        <is>
          <t>Short-Term Debt</t>
        </is>
      </c>
      <c r="C31" t="n">
        <v>39292</v>
      </c>
      <c r="D31" t="n">
        <v>40372</v>
      </c>
      <c r="E31" t="n">
        <v>44414</v>
      </c>
      <c r="F31" t="n">
        <v>43367</v>
      </c>
      <c r="G31" t="n">
        <v>40872</v>
      </c>
      <c r="H31" t="n">
        <v>43947</v>
      </c>
      <c r="I31" t="n">
        <v>46042</v>
      </c>
      <c r="J31" t="n">
        <v>47149</v>
      </c>
      <c r="K31" t="n">
        <v>31476</v>
      </c>
      <c r="L31" t="n">
        <v>36838</v>
      </c>
      <c r="M31" t="n">
        <v>30581</v>
      </c>
    </row>
    <row r="32">
      <c r="A32" s="5" t="inlineStr">
        <is>
          <t>Summe langfristiges Fremdkapital</t>
        </is>
      </c>
      <c r="B32" s="5" t="inlineStr">
        <is>
          <t>Long-Term Debt</t>
        </is>
      </c>
      <c r="C32" t="n">
        <v>45392</v>
      </c>
      <c r="D32" t="n">
        <v>42917</v>
      </c>
      <c r="E32" t="n">
        <v>41724</v>
      </c>
      <c r="F32" t="n">
        <v>37452</v>
      </c>
      <c r="G32" t="n">
        <v>46270</v>
      </c>
      <c r="H32" t="n">
        <v>56778</v>
      </c>
      <c r="I32" t="n">
        <v>55741</v>
      </c>
      <c r="J32" t="n">
        <v>24088</v>
      </c>
      <c r="K32" t="n">
        <v>22354</v>
      </c>
      <c r="L32" t="n">
        <v>20442</v>
      </c>
      <c r="M32" t="n">
        <v>17751</v>
      </c>
    </row>
    <row r="33">
      <c r="A33" s="5" t="inlineStr">
        <is>
          <t>Summe Fremdkapital</t>
        </is>
      </c>
      <c r="B33" s="5" t="inlineStr">
        <is>
          <t>Total Liabilities</t>
        </is>
      </c>
      <c r="C33" t="n">
        <v>84840</v>
      </c>
      <c r="D33" t="n">
        <v>83289</v>
      </c>
      <c r="E33" t="n">
        <v>85979</v>
      </c>
      <c r="F33" t="n">
        <v>80819</v>
      </c>
      <c r="G33" t="n">
        <v>87142</v>
      </c>
      <c r="H33" t="n">
        <v>100725</v>
      </c>
      <c r="I33" t="n">
        <v>101783</v>
      </c>
      <c r="J33" t="n">
        <v>71237</v>
      </c>
      <c r="K33" t="n">
        <v>53830</v>
      </c>
      <c r="L33" t="n">
        <v>71469</v>
      </c>
      <c r="M33" t="n">
        <v>60577</v>
      </c>
    </row>
    <row r="34">
      <c r="A34" s="5" t="inlineStr">
        <is>
          <t>Minderheitenanteil</t>
        </is>
      </c>
      <c r="B34" s="5" t="inlineStr">
        <is>
          <t>Minority Share</t>
        </is>
      </c>
      <c r="C34" t="n">
        <v>-1038</v>
      </c>
      <c r="D34" t="n">
        <v>-355</v>
      </c>
      <c r="E34" t="n">
        <v>-300</v>
      </c>
      <c r="F34" t="n">
        <v>-462</v>
      </c>
      <c r="G34" t="n">
        <v>89</v>
      </c>
      <c r="H34" t="n">
        <v>2938</v>
      </c>
      <c r="I34" t="n">
        <v>3192</v>
      </c>
      <c r="J34" t="n">
        <v>3034</v>
      </c>
      <c r="K34" t="n">
        <v>3070</v>
      </c>
      <c r="L34" t="n">
        <v>2894</v>
      </c>
      <c r="M34" t="n">
        <v>1258</v>
      </c>
    </row>
    <row r="35">
      <c r="A35" s="5" t="inlineStr">
        <is>
          <t>Summe Eigenkapital</t>
        </is>
      </c>
      <c r="B35" s="5" t="inlineStr">
        <is>
          <t>Equity</t>
        </is>
      </c>
      <c r="C35" t="n">
        <v>40274</v>
      </c>
      <c r="D35" t="n">
        <v>45738</v>
      </c>
      <c r="E35" t="n">
        <v>49755</v>
      </c>
      <c r="F35" t="n">
        <v>44243</v>
      </c>
      <c r="G35" t="n">
        <v>41254</v>
      </c>
      <c r="H35" t="n">
        <v>48542</v>
      </c>
      <c r="I35" t="n">
        <v>49957</v>
      </c>
      <c r="J35" t="n">
        <v>31266</v>
      </c>
      <c r="K35" t="n">
        <v>29265</v>
      </c>
      <c r="L35" t="n">
        <v>5424</v>
      </c>
      <c r="M35" t="n">
        <v>4441</v>
      </c>
    </row>
    <row r="36">
      <c r="A36" s="5" t="inlineStr">
        <is>
          <t>Summe Passiva</t>
        </is>
      </c>
      <c r="B36" s="5" t="inlineStr">
        <is>
          <t>Liabilities &amp; Shareholder Equity</t>
        </is>
      </c>
      <c r="C36" t="n">
        <v>124076</v>
      </c>
      <c r="D36" t="n">
        <v>128672</v>
      </c>
      <c r="E36" t="n">
        <v>135593</v>
      </c>
      <c r="F36" t="n">
        <v>124600</v>
      </c>
      <c r="G36" t="n">
        <v>128485</v>
      </c>
      <c r="H36" t="n">
        <v>152205</v>
      </c>
      <c r="I36" t="n">
        <v>154932</v>
      </c>
      <c r="J36" t="n">
        <v>105537</v>
      </c>
      <c r="K36" t="n">
        <v>86165</v>
      </c>
      <c r="L36" t="n">
        <v>79787</v>
      </c>
      <c r="M36" t="n">
        <v>66276</v>
      </c>
    </row>
    <row r="37">
      <c r="A37" s="5" t="inlineStr">
        <is>
          <t>Mio.Aktien im Umlauf</t>
        </is>
      </c>
      <c r="B37" s="5" t="inlineStr">
        <is>
          <t>Million shares outstanding</t>
        </is>
      </c>
      <c r="C37" t="n">
        <v>14586</v>
      </c>
      <c r="D37" t="n">
        <v>14586</v>
      </c>
      <c r="E37" t="n">
        <v>14586</v>
      </c>
      <c r="F37" t="n">
        <v>14586</v>
      </c>
      <c r="G37" t="n">
        <v>14586</v>
      </c>
      <c r="H37" t="n">
        <v>13278</v>
      </c>
      <c r="I37" t="n">
        <v>13278</v>
      </c>
      <c r="J37" t="n">
        <v>7100</v>
      </c>
      <c r="K37" t="n">
        <v>6923</v>
      </c>
      <c r="L37" t="n">
        <v>3717</v>
      </c>
      <c r="M37" t="inlineStr">
        <is>
          <t>-</t>
        </is>
      </c>
    </row>
    <row r="38">
      <c r="A38" s="5" t="inlineStr">
        <is>
          <t>Gezeichnetes Kapital (in Mio.)</t>
        </is>
      </c>
      <c r="B38" s="5" t="inlineStr">
        <is>
          <t>Subscribed Capital in M</t>
        </is>
      </c>
      <c r="C38" t="n">
        <v>145.9</v>
      </c>
      <c r="D38" t="n">
        <v>145.9</v>
      </c>
      <c r="E38" t="n">
        <v>145.8</v>
      </c>
      <c r="F38" t="n">
        <v>145.8</v>
      </c>
      <c r="G38" t="n">
        <v>145.8</v>
      </c>
      <c r="H38" t="n">
        <v>133</v>
      </c>
      <c r="I38" t="n">
        <v>133</v>
      </c>
      <c r="J38" t="n">
        <v>71</v>
      </c>
      <c r="K38" t="n">
        <v>69</v>
      </c>
      <c r="L38" t="n">
        <v>37</v>
      </c>
      <c r="M38" t="inlineStr">
        <is>
          <t>-</t>
        </is>
      </c>
    </row>
    <row r="39">
      <c r="A39" s="5" t="inlineStr">
        <is>
          <t>Ergebnis je Aktie (brutto)</t>
        </is>
      </c>
      <c r="B39" s="5" t="inlineStr">
        <is>
          <t>Earnings per share</t>
        </is>
      </c>
      <c r="C39" t="n">
        <v>-0.06</v>
      </c>
      <c r="D39" t="n">
        <v>0.32</v>
      </c>
      <c r="E39" t="n">
        <v>0.47</v>
      </c>
      <c r="F39" t="n">
        <v>-0.04</v>
      </c>
      <c r="G39" t="n">
        <v>-0.55</v>
      </c>
      <c r="H39" t="n">
        <v>0.32</v>
      </c>
      <c r="I39" t="n">
        <v>-0.53</v>
      </c>
      <c r="J39" t="n">
        <v>0.15</v>
      </c>
      <c r="K39" t="n">
        <v>0.58</v>
      </c>
      <c r="L39" t="n">
        <v>1.17</v>
      </c>
      <c r="M39" t="inlineStr">
        <is>
          <t>-</t>
        </is>
      </c>
    </row>
    <row r="40">
      <c r="A40" s="5" t="inlineStr">
        <is>
          <t>Ergebnis je Aktie (unverwässert)</t>
        </is>
      </c>
      <c r="B40" s="5" t="inlineStr">
        <is>
          <t>Basic Earnings per share</t>
        </is>
      </c>
      <c r="C40" t="n">
        <v>-0.03</v>
      </c>
      <c r="D40" t="n">
        <v>0.24</v>
      </c>
      <c r="E40" t="n">
        <v>0.41</v>
      </c>
      <c r="F40" t="n">
        <v>0.1</v>
      </c>
      <c r="G40" t="n">
        <v>-0.37</v>
      </c>
      <c r="H40" t="n">
        <v>0.18</v>
      </c>
      <c r="I40" t="n">
        <v>-0.67</v>
      </c>
      <c r="J40" t="n">
        <v>0.14</v>
      </c>
      <c r="K40" t="n">
        <v>0.72</v>
      </c>
      <c r="L40" t="n">
        <v>0.35</v>
      </c>
      <c r="M40" t="inlineStr">
        <is>
          <t>-</t>
        </is>
      </c>
    </row>
    <row r="41">
      <c r="A41" s="5" t="inlineStr">
        <is>
          <t>Ergebnis je Aktie (verwässert)</t>
        </is>
      </c>
      <c r="B41" s="5" t="inlineStr">
        <is>
          <t>Diluted Earnings per share</t>
        </is>
      </c>
      <c r="C41" t="n">
        <v>-0.03</v>
      </c>
      <c r="D41" t="n">
        <v>0.24</v>
      </c>
      <c r="E41" t="n">
        <v>0.4</v>
      </c>
      <c r="F41" t="n">
        <v>0.1</v>
      </c>
      <c r="G41" t="n">
        <v>-0.37</v>
      </c>
      <c r="H41" t="n">
        <v>0.18</v>
      </c>
      <c r="I41" t="n">
        <v>-0.67</v>
      </c>
      <c r="J41" t="n">
        <v>0.14</v>
      </c>
      <c r="K41" t="n">
        <v>0.6899999999999999</v>
      </c>
      <c r="L41" t="n">
        <v>0.35</v>
      </c>
      <c r="M41" t="inlineStr">
        <is>
          <t>-</t>
        </is>
      </c>
    </row>
    <row r="42">
      <c r="A42" s="5" t="inlineStr">
        <is>
          <t>Dividende je Aktie</t>
        </is>
      </c>
      <c r="B42" s="5" t="inlineStr">
        <is>
          <t>Dividend per share</t>
        </is>
      </c>
      <c r="C42" t="inlineStr">
        <is>
          <t>-</t>
        </is>
      </c>
      <c r="D42" t="inlineStr">
        <is>
          <t>-</t>
        </is>
      </c>
      <c r="E42" t="n">
        <v>0.07000000000000001</v>
      </c>
      <c r="F42" t="n">
        <v>0.07000000000000001</v>
      </c>
      <c r="G42" t="n">
        <v>0.07000000000000001</v>
      </c>
      <c r="H42" t="n">
        <v>0.18</v>
      </c>
      <c r="I42" t="n">
        <v>0.17</v>
      </c>
      <c r="J42" t="n">
        <v>0.16</v>
      </c>
      <c r="K42" t="n">
        <v>0.15</v>
      </c>
      <c r="L42" t="inlineStr">
        <is>
          <t>-</t>
        </is>
      </c>
      <c r="M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row>
    <row r="44">
      <c r="A44" s="5" t="inlineStr">
        <is>
          <t>Umsatz je Aktie</t>
        </is>
      </c>
      <c r="B44" s="5" t="inlineStr">
        <is>
          <t>Revenue per share</t>
        </is>
      </c>
      <c r="C44" t="n">
        <v>14.75</v>
      </c>
      <c r="D44" t="n">
        <v>15.07</v>
      </c>
      <c r="E44" t="n">
        <v>14.09</v>
      </c>
      <c r="F44" t="n">
        <v>10.49</v>
      </c>
      <c r="G44" t="n">
        <v>11.69</v>
      </c>
      <c r="H44" t="n">
        <v>16.65</v>
      </c>
      <c r="I44" t="n">
        <v>17.52</v>
      </c>
      <c r="J44" t="n">
        <v>30.2</v>
      </c>
      <c r="K44" t="n">
        <v>26.89</v>
      </c>
      <c r="L44" t="n">
        <v>39.01</v>
      </c>
      <c r="M44" t="inlineStr">
        <is>
          <t>-</t>
        </is>
      </c>
    </row>
    <row r="45">
      <c r="A45" s="5" t="inlineStr">
        <is>
          <t>Buchwert je Aktie</t>
        </is>
      </c>
      <c r="B45" s="5" t="inlineStr">
        <is>
          <t>Book value per share</t>
        </is>
      </c>
      <c r="C45" t="n">
        <v>2.76</v>
      </c>
      <c r="D45" t="n">
        <v>3.14</v>
      </c>
      <c r="E45" t="n">
        <v>3.41</v>
      </c>
      <c r="F45" t="n">
        <v>3.03</v>
      </c>
      <c r="G45" t="n">
        <v>2.83</v>
      </c>
      <c r="H45" t="n">
        <v>3.66</v>
      </c>
      <c r="I45" t="n">
        <v>3.76</v>
      </c>
      <c r="J45" t="n">
        <v>4.4</v>
      </c>
      <c r="K45" t="n">
        <v>4.23</v>
      </c>
      <c r="L45" t="n">
        <v>1.46</v>
      </c>
      <c r="M45" t="inlineStr">
        <is>
          <t>-</t>
        </is>
      </c>
    </row>
    <row r="46">
      <c r="A46" s="5" t="inlineStr">
        <is>
          <t>Cashflow je Aktie</t>
        </is>
      </c>
      <c r="B46" s="5" t="inlineStr">
        <is>
          <t>Cashflow per share</t>
        </is>
      </c>
      <c r="C46" t="n">
        <v>0.6</v>
      </c>
      <c r="D46" t="n">
        <v>0.79</v>
      </c>
      <c r="E46" t="n">
        <v>0.33</v>
      </c>
      <c r="F46" t="n">
        <v>0.33</v>
      </c>
      <c r="G46" t="n">
        <v>0.89</v>
      </c>
      <c r="H46" t="n">
        <v>0.61</v>
      </c>
      <c r="I46" t="n">
        <v>0.6899999999999999</v>
      </c>
      <c r="J46" t="n">
        <v>0.62</v>
      </c>
      <c r="K46" t="n">
        <v>-0.05</v>
      </c>
      <c r="L46" t="n">
        <v>0.03</v>
      </c>
      <c r="M46" t="inlineStr">
        <is>
          <t>-</t>
        </is>
      </c>
    </row>
    <row r="47">
      <c r="A47" s="5" t="inlineStr">
        <is>
          <t>Bilanzsumme je Aktie</t>
        </is>
      </c>
      <c r="B47" s="5" t="inlineStr">
        <is>
          <t>Total assets per share</t>
        </is>
      </c>
      <c r="C47" t="n">
        <v>8.51</v>
      </c>
      <c r="D47" t="n">
        <v>8.82</v>
      </c>
      <c r="E47" t="n">
        <v>9.300000000000001</v>
      </c>
      <c r="F47" t="n">
        <v>8.539999999999999</v>
      </c>
      <c r="G47" t="n">
        <v>8.81</v>
      </c>
      <c r="H47" t="n">
        <v>11.46</v>
      </c>
      <c r="I47" t="n">
        <v>11.67</v>
      </c>
      <c r="J47" t="n">
        <v>14.87</v>
      </c>
      <c r="K47" t="n">
        <v>12.45</v>
      </c>
      <c r="L47" t="n">
        <v>21.47</v>
      </c>
      <c r="M47" t="inlineStr">
        <is>
          <t>-</t>
        </is>
      </c>
    </row>
    <row r="48">
      <c r="A48" s="5" t="inlineStr">
        <is>
          <t>Personal am Ende des Jahres</t>
        </is>
      </c>
      <c r="B48" s="5" t="inlineStr">
        <is>
          <t>Staff at the end of year</t>
        </is>
      </c>
      <c r="C48" t="n">
        <v>160000</v>
      </c>
      <c r="D48" t="n">
        <v>158000</v>
      </c>
      <c r="E48" t="n">
        <v>145977</v>
      </c>
      <c r="F48" t="n">
        <v>154832</v>
      </c>
      <c r="G48" t="n">
        <v>156468</v>
      </c>
      <c r="H48" t="n">
        <v>181349</v>
      </c>
      <c r="I48" t="n">
        <v>190000</v>
      </c>
      <c r="J48" t="n">
        <v>58000</v>
      </c>
      <c r="K48" t="n">
        <v>54800</v>
      </c>
      <c r="L48" t="inlineStr">
        <is>
          <t>-</t>
        </is>
      </c>
      <c r="M48" t="inlineStr">
        <is>
          <t>-</t>
        </is>
      </c>
    </row>
    <row r="49">
      <c r="A49" s="5" t="inlineStr">
        <is>
          <t>Personalaufwand in Mio. USD</t>
        </is>
      </c>
      <c r="B49" s="5" t="inlineStr">
        <is>
          <t>Personnel expenses in M</t>
        </is>
      </c>
      <c r="C49" t="n">
        <v>5231</v>
      </c>
      <c r="D49" t="n">
        <v>5063</v>
      </c>
      <c r="E49" t="n">
        <v>4656</v>
      </c>
      <c r="F49" t="n">
        <v>4245</v>
      </c>
      <c r="G49" t="n">
        <v>5287</v>
      </c>
      <c r="H49" t="n">
        <v>6011</v>
      </c>
      <c r="I49" t="n">
        <v>5012</v>
      </c>
      <c r="J49" t="n">
        <v>2013</v>
      </c>
      <c r="K49" t="n">
        <v>1723</v>
      </c>
      <c r="L49" t="n">
        <v>1677</v>
      </c>
      <c r="M49" t="inlineStr">
        <is>
          <t>-</t>
        </is>
      </c>
    </row>
    <row r="50">
      <c r="A50" s="5" t="inlineStr">
        <is>
          <t>Aufwand je Mitarbeiter in USD</t>
        </is>
      </c>
      <c r="B50" s="5" t="inlineStr">
        <is>
          <t>Effort per employee</t>
        </is>
      </c>
      <c r="C50" t="n">
        <v>32694</v>
      </c>
      <c r="D50" t="n">
        <v>32044</v>
      </c>
      <c r="E50" t="n">
        <v>31895</v>
      </c>
      <c r="F50" t="n">
        <v>27417</v>
      </c>
      <c r="G50" t="n">
        <v>33790</v>
      </c>
      <c r="H50" t="n">
        <v>33146</v>
      </c>
      <c r="I50" t="n">
        <v>26379</v>
      </c>
      <c r="J50" t="n">
        <v>34707</v>
      </c>
      <c r="K50" t="n">
        <v>31442</v>
      </c>
      <c r="L50" t="inlineStr">
        <is>
          <t>-</t>
        </is>
      </c>
      <c r="M50" t="inlineStr">
        <is>
          <t>-</t>
        </is>
      </c>
    </row>
    <row r="51">
      <c r="A51" s="5" t="inlineStr">
        <is>
          <t>Umsatz je Mitarbeiter in USD</t>
        </is>
      </c>
      <c r="B51" s="5" t="inlineStr">
        <is>
          <t>Turnover per employee</t>
        </is>
      </c>
      <c r="C51" t="n">
        <v>1340000</v>
      </c>
      <c r="D51" t="n">
        <v>1390000</v>
      </c>
      <c r="E51" t="n">
        <v>1410000</v>
      </c>
      <c r="F51" t="n">
        <v>987832</v>
      </c>
      <c r="G51" t="n">
        <v>1090000</v>
      </c>
      <c r="H51" t="n">
        <v>1220000</v>
      </c>
      <c r="I51" t="n">
        <v>1220000</v>
      </c>
      <c r="J51" t="n">
        <v>3700000</v>
      </c>
      <c r="K51" t="n">
        <v>3400000</v>
      </c>
      <c r="L51" t="inlineStr">
        <is>
          <t>-</t>
        </is>
      </c>
      <c r="M51" t="inlineStr">
        <is>
          <t>-</t>
        </is>
      </c>
    </row>
    <row r="52">
      <c r="A52" s="5" t="inlineStr">
        <is>
          <t>Bruttoergebnis je Mitarbeiter in USD</t>
        </is>
      </c>
      <c r="B52" s="5" t="inlineStr">
        <is>
          <t>Gross Profit per employee</t>
        </is>
      </c>
      <c r="C52" t="n">
        <v>29231</v>
      </c>
      <c r="D52" t="n">
        <v>57316</v>
      </c>
      <c r="E52" t="n">
        <v>53303</v>
      </c>
      <c r="F52" t="n">
        <v>20571</v>
      </c>
      <c r="G52" t="n">
        <v>22465</v>
      </c>
      <c r="H52" t="n">
        <v>37105</v>
      </c>
      <c r="I52" t="n">
        <v>29205</v>
      </c>
      <c r="J52" t="n">
        <v>68983</v>
      </c>
      <c r="K52" t="n">
        <v>76898</v>
      </c>
      <c r="L52" t="inlineStr">
        <is>
          <t>-</t>
        </is>
      </c>
      <c r="M52" t="inlineStr">
        <is>
          <t>-</t>
        </is>
      </c>
    </row>
    <row r="53">
      <c r="A53" s="5" t="inlineStr">
        <is>
          <t>Gewinn je Mitarbeiter in USD</t>
        </is>
      </c>
      <c r="B53" s="5" t="inlineStr">
        <is>
          <t>Earnings per employee</t>
        </is>
      </c>
      <c r="C53" t="n">
        <v>-2525</v>
      </c>
      <c r="D53" t="n">
        <v>21570</v>
      </c>
      <c r="E53" t="n">
        <v>39575</v>
      </c>
      <c r="F53" t="n">
        <v>8906</v>
      </c>
      <c r="G53" t="n">
        <v>-31725</v>
      </c>
      <c r="H53" t="n">
        <v>12727</v>
      </c>
      <c r="I53" t="n">
        <v>-38958</v>
      </c>
      <c r="J53" t="n">
        <v>17310</v>
      </c>
      <c r="K53" t="n">
        <v>73869</v>
      </c>
      <c r="L53" t="inlineStr">
        <is>
          <t>-</t>
        </is>
      </c>
      <c r="M53" t="inlineStr">
        <is>
          <t>-</t>
        </is>
      </c>
    </row>
    <row r="54">
      <c r="A54" s="5" t="inlineStr">
        <is>
          <t>KGV (Kurs/Gewinn)</t>
        </is>
      </c>
      <c r="B54" s="5" t="inlineStr">
        <is>
          <t>PE (price/earnings)</t>
        </is>
      </c>
      <c r="C54" t="inlineStr">
        <is>
          <t>-</t>
        </is>
      </c>
      <c r="D54" t="n">
        <v>12.1</v>
      </c>
      <c r="E54" t="n">
        <v>9.5</v>
      </c>
      <c r="F54" t="n">
        <v>33.8</v>
      </c>
      <c r="G54" t="inlineStr">
        <is>
          <t>-</t>
        </is>
      </c>
      <c r="H54" t="n">
        <v>25.9</v>
      </c>
      <c r="I54" t="inlineStr">
        <is>
          <t>-</t>
        </is>
      </c>
      <c r="J54" t="n">
        <v>40.2</v>
      </c>
      <c r="K54" t="n">
        <v>8.4</v>
      </c>
      <c r="L54" t="inlineStr">
        <is>
          <t>-</t>
        </is>
      </c>
      <c r="M54" t="inlineStr">
        <is>
          <t>-</t>
        </is>
      </c>
    </row>
    <row r="55">
      <c r="A55" s="5" t="inlineStr">
        <is>
          <t>KUV (Kurs/Umsatz)</t>
        </is>
      </c>
      <c r="B55" s="5" t="inlineStr">
        <is>
          <t>PS (price/sales)</t>
        </is>
      </c>
      <c r="C55" t="n">
        <v>0.16</v>
      </c>
      <c r="D55" t="n">
        <v>0.19</v>
      </c>
      <c r="E55" t="n">
        <v>0.28</v>
      </c>
      <c r="F55" t="n">
        <v>0.32</v>
      </c>
      <c r="G55" t="n">
        <v>0.11</v>
      </c>
      <c r="H55" t="n">
        <v>0.28</v>
      </c>
      <c r="I55" t="n">
        <v>0.29</v>
      </c>
      <c r="J55" t="n">
        <v>0.19</v>
      </c>
      <c r="K55" t="n">
        <v>0.22</v>
      </c>
      <c r="L55" t="inlineStr">
        <is>
          <t>-</t>
        </is>
      </c>
      <c r="M55" t="inlineStr">
        <is>
          <t>-</t>
        </is>
      </c>
    </row>
    <row r="56">
      <c r="A56" s="5" t="inlineStr">
        <is>
          <t>KBV (Kurs/Buchwert)</t>
        </is>
      </c>
      <c r="B56" s="5" t="inlineStr">
        <is>
          <t>PB (price/book value)</t>
        </is>
      </c>
      <c r="C56" t="n">
        <v>0.85</v>
      </c>
      <c r="D56" t="n">
        <v>0.93</v>
      </c>
      <c r="E56" t="n">
        <v>1.14</v>
      </c>
      <c r="F56" t="n">
        <v>1.11</v>
      </c>
      <c r="G56" t="n">
        <v>0.46</v>
      </c>
      <c r="H56" t="n">
        <v>1.27</v>
      </c>
      <c r="I56" t="n">
        <v>1.37</v>
      </c>
      <c r="J56" t="n">
        <v>1.28</v>
      </c>
      <c r="K56" t="n">
        <v>1.43</v>
      </c>
      <c r="L56" t="inlineStr">
        <is>
          <t>-</t>
        </is>
      </c>
      <c r="M56" t="inlineStr">
        <is>
          <t>-</t>
        </is>
      </c>
    </row>
    <row r="57">
      <c r="A57" s="5" t="inlineStr">
        <is>
          <t>KCV (Kurs/Cashflow)</t>
        </is>
      </c>
      <c r="B57" s="5" t="inlineStr">
        <is>
          <t>PC (price/cashflow)</t>
        </is>
      </c>
      <c r="C57" t="n">
        <v>3.93</v>
      </c>
      <c r="D57" t="n">
        <v>3.67</v>
      </c>
      <c r="E57" t="n">
        <v>11.81</v>
      </c>
      <c r="F57" t="n">
        <v>10.23</v>
      </c>
      <c r="G57" t="n">
        <v>1.44</v>
      </c>
      <c r="H57" t="n">
        <v>7.61</v>
      </c>
      <c r="I57" t="n">
        <v>7.43</v>
      </c>
      <c r="J57" t="n">
        <v>9.119999999999999</v>
      </c>
      <c r="K57" t="n">
        <v>-121.7</v>
      </c>
      <c r="L57" t="inlineStr">
        <is>
          <t>-</t>
        </is>
      </c>
      <c r="M57" t="inlineStr">
        <is>
          <t>-</t>
        </is>
      </c>
    </row>
    <row r="58">
      <c r="A58" s="5" t="inlineStr">
        <is>
          <t>Dividendenrendite in %</t>
        </is>
      </c>
      <c r="B58" s="5" t="inlineStr">
        <is>
          <t>Dividend Yield in %</t>
        </is>
      </c>
      <c r="C58" t="inlineStr">
        <is>
          <t>-</t>
        </is>
      </c>
      <c r="D58" t="inlineStr">
        <is>
          <t>-</t>
        </is>
      </c>
      <c r="E58" t="n">
        <v>1.79</v>
      </c>
      <c r="F58" t="n">
        <v>2.07</v>
      </c>
      <c r="G58" t="n">
        <v>5.43</v>
      </c>
      <c r="H58" t="n">
        <v>3.86</v>
      </c>
      <c r="I58" t="n">
        <v>3.31</v>
      </c>
      <c r="J58" t="n">
        <v>2.84</v>
      </c>
      <c r="K58" t="n">
        <v>2.49</v>
      </c>
      <c r="L58" t="inlineStr">
        <is>
          <t>-</t>
        </is>
      </c>
      <c r="M58" t="inlineStr">
        <is>
          <t>-</t>
        </is>
      </c>
    </row>
    <row r="59">
      <c r="A59" s="5" t="inlineStr">
        <is>
          <t>Gewinnrendite in %</t>
        </is>
      </c>
      <c r="B59" s="5" t="inlineStr">
        <is>
          <t>Return on profit in %</t>
        </is>
      </c>
      <c r="C59" t="n">
        <v>-1.3</v>
      </c>
      <c r="D59" t="n">
        <v>8.199999999999999</v>
      </c>
      <c r="E59" t="n">
        <v>10.5</v>
      </c>
      <c r="F59" t="n">
        <v>3</v>
      </c>
      <c r="G59" t="n">
        <v>-28.7</v>
      </c>
      <c r="H59" t="n">
        <v>3.9</v>
      </c>
      <c r="I59" t="n">
        <v>-13</v>
      </c>
      <c r="J59" t="n">
        <v>2.5</v>
      </c>
      <c r="K59" t="n">
        <v>11.9</v>
      </c>
      <c r="L59" t="inlineStr">
        <is>
          <t>-</t>
        </is>
      </c>
      <c r="M59" t="inlineStr">
        <is>
          <t>-</t>
        </is>
      </c>
    </row>
    <row r="60">
      <c r="A60" s="5" t="inlineStr">
        <is>
          <t>Eigenkapitalrendite in %</t>
        </is>
      </c>
      <c r="B60" s="5" t="inlineStr">
        <is>
          <t>Return on Equity in %</t>
        </is>
      </c>
      <c r="C60" t="n">
        <v>-1</v>
      </c>
      <c r="D60" t="n">
        <v>7.45</v>
      </c>
      <c r="E60" t="n">
        <v>11.61</v>
      </c>
      <c r="F60" t="n">
        <v>3.12</v>
      </c>
      <c r="G60" t="n">
        <v>-12.03</v>
      </c>
      <c r="H60" t="n">
        <v>4.75</v>
      </c>
      <c r="I60" t="n">
        <v>-14.82</v>
      </c>
      <c r="J60" t="n">
        <v>3.21</v>
      </c>
      <c r="K60" t="n">
        <v>13.83</v>
      </c>
      <c r="L60" t="n">
        <v>23.8</v>
      </c>
      <c r="M60" t="n">
        <v>22.13</v>
      </c>
    </row>
    <row r="61">
      <c r="A61" s="5" t="inlineStr">
        <is>
          <t>Umsatzrendite in %</t>
        </is>
      </c>
      <c r="B61" s="5" t="inlineStr">
        <is>
          <t>Return on sales in %</t>
        </is>
      </c>
      <c r="C61" t="n">
        <v>-0.19</v>
      </c>
      <c r="D61" t="n">
        <v>1.55</v>
      </c>
      <c r="E61" t="n">
        <v>2.81</v>
      </c>
      <c r="F61" t="n">
        <v>0.9</v>
      </c>
      <c r="G61" t="n">
        <v>-2.91</v>
      </c>
      <c r="H61" t="n">
        <v>1.04</v>
      </c>
      <c r="I61" t="n">
        <v>-3.18</v>
      </c>
      <c r="J61" t="n">
        <v>0.47</v>
      </c>
      <c r="K61" t="n">
        <v>2.17</v>
      </c>
      <c r="L61" t="n">
        <v>0.89</v>
      </c>
      <c r="M61" t="n">
        <v>0.92</v>
      </c>
    </row>
    <row r="62">
      <c r="A62" s="5" t="inlineStr">
        <is>
          <t>Gesamtkapitalrendite in %</t>
        </is>
      </c>
      <c r="B62" s="5" t="inlineStr">
        <is>
          <t>Total Return on Investment in %</t>
        </is>
      </c>
      <c r="C62" t="n">
        <v>-0.33</v>
      </c>
      <c r="D62" t="n">
        <v>2.65</v>
      </c>
      <c r="E62" t="n">
        <v>4.26</v>
      </c>
      <c r="F62" t="n">
        <v>1.11</v>
      </c>
      <c r="G62" t="n">
        <v>-3.86</v>
      </c>
      <c r="H62" t="n">
        <v>1.52</v>
      </c>
      <c r="I62" t="n">
        <v>-4.78</v>
      </c>
      <c r="J62" t="n">
        <v>0.95</v>
      </c>
      <c r="K62" t="n">
        <v>4.7</v>
      </c>
      <c r="L62" t="n">
        <v>1.62</v>
      </c>
      <c r="M62" t="n">
        <v>1.48</v>
      </c>
    </row>
    <row r="63">
      <c r="A63" s="5" t="inlineStr">
        <is>
          <t>Return on Investment in %</t>
        </is>
      </c>
      <c r="B63" s="5" t="inlineStr">
        <is>
          <t>Return on Investment in %</t>
        </is>
      </c>
      <c r="C63" t="n">
        <v>-0.33</v>
      </c>
      <c r="D63" t="n">
        <v>2.65</v>
      </c>
      <c r="E63" t="n">
        <v>4.26</v>
      </c>
      <c r="F63" t="n">
        <v>1.11</v>
      </c>
      <c r="G63" t="n">
        <v>-3.86</v>
      </c>
      <c r="H63" t="n">
        <v>1.52</v>
      </c>
      <c r="I63" t="n">
        <v>-4.78</v>
      </c>
      <c r="J63" t="n">
        <v>0.95</v>
      </c>
      <c r="K63" t="n">
        <v>4.7</v>
      </c>
      <c r="L63" t="n">
        <v>1.62</v>
      </c>
      <c r="M63" t="n">
        <v>1.48</v>
      </c>
    </row>
    <row r="64">
      <c r="A64" s="5" t="inlineStr">
        <is>
          <t>Arbeitsintensität in %</t>
        </is>
      </c>
      <c r="B64" s="5" t="inlineStr">
        <is>
          <t>Work Intensity in %</t>
        </is>
      </c>
      <c r="C64" t="n">
        <v>33.49</v>
      </c>
      <c r="D64" t="n">
        <v>34.4</v>
      </c>
      <c r="E64" t="n">
        <v>36.67</v>
      </c>
      <c r="F64" t="n">
        <v>34.84</v>
      </c>
      <c r="G64" t="n">
        <v>32.84</v>
      </c>
      <c r="H64" t="n">
        <v>34.97</v>
      </c>
      <c r="I64" t="n">
        <v>37.79</v>
      </c>
      <c r="J64" t="n">
        <v>51.22</v>
      </c>
      <c r="K64" t="n">
        <v>53.07</v>
      </c>
      <c r="L64" t="n">
        <v>55.52</v>
      </c>
      <c r="M64" t="n">
        <v>58.43</v>
      </c>
    </row>
    <row r="65">
      <c r="A65" s="5" t="inlineStr">
        <is>
          <t>Eigenkapitalquote in %</t>
        </is>
      </c>
      <c r="B65" s="5" t="inlineStr">
        <is>
          <t>Equity Ratio in %</t>
        </is>
      </c>
      <c r="C65" t="n">
        <v>32.46</v>
      </c>
      <c r="D65" t="n">
        <v>35.55</v>
      </c>
      <c r="E65" t="n">
        <v>36.69</v>
      </c>
      <c r="F65" t="n">
        <v>35.51</v>
      </c>
      <c r="G65" t="n">
        <v>32.11</v>
      </c>
      <c r="H65" t="n">
        <v>31.89</v>
      </c>
      <c r="I65" t="n">
        <v>32.24</v>
      </c>
      <c r="J65" t="n">
        <v>29.63</v>
      </c>
      <c r="K65" t="n">
        <v>33.96</v>
      </c>
      <c r="L65" t="n">
        <v>6.8</v>
      </c>
      <c r="M65" t="n">
        <v>6.7</v>
      </c>
    </row>
    <row r="66">
      <c r="A66" s="5" t="inlineStr">
        <is>
          <t>Fremdkapitalquote in %</t>
        </is>
      </c>
      <c r="B66" s="5" t="inlineStr">
        <is>
          <t>Debt Ratio in %</t>
        </is>
      </c>
      <c r="C66" t="n">
        <v>67.54000000000001</v>
      </c>
      <c r="D66" t="n">
        <v>64.45</v>
      </c>
      <c r="E66" t="n">
        <v>63.31</v>
      </c>
      <c r="F66" t="n">
        <v>64.48999999999999</v>
      </c>
      <c r="G66" t="n">
        <v>67.89</v>
      </c>
      <c r="H66" t="n">
        <v>68.11</v>
      </c>
      <c r="I66" t="n">
        <v>67.76000000000001</v>
      </c>
      <c r="J66" t="n">
        <v>70.37</v>
      </c>
      <c r="K66" t="n">
        <v>66.04000000000001</v>
      </c>
      <c r="L66" t="n">
        <v>93.2</v>
      </c>
      <c r="M66" t="n">
        <v>93.3</v>
      </c>
    </row>
    <row r="67">
      <c r="A67" s="5" t="inlineStr">
        <is>
          <t>Verschuldungsgrad in %</t>
        </is>
      </c>
      <c r="B67" s="5" t="inlineStr">
        <is>
          <t>Finance Gearing in %</t>
        </is>
      </c>
      <c r="C67" t="n">
        <v>208.08</v>
      </c>
      <c r="D67" t="n">
        <v>181.32</v>
      </c>
      <c r="E67" t="n">
        <v>172.52</v>
      </c>
      <c r="F67" t="n">
        <v>181.63</v>
      </c>
      <c r="G67" t="n">
        <v>211.45</v>
      </c>
      <c r="H67" t="n">
        <v>213.55</v>
      </c>
      <c r="I67" t="n">
        <v>210.13</v>
      </c>
      <c r="J67" t="n">
        <v>237.55</v>
      </c>
      <c r="K67" t="n">
        <v>194.43</v>
      </c>
      <c r="L67" t="n">
        <v>1371</v>
      </c>
      <c r="M67" t="n">
        <v>1392</v>
      </c>
    </row>
    <row r="68">
      <c r="A68" s="5" t="inlineStr">
        <is>
          <t>Bruttoergebnis Marge in %</t>
        </is>
      </c>
      <c r="B68" s="5" t="inlineStr">
        <is>
          <t>Gross Profit Marge in %</t>
        </is>
      </c>
      <c r="C68" t="n">
        <v>2.17</v>
      </c>
      <c r="D68" t="n">
        <v>4.12</v>
      </c>
      <c r="E68" t="n">
        <v>3.79</v>
      </c>
      <c r="F68" t="n">
        <v>2.08</v>
      </c>
      <c r="G68" t="n">
        <v>2.06</v>
      </c>
      <c r="H68" t="n">
        <v>3.04</v>
      </c>
      <c r="I68" t="n">
        <v>2.38</v>
      </c>
      <c r="J68" t="n">
        <v>1.87</v>
      </c>
      <c r="K68" t="n">
        <v>2.26</v>
      </c>
      <c r="L68" t="n">
        <v>3.11</v>
      </c>
    </row>
    <row r="69">
      <c r="A69" s="5" t="inlineStr">
        <is>
          <t>Kurzfristige Vermögensquote in %</t>
        </is>
      </c>
      <c r="B69" s="5" t="inlineStr">
        <is>
          <t>Current Assets Ratio in %</t>
        </is>
      </c>
      <c r="C69" t="n">
        <v>33.49</v>
      </c>
      <c r="D69" t="n">
        <v>34.4</v>
      </c>
      <c r="E69" t="n">
        <v>36.67</v>
      </c>
      <c r="F69" t="n">
        <v>34.84</v>
      </c>
      <c r="G69" t="n">
        <v>32.84</v>
      </c>
      <c r="H69" t="n">
        <v>34.97</v>
      </c>
      <c r="I69" t="n">
        <v>37.79</v>
      </c>
      <c r="J69" t="n">
        <v>51.22</v>
      </c>
      <c r="K69" t="n">
        <v>53.07</v>
      </c>
      <c r="L69" t="n">
        <v>55.52</v>
      </c>
    </row>
    <row r="70">
      <c r="A70" s="5" t="inlineStr">
        <is>
          <t>Nettogewinn Marge in %</t>
        </is>
      </c>
      <c r="B70" s="5" t="inlineStr">
        <is>
          <t>Net Profit Marge in %</t>
        </is>
      </c>
      <c r="C70" t="n">
        <v>-0.19</v>
      </c>
      <c r="D70" t="n">
        <v>1.55</v>
      </c>
      <c r="E70" t="n">
        <v>2.81</v>
      </c>
      <c r="F70" t="n">
        <v>0.9</v>
      </c>
      <c r="G70" t="n">
        <v>-2.91</v>
      </c>
      <c r="H70" t="n">
        <v>1.04</v>
      </c>
      <c r="I70" t="n">
        <v>-3.18</v>
      </c>
      <c r="J70" t="n">
        <v>0.47</v>
      </c>
      <c r="K70" t="n">
        <v>2.17</v>
      </c>
      <c r="L70" t="n">
        <v>0.89</v>
      </c>
    </row>
    <row r="71">
      <c r="A71" s="5" t="inlineStr">
        <is>
          <t>Operative Ergebnis Marge in %</t>
        </is>
      </c>
      <c r="B71" s="5" t="inlineStr">
        <is>
          <t>EBIT Marge in %</t>
        </is>
      </c>
      <c r="C71" t="n">
        <v>-0.52</v>
      </c>
      <c r="D71" t="n">
        <v>2.82</v>
      </c>
      <c r="E71" t="n">
        <v>3.15</v>
      </c>
      <c r="F71" t="n">
        <v>-4.33</v>
      </c>
      <c r="G71" t="inlineStr">
        <is>
          <t>-</t>
        </is>
      </c>
      <c r="H71" t="n">
        <v>2.59</v>
      </c>
      <c r="I71" t="n">
        <v>-2.43</v>
      </c>
      <c r="J71" t="n">
        <v>0.95</v>
      </c>
      <c r="K71" t="n">
        <v>2.59</v>
      </c>
      <c r="L71" t="n">
        <v>3.65</v>
      </c>
    </row>
    <row r="72">
      <c r="A72" s="5" t="inlineStr">
        <is>
          <t>Vermögensumsschlag in %</t>
        </is>
      </c>
      <c r="B72" s="5" t="inlineStr">
        <is>
          <t>Asset Turnover in %</t>
        </is>
      </c>
      <c r="C72" t="n">
        <v>173.37</v>
      </c>
      <c r="D72" t="n">
        <v>170.79</v>
      </c>
      <c r="E72" t="n">
        <v>151.54</v>
      </c>
      <c r="F72" t="n">
        <v>122.75</v>
      </c>
      <c r="G72" t="n">
        <v>132.7</v>
      </c>
      <c r="H72" t="n">
        <v>145.25</v>
      </c>
      <c r="I72" t="n">
        <v>150.19</v>
      </c>
      <c r="J72" t="n">
        <v>203.19</v>
      </c>
      <c r="K72" t="n">
        <v>216.04</v>
      </c>
      <c r="L72" t="n">
        <v>181.71</v>
      </c>
    </row>
    <row r="73">
      <c r="A73" s="5" t="inlineStr">
        <is>
          <t>Langfristige Vermögensquote in %</t>
        </is>
      </c>
      <c r="B73" s="5" t="inlineStr">
        <is>
          <t>Non-Current Assets Ratio in %</t>
        </is>
      </c>
      <c r="C73" t="n">
        <v>66.51000000000001</v>
      </c>
      <c r="D73" t="n">
        <v>65.59999999999999</v>
      </c>
      <c r="E73" t="n">
        <v>63.33</v>
      </c>
      <c r="F73" t="n">
        <v>65.16</v>
      </c>
      <c r="G73" t="n">
        <v>67.16</v>
      </c>
      <c r="H73" t="n">
        <v>65.03</v>
      </c>
      <c r="I73" t="n">
        <v>62.21</v>
      </c>
      <c r="J73" t="n">
        <v>48.78</v>
      </c>
      <c r="K73" t="n">
        <v>46.93</v>
      </c>
      <c r="L73" t="n">
        <v>44.48</v>
      </c>
    </row>
    <row r="74">
      <c r="A74" s="5" t="inlineStr">
        <is>
          <t>Gesamtkapitalrentabilität</t>
        </is>
      </c>
      <c r="B74" s="5" t="inlineStr">
        <is>
          <t>ROA Return on Assets in %</t>
        </is>
      </c>
      <c r="C74" t="n">
        <v>-0.33</v>
      </c>
      <c r="D74" t="n">
        <v>2.65</v>
      </c>
      <c r="E74" t="n">
        <v>4.26</v>
      </c>
      <c r="F74" t="n">
        <v>1.11</v>
      </c>
      <c r="G74" t="n">
        <v>-3.86</v>
      </c>
      <c r="H74" t="n">
        <v>1.52</v>
      </c>
      <c r="I74" t="n">
        <v>-4.78</v>
      </c>
      <c r="J74" t="n">
        <v>0.95</v>
      </c>
      <c r="K74" t="n">
        <v>4.7</v>
      </c>
      <c r="L74" t="n">
        <v>1.62</v>
      </c>
    </row>
    <row r="75">
      <c r="A75" s="5" t="inlineStr">
        <is>
          <t>Ertrag des eingesetzten Kapitals</t>
        </is>
      </c>
      <c r="B75" s="5" t="inlineStr">
        <is>
          <t>ROCE Return on Cap. Empl. in %</t>
        </is>
      </c>
      <c r="C75" t="n">
        <v>-1.32</v>
      </c>
      <c r="D75" t="n">
        <v>7.01</v>
      </c>
      <c r="E75" t="n">
        <v>7.1</v>
      </c>
      <c r="F75" t="n">
        <v>-8.15</v>
      </c>
      <c r="G75" t="inlineStr">
        <is>
          <t>-</t>
        </is>
      </c>
      <c r="H75" t="n">
        <v>5.29</v>
      </c>
      <c r="I75" t="n">
        <v>-5.19</v>
      </c>
      <c r="J75" t="n">
        <v>3.5</v>
      </c>
      <c r="K75" t="n">
        <v>8.83</v>
      </c>
      <c r="L75" t="n">
        <v>12.32</v>
      </c>
    </row>
    <row r="76">
      <c r="A76" s="5" t="inlineStr">
        <is>
          <t>Eigenkapital zu Anlagevermögen</t>
        </is>
      </c>
      <c r="B76" s="5" t="inlineStr">
        <is>
          <t>Equity to Fixed Assets in %</t>
        </is>
      </c>
      <c r="C76" t="n">
        <v>48.8</v>
      </c>
      <c r="D76" t="n">
        <v>54.19</v>
      </c>
      <c r="E76" t="n">
        <v>57.94</v>
      </c>
      <c r="F76" t="n">
        <v>54.49</v>
      </c>
      <c r="G76" t="n">
        <v>47.81</v>
      </c>
      <c r="H76" t="n">
        <v>49.04</v>
      </c>
      <c r="I76" t="n">
        <v>51.83</v>
      </c>
      <c r="J76" t="n">
        <v>60.74</v>
      </c>
      <c r="K76" t="n">
        <v>72.38</v>
      </c>
      <c r="L76" t="n">
        <v>15.28</v>
      </c>
    </row>
    <row r="77">
      <c r="A77" s="5" t="inlineStr">
        <is>
          <t>Liquidität Dritten Grades</t>
        </is>
      </c>
      <c r="B77" s="5" t="inlineStr">
        <is>
          <t>Current Ratio in %</t>
        </is>
      </c>
      <c r="C77" t="n">
        <v>105.75</v>
      </c>
      <c r="D77" t="n">
        <v>109.65</v>
      </c>
      <c r="E77" t="n">
        <v>111.96</v>
      </c>
      <c r="F77" t="n">
        <v>100.1</v>
      </c>
      <c r="G77" t="n">
        <v>103.24</v>
      </c>
      <c r="H77" t="n">
        <v>121.1</v>
      </c>
      <c r="I77" t="n">
        <v>127.15</v>
      </c>
      <c r="J77" t="n">
        <v>114.66</v>
      </c>
      <c r="K77" t="n">
        <v>145.29</v>
      </c>
      <c r="L77" t="n">
        <v>120.25</v>
      </c>
    </row>
    <row r="78">
      <c r="A78" s="5" t="inlineStr">
        <is>
          <t>Operativer Cashflow</t>
        </is>
      </c>
      <c r="B78" s="5" t="inlineStr">
        <is>
          <t>Operating Cashflow in M</t>
        </is>
      </c>
      <c r="C78" t="n">
        <v>57322.98</v>
      </c>
      <c r="D78" t="n">
        <v>53530.62</v>
      </c>
      <c r="E78" t="n">
        <v>172260.66</v>
      </c>
      <c r="F78" t="n">
        <v>149214.78</v>
      </c>
      <c r="G78" t="n">
        <v>21003.84</v>
      </c>
      <c r="H78" t="n">
        <v>101045.58</v>
      </c>
      <c r="I78" t="n">
        <v>98655.53999999999</v>
      </c>
      <c r="J78" t="n">
        <v>64751.99999999999</v>
      </c>
      <c r="K78" t="n">
        <v>-842529.1</v>
      </c>
      <c r="L78" t="inlineStr">
        <is>
          <t>-</t>
        </is>
      </c>
    </row>
    <row r="79">
      <c r="A79" s="5" t="inlineStr">
        <is>
          <t>Aktienrückkauf</t>
        </is>
      </c>
      <c r="B79" s="5" t="inlineStr">
        <is>
          <t>Share Buyback in M</t>
        </is>
      </c>
      <c r="C79" t="n">
        <v>0</v>
      </c>
      <c r="D79" t="n">
        <v>0</v>
      </c>
      <c r="E79" t="n">
        <v>0</v>
      </c>
      <c r="F79" t="n">
        <v>0</v>
      </c>
      <c r="G79" t="n">
        <v>-1308</v>
      </c>
      <c r="H79" t="n">
        <v>0</v>
      </c>
      <c r="I79" t="n">
        <v>-6178</v>
      </c>
      <c r="J79" t="n">
        <v>-177</v>
      </c>
      <c r="K79" t="n">
        <v>-3206</v>
      </c>
      <c r="L79" t="inlineStr">
        <is>
          <t>-</t>
        </is>
      </c>
    </row>
    <row r="80">
      <c r="A80" s="5" t="inlineStr">
        <is>
          <t>Umsatzwachstum 1J in %</t>
        </is>
      </c>
      <c r="B80" s="5" t="inlineStr">
        <is>
          <t>Revenue Growth 1Y in %</t>
        </is>
      </c>
      <c r="C80" t="n">
        <v>-2.11</v>
      </c>
      <c r="D80" t="n">
        <v>6.95</v>
      </c>
      <c r="E80" t="n">
        <v>34.34</v>
      </c>
      <c r="F80" t="n">
        <v>-10.29</v>
      </c>
      <c r="G80" t="n">
        <v>-22.88</v>
      </c>
      <c r="H80" t="n">
        <v>-4.99</v>
      </c>
      <c r="I80" t="n">
        <v>8.51</v>
      </c>
      <c r="J80" t="n">
        <v>15.19</v>
      </c>
      <c r="K80" t="n">
        <v>28.4</v>
      </c>
      <c r="L80" t="n">
        <v>36.3</v>
      </c>
    </row>
    <row r="81">
      <c r="A81" s="5" t="inlineStr">
        <is>
          <t>Umsatzwachstum 3J in %</t>
        </is>
      </c>
      <c r="B81" s="5" t="inlineStr">
        <is>
          <t>Revenue Growth 3Y in %</t>
        </is>
      </c>
      <c r="C81" t="n">
        <v>13.06</v>
      </c>
      <c r="D81" t="n">
        <v>10.33</v>
      </c>
      <c r="E81" t="n">
        <v>0.39</v>
      </c>
      <c r="F81" t="n">
        <v>-12.72</v>
      </c>
      <c r="G81" t="n">
        <v>-6.45</v>
      </c>
      <c r="H81" t="n">
        <v>6.24</v>
      </c>
      <c r="I81" t="n">
        <v>17.37</v>
      </c>
      <c r="J81" t="n">
        <v>26.63</v>
      </c>
      <c r="K81" t="inlineStr">
        <is>
          <t>-</t>
        </is>
      </c>
      <c r="L81" t="inlineStr">
        <is>
          <t>-</t>
        </is>
      </c>
    </row>
    <row r="82">
      <c r="A82" s="5" t="inlineStr">
        <is>
          <t>Umsatzwachstum 5J in %</t>
        </is>
      </c>
      <c r="B82" s="5" t="inlineStr">
        <is>
          <t>Revenue Growth 5Y in %</t>
        </is>
      </c>
      <c r="C82" t="n">
        <v>1.2</v>
      </c>
      <c r="D82" t="n">
        <v>0.63</v>
      </c>
      <c r="E82" t="n">
        <v>0.9399999999999999</v>
      </c>
      <c r="F82" t="n">
        <v>-2.89</v>
      </c>
      <c r="G82" t="n">
        <v>4.85</v>
      </c>
      <c r="H82" t="n">
        <v>16.68</v>
      </c>
      <c r="I82" t="inlineStr">
        <is>
          <t>-</t>
        </is>
      </c>
      <c r="J82" t="inlineStr">
        <is>
          <t>-</t>
        </is>
      </c>
      <c r="K82" t="inlineStr">
        <is>
          <t>-</t>
        </is>
      </c>
      <c r="L82" t="inlineStr">
        <is>
          <t>-</t>
        </is>
      </c>
    </row>
    <row r="83">
      <c r="A83" s="5" t="inlineStr">
        <is>
          <t>Umsatzwachstum 10J in %</t>
        </is>
      </c>
      <c r="B83" s="5" t="inlineStr">
        <is>
          <t>Revenue Growth 10Y in %</t>
        </is>
      </c>
      <c r="C83" t="n">
        <v>8.94</v>
      </c>
      <c r="D83" t="inlineStr">
        <is>
          <t>-</t>
        </is>
      </c>
      <c r="E83" t="inlineStr">
        <is>
          <t>-</t>
        </is>
      </c>
      <c r="F83" t="inlineStr">
        <is>
          <t>-</t>
        </is>
      </c>
      <c r="G83" t="inlineStr">
        <is>
          <t>-</t>
        </is>
      </c>
      <c r="H83" t="inlineStr">
        <is>
          <t>-</t>
        </is>
      </c>
      <c r="I83" t="inlineStr">
        <is>
          <t>-</t>
        </is>
      </c>
      <c r="J83" t="inlineStr">
        <is>
          <t>-</t>
        </is>
      </c>
      <c r="K83" t="inlineStr">
        <is>
          <t>-</t>
        </is>
      </c>
      <c r="L83" t="inlineStr">
        <is>
          <t>-</t>
        </is>
      </c>
    </row>
    <row r="84">
      <c r="A84" s="5" t="inlineStr">
        <is>
          <t>Gewinnwachstum 1J in %</t>
        </is>
      </c>
      <c r="B84" s="5" t="inlineStr">
        <is>
          <t>Earnings Growth 1Y in %</t>
        </is>
      </c>
      <c r="C84" t="n">
        <v>-111.85</v>
      </c>
      <c r="D84" t="n">
        <v>-41.01</v>
      </c>
      <c r="E84" t="n">
        <v>318.93</v>
      </c>
      <c r="F84" t="n">
        <v>-127.78</v>
      </c>
      <c r="G84" t="n">
        <v>-315.08</v>
      </c>
      <c r="H84" t="n">
        <v>-131.18</v>
      </c>
      <c r="I84" t="n">
        <v>-837.25</v>
      </c>
      <c r="J84" t="n">
        <v>-75.2</v>
      </c>
      <c r="K84" t="n">
        <v>213.56</v>
      </c>
      <c r="L84" t="n">
        <v>31.33</v>
      </c>
    </row>
    <row r="85">
      <c r="A85" s="5" t="inlineStr">
        <is>
          <t>Gewinnwachstum 3J in %</t>
        </is>
      </c>
      <c r="B85" s="5" t="inlineStr">
        <is>
          <t>Earnings Growth 3Y in %</t>
        </is>
      </c>
      <c r="C85" t="n">
        <v>55.36</v>
      </c>
      <c r="D85" t="n">
        <v>50.05</v>
      </c>
      <c r="E85" t="n">
        <v>-41.31</v>
      </c>
      <c r="F85" t="n">
        <v>-191.35</v>
      </c>
      <c r="G85" t="n">
        <v>-427.84</v>
      </c>
      <c r="H85" t="n">
        <v>-347.88</v>
      </c>
      <c r="I85" t="n">
        <v>-232.96</v>
      </c>
      <c r="J85" t="n">
        <v>56.56</v>
      </c>
      <c r="K85" t="inlineStr">
        <is>
          <t>-</t>
        </is>
      </c>
      <c r="L85" t="inlineStr">
        <is>
          <t>-</t>
        </is>
      </c>
    </row>
    <row r="86">
      <c r="A86" s="5" t="inlineStr">
        <is>
          <t>Gewinnwachstum 5J in %</t>
        </is>
      </c>
      <c r="B86" s="5" t="inlineStr">
        <is>
          <t>Earnings Growth 5Y in %</t>
        </is>
      </c>
      <c r="C86" t="n">
        <v>-55.36</v>
      </c>
      <c r="D86" t="n">
        <v>-59.22</v>
      </c>
      <c r="E86" t="n">
        <v>-218.47</v>
      </c>
      <c r="F86" t="n">
        <v>-297.3</v>
      </c>
      <c r="G86" t="n">
        <v>-229.03</v>
      </c>
      <c r="H86" t="n">
        <v>-159.75</v>
      </c>
      <c r="I86" t="inlineStr">
        <is>
          <t>-</t>
        </is>
      </c>
      <c r="J86" t="inlineStr">
        <is>
          <t>-</t>
        </is>
      </c>
      <c r="K86" t="inlineStr">
        <is>
          <t>-</t>
        </is>
      </c>
      <c r="L86" t="inlineStr">
        <is>
          <t>-</t>
        </is>
      </c>
    </row>
    <row r="87">
      <c r="A87" s="5" t="inlineStr">
        <is>
          <t>Gewinnwachstum 10J in %</t>
        </is>
      </c>
      <c r="B87" s="5" t="inlineStr">
        <is>
          <t>Earnings Growth 10Y in %</t>
        </is>
      </c>
      <c r="C87" t="n">
        <v>-107.55</v>
      </c>
      <c r="D87" t="inlineStr">
        <is>
          <t>-</t>
        </is>
      </c>
      <c r="E87" t="inlineStr">
        <is>
          <t>-</t>
        </is>
      </c>
      <c r="F87" t="inlineStr">
        <is>
          <t>-</t>
        </is>
      </c>
      <c r="G87" t="inlineStr">
        <is>
          <t>-</t>
        </is>
      </c>
      <c r="H87" t="inlineStr">
        <is>
          <t>-</t>
        </is>
      </c>
      <c r="I87" t="inlineStr">
        <is>
          <t>-</t>
        </is>
      </c>
      <c r="J87" t="inlineStr">
        <is>
          <t>-</t>
        </is>
      </c>
      <c r="K87" t="inlineStr">
        <is>
          <t>-</t>
        </is>
      </c>
      <c r="L87" t="inlineStr">
        <is>
          <t>-</t>
        </is>
      </c>
    </row>
    <row r="88">
      <c r="A88" s="5" t="inlineStr">
        <is>
          <t>PEG Ratio</t>
        </is>
      </c>
      <c r="B88" s="5" t="inlineStr">
        <is>
          <t>KGW Kurs/Gewinn/Wachstum</t>
        </is>
      </c>
      <c r="C88" t="inlineStr">
        <is>
          <t>-</t>
        </is>
      </c>
      <c r="D88" t="n">
        <v>-0.2</v>
      </c>
      <c r="E88" t="n">
        <v>-0.04</v>
      </c>
      <c r="F88" t="n">
        <v>-0.11</v>
      </c>
      <c r="G88" t="inlineStr">
        <is>
          <t>-</t>
        </is>
      </c>
      <c r="H88" t="n">
        <v>-0.16</v>
      </c>
      <c r="I88" t="inlineStr">
        <is>
          <t>-</t>
        </is>
      </c>
      <c r="J88" t="inlineStr">
        <is>
          <t>-</t>
        </is>
      </c>
      <c r="K88" t="inlineStr">
        <is>
          <t>-</t>
        </is>
      </c>
      <c r="L88" t="inlineStr">
        <is>
          <t>-</t>
        </is>
      </c>
    </row>
    <row r="89">
      <c r="A89" s="5" t="inlineStr">
        <is>
          <t>EBIT-Wachstum 1J in %</t>
        </is>
      </c>
      <c r="B89" s="5" t="inlineStr">
        <is>
          <t>EBIT Growth 1Y in %</t>
        </is>
      </c>
      <c r="C89" t="n">
        <v>-118</v>
      </c>
      <c r="D89" t="n">
        <v>-4.3</v>
      </c>
      <c r="E89" t="n">
        <v>-197.72</v>
      </c>
      <c r="F89" t="inlineStr">
        <is>
          <t>-</t>
        </is>
      </c>
      <c r="G89" t="inlineStr">
        <is>
          <t>-</t>
        </is>
      </c>
      <c r="H89" t="n">
        <v>-201.2</v>
      </c>
      <c r="I89" t="n">
        <v>-376.44</v>
      </c>
      <c r="J89" t="n">
        <v>-57.61</v>
      </c>
      <c r="K89" t="n">
        <v>-8.75</v>
      </c>
      <c r="L89" t="n">
        <v>112.79</v>
      </c>
    </row>
    <row r="90">
      <c r="A90" s="5" t="inlineStr">
        <is>
          <t>EBIT-Wachstum 3J in %</t>
        </is>
      </c>
      <c r="B90" s="5" t="inlineStr">
        <is>
          <t>EBIT Growth 3Y in %</t>
        </is>
      </c>
      <c r="C90" t="n">
        <v>-106.67</v>
      </c>
      <c r="D90" t="inlineStr">
        <is>
          <t>-</t>
        </is>
      </c>
      <c r="E90" t="inlineStr">
        <is>
          <t>-</t>
        </is>
      </c>
      <c r="F90" t="inlineStr">
        <is>
          <t>-</t>
        </is>
      </c>
      <c r="G90" t="inlineStr">
        <is>
          <t>-</t>
        </is>
      </c>
      <c r="H90" t="n">
        <v>-211.75</v>
      </c>
      <c r="I90" t="n">
        <v>-147.6</v>
      </c>
      <c r="J90" t="n">
        <v>15.48</v>
      </c>
      <c r="K90" t="inlineStr">
        <is>
          <t>-</t>
        </is>
      </c>
      <c r="L90" t="inlineStr">
        <is>
          <t>-</t>
        </is>
      </c>
    </row>
    <row r="91">
      <c r="A91" s="5" t="inlineStr">
        <is>
          <t>EBIT-Wachstum 5J in %</t>
        </is>
      </c>
      <c r="B91" s="5" t="inlineStr">
        <is>
          <t>EBIT Growth 5Y in %</t>
        </is>
      </c>
      <c r="C91" t="inlineStr">
        <is>
          <t>-</t>
        </is>
      </c>
      <c r="D91" t="inlineStr">
        <is>
          <t>-</t>
        </is>
      </c>
      <c r="E91" t="inlineStr">
        <is>
          <t>-</t>
        </is>
      </c>
      <c r="F91" t="inlineStr">
        <is>
          <t>-</t>
        </is>
      </c>
      <c r="G91" t="inlineStr">
        <is>
          <t>-</t>
        </is>
      </c>
      <c r="H91" t="n">
        <v>-106.24</v>
      </c>
      <c r="I91" t="inlineStr">
        <is>
          <t>-</t>
        </is>
      </c>
      <c r="J91" t="inlineStr">
        <is>
          <t>-</t>
        </is>
      </c>
      <c r="K91" t="inlineStr">
        <is>
          <t>-</t>
        </is>
      </c>
      <c r="L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c r="J92" t="inlineStr">
        <is>
          <t>-</t>
        </is>
      </c>
      <c r="K92" t="inlineStr">
        <is>
          <t>-</t>
        </is>
      </c>
      <c r="L92" t="inlineStr">
        <is>
          <t>-</t>
        </is>
      </c>
    </row>
    <row r="93">
      <c r="A93" s="5" t="inlineStr">
        <is>
          <t>Op.Cashflow Wachstum 1J in %</t>
        </is>
      </c>
      <c r="B93" s="5" t="inlineStr">
        <is>
          <t>Op.Cashflow Wachstum 1Y in %</t>
        </is>
      </c>
      <c r="C93" t="n">
        <v>7.08</v>
      </c>
      <c r="D93" t="n">
        <v>-68.92</v>
      </c>
      <c r="E93" t="n">
        <v>15.44</v>
      </c>
      <c r="F93" t="n">
        <v>610.42</v>
      </c>
      <c r="G93" t="n">
        <v>-81.08</v>
      </c>
      <c r="H93" t="n">
        <v>2.42</v>
      </c>
      <c r="I93" t="n">
        <v>-18.53</v>
      </c>
      <c r="J93" t="n">
        <v>-107.49</v>
      </c>
      <c r="K93" t="inlineStr">
        <is>
          <t>-</t>
        </is>
      </c>
      <c r="L93" t="inlineStr">
        <is>
          <t>-</t>
        </is>
      </c>
    </row>
    <row r="94">
      <c r="A94" s="5" t="inlineStr">
        <is>
          <t>Op.Cashflow Wachstum 3J in %</t>
        </is>
      </c>
      <c r="B94" s="5" t="inlineStr">
        <is>
          <t>Op.Cashflow Wachstum 3Y in %</t>
        </is>
      </c>
      <c r="C94" t="n">
        <v>-15.47</v>
      </c>
      <c r="D94" t="n">
        <v>185.65</v>
      </c>
      <c r="E94" t="n">
        <v>181.59</v>
      </c>
      <c r="F94" t="n">
        <v>177.25</v>
      </c>
      <c r="G94" t="n">
        <v>-32.4</v>
      </c>
      <c r="H94" t="n">
        <v>-41.2</v>
      </c>
      <c r="I94" t="inlineStr">
        <is>
          <t>-</t>
        </is>
      </c>
      <c r="J94" t="inlineStr">
        <is>
          <t>-</t>
        </is>
      </c>
      <c r="K94" t="inlineStr">
        <is>
          <t>-</t>
        </is>
      </c>
      <c r="L94" t="inlineStr">
        <is>
          <t>-</t>
        </is>
      </c>
    </row>
    <row r="95">
      <c r="A95" s="5" t="inlineStr">
        <is>
          <t>Op.Cashflow Wachstum 5J in %</t>
        </is>
      </c>
      <c r="B95" s="5" t="inlineStr">
        <is>
          <t>Op.Cashflow Wachstum 5Y in %</t>
        </is>
      </c>
      <c r="C95" t="n">
        <v>96.59</v>
      </c>
      <c r="D95" t="n">
        <v>95.66</v>
      </c>
      <c r="E95" t="n">
        <v>105.73</v>
      </c>
      <c r="F95" t="n">
        <v>81.15000000000001</v>
      </c>
      <c r="G95" t="inlineStr">
        <is>
          <t>-</t>
        </is>
      </c>
      <c r="H95" t="inlineStr">
        <is>
          <t>-</t>
        </is>
      </c>
      <c r="I95" t="inlineStr">
        <is>
          <t>-</t>
        </is>
      </c>
      <c r="J95" t="inlineStr">
        <is>
          <t>-</t>
        </is>
      </c>
      <c r="K95" t="inlineStr">
        <is>
          <t>-</t>
        </is>
      </c>
      <c r="L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c r="J96" t="inlineStr">
        <is>
          <t>-</t>
        </is>
      </c>
      <c r="K96" t="inlineStr">
        <is>
          <t>-</t>
        </is>
      </c>
      <c r="L96" t="inlineStr">
        <is>
          <t>-</t>
        </is>
      </c>
    </row>
    <row r="97">
      <c r="A97" s="5" t="inlineStr">
        <is>
          <t>Working Capital in Mio</t>
        </is>
      </c>
      <c r="B97" s="5" t="inlineStr">
        <is>
          <t>Working Capital in M</t>
        </is>
      </c>
      <c r="C97" t="n">
        <v>2260</v>
      </c>
      <c r="D97" t="n">
        <v>3896</v>
      </c>
      <c r="E97" t="n">
        <v>5312</v>
      </c>
      <c r="F97" t="n">
        <v>45</v>
      </c>
      <c r="G97" t="n">
        <v>1326</v>
      </c>
      <c r="H97" t="n">
        <v>9272</v>
      </c>
      <c r="I97" t="n">
        <v>12500</v>
      </c>
      <c r="J97" t="n">
        <v>6910</v>
      </c>
      <c r="K97" t="n">
        <v>14255</v>
      </c>
      <c r="L97" t="n">
        <v>7458</v>
      </c>
      <c r="M97" t="n">
        <v>8144</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S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10"/>
    <col customWidth="1" max="15" min="15" width="10"/>
    <col customWidth="1" max="16" min="16" width="20"/>
    <col customWidth="1" max="17" min="17" width="10"/>
    <col customWidth="1" max="18" min="18" width="10"/>
    <col customWidth="1" max="19" min="19" width="10"/>
  </cols>
  <sheetData>
    <row r="1">
      <c r="A1" s="1" t="inlineStr">
        <is>
          <t xml:space="preserve">ANGLO AMERICAN </t>
        </is>
      </c>
      <c r="B1" s="2" t="inlineStr">
        <is>
          <t>WKN: A0MUKL  ISIN: GB00B1XZS820  US-Symbol:AAUKF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1999</t>
        </is>
      </c>
      <c r="C4" s="5" t="inlineStr">
        <is>
          <t>Telefon / Phone</t>
        </is>
      </c>
      <c r="D4" s="5" t="inlineStr"/>
      <c r="E4" t="inlineStr">
        <is>
          <t>+44-207-968-8888</t>
        </is>
      </c>
      <c r="G4" t="inlineStr">
        <is>
          <t>20.02.2020</t>
        </is>
      </c>
      <c r="H4" t="inlineStr">
        <is>
          <t>Q4 Result</t>
        </is>
      </c>
      <c r="J4" t="inlineStr">
        <is>
          <t>Public Investment Corporation (PIC)</t>
        </is>
      </c>
      <c r="L4" t="inlineStr">
        <is>
          <t>10,99%</t>
        </is>
      </c>
    </row>
    <row r="5">
      <c r="A5" s="5" t="inlineStr">
        <is>
          <t>Ticker</t>
        </is>
      </c>
      <c r="B5" t="inlineStr">
        <is>
          <t>NGLB</t>
        </is>
      </c>
      <c r="C5" s="5" t="inlineStr">
        <is>
          <t>Fax</t>
        </is>
      </c>
      <c r="D5" s="5" t="inlineStr"/>
      <c r="E5" t="inlineStr">
        <is>
          <t>+44-207-968-8500</t>
        </is>
      </c>
      <c r="G5" t="inlineStr">
        <is>
          <t>10.03.2020</t>
        </is>
      </c>
      <c r="H5" t="inlineStr">
        <is>
          <t>Publication Of Annual Report</t>
        </is>
      </c>
      <c r="J5" t="inlineStr">
        <is>
          <t>BlackRock Inc.</t>
        </is>
      </c>
      <c r="L5" t="inlineStr">
        <is>
          <t>6,05%</t>
        </is>
      </c>
    </row>
    <row r="6">
      <c r="A6" s="5" t="inlineStr">
        <is>
          <t>Gelistet Seit / Listed Since</t>
        </is>
      </c>
      <c r="B6" t="inlineStr">
        <is>
          <t>-</t>
        </is>
      </c>
      <c r="C6" s="5" t="inlineStr">
        <is>
          <t>Internet</t>
        </is>
      </c>
      <c r="D6" s="5" t="inlineStr"/>
      <c r="E6" t="inlineStr">
        <is>
          <t>http://www.angloamerican.com/</t>
        </is>
      </c>
      <c r="G6" t="inlineStr">
        <is>
          <t>12.03.2020</t>
        </is>
      </c>
      <c r="H6" t="inlineStr">
        <is>
          <t>Ex Dividend</t>
        </is>
      </c>
      <c r="J6" t="inlineStr">
        <is>
          <t>Silchester International Investors LLP</t>
        </is>
      </c>
      <c r="L6" t="inlineStr">
        <is>
          <t>4,99%</t>
        </is>
      </c>
    </row>
    <row r="7">
      <c r="A7" s="5" t="inlineStr">
        <is>
          <t>Nominalwert / Nominal Value</t>
        </is>
      </c>
      <c r="B7" t="inlineStr">
        <is>
          <t>0,55</t>
        </is>
      </c>
      <c r="C7" s="5" t="inlineStr">
        <is>
          <t>E-Mail</t>
        </is>
      </c>
      <c r="D7" s="5" t="inlineStr"/>
      <c r="E7" t="inlineStr">
        <is>
          <t>corporatecommunications@angloamerican.com</t>
        </is>
      </c>
      <c r="G7" t="inlineStr">
        <is>
          <t>05.05.2020</t>
        </is>
      </c>
      <c r="H7" t="inlineStr">
        <is>
          <t>Annual General Meeting</t>
        </is>
      </c>
      <c r="J7" t="inlineStr">
        <is>
          <t>Genesis Asset Managers, LLP</t>
        </is>
      </c>
      <c r="L7" t="inlineStr">
        <is>
          <t>3,95%</t>
        </is>
      </c>
    </row>
    <row r="8">
      <c r="A8" s="5" t="inlineStr">
        <is>
          <t>Land / Country</t>
        </is>
      </c>
      <c r="B8" t="inlineStr">
        <is>
          <t>Großbritannien</t>
        </is>
      </c>
      <c r="C8" s="5" t="inlineStr">
        <is>
          <t>Inv. Relations Telefon / Phone</t>
        </is>
      </c>
      <c r="D8" s="5" t="inlineStr"/>
      <c r="E8" t="inlineStr">
        <is>
          <t>+44-207-968-8718</t>
        </is>
      </c>
      <c r="G8" t="inlineStr">
        <is>
          <t>07.05.2020</t>
        </is>
      </c>
      <c r="H8" t="inlineStr">
        <is>
          <t>Dividend Payout</t>
        </is>
      </c>
      <c r="J8" t="inlineStr">
        <is>
          <t>Tarl Investment Holdings (RF) Proprietary Limited</t>
        </is>
      </c>
      <c r="L8" t="inlineStr">
        <is>
          <t>3,37%</t>
        </is>
      </c>
    </row>
    <row r="9">
      <c r="A9" s="5" t="inlineStr">
        <is>
          <t>Währung / Currency</t>
        </is>
      </c>
      <c r="B9" t="inlineStr">
        <is>
          <t>USD</t>
        </is>
      </c>
      <c r="C9" s="5" t="inlineStr">
        <is>
          <t>Inv. Relations E-Mail</t>
        </is>
      </c>
      <c r="D9" s="5" t="inlineStr"/>
      <c r="E9" t="inlineStr">
        <is>
          <t>investorrelations@angloamerican.co.uk</t>
        </is>
      </c>
      <c r="G9" t="inlineStr">
        <is>
          <t>30.07.2020</t>
        </is>
      </c>
      <c r="H9" t="inlineStr">
        <is>
          <t>Score Half Year</t>
        </is>
      </c>
      <c r="J9" t="inlineStr">
        <is>
          <t>Epoch Two Investment Holdings (RF) Proprietary Limited</t>
        </is>
      </c>
      <c r="L9" t="inlineStr">
        <is>
          <t>3,01%</t>
        </is>
      </c>
    </row>
    <row r="10">
      <c r="A10" s="5" t="inlineStr">
        <is>
          <t>Branche / Industry</t>
        </is>
      </c>
      <c r="B10" t="inlineStr">
        <is>
          <t>Raw Materials</t>
        </is>
      </c>
      <c r="C10" s="5" t="inlineStr">
        <is>
          <t>Kontaktperson / Contact Person</t>
        </is>
      </c>
      <c r="D10" s="5" t="inlineStr"/>
      <c r="E10" t="inlineStr">
        <is>
          <t>Paul Galloway</t>
        </is>
      </c>
      <c r="J10" t="inlineStr">
        <is>
          <t>Freefloat</t>
        </is>
      </c>
      <c r="L10" t="inlineStr">
        <is>
          <t>67,64%</t>
        </is>
      </c>
    </row>
    <row r="11">
      <c r="A11" s="5" t="inlineStr">
        <is>
          <t>Sektor / Sector</t>
        </is>
      </c>
      <c r="B11" t="inlineStr">
        <is>
          <t>Energy / Resources</t>
        </is>
      </c>
    </row>
    <row r="12">
      <c r="A12" s="5" t="inlineStr">
        <is>
          <t>Typ / Genre</t>
        </is>
      </c>
      <c r="B12" t="inlineStr">
        <is>
          <t>Namensaktie</t>
        </is>
      </c>
    </row>
    <row r="13">
      <c r="A13" s="5" t="inlineStr">
        <is>
          <t>Adresse / Address</t>
        </is>
      </c>
      <c r="B13" t="inlineStr">
        <is>
          <t>Anglo American plc20 Carlton House Terrace  UK-London SW1Y 5AN</t>
        </is>
      </c>
    </row>
    <row r="14">
      <c r="A14" s="5" t="inlineStr">
        <is>
          <t>Management</t>
        </is>
      </c>
      <c r="B14" t="inlineStr">
        <is>
          <t>Mark Cutifani, Stephen Pearce, Tony O’Neill, Anik Michaud, Bruce Cleaver, Chris Griffith, Didier Charreton, Duncan Wanblad, Nolitha Fakude, Peter Whitcutt, Richard Price, Ruben Fernandes, Seamus French, Themba Mkhwanazi</t>
        </is>
      </c>
    </row>
    <row r="15">
      <c r="A15" s="5" t="inlineStr">
        <is>
          <t>Aufsichtsrat / Board</t>
        </is>
      </c>
      <c r="B15" t="inlineStr">
        <is>
          <t>Stuart Chambers, Mark Cutifani, Stephen Pearce, Tony O’Neill, Byron Grote, Anne Stevens, Hixonia Nyasulu, Ian Ashby, Jim Rutherford, Marcelo Bastos, Mphu Ramatlapeng</t>
        </is>
      </c>
    </row>
    <row r="16">
      <c r="A16" s="5" t="inlineStr">
        <is>
          <t>Beschreibung</t>
        </is>
      </c>
      <c r="B16" t="inlineStr">
        <is>
          <t>Anglo American zählt weltweit zu den größten Minenbetreibern. Zu den geförderten Produkten gehören Eisenerz, Mangan, Kohle, Kupfer und Nickel. Im Mineralienbereich gehört das Unternehmen zu den führenden Förderern von Diamanten. Außerdem gilt es als größter Platinförderer weltweit. Produktionsstätten befinden sich in Asien, Afrika, Australien, Nord- und Südamerika und Europa. Die Tätigkeiten von Anglo American umfassen neben der Förderung, Aufbereitung und Verhüttung der Bodenschätze auch die Erschließung neuer Förderstandorte und die Entwicklung neuer Technologien. Copyright 2014 FINANCE BASE AG</t>
        </is>
      </c>
    </row>
    <row r="17">
      <c r="A17" s="5" t="inlineStr">
        <is>
          <t>Profile</t>
        </is>
      </c>
      <c r="B17" t="inlineStr">
        <is>
          <t>Anglo American is one of the largest mining companies worldwide. The promoted products include iron ore, manganese, coal, copper and nickel. In the mineral sector, the company is one of the leading promoters of diamonds. Moreover, it is considered the largest platinum sponsors worldwide. Production facilities are located in Asia, Africa, Australia, North and South America and Europe. The activities of Anglo American include the development, processing and smelting of mineral resources and the development of new delivery locations and the development of new technologies.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row>
    <row r="20">
      <c r="A20" s="5" t="inlineStr">
        <is>
          <t>Umsatz</t>
        </is>
      </c>
      <c r="B20" s="5" t="inlineStr">
        <is>
          <t>Revenue</t>
        </is>
      </c>
      <c r="C20" t="n">
        <v>29870</v>
      </c>
      <c r="D20" t="n">
        <v>27610</v>
      </c>
      <c r="E20" t="n">
        <v>26243</v>
      </c>
      <c r="F20" t="n">
        <v>21378</v>
      </c>
      <c r="G20" t="n">
        <v>20455</v>
      </c>
      <c r="H20" t="n">
        <v>27073</v>
      </c>
      <c r="I20" t="n">
        <v>29342</v>
      </c>
      <c r="J20" t="n">
        <v>28761</v>
      </c>
      <c r="K20" t="n">
        <v>30580</v>
      </c>
      <c r="L20" t="n">
        <v>27960</v>
      </c>
      <c r="M20" t="n">
        <v>20858</v>
      </c>
      <c r="N20" t="n">
        <v>26311</v>
      </c>
      <c r="O20" t="n">
        <v>25470</v>
      </c>
      <c r="P20" t="n">
        <v>33072</v>
      </c>
      <c r="Q20" t="n">
        <v>29434</v>
      </c>
      <c r="R20" t="n">
        <v>26268</v>
      </c>
      <c r="S20" t="n">
        <v>18637</v>
      </c>
    </row>
    <row r="21">
      <c r="A21" s="5" t="inlineStr">
        <is>
          <t>Operatives Ergebnis (EBIT)</t>
        </is>
      </c>
      <c r="B21" s="5" t="inlineStr">
        <is>
          <t>EBIT Earning Before Interest &amp; Tax</t>
        </is>
      </c>
      <c r="C21" t="n">
        <v>6572</v>
      </c>
      <c r="D21" t="n">
        <v>6703</v>
      </c>
      <c r="E21" t="n">
        <v>6091</v>
      </c>
      <c r="F21" t="n">
        <v>3147</v>
      </c>
      <c r="G21" t="n">
        <v>-5611</v>
      </c>
      <c r="H21" t="n">
        <v>-39</v>
      </c>
      <c r="I21" t="n">
        <v>2106</v>
      </c>
      <c r="J21" t="n">
        <v>138</v>
      </c>
      <c r="K21" t="n">
        <v>10599</v>
      </c>
      <c r="L21" t="n">
        <v>11067</v>
      </c>
      <c r="M21" t="n">
        <v>4436</v>
      </c>
      <c r="N21" t="n">
        <v>8972</v>
      </c>
      <c r="O21" t="n">
        <v>8929</v>
      </c>
      <c r="P21" t="n">
        <v>9727</v>
      </c>
      <c r="Q21" t="n">
        <v>5601</v>
      </c>
      <c r="R21" t="n">
        <v>5231</v>
      </c>
      <c r="S21" t="n">
        <v>2992</v>
      </c>
    </row>
    <row r="22">
      <c r="A22" s="5" t="inlineStr">
        <is>
          <t>Finanzergebnis</t>
        </is>
      </c>
      <c r="B22" s="5" t="inlineStr">
        <is>
          <t>Financial Result</t>
        </is>
      </c>
      <c r="C22" t="n">
        <v>-426</v>
      </c>
      <c r="D22" t="n">
        <v>-514</v>
      </c>
      <c r="E22" t="n">
        <v>-586</v>
      </c>
      <c r="F22" t="n">
        <v>-523</v>
      </c>
      <c r="G22" t="n">
        <v>157</v>
      </c>
      <c r="H22" t="n">
        <v>-220</v>
      </c>
      <c r="I22" t="n">
        <v>-406</v>
      </c>
      <c r="J22" t="n">
        <v>-377</v>
      </c>
      <c r="K22" t="n">
        <v>183</v>
      </c>
      <c r="L22" t="n">
        <v>-139</v>
      </c>
      <c r="M22" t="n">
        <v>-407</v>
      </c>
      <c r="N22" t="n">
        <v>-401</v>
      </c>
      <c r="O22" t="n">
        <v>-108</v>
      </c>
      <c r="P22" t="n">
        <v>-165</v>
      </c>
      <c r="Q22" t="n">
        <v>-393</v>
      </c>
      <c r="R22" t="n">
        <v>-367</v>
      </c>
      <c r="S22" t="n">
        <v>-319</v>
      </c>
    </row>
    <row r="23">
      <c r="A23" s="5" t="inlineStr">
        <is>
          <t>Ergebnis vor Steuer (EBT)</t>
        </is>
      </c>
      <c r="B23" s="5" t="inlineStr">
        <is>
          <t>EBT Earning Before Tax</t>
        </is>
      </c>
      <c r="C23" t="n">
        <v>6146</v>
      </c>
      <c r="D23" t="n">
        <v>6189</v>
      </c>
      <c r="E23" t="n">
        <v>5505</v>
      </c>
      <c r="F23" t="n">
        <v>2624</v>
      </c>
      <c r="G23" t="n">
        <v>-5454</v>
      </c>
      <c r="H23" t="n">
        <v>-259</v>
      </c>
      <c r="I23" t="n">
        <v>1700</v>
      </c>
      <c r="J23" t="n">
        <v>-239</v>
      </c>
      <c r="K23" t="n">
        <v>10782</v>
      </c>
      <c r="L23" t="n">
        <v>10928</v>
      </c>
      <c r="M23" t="n">
        <v>4029</v>
      </c>
      <c r="N23" t="n">
        <v>8571</v>
      </c>
      <c r="O23" t="n">
        <v>8821</v>
      </c>
      <c r="P23" t="n">
        <v>9562</v>
      </c>
      <c r="Q23" t="n">
        <v>5208</v>
      </c>
      <c r="R23" t="n">
        <v>4864</v>
      </c>
      <c r="S23" t="n">
        <v>2673</v>
      </c>
    </row>
    <row r="24">
      <c r="A24" s="5" t="inlineStr">
        <is>
          <t>Steuern auf Einkommen und Ertrag</t>
        </is>
      </c>
      <c r="B24" s="5" t="inlineStr">
        <is>
          <t>Taxes on income and earnings</t>
        </is>
      </c>
      <c r="C24" t="n">
        <v>1564</v>
      </c>
      <c r="D24" t="n">
        <v>1816</v>
      </c>
      <c r="E24" t="n">
        <v>1446</v>
      </c>
      <c r="F24" t="n">
        <v>698</v>
      </c>
      <c r="G24" t="n">
        <v>388</v>
      </c>
      <c r="H24" t="n">
        <v>1265</v>
      </c>
      <c r="I24" t="n">
        <v>1274</v>
      </c>
      <c r="J24" t="n">
        <v>375</v>
      </c>
      <c r="K24" t="n">
        <v>2860</v>
      </c>
      <c r="L24" t="n">
        <v>2809</v>
      </c>
      <c r="M24" t="n">
        <v>1117</v>
      </c>
      <c r="N24" t="n">
        <v>2451</v>
      </c>
      <c r="O24" t="n">
        <v>2693</v>
      </c>
      <c r="P24" t="n">
        <v>2640</v>
      </c>
      <c r="Q24" t="n">
        <v>1275</v>
      </c>
      <c r="R24" t="n">
        <v>923</v>
      </c>
      <c r="S24" t="n">
        <v>736</v>
      </c>
    </row>
    <row r="25">
      <c r="A25" s="5" t="inlineStr">
        <is>
          <t>Ergebnis nach Steuer</t>
        </is>
      </c>
      <c r="B25" s="5" t="inlineStr">
        <is>
          <t>Earnings after tax</t>
        </is>
      </c>
      <c r="C25" t="n">
        <v>4582</v>
      </c>
      <c r="D25" t="n">
        <v>4373</v>
      </c>
      <c r="E25" t="n">
        <v>4059</v>
      </c>
      <c r="F25" t="n">
        <v>1926</v>
      </c>
      <c r="G25" t="n">
        <v>-5842</v>
      </c>
      <c r="H25" t="n">
        <v>-1524</v>
      </c>
      <c r="I25" t="n">
        <v>426</v>
      </c>
      <c r="J25" t="n">
        <v>-614</v>
      </c>
      <c r="K25" t="n">
        <v>7922</v>
      </c>
      <c r="L25" t="n">
        <v>8119</v>
      </c>
      <c r="M25" t="n">
        <v>2912</v>
      </c>
      <c r="N25" t="n">
        <v>6120</v>
      </c>
      <c r="O25" t="n">
        <v>6128</v>
      </c>
      <c r="P25" t="n">
        <v>6922</v>
      </c>
      <c r="Q25" t="n">
        <v>3933</v>
      </c>
      <c r="R25" t="n">
        <v>3941</v>
      </c>
      <c r="S25" t="n">
        <v>1937</v>
      </c>
    </row>
    <row r="26">
      <c r="A26" s="5" t="inlineStr">
        <is>
          <t>Minderheitenanteil</t>
        </is>
      </c>
      <c r="B26" s="5" t="inlineStr">
        <is>
          <t>Minority Share</t>
        </is>
      </c>
      <c r="C26" t="n">
        <v>-1035</v>
      </c>
      <c r="D26" t="n">
        <v>-824</v>
      </c>
      <c r="E26" t="n">
        <v>-893</v>
      </c>
      <c r="F26" t="n">
        <v>-332</v>
      </c>
      <c r="G26" t="n">
        <v>218</v>
      </c>
      <c r="H26" t="n">
        <v>-989</v>
      </c>
      <c r="I26" t="n">
        <v>-1387</v>
      </c>
      <c r="J26" t="n">
        <v>-879</v>
      </c>
      <c r="K26" t="n">
        <v>-1753</v>
      </c>
      <c r="L26" t="n">
        <v>-1575</v>
      </c>
      <c r="M26" t="n">
        <v>-487</v>
      </c>
      <c r="N26" t="n">
        <v>-905</v>
      </c>
      <c r="O26" t="n">
        <v>-868</v>
      </c>
      <c r="P26" t="n">
        <v>-736</v>
      </c>
      <c r="Q26" t="n">
        <v>-412</v>
      </c>
      <c r="R26" t="n">
        <v>-440</v>
      </c>
      <c r="S26" t="n">
        <v>-345</v>
      </c>
    </row>
    <row r="27">
      <c r="A27" s="5" t="inlineStr">
        <is>
          <t>Jahresüberschuss/-fehlbetrag</t>
        </is>
      </c>
      <c r="B27" s="5" t="inlineStr">
        <is>
          <t>Net Profit</t>
        </is>
      </c>
      <c r="C27" t="n">
        <v>3547</v>
      </c>
      <c r="D27" t="n">
        <v>3549</v>
      </c>
      <c r="E27" t="n">
        <v>3166</v>
      </c>
      <c r="F27" t="n">
        <v>1594</v>
      </c>
      <c r="G27" t="n">
        <v>-5624</v>
      </c>
      <c r="H27" t="n">
        <v>-2513</v>
      </c>
      <c r="I27" t="n">
        <v>-961</v>
      </c>
      <c r="J27" t="n">
        <v>-1493</v>
      </c>
      <c r="K27" t="n">
        <v>6169</v>
      </c>
      <c r="L27" t="n">
        <v>6544</v>
      </c>
      <c r="M27" t="n">
        <v>2425</v>
      </c>
      <c r="N27" t="n">
        <v>5215</v>
      </c>
      <c r="O27" t="n">
        <v>7304</v>
      </c>
      <c r="P27" t="n">
        <v>6186</v>
      </c>
      <c r="Q27" t="n">
        <v>3521</v>
      </c>
      <c r="R27" t="n">
        <v>3501</v>
      </c>
      <c r="S27" t="n">
        <v>1592</v>
      </c>
    </row>
    <row r="28">
      <c r="A28" s="5" t="inlineStr">
        <is>
          <t>Summe Umlaufvermögen</t>
        </is>
      </c>
      <c r="B28" s="5" t="inlineStr">
        <is>
          <t>Current Assets</t>
        </is>
      </c>
      <c r="C28" t="n">
        <v>13909</v>
      </c>
      <c r="D28" t="n">
        <v>13312</v>
      </c>
      <c r="E28" t="n">
        <v>14604</v>
      </c>
      <c r="F28" t="n">
        <v>12449</v>
      </c>
      <c r="G28" t="n">
        <v>13770</v>
      </c>
      <c r="H28" t="n">
        <v>14308</v>
      </c>
      <c r="I28" t="n">
        <v>16159</v>
      </c>
      <c r="J28" t="n">
        <v>18047</v>
      </c>
      <c r="K28" t="n">
        <v>19302</v>
      </c>
      <c r="L28" t="n">
        <v>14348</v>
      </c>
      <c r="M28" t="n">
        <v>10411</v>
      </c>
      <c r="N28" t="n">
        <v>9418</v>
      </c>
      <c r="O28" t="n">
        <v>9962</v>
      </c>
      <c r="P28" t="n">
        <v>11844</v>
      </c>
      <c r="Q28" t="n">
        <v>13147</v>
      </c>
      <c r="R28" t="n">
        <v>12260</v>
      </c>
      <c r="S28" t="n">
        <v>9253</v>
      </c>
    </row>
    <row r="29">
      <c r="A29" s="5" t="inlineStr">
        <is>
          <t>Summe Anlagevermögen</t>
        </is>
      </c>
      <c r="B29" s="5" t="inlineStr">
        <is>
          <t>Fixed Assets</t>
        </is>
      </c>
      <c r="C29" t="n">
        <v>42243</v>
      </c>
      <c r="D29" t="n">
        <v>38884</v>
      </c>
      <c r="E29" t="n">
        <v>39957</v>
      </c>
      <c r="F29" t="n">
        <v>37700</v>
      </c>
      <c r="G29" t="n">
        <v>38243</v>
      </c>
      <c r="H29" t="n">
        <v>51702</v>
      </c>
      <c r="I29" t="n">
        <v>55006</v>
      </c>
      <c r="J29" t="n">
        <v>61322</v>
      </c>
      <c r="K29" t="n">
        <v>53140</v>
      </c>
      <c r="L29" t="n">
        <v>52308</v>
      </c>
      <c r="M29" t="n">
        <v>45897</v>
      </c>
      <c r="N29" t="n">
        <v>40320</v>
      </c>
      <c r="O29" t="n">
        <v>34800</v>
      </c>
      <c r="P29" t="n">
        <v>34639</v>
      </c>
      <c r="Q29" t="n">
        <v>38743</v>
      </c>
      <c r="R29" t="n">
        <v>41191</v>
      </c>
      <c r="S29" t="n">
        <v>33852</v>
      </c>
    </row>
    <row r="30">
      <c r="A30" s="5" t="inlineStr">
        <is>
          <t>Summe Aktiva</t>
        </is>
      </c>
      <c r="B30" s="5" t="inlineStr">
        <is>
          <t>Total Assets</t>
        </is>
      </c>
      <c r="C30" t="n">
        <v>56152</v>
      </c>
      <c r="D30" t="n">
        <v>52196</v>
      </c>
      <c r="E30" t="n">
        <v>54561</v>
      </c>
      <c r="F30" t="n">
        <v>50149</v>
      </c>
      <c r="G30" t="n">
        <v>52013</v>
      </c>
      <c r="H30" t="n">
        <v>66010</v>
      </c>
      <c r="I30" t="n">
        <v>71165</v>
      </c>
      <c r="J30" t="n">
        <v>79369</v>
      </c>
      <c r="K30" t="n">
        <v>72442</v>
      </c>
      <c r="L30" t="n">
        <v>66656</v>
      </c>
      <c r="M30" t="n">
        <v>56308</v>
      </c>
      <c r="N30" t="n">
        <v>49738</v>
      </c>
      <c r="O30" t="n">
        <v>44762</v>
      </c>
      <c r="P30" t="n">
        <v>46483</v>
      </c>
      <c r="Q30" t="n">
        <v>51890</v>
      </c>
      <c r="R30" t="n">
        <v>53451</v>
      </c>
      <c r="S30" t="n">
        <v>43105</v>
      </c>
    </row>
    <row r="31">
      <c r="A31" s="5" t="inlineStr">
        <is>
          <t>Summe kurzfristiges Fremdkapital</t>
        </is>
      </c>
      <c r="B31" s="5" t="inlineStr">
        <is>
          <t>Short-Term Debt</t>
        </is>
      </c>
      <c r="C31" t="n">
        <v>7228</v>
      </c>
      <c r="D31" t="n">
        <v>6836</v>
      </c>
      <c r="E31" t="n">
        <v>7351</v>
      </c>
      <c r="F31" t="n">
        <v>6525</v>
      </c>
      <c r="G31" t="n">
        <v>5839</v>
      </c>
      <c r="H31" t="n">
        <v>6727</v>
      </c>
      <c r="I31" t="n">
        <v>8351</v>
      </c>
      <c r="J31" t="n">
        <v>8803</v>
      </c>
      <c r="K31" t="n">
        <v>8178</v>
      </c>
      <c r="L31" t="n">
        <v>7882</v>
      </c>
      <c r="M31" t="n">
        <v>6745</v>
      </c>
      <c r="N31" t="n">
        <v>13962</v>
      </c>
      <c r="O31" t="n">
        <v>11480</v>
      </c>
      <c r="P31" t="n">
        <v>8799</v>
      </c>
      <c r="Q31" t="n">
        <v>9531</v>
      </c>
      <c r="R31" t="n">
        <v>9582</v>
      </c>
      <c r="S31" t="n">
        <v>9318</v>
      </c>
    </row>
    <row r="32">
      <c r="A32" s="5" t="inlineStr">
        <is>
          <t>Summe langfristiges Fremdkapital</t>
        </is>
      </c>
      <c r="B32" s="5" t="inlineStr">
        <is>
          <t>Long-Term Debt</t>
        </is>
      </c>
      <c r="C32" t="n">
        <v>17539</v>
      </c>
      <c r="D32" t="n">
        <v>15528</v>
      </c>
      <c r="E32" t="n">
        <v>18328</v>
      </c>
      <c r="F32" t="n">
        <v>19299</v>
      </c>
      <c r="G32" t="n">
        <v>24832</v>
      </c>
      <c r="H32" t="n">
        <v>27106</v>
      </c>
      <c r="I32" t="n">
        <v>25450</v>
      </c>
      <c r="J32" t="n">
        <v>26779</v>
      </c>
      <c r="K32" t="n">
        <v>21075</v>
      </c>
      <c r="L32" t="n">
        <v>20803</v>
      </c>
      <c r="M32" t="n">
        <v>21494</v>
      </c>
      <c r="N32" t="n">
        <v>14020</v>
      </c>
      <c r="O32" t="n">
        <v>8952</v>
      </c>
      <c r="P32" t="n">
        <v>10557</v>
      </c>
      <c r="Q32" t="n">
        <v>14781</v>
      </c>
      <c r="R32" t="n">
        <v>16156</v>
      </c>
      <c r="S32" t="n">
        <v>10619</v>
      </c>
    </row>
    <row r="33">
      <c r="A33" s="5" t="inlineStr">
        <is>
          <t>Summe Fremdkapital</t>
        </is>
      </c>
      <c r="B33" s="5" t="inlineStr">
        <is>
          <t>Total Liabilities</t>
        </is>
      </c>
      <c r="C33" t="n">
        <v>24767</v>
      </c>
      <c r="D33" t="n">
        <v>22364</v>
      </c>
      <c r="E33" t="n">
        <v>25679</v>
      </c>
      <c r="F33" t="n">
        <v>25824</v>
      </c>
      <c r="G33" t="n">
        <v>30671</v>
      </c>
      <c r="H33" t="n">
        <v>33833</v>
      </c>
      <c r="I33" t="n">
        <v>33801</v>
      </c>
      <c r="J33" t="n">
        <v>35582</v>
      </c>
      <c r="K33" t="n">
        <v>29253</v>
      </c>
      <c r="L33" t="n">
        <v>28685</v>
      </c>
      <c r="M33" t="n">
        <v>28239</v>
      </c>
      <c r="N33" t="n">
        <v>27982</v>
      </c>
      <c r="O33" t="n">
        <v>20432</v>
      </c>
      <c r="P33" t="n">
        <v>19356</v>
      </c>
      <c r="Q33" t="n">
        <v>24312</v>
      </c>
      <c r="R33" t="n">
        <v>25738</v>
      </c>
      <c r="S33" t="n">
        <v>19937</v>
      </c>
    </row>
    <row r="34">
      <c r="A34" s="5" t="inlineStr">
        <is>
          <t>Minderheitenanteil</t>
        </is>
      </c>
      <c r="B34" s="5" t="inlineStr">
        <is>
          <t>Minority Share</t>
        </is>
      </c>
      <c r="C34" t="n">
        <v>6590</v>
      </c>
      <c r="D34" t="n">
        <v>6234</v>
      </c>
      <c r="E34" t="n">
        <v>5910</v>
      </c>
      <c r="F34" t="n">
        <v>5309</v>
      </c>
      <c r="G34" t="n">
        <v>4773</v>
      </c>
      <c r="H34" t="n">
        <v>5760</v>
      </c>
      <c r="I34" t="n">
        <v>5693</v>
      </c>
      <c r="J34" t="n">
        <v>6130</v>
      </c>
      <c r="K34" t="n">
        <v>4097</v>
      </c>
      <c r="L34" t="n">
        <v>3732</v>
      </c>
      <c r="M34" t="n">
        <v>1948</v>
      </c>
      <c r="N34" t="n">
        <v>1535</v>
      </c>
      <c r="O34" t="n">
        <v>1869</v>
      </c>
      <c r="P34" t="n">
        <v>2856</v>
      </c>
      <c r="Q34" t="n">
        <v>3957</v>
      </c>
      <c r="R34" t="n">
        <v>4588</v>
      </c>
      <c r="S34" t="n">
        <v>3396</v>
      </c>
    </row>
    <row r="35">
      <c r="A35" s="5" t="inlineStr">
        <is>
          <t>Summe Eigenkapital</t>
        </is>
      </c>
      <c r="B35" s="5" t="inlineStr">
        <is>
          <t>Equity</t>
        </is>
      </c>
      <c r="C35" t="n">
        <v>24795</v>
      </c>
      <c r="D35" t="n">
        <v>23598</v>
      </c>
      <c r="E35" t="n">
        <v>22972</v>
      </c>
      <c r="F35" t="n">
        <v>19016</v>
      </c>
      <c r="G35" t="n">
        <v>16569</v>
      </c>
      <c r="H35" t="n">
        <v>26417</v>
      </c>
      <c r="I35" t="n">
        <v>31671</v>
      </c>
      <c r="J35" t="n">
        <v>37657</v>
      </c>
      <c r="K35" t="n">
        <v>39092</v>
      </c>
      <c r="L35" t="n">
        <v>34239</v>
      </c>
      <c r="M35" t="n">
        <v>26121</v>
      </c>
      <c r="N35" t="n">
        <v>20221</v>
      </c>
      <c r="O35" t="n">
        <v>22461</v>
      </c>
      <c r="P35" t="n">
        <v>24271</v>
      </c>
      <c r="Q35" t="n">
        <v>23621</v>
      </c>
      <c r="R35" t="n">
        <v>23125</v>
      </c>
      <c r="S35" t="n">
        <v>19772</v>
      </c>
    </row>
    <row r="36">
      <c r="A36" s="5" t="inlineStr">
        <is>
          <t>Summe Passiva</t>
        </is>
      </c>
      <c r="B36" s="5" t="inlineStr">
        <is>
          <t>Liabilities &amp; Shareholder Equity</t>
        </is>
      </c>
      <c r="C36" t="n">
        <v>56152</v>
      </c>
      <c r="D36" t="n">
        <v>52196</v>
      </c>
      <c r="E36" t="n">
        <v>54561</v>
      </c>
      <c r="F36" t="n">
        <v>50149</v>
      </c>
      <c r="G36" t="n">
        <v>52013</v>
      </c>
      <c r="H36" t="n">
        <v>66010</v>
      </c>
      <c r="I36" t="n">
        <v>71165</v>
      </c>
      <c r="J36" t="n">
        <v>79369</v>
      </c>
      <c r="K36" t="n">
        <v>72442</v>
      </c>
      <c r="L36" t="n">
        <v>66656</v>
      </c>
      <c r="M36" t="n">
        <v>56308</v>
      </c>
      <c r="N36" t="n">
        <v>49738</v>
      </c>
      <c r="O36" t="n">
        <v>44762</v>
      </c>
      <c r="P36" t="n">
        <v>46483</v>
      </c>
      <c r="Q36" t="n">
        <v>51890</v>
      </c>
      <c r="R36" t="n">
        <v>53451</v>
      </c>
      <c r="S36" t="n">
        <v>43105</v>
      </c>
    </row>
    <row r="37">
      <c r="A37" s="5" t="inlineStr">
        <is>
          <t>Mio.Aktien im Umlauf</t>
        </is>
      </c>
      <c r="B37" s="5" t="inlineStr">
        <is>
          <t>Million shares outstanding</t>
        </is>
      </c>
      <c r="C37" t="n">
        <v>1372</v>
      </c>
      <c r="D37" t="n">
        <v>1405</v>
      </c>
      <c r="E37" t="n">
        <v>1405</v>
      </c>
      <c r="F37" t="n">
        <v>1405</v>
      </c>
      <c r="G37" t="n">
        <v>1405</v>
      </c>
      <c r="H37" t="n">
        <v>1405</v>
      </c>
      <c r="I37" t="n">
        <v>1405</v>
      </c>
      <c r="J37" t="n">
        <v>1343</v>
      </c>
      <c r="K37" t="n">
        <v>1343</v>
      </c>
      <c r="L37" t="n">
        <v>1343</v>
      </c>
      <c r="M37" t="n">
        <v>1343</v>
      </c>
      <c r="N37" t="n">
        <v>1343</v>
      </c>
      <c r="O37" t="n">
        <v>1343</v>
      </c>
      <c r="P37" t="n">
        <v>1542</v>
      </c>
      <c r="Q37" t="n">
        <v>1494</v>
      </c>
      <c r="R37" t="n">
        <v>1494</v>
      </c>
      <c r="S37" t="n">
        <v>1476</v>
      </c>
    </row>
    <row r="38">
      <c r="A38" s="5" t="inlineStr">
        <is>
          <t>Ergebnis je Aktie (brutto)</t>
        </is>
      </c>
      <c r="B38" s="5" t="inlineStr">
        <is>
          <t>Earnings per share</t>
        </is>
      </c>
      <c r="C38" t="n">
        <v>4.48</v>
      </c>
      <c r="D38" t="n">
        <v>4.4</v>
      </c>
      <c r="E38" t="n">
        <v>3.92</v>
      </c>
      <c r="F38" t="n">
        <v>1.87</v>
      </c>
      <c r="G38" t="n">
        <v>-3.88</v>
      </c>
      <c r="H38" t="n">
        <v>-0.18</v>
      </c>
      <c r="I38" t="n">
        <v>1.21</v>
      </c>
      <c r="J38" t="n">
        <v>-0.18</v>
      </c>
      <c r="K38" t="n">
        <v>8.029999999999999</v>
      </c>
      <c r="L38" t="n">
        <v>8.140000000000001</v>
      </c>
      <c r="M38" t="n">
        <v>3</v>
      </c>
      <c r="N38" t="n">
        <v>6.38</v>
      </c>
      <c r="O38" t="n">
        <v>6.57</v>
      </c>
      <c r="P38" t="n">
        <v>6.2</v>
      </c>
      <c r="Q38" t="n">
        <v>3.49</v>
      </c>
      <c r="R38" t="n">
        <v>3.26</v>
      </c>
      <c r="S38" t="n">
        <v>1.81</v>
      </c>
    </row>
    <row r="39">
      <c r="A39" s="5" t="inlineStr">
        <is>
          <t>Ergebnis je Aktie (unverwässert)</t>
        </is>
      </c>
      <c r="B39" s="5" t="inlineStr">
        <is>
          <t>Basic Earnings per share</t>
        </is>
      </c>
      <c r="C39" t="n">
        <v>2.81</v>
      </c>
      <c r="D39" t="n">
        <v>2.8</v>
      </c>
      <c r="E39" t="n">
        <v>2.48</v>
      </c>
      <c r="F39" t="n">
        <v>1.24</v>
      </c>
      <c r="G39" t="n">
        <v>-4.36</v>
      </c>
      <c r="H39" t="n">
        <v>-1.96</v>
      </c>
      <c r="I39" t="n">
        <v>-0.75</v>
      </c>
      <c r="J39" t="n">
        <v>-1.19</v>
      </c>
      <c r="K39" t="n">
        <v>5.1</v>
      </c>
      <c r="L39" t="n">
        <v>5.43</v>
      </c>
      <c r="M39" t="n">
        <v>2.02</v>
      </c>
      <c r="N39" t="n">
        <v>4.34</v>
      </c>
      <c r="O39" t="n">
        <v>5.58</v>
      </c>
      <c r="P39" t="n">
        <v>4.21</v>
      </c>
      <c r="Q39" t="n">
        <v>2.43</v>
      </c>
      <c r="R39" t="n">
        <v>2.44</v>
      </c>
      <c r="S39" t="n">
        <v>1.13</v>
      </c>
    </row>
    <row r="40">
      <c r="A40" s="5" t="inlineStr">
        <is>
          <t>Ergebnis je Aktie (verwässert)</t>
        </is>
      </c>
      <c r="B40" s="5" t="inlineStr">
        <is>
          <t>Diluted Earnings per share</t>
        </is>
      </c>
      <c r="C40" t="n">
        <v>2.76</v>
      </c>
      <c r="D40" t="n">
        <v>2.74</v>
      </c>
      <c r="E40" t="n">
        <v>2.45</v>
      </c>
      <c r="F40" t="n">
        <v>1.23</v>
      </c>
      <c r="G40" t="n">
        <v>-4.36</v>
      </c>
      <c r="H40" t="n">
        <v>-1.96</v>
      </c>
      <c r="I40" t="n">
        <v>-0.75</v>
      </c>
      <c r="J40" t="n">
        <v>-1.19</v>
      </c>
      <c r="K40" t="n">
        <v>4.89</v>
      </c>
      <c r="L40" t="n">
        <v>5.18</v>
      </c>
      <c r="M40" t="n">
        <v>1.98</v>
      </c>
      <c r="N40" t="n">
        <v>4.29</v>
      </c>
      <c r="O40" t="n">
        <v>5.5</v>
      </c>
      <c r="P40" t="n">
        <v>4.12</v>
      </c>
      <c r="Q40" t="n">
        <v>2.36</v>
      </c>
      <c r="R40" t="n">
        <v>2.35</v>
      </c>
      <c r="S40" t="n">
        <v>1.2</v>
      </c>
    </row>
    <row r="41">
      <c r="A41" s="5" t="inlineStr">
        <is>
          <t>Dividende je Aktie</t>
        </is>
      </c>
      <c r="B41" s="5" t="inlineStr">
        <is>
          <t>Dividend per share</t>
        </is>
      </c>
      <c r="C41" t="n">
        <v>1.09</v>
      </c>
      <c r="D41" t="n">
        <v>1</v>
      </c>
      <c r="E41" t="n">
        <v>1.02</v>
      </c>
      <c r="F41" t="inlineStr">
        <is>
          <t>-</t>
        </is>
      </c>
      <c r="G41" t="n">
        <v>0.32</v>
      </c>
      <c r="H41" t="n">
        <v>0.85</v>
      </c>
      <c r="I41" t="n">
        <v>0.85</v>
      </c>
      <c r="J41" t="n">
        <v>0.85</v>
      </c>
      <c r="K41" t="n">
        <v>0.74</v>
      </c>
      <c r="L41" t="n">
        <v>0.65</v>
      </c>
      <c r="M41" t="inlineStr">
        <is>
          <t>-</t>
        </is>
      </c>
      <c r="N41" t="n">
        <v>0.44</v>
      </c>
      <c r="O41" t="n">
        <v>1.24</v>
      </c>
      <c r="P41" t="n">
        <v>1.08</v>
      </c>
      <c r="Q41" t="n">
        <v>0.9</v>
      </c>
      <c r="R41" t="n">
        <v>0.7</v>
      </c>
      <c r="S41" t="n">
        <v>0.54</v>
      </c>
    </row>
    <row r="42">
      <c r="A42" s="5" t="inlineStr">
        <is>
          <t>Sonderdividende je Aktie</t>
        </is>
      </c>
      <c r="B42" s="5" t="inlineStr">
        <is>
          <t>Special Dividend per share</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n">
        <v>0.67</v>
      </c>
      <c r="Q42" t="n">
        <v>0.33</v>
      </c>
      <c r="R42" t="inlineStr">
        <is>
          <t>-</t>
        </is>
      </c>
      <c r="S42" t="inlineStr">
        <is>
          <t>-</t>
        </is>
      </c>
    </row>
    <row r="43">
      <c r="A43" s="5" t="inlineStr">
        <is>
          <t>Dividendenausschüttung in Mio</t>
        </is>
      </c>
      <c r="B43" s="5" t="inlineStr">
        <is>
          <t>Dividend Payment in M</t>
        </is>
      </c>
      <c r="C43" t="n">
        <v>1422</v>
      </c>
      <c r="D43" t="n">
        <v>1291</v>
      </c>
      <c r="E43" t="n">
        <v>618</v>
      </c>
      <c r="F43" t="inlineStr">
        <is>
          <t>-</t>
        </is>
      </c>
      <c r="G43" t="n">
        <v>1078</v>
      </c>
      <c r="H43" t="n">
        <v>1099</v>
      </c>
      <c r="I43" t="n">
        <v>1078</v>
      </c>
      <c r="J43" t="n">
        <v>970</v>
      </c>
      <c r="K43" t="n">
        <v>834</v>
      </c>
      <c r="L43" t="n">
        <v>302</v>
      </c>
      <c r="M43" t="inlineStr">
        <is>
          <t>-</t>
        </is>
      </c>
      <c r="N43" t="n">
        <v>1538</v>
      </c>
      <c r="O43" t="n">
        <v>1527</v>
      </c>
      <c r="P43" t="n">
        <v>1391</v>
      </c>
      <c r="Q43" t="n">
        <v>1137</v>
      </c>
      <c r="R43" t="n">
        <v>827</v>
      </c>
      <c r="S43" t="n">
        <v>741</v>
      </c>
    </row>
    <row r="44">
      <c r="A44" s="5" t="inlineStr">
        <is>
          <t>Umsatz</t>
        </is>
      </c>
      <c r="B44" s="5" t="inlineStr">
        <is>
          <t>Revenue</t>
        </is>
      </c>
      <c r="C44" t="n">
        <v>21.78</v>
      </c>
      <c r="D44" t="n">
        <v>19.64</v>
      </c>
      <c r="E44" t="n">
        <v>18.67</v>
      </c>
      <c r="F44" t="n">
        <v>15.21</v>
      </c>
      <c r="G44" t="n">
        <v>14.55</v>
      </c>
      <c r="H44" t="n">
        <v>19.26</v>
      </c>
      <c r="I44" t="n">
        <v>20.88</v>
      </c>
      <c r="J44" t="n">
        <v>21.42</v>
      </c>
      <c r="K44" t="n">
        <v>22.77</v>
      </c>
      <c r="L44" t="n">
        <v>20.82</v>
      </c>
      <c r="M44" t="n">
        <v>15.53</v>
      </c>
      <c r="N44" t="n">
        <v>19.59</v>
      </c>
      <c r="O44" t="n">
        <v>18.97</v>
      </c>
      <c r="P44" t="n">
        <v>21.45</v>
      </c>
      <c r="Q44" t="n">
        <v>19.7</v>
      </c>
      <c r="R44" t="n">
        <v>17.58</v>
      </c>
      <c r="S44" t="n">
        <v>12.62</v>
      </c>
    </row>
    <row r="45">
      <c r="A45" s="5" t="inlineStr">
        <is>
          <t>Buchwert je Aktie</t>
        </is>
      </c>
      <c r="B45" s="5" t="inlineStr">
        <is>
          <t>Book value per share</t>
        </is>
      </c>
      <c r="C45" t="n">
        <v>18.08</v>
      </c>
      <c r="D45" t="n">
        <v>16.79</v>
      </c>
      <c r="E45" t="n">
        <v>16.34</v>
      </c>
      <c r="F45" t="n">
        <v>13.53</v>
      </c>
      <c r="G45" t="n">
        <v>11.79</v>
      </c>
      <c r="H45" t="n">
        <v>18.8</v>
      </c>
      <c r="I45" t="n">
        <v>22.53</v>
      </c>
      <c r="J45" t="n">
        <v>28.04</v>
      </c>
      <c r="K45" t="n">
        <v>29.11</v>
      </c>
      <c r="L45" t="n">
        <v>25.5</v>
      </c>
      <c r="M45" t="n">
        <v>19.45</v>
      </c>
      <c r="N45" t="n">
        <v>15.06</v>
      </c>
      <c r="O45" t="n">
        <v>16.73</v>
      </c>
      <c r="P45" t="n">
        <v>15.74</v>
      </c>
      <c r="Q45" t="n">
        <v>15.81</v>
      </c>
      <c r="R45" t="n">
        <v>15.48</v>
      </c>
      <c r="S45" t="n">
        <v>13.39</v>
      </c>
    </row>
    <row r="46">
      <c r="A46" s="5" t="inlineStr">
        <is>
          <t>Cashflow je Aktie</t>
        </is>
      </c>
      <c r="B46" s="5" t="inlineStr">
        <is>
          <t>Cashflow per share</t>
        </is>
      </c>
      <c r="C46" t="n">
        <v>5.59</v>
      </c>
      <c r="D46" t="n">
        <v>5.07</v>
      </c>
      <c r="E46" t="n">
        <v>5.73</v>
      </c>
      <c r="F46" t="n">
        <v>3.84</v>
      </c>
      <c r="G46" t="n">
        <v>2.83</v>
      </c>
      <c r="H46" t="n">
        <v>4.35</v>
      </c>
      <c r="I46" t="n">
        <v>4.83</v>
      </c>
      <c r="J46" t="n">
        <v>4.14</v>
      </c>
      <c r="K46" t="n">
        <v>6.97</v>
      </c>
      <c r="L46" t="n">
        <v>5.75</v>
      </c>
      <c r="M46" t="n">
        <v>3.04</v>
      </c>
      <c r="N46" t="n">
        <v>6.01</v>
      </c>
      <c r="O46" t="n">
        <v>5.41</v>
      </c>
      <c r="P46" t="n">
        <v>5.39</v>
      </c>
      <c r="Q46" t="n">
        <v>4.54</v>
      </c>
      <c r="R46" t="n">
        <v>3.47</v>
      </c>
      <c r="S46" t="inlineStr">
        <is>
          <t>-</t>
        </is>
      </c>
    </row>
    <row r="47">
      <c r="A47" s="5" t="inlineStr">
        <is>
          <t>Bilanzsumme je Aktie</t>
        </is>
      </c>
      <c r="B47" s="5" t="inlineStr">
        <is>
          <t>Total assets per share</t>
        </is>
      </c>
      <c r="C47" t="n">
        <v>40.94</v>
      </c>
      <c r="D47" t="n">
        <v>37.14</v>
      </c>
      <c r="E47" t="n">
        <v>38.82</v>
      </c>
      <c r="F47" t="n">
        <v>35.68</v>
      </c>
      <c r="G47" t="n">
        <v>37.01</v>
      </c>
      <c r="H47" t="n">
        <v>46.97</v>
      </c>
      <c r="I47" t="n">
        <v>50.63</v>
      </c>
      <c r="J47" t="n">
        <v>59.1</v>
      </c>
      <c r="K47" t="n">
        <v>53.94</v>
      </c>
      <c r="L47" t="n">
        <v>49.64</v>
      </c>
      <c r="M47" t="n">
        <v>41.93</v>
      </c>
      <c r="N47" t="n">
        <v>37.04</v>
      </c>
      <c r="O47" t="n">
        <v>33.33</v>
      </c>
      <c r="P47" t="n">
        <v>30.15</v>
      </c>
      <c r="Q47" t="n">
        <v>34.74</v>
      </c>
      <c r="R47" t="n">
        <v>35.78</v>
      </c>
      <c r="S47" t="n">
        <v>29.2</v>
      </c>
    </row>
    <row r="48">
      <c r="A48" s="5" t="inlineStr">
        <is>
          <t>Personal am Ende des Jahres</t>
        </is>
      </c>
      <c r="B48" s="5" t="inlineStr">
        <is>
          <t>Staff at the end of year</t>
        </is>
      </c>
      <c r="C48" t="n">
        <v>63000</v>
      </c>
      <c r="D48" t="n">
        <v>64000</v>
      </c>
      <c r="E48" t="n">
        <v>69000</v>
      </c>
      <c r="F48" t="n">
        <v>80000</v>
      </c>
      <c r="G48" t="n">
        <v>91000</v>
      </c>
      <c r="H48" t="n">
        <v>95000</v>
      </c>
      <c r="I48" t="n">
        <v>98000</v>
      </c>
      <c r="J48" t="n">
        <v>106000</v>
      </c>
      <c r="K48" t="n">
        <v>100000</v>
      </c>
      <c r="L48" t="n">
        <v>74000</v>
      </c>
      <c r="M48" t="n">
        <v>107000</v>
      </c>
      <c r="N48" t="n">
        <v>105000</v>
      </c>
      <c r="O48" t="n">
        <v>100000</v>
      </c>
      <c r="P48" t="n">
        <v>162000</v>
      </c>
      <c r="Q48" t="n">
        <v>195000</v>
      </c>
      <c r="R48" t="n">
        <v>213000</v>
      </c>
      <c r="S48" t="n">
        <v>193000</v>
      </c>
    </row>
    <row r="49">
      <c r="A49" s="5" t="inlineStr">
        <is>
          <t>Personalaufwand in Mio. USD</t>
        </is>
      </c>
      <c r="B49" s="5" t="inlineStr">
        <is>
          <t>Personnel expenses in M</t>
        </is>
      </c>
      <c r="C49" t="n">
        <v>3467</v>
      </c>
      <c r="D49" t="n">
        <v>3490</v>
      </c>
      <c r="E49" t="n">
        <v>3370</v>
      </c>
      <c r="F49" t="n">
        <v>3738</v>
      </c>
      <c r="G49" t="n">
        <v>4474</v>
      </c>
      <c r="H49" t="n">
        <v>5072</v>
      </c>
      <c r="I49" t="n">
        <v>5255</v>
      </c>
      <c r="J49" t="n">
        <v>5033</v>
      </c>
      <c r="K49" t="n">
        <v>4707</v>
      </c>
      <c r="L49" t="n">
        <v>4367</v>
      </c>
      <c r="M49" t="n">
        <v>3734</v>
      </c>
      <c r="N49" t="n">
        <v>3281</v>
      </c>
      <c r="O49" t="n">
        <v>3691</v>
      </c>
      <c r="P49" t="n">
        <v>4860</v>
      </c>
      <c r="Q49" t="n">
        <v>5366</v>
      </c>
      <c r="R49" t="n">
        <v>5162</v>
      </c>
      <c r="S49" t="n">
        <v>3929</v>
      </c>
    </row>
    <row r="50">
      <c r="A50" s="5" t="inlineStr">
        <is>
          <t>Aufwand je Mitarbeiter in USD</t>
        </is>
      </c>
      <c r="B50" s="5" t="inlineStr">
        <is>
          <t>Effort per employee</t>
        </is>
      </c>
      <c r="C50" t="n">
        <v>55032</v>
      </c>
      <c r="D50" t="n">
        <v>54531</v>
      </c>
      <c r="E50" t="n">
        <v>48841</v>
      </c>
      <c r="F50" t="n">
        <v>46725</v>
      </c>
      <c r="G50" t="n">
        <v>49165</v>
      </c>
      <c r="H50" t="n">
        <v>53389</v>
      </c>
      <c r="I50" t="n">
        <v>53622</v>
      </c>
      <c r="J50" t="n">
        <v>47481</v>
      </c>
      <c r="K50" t="n">
        <v>47070</v>
      </c>
      <c r="L50" t="n">
        <v>59014</v>
      </c>
      <c r="M50" t="n">
        <v>34897</v>
      </c>
      <c r="N50" t="n">
        <v>31248</v>
      </c>
      <c r="O50" t="n">
        <v>36910</v>
      </c>
      <c r="P50" t="n">
        <v>30000</v>
      </c>
      <c r="Q50" t="n">
        <v>27518</v>
      </c>
      <c r="R50" t="n">
        <v>24235</v>
      </c>
      <c r="S50" t="n">
        <v>20358</v>
      </c>
    </row>
    <row r="51">
      <c r="A51" s="5" t="inlineStr">
        <is>
          <t>Umsatz je Aktie</t>
        </is>
      </c>
      <c r="B51" s="5" t="inlineStr">
        <is>
          <t>Revenue per share</t>
        </is>
      </c>
      <c r="C51" t="n">
        <v>474127</v>
      </c>
      <c r="D51" t="n">
        <v>431406</v>
      </c>
      <c r="E51" t="n">
        <v>380333</v>
      </c>
      <c r="F51" t="n">
        <v>267225</v>
      </c>
      <c r="G51" t="n">
        <v>224780</v>
      </c>
      <c r="H51" t="n">
        <v>284979</v>
      </c>
      <c r="I51" t="n">
        <v>299408</v>
      </c>
      <c r="J51" t="n">
        <v>271330</v>
      </c>
      <c r="K51" t="n">
        <v>382250</v>
      </c>
      <c r="L51" t="n">
        <v>377838</v>
      </c>
      <c r="M51" t="n">
        <v>194935</v>
      </c>
      <c r="N51" t="n">
        <v>250581</v>
      </c>
      <c r="O51" t="n">
        <v>254700</v>
      </c>
      <c r="P51" t="n">
        <v>204148</v>
      </c>
      <c r="Q51" t="n">
        <v>150944</v>
      </c>
      <c r="R51" t="n">
        <v>123324</v>
      </c>
      <c r="S51" t="n">
        <v>96565</v>
      </c>
    </row>
    <row r="52">
      <c r="A52" s="5" t="inlineStr">
        <is>
          <t>Bruttoergebnis je Mitarbeiter in USD</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row>
    <row r="53">
      <c r="A53" s="5" t="inlineStr">
        <is>
          <t>Gewinn je Mitarbeiter in USD</t>
        </is>
      </c>
      <c r="B53" s="5" t="inlineStr">
        <is>
          <t>Earnings per employee</t>
        </is>
      </c>
      <c r="C53" t="n">
        <v>56302</v>
      </c>
      <c r="D53" t="n">
        <v>55453</v>
      </c>
      <c r="E53" t="n">
        <v>45884</v>
      </c>
      <c r="F53" t="n">
        <v>19925</v>
      </c>
      <c r="G53" t="n">
        <v>-61802</v>
      </c>
      <c r="H53" t="n">
        <v>-26453</v>
      </c>
      <c r="I53" t="n">
        <v>-9806</v>
      </c>
      <c r="J53" t="n">
        <v>-14085</v>
      </c>
      <c r="K53" t="n">
        <v>61690</v>
      </c>
      <c r="L53" t="n">
        <v>88432</v>
      </c>
      <c r="M53" t="n">
        <v>22664</v>
      </c>
      <c r="N53" t="n">
        <v>49667</v>
      </c>
      <c r="O53" t="n">
        <v>73040</v>
      </c>
      <c r="P53" t="n">
        <v>38185</v>
      </c>
      <c r="Q53" t="n">
        <v>18056</v>
      </c>
      <c r="R53" t="n">
        <v>16437</v>
      </c>
      <c r="S53" t="n">
        <v>8249</v>
      </c>
    </row>
    <row r="54">
      <c r="A54" s="5" t="inlineStr">
        <is>
          <t>KGV (Kurs/Gewinn)</t>
        </is>
      </c>
      <c r="B54" s="5" t="inlineStr">
        <is>
          <t>PE (price/earnings)</t>
        </is>
      </c>
      <c r="C54" t="n">
        <v>7.7</v>
      </c>
      <c r="D54" t="n">
        <v>6.2</v>
      </c>
      <c r="E54" t="n">
        <v>6.3</v>
      </c>
      <c r="F54" t="n">
        <v>11.5</v>
      </c>
      <c r="G54" t="inlineStr">
        <is>
          <t>-</t>
        </is>
      </c>
      <c r="H54" t="inlineStr">
        <is>
          <t>-</t>
        </is>
      </c>
      <c r="I54" t="inlineStr">
        <is>
          <t>-</t>
        </is>
      </c>
      <c r="J54" t="inlineStr">
        <is>
          <t>-</t>
        </is>
      </c>
      <c r="K54" t="n">
        <v>7.3</v>
      </c>
      <c r="L54" t="n">
        <v>9.6</v>
      </c>
      <c r="M54" t="n">
        <v>21</v>
      </c>
      <c r="N54" t="n">
        <v>5.1</v>
      </c>
      <c r="O54" t="n">
        <v>7.9</v>
      </c>
      <c r="P54" t="n">
        <v>10.4</v>
      </c>
      <c r="Q54" t="n">
        <v>14.8</v>
      </c>
      <c r="R54" t="n">
        <v>9.199999999999999</v>
      </c>
      <c r="S54" t="n">
        <v>19.4</v>
      </c>
    </row>
    <row r="55">
      <c r="A55" s="5" t="inlineStr">
        <is>
          <t>KUV (Kurs/Umsatz)</t>
        </is>
      </c>
      <c r="B55" s="5" t="inlineStr">
        <is>
          <t>PS (price/sales)</t>
        </is>
      </c>
      <c r="C55" t="n">
        <v>1</v>
      </c>
      <c r="D55" t="n">
        <v>0.89</v>
      </c>
      <c r="E55" t="n">
        <v>0.83</v>
      </c>
      <c r="F55" t="n">
        <v>0.93</v>
      </c>
      <c r="G55" t="n">
        <v>0.3</v>
      </c>
      <c r="H55" t="n">
        <v>0.97</v>
      </c>
      <c r="I55" t="n">
        <v>1.05</v>
      </c>
      <c r="J55" t="n">
        <v>1.43</v>
      </c>
      <c r="K55" t="n">
        <v>1.64</v>
      </c>
      <c r="L55" t="n">
        <v>2.51</v>
      </c>
      <c r="M55" t="n">
        <v>2.73</v>
      </c>
      <c r="N55" t="n">
        <v>1.13</v>
      </c>
      <c r="O55" t="n">
        <v>2.32</v>
      </c>
      <c r="P55" t="n">
        <v>2.05</v>
      </c>
      <c r="Q55" t="n">
        <v>1.83</v>
      </c>
      <c r="R55" t="n">
        <v>1.27</v>
      </c>
      <c r="S55" t="n">
        <v>1.74</v>
      </c>
    </row>
    <row r="56">
      <c r="A56" s="5" t="inlineStr">
        <is>
          <t>KBV (Kurs/Buchwert)</t>
        </is>
      </c>
      <c r="B56" s="5" t="inlineStr">
        <is>
          <t>PB (price/book value)</t>
        </is>
      </c>
      <c r="C56" t="n">
        <v>1.2</v>
      </c>
      <c r="D56" t="n">
        <v>1.04</v>
      </c>
      <c r="E56" t="n">
        <v>0.95</v>
      </c>
      <c r="F56" t="n">
        <v>1.05</v>
      </c>
      <c r="G56" t="n">
        <v>0.37</v>
      </c>
      <c r="H56" t="n">
        <v>0.99</v>
      </c>
      <c r="I56" t="n">
        <v>0.97</v>
      </c>
      <c r="J56" t="n">
        <v>1.09</v>
      </c>
      <c r="K56" t="n">
        <v>1.28</v>
      </c>
      <c r="L56" t="n">
        <v>2.05</v>
      </c>
      <c r="M56" t="n">
        <v>2.18</v>
      </c>
      <c r="N56" t="n">
        <v>1.47</v>
      </c>
      <c r="O56" t="n">
        <v>2.63</v>
      </c>
      <c r="P56" t="n">
        <v>2.79</v>
      </c>
      <c r="Q56" t="n">
        <v>2.28</v>
      </c>
      <c r="R56" t="n">
        <v>1.45</v>
      </c>
      <c r="S56" t="n">
        <v>1.64</v>
      </c>
    </row>
    <row r="57">
      <c r="A57" s="5" t="inlineStr">
        <is>
          <t>KCV (Kurs/Cashflow)</t>
        </is>
      </c>
      <c r="B57" s="5" t="inlineStr">
        <is>
          <t>PC (price/cashflow)</t>
        </is>
      </c>
      <c r="C57" t="n">
        <v>3.89</v>
      </c>
      <c r="D57" t="n">
        <v>3.45</v>
      </c>
      <c r="E57" t="n">
        <v>2.71</v>
      </c>
      <c r="F57" t="n">
        <v>3.7</v>
      </c>
      <c r="G57" t="n">
        <v>1.53</v>
      </c>
      <c r="H57" t="n">
        <v>4.3</v>
      </c>
      <c r="I57" t="n">
        <v>4.52</v>
      </c>
      <c r="J57" t="n">
        <v>7.39</v>
      </c>
      <c r="K57" t="n">
        <v>5.35</v>
      </c>
      <c r="L57" t="n">
        <v>9.08</v>
      </c>
      <c r="M57" t="n">
        <v>13.96</v>
      </c>
      <c r="N57" t="n">
        <v>3.68</v>
      </c>
      <c r="O57" t="n">
        <v>8.140000000000001</v>
      </c>
      <c r="P57" t="n">
        <v>8.15</v>
      </c>
      <c r="Q57" t="n">
        <v>7.93</v>
      </c>
      <c r="R57" t="n">
        <v>6.46</v>
      </c>
      <c r="S57" t="inlineStr">
        <is>
          <t>-</t>
        </is>
      </c>
    </row>
    <row r="58">
      <c r="A58" s="5" t="inlineStr">
        <is>
          <t>Dividendenrendite in %</t>
        </is>
      </c>
      <c r="B58" s="5" t="inlineStr">
        <is>
          <t>Dividend Yield in %</t>
        </is>
      </c>
      <c r="C58" t="n">
        <v>5.02</v>
      </c>
      <c r="D58" t="n">
        <v>5.72</v>
      </c>
      <c r="E58" t="n">
        <v>6.58</v>
      </c>
      <c r="F58" t="inlineStr">
        <is>
          <t>-</t>
        </is>
      </c>
      <c r="G58" t="n">
        <v>7.39</v>
      </c>
      <c r="H58" t="n">
        <v>4.55</v>
      </c>
      <c r="I58" t="n">
        <v>3.89</v>
      </c>
      <c r="J58" t="n">
        <v>2.78</v>
      </c>
      <c r="K58" t="n">
        <v>1.98</v>
      </c>
      <c r="L58" t="n">
        <v>1.24</v>
      </c>
      <c r="M58" t="inlineStr">
        <is>
          <t>-</t>
        </is>
      </c>
      <c r="N58" t="n">
        <v>1.99</v>
      </c>
      <c r="O58" t="n">
        <v>2.82</v>
      </c>
      <c r="P58" t="n">
        <v>2.46</v>
      </c>
      <c r="Q58" t="n">
        <v>2.5</v>
      </c>
      <c r="R58" t="n">
        <v>3.12</v>
      </c>
      <c r="S58" t="n">
        <v>2.46</v>
      </c>
    </row>
    <row r="59">
      <c r="A59" s="5" t="inlineStr">
        <is>
          <t>Gewinnrendite in %</t>
        </is>
      </c>
      <c r="B59" s="5" t="inlineStr">
        <is>
          <t>Return on profit in %</t>
        </is>
      </c>
      <c r="C59" t="n">
        <v>12.9</v>
      </c>
      <c r="D59" t="n">
        <v>16</v>
      </c>
      <c r="E59" t="n">
        <v>16</v>
      </c>
      <c r="F59" t="n">
        <v>8.699999999999999</v>
      </c>
      <c r="G59" t="n">
        <v>-100.7</v>
      </c>
      <c r="H59" t="n">
        <v>-10.5</v>
      </c>
      <c r="I59" t="n">
        <v>-3.4</v>
      </c>
      <c r="J59" t="n">
        <v>-3.9</v>
      </c>
      <c r="K59" t="n">
        <v>13.7</v>
      </c>
      <c r="L59" t="n">
        <v>10.4</v>
      </c>
      <c r="M59" t="n">
        <v>4.8</v>
      </c>
      <c r="N59" t="n">
        <v>19.6</v>
      </c>
      <c r="O59" t="n">
        <v>12.7</v>
      </c>
      <c r="P59" t="n">
        <v>9.6</v>
      </c>
      <c r="Q59" t="n">
        <v>6.7</v>
      </c>
      <c r="R59" t="n">
        <v>10.9</v>
      </c>
      <c r="S59" t="n">
        <v>5.1</v>
      </c>
    </row>
    <row r="60">
      <c r="A60" s="5" t="inlineStr">
        <is>
          <t>Eigenkapitalrendite in %</t>
        </is>
      </c>
      <c r="B60" s="5" t="inlineStr">
        <is>
          <t>Return on Equity in %</t>
        </is>
      </c>
      <c r="C60" t="n">
        <v>14.31</v>
      </c>
      <c r="D60" t="n">
        <v>15.04</v>
      </c>
      <c r="E60" t="n">
        <v>13.78</v>
      </c>
      <c r="F60" t="n">
        <v>8.380000000000001</v>
      </c>
      <c r="G60" t="n">
        <v>-33.94</v>
      </c>
      <c r="H60" t="n">
        <v>-9.51</v>
      </c>
      <c r="I60" t="n">
        <v>-3.03</v>
      </c>
      <c r="J60" t="n">
        <v>-3.96</v>
      </c>
      <c r="K60" t="n">
        <v>15.78</v>
      </c>
      <c r="L60" t="n">
        <v>19.11</v>
      </c>
      <c r="M60" t="n">
        <v>9.279999999999999</v>
      </c>
      <c r="N60" t="n">
        <v>25.79</v>
      </c>
      <c r="O60" t="n">
        <v>32.52</v>
      </c>
      <c r="P60" t="n">
        <v>25.49</v>
      </c>
      <c r="Q60" t="n">
        <v>14.91</v>
      </c>
      <c r="R60" t="n">
        <v>15.14</v>
      </c>
      <c r="S60" t="n">
        <v>8.050000000000001</v>
      </c>
    </row>
    <row r="61">
      <c r="A61" s="5" t="inlineStr">
        <is>
          <t>Umsatzrendite in %</t>
        </is>
      </c>
      <c r="B61" s="5" t="inlineStr">
        <is>
          <t>Return on sales in %</t>
        </is>
      </c>
      <c r="C61" t="n">
        <v>11.87</v>
      </c>
      <c r="D61" t="n">
        <v>12.85</v>
      </c>
      <c r="E61" t="n">
        <v>12.06</v>
      </c>
      <c r="F61" t="n">
        <v>7.46</v>
      </c>
      <c r="G61" t="n">
        <v>-27.49</v>
      </c>
      <c r="H61" t="n">
        <v>-9.279999999999999</v>
      </c>
      <c r="I61" t="n">
        <v>-3.28</v>
      </c>
      <c r="J61" t="n">
        <v>-5.19</v>
      </c>
      <c r="K61" t="n">
        <v>20.17</v>
      </c>
      <c r="L61" t="n">
        <v>23.4</v>
      </c>
      <c r="M61" t="n">
        <v>11.63</v>
      </c>
      <c r="N61" t="n">
        <v>19.82</v>
      </c>
      <c r="O61" t="n">
        <v>28.68</v>
      </c>
      <c r="P61" t="n">
        <v>18.7</v>
      </c>
      <c r="Q61" t="n">
        <v>11.96</v>
      </c>
      <c r="R61" t="n">
        <v>13.33</v>
      </c>
      <c r="S61" t="n">
        <v>8.539999999999999</v>
      </c>
    </row>
    <row r="62">
      <c r="A62" s="5" t="inlineStr">
        <is>
          <t>Gesamtkapitalrendite in %</t>
        </is>
      </c>
      <c r="B62" s="5" t="inlineStr">
        <is>
          <t>Total Return on Investment in %</t>
        </is>
      </c>
      <c r="C62" t="n">
        <v>7.51</v>
      </c>
      <c r="D62" t="n">
        <v>8.25</v>
      </c>
      <c r="E62" t="n">
        <v>7.26</v>
      </c>
      <c r="F62" t="n">
        <v>4.25</v>
      </c>
      <c r="G62" t="n">
        <v>-9.77</v>
      </c>
      <c r="H62" t="n">
        <v>-2.96</v>
      </c>
      <c r="I62" t="n">
        <v>-0.53</v>
      </c>
      <c r="J62" t="n">
        <v>-0.88</v>
      </c>
      <c r="K62" t="n">
        <v>9.48</v>
      </c>
      <c r="L62" t="n">
        <v>11.02</v>
      </c>
      <c r="M62" t="n">
        <v>5.69</v>
      </c>
      <c r="N62" t="n">
        <v>12.19</v>
      </c>
      <c r="O62" t="n">
        <v>18.22</v>
      </c>
      <c r="P62" t="n">
        <v>15.1</v>
      </c>
      <c r="Q62" t="n">
        <v>8.640000000000001</v>
      </c>
      <c r="R62" t="n">
        <v>8.58</v>
      </c>
      <c r="S62" t="n">
        <v>5.15</v>
      </c>
    </row>
    <row r="63">
      <c r="A63" s="5" t="inlineStr">
        <is>
          <t>Return on Investment in %</t>
        </is>
      </c>
      <c r="B63" s="5" t="inlineStr">
        <is>
          <t>Return on Investment in %</t>
        </is>
      </c>
      <c r="C63" t="n">
        <v>6.32</v>
      </c>
      <c r="D63" t="n">
        <v>6.8</v>
      </c>
      <c r="E63" t="n">
        <v>5.8</v>
      </c>
      <c r="F63" t="n">
        <v>3.18</v>
      </c>
      <c r="G63" t="n">
        <v>-10.81</v>
      </c>
      <c r="H63" t="n">
        <v>-3.81</v>
      </c>
      <c r="I63" t="n">
        <v>-1.35</v>
      </c>
      <c r="J63" t="n">
        <v>-1.88</v>
      </c>
      <c r="K63" t="n">
        <v>8.52</v>
      </c>
      <c r="L63" t="n">
        <v>9.82</v>
      </c>
      <c r="M63" t="n">
        <v>4.31</v>
      </c>
      <c r="N63" t="n">
        <v>10.48</v>
      </c>
      <c r="O63" t="n">
        <v>16.32</v>
      </c>
      <c r="P63" t="n">
        <v>13.31</v>
      </c>
      <c r="Q63" t="n">
        <v>6.79</v>
      </c>
      <c r="R63" t="n">
        <v>6.55</v>
      </c>
      <c r="S63" t="n">
        <v>3.69</v>
      </c>
    </row>
    <row r="64">
      <c r="A64" s="5" t="inlineStr">
        <is>
          <t>Arbeitsintensität in %</t>
        </is>
      </c>
      <c r="B64" s="5" t="inlineStr">
        <is>
          <t>Work Intensity in %</t>
        </is>
      </c>
      <c r="C64" t="n">
        <v>24.77</v>
      </c>
      <c r="D64" t="n">
        <v>25.5</v>
      </c>
      <c r="E64" t="n">
        <v>26.77</v>
      </c>
      <c r="F64" t="n">
        <v>24.82</v>
      </c>
      <c r="G64" t="n">
        <v>26.47</v>
      </c>
      <c r="H64" t="n">
        <v>21.68</v>
      </c>
      <c r="I64" t="n">
        <v>22.71</v>
      </c>
      <c r="J64" t="n">
        <v>22.74</v>
      </c>
      <c r="K64" t="n">
        <v>26.64</v>
      </c>
      <c r="L64" t="n">
        <v>21.53</v>
      </c>
      <c r="M64" t="n">
        <v>18.49</v>
      </c>
      <c r="N64" t="n">
        <v>18.94</v>
      </c>
      <c r="O64" t="n">
        <v>22.26</v>
      </c>
      <c r="P64" t="n">
        <v>25.48</v>
      </c>
      <c r="Q64" t="n">
        <v>25.34</v>
      </c>
      <c r="R64" t="n">
        <v>22.94</v>
      </c>
      <c r="S64" t="n">
        <v>21.47</v>
      </c>
    </row>
    <row r="65">
      <c r="A65" s="5" t="inlineStr">
        <is>
          <t>Eigenkapitalquote in %</t>
        </is>
      </c>
      <c r="B65" s="5" t="inlineStr">
        <is>
          <t>Equity Ratio in %</t>
        </is>
      </c>
      <c r="C65" t="n">
        <v>44.16</v>
      </c>
      <c r="D65" t="n">
        <v>45.21</v>
      </c>
      <c r="E65" t="n">
        <v>42.1</v>
      </c>
      <c r="F65" t="n">
        <v>37.92</v>
      </c>
      <c r="G65" t="n">
        <v>31.86</v>
      </c>
      <c r="H65" t="n">
        <v>40.02</v>
      </c>
      <c r="I65" t="n">
        <v>44.5</v>
      </c>
      <c r="J65" t="n">
        <v>47.45</v>
      </c>
      <c r="K65" t="n">
        <v>53.96</v>
      </c>
      <c r="L65" t="n">
        <v>51.37</v>
      </c>
      <c r="M65" t="n">
        <v>46.39</v>
      </c>
      <c r="N65" t="n">
        <v>40.66</v>
      </c>
      <c r="O65" t="n">
        <v>50.18</v>
      </c>
      <c r="P65" t="n">
        <v>52.21</v>
      </c>
      <c r="Q65" t="n">
        <v>45.52</v>
      </c>
      <c r="R65" t="n">
        <v>43.26</v>
      </c>
      <c r="S65" t="n">
        <v>45.87</v>
      </c>
    </row>
    <row r="66">
      <c r="A66" s="5" t="inlineStr">
        <is>
          <t>Fremdkapitalquote in %</t>
        </is>
      </c>
      <c r="B66" s="5" t="inlineStr">
        <is>
          <t>Debt Ratio in %</t>
        </is>
      </c>
      <c r="C66" t="n">
        <v>55.84</v>
      </c>
      <c r="D66" t="n">
        <v>54.79</v>
      </c>
      <c r="E66" t="n">
        <v>57.9</v>
      </c>
      <c r="F66" t="n">
        <v>62.08</v>
      </c>
      <c r="G66" t="n">
        <v>68.14</v>
      </c>
      <c r="H66" t="n">
        <v>59.98</v>
      </c>
      <c r="I66" t="n">
        <v>55.5</v>
      </c>
      <c r="J66" t="n">
        <v>52.55</v>
      </c>
      <c r="K66" t="n">
        <v>46.04</v>
      </c>
      <c r="L66" t="n">
        <v>48.63</v>
      </c>
      <c r="M66" t="n">
        <v>53.61</v>
      </c>
      <c r="N66" t="n">
        <v>59.34</v>
      </c>
      <c r="O66" t="n">
        <v>49.82</v>
      </c>
      <c r="P66" t="n">
        <v>47.79</v>
      </c>
      <c r="Q66" t="n">
        <v>54.48</v>
      </c>
      <c r="R66" t="n">
        <v>56.74</v>
      </c>
      <c r="S66" t="n">
        <v>54.13</v>
      </c>
    </row>
    <row r="67">
      <c r="A67" s="5" t="inlineStr">
        <is>
          <t>Verschuldungsgrad in %</t>
        </is>
      </c>
      <c r="B67" s="5" t="inlineStr">
        <is>
          <t>Finance Gearing in %</t>
        </is>
      </c>
      <c r="C67" t="n">
        <v>126.47</v>
      </c>
      <c r="D67" t="n">
        <v>121.19</v>
      </c>
      <c r="E67" t="n">
        <v>137.51</v>
      </c>
      <c r="F67" t="n">
        <v>163.72</v>
      </c>
      <c r="G67" t="n">
        <v>213.92</v>
      </c>
      <c r="H67" t="n">
        <v>149.88</v>
      </c>
      <c r="I67" t="n">
        <v>124.7</v>
      </c>
      <c r="J67" t="n">
        <v>110.77</v>
      </c>
      <c r="K67" t="n">
        <v>85.31</v>
      </c>
      <c r="L67" t="n">
        <v>94.68000000000001</v>
      </c>
      <c r="M67" t="n">
        <v>115.57</v>
      </c>
      <c r="N67" t="n">
        <v>145.97</v>
      </c>
      <c r="O67" t="n">
        <v>99.29000000000001</v>
      </c>
      <c r="P67" t="n">
        <v>91.52</v>
      </c>
      <c r="Q67" t="n">
        <v>119.68</v>
      </c>
      <c r="R67" t="n">
        <v>131.14</v>
      </c>
      <c r="S67" t="n">
        <v>118.01</v>
      </c>
    </row>
    <row r="68">
      <c r="A68" s="5" t="inlineStr"/>
      <c r="B68" s="5" t="inlineStr"/>
    </row>
    <row r="69">
      <c r="A69" s="5" t="inlineStr">
        <is>
          <t>Kurzfristige Vermögensquote in %</t>
        </is>
      </c>
      <c r="B69" s="5" t="inlineStr">
        <is>
          <t>Current Assets Ratio in %</t>
        </is>
      </c>
      <c r="C69" t="n">
        <v>24.77</v>
      </c>
      <c r="D69" t="n">
        <v>25.5</v>
      </c>
      <c r="E69" t="n">
        <v>26.77</v>
      </c>
      <c r="F69" t="n">
        <v>24.82</v>
      </c>
      <c r="G69" t="n">
        <v>26.47</v>
      </c>
      <c r="H69" t="n">
        <v>21.68</v>
      </c>
      <c r="I69" t="n">
        <v>22.71</v>
      </c>
      <c r="J69" t="n">
        <v>22.74</v>
      </c>
      <c r="K69" t="n">
        <v>26.64</v>
      </c>
      <c r="L69" t="n">
        <v>21.53</v>
      </c>
      <c r="M69" t="n">
        <v>18.49</v>
      </c>
      <c r="N69" t="n">
        <v>18.94</v>
      </c>
      <c r="O69" t="n">
        <v>22.26</v>
      </c>
      <c r="P69" t="n">
        <v>25.48</v>
      </c>
      <c r="Q69" t="n">
        <v>25.34</v>
      </c>
      <c r="R69" t="n">
        <v>22.94</v>
      </c>
    </row>
    <row r="70">
      <c r="A70" s="5" t="inlineStr">
        <is>
          <t>Nettogewinn Marge in %</t>
        </is>
      </c>
      <c r="B70" s="5" t="inlineStr">
        <is>
          <t>Net Profit Marge in %</t>
        </is>
      </c>
      <c r="C70" t="n">
        <v>16285.58</v>
      </c>
      <c r="D70" t="n">
        <v>18070.26</v>
      </c>
      <c r="E70" t="n">
        <v>16957.69</v>
      </c>
      <c r="F70" t="n">
        <v>10479.95</v>
      </c>
      <c r="G70" t="n">
        <v>-38652.92</v>
      </c>
      <c r="H70" t="n">
        <v>-13047.77</v>
      </c>
      <c r="I70" t="n">
        <v>-4602.49</v>
      </c>
      <c r="J70" t="n">
        <v>-6970.12</v>
      </c>
      <c r="K70" t="n">
        <v>27092.67</v>
      </c>
      <c r="L70" t="n">
        <v>31431.32</v>
      </c>
      <c r="M70" t="n">
        <v>15614.94</v>
      </c>
      <c r="N70" t="n">
        <v>26620.72</v>
      </c>
      <c r="O70" t="n">
        <v>38502.9</v>
      </c>
      <c r="P70" t="n">
        <v>28839.16</v>
      </c>
      <c r="Q70" t="n">
        <v>17873.1</v>
      </c>
      <c r="R70" t="n">
        <v>19914.68</v>
      </c>
    </row>
    <row r="71">
      <c r="A71" s="5" t="inlineStr">
        <is>
          <t>Operative Ergebnis Marge in %</t>
        </is>
      </c>
      <c r="B71" s="5" t="inlineStr">
        <is>
          <t>EBIT Marge in %</t>
        </is>
      </c>
      <c r="C71" t="n">
        <v>30174.47</v>
      </c>
      <c r="D71" t="n">
        <v>34129.33</v>
      </c>
      <c r="E71" t="n">
        <v>32624.53</v>
      </c>
      <c r="F71" t="n">
        <v>20690.34</v>
      </c>
      <c r="G71" t="n">
        <v>-38563.57</v>
      </c>
      <c r="H71" t="n">
        <v>-202.49</v>
      </c>
      <c r="I71" t="n">
        <v>10086.21</v>
      </c>
      <c r="J71" t="n">
        <v>644.26</v>
      </c>
      <c r="K71" t="n">
        <v>46548.09</v>
      </c>
      <c r="L71" t="n">
        <v>53155.62</v>
      </c>
      <c r="M71" t="n">
        <v>28564.07</v>
      </c>
      <c r="N71" t="n">
        <v>45798.88</v>
      </c>
      <c r="O71" t="n">
        <v>47069.06</v>
      </c>
      <c r="P71" t="n">
        <v>45347.32</v>
      </c>
      <c r="Q71" t="n">
        <v>28431.47</v>
      </c>
      <c r="R71" t="n">
        <v>29755.4</v>
      </c>
    </row>
    <row r="72">
      <c r="A72" s="5" t="inlineStr">
        <is>
          <t>Vermögensumsschlag in %</t>
        </is>
      </c>
      <c r="B72" s="5" t="inlineStr">
        <is>
          <t>Asset Turnover in %</t>
        </is>
      </c>
      <c r="C72" t="n">
        <v>0.04</v>
      </c>
      <c r="D72" t="n">
        <v>0.04</v>
      </c>
      <c r="E72" t="n">
        <v>0.03</v>
      </c>
      <c r="F72" t="n">
        <v>0.03</v>
      </c>
      <c r="G72" t="n">
        <v>0.03</v>
      </c>
      <c r="H72" t="n">
        <v>0.03</v>
      </c>
      <c r="I72" t="n">
        <v>0.03</v>
      </c>
      <c r="J72" t="n">
        <v>0.03</v>
      </c>
      <c r="K72" t="n">
        <v>0.03</v>
      </c>
      <c r="L72" t="n">
        <v>0.03</v>
      </c>
      <c r="M72" t="n">
        <v>0.03</v>
      </c>
      <c r="N72" t="n">
        <v>0.04</v>
      </c>
      <c r="O72" t="n">
        <v>0.04</v>
      </c>
      <c r="P72" t="n">
        <v>0.05</v>
      </c>
      <c r="Q72" t="n">
        <v>0.04</v>
      </c>
      <c r="R72" t="n">
        <v>0.03</v>
      </c>
    </row>
    <row r="73">
      <c r="A73" s="5" t="inlineStr">
        <is>
          <t>Langfristige Vermögensquote in %</t>
        </is>
      </c>
      <c r="B73" s="5" t="inlineStr">
        <is>
          <t>Non-Current Assets Ratio in %</t>
        </is>
      </c>
      <c r="C73" t="n">
        <v>75.23</v>
      </c>
      <c r="D73" t="n">
        <v>74.5</v>
      </c>
      <c r="E73" t="n">
        <v>73.23</v>
      </c>
      <c r="F73" t="n">
        <v>75.18000000000001</v>
      </c>
      <c r="G73" t="n">
        <v>73.53</v>
      </c>
      <c r="H73" t="n">
        <v>78.31999999999999</v>
      </c>
      <c r="I73" t="n">
        <v>77.29000000000001</v>
      </c>
      <c r="J73" t="n">
        <v>77.26000000000001</v>
      </c>
      <c r="K73" t="n">
        <v>73.36</v>
      </c>
      <c r="L73" t="n">
        <v>78.47</v>
      </c>
      <c r="M73" t="n">
        <v>81.51000000000001</v>
      </c>
      <c r="N73" t="n">
        <v>81.06</v>
      </c>
      <c r="O73" t="n">
        <v>77.73999999999999</v>
      </c>
      <c r="P73" t="n">
        <v>74.52</v>
      </c>
      <c r="Q73" t="n">
        <v>74.66</v>
      </c>
      <c r="R73" t="n">
        <v>77.06</v>
      </c>
    </row>
    <row r="74">
      <c r="A74" s="5" t="inlineStr">
        <is>
          <t>Gesamtkapitalrentabilität</t>
        </is>
      </c>
      <c r="B74" s="5" t="inlineStr">
        <is>
          <t>ROA Return on Assets in %</t>
        </is>
      </c>
      <c r="C74" t="n">
        <v>6.32</v>
      </c>
      <c r="D74" t="n">
        <v>6.8</v>
      </c>
      <c r="E74" t="n">
        <v>5.8</v>
      </c>
      <c r="F74" t="n">
        <v>3.18</v>
      </c>
      <c r="G74" t="n">
        <v>-10.81</v>
      </c>
      <c r="H74" t="n">
        <v>-3.81</v>
      </c>
      <c r="I74" t="n">
        <v>-1.35</v>
      </c>
      <c r="J74" t="n">
        <v>-1.88</v>
      </c>
      <c r="K74" t="n">
        <v>8.52</v>
      </c>
      <c r="L74" t="n">
        <v>9.82</v>
      </c>
      <c r="M74" t="n">
        <v>4.31</v>
      </c>
      <c r="N74" t="n">
        <v>10.48</v>
      </c>
      <c r="O74" t="n">
        <v>16.32</v>
      </c>
      <c r="P74" t="n">
        <v>13.31</v>
      </c>
      <c r="Q74" t="n">
        <v>6.79</v>
      </c>
      <c r="R74" t="n">
        <v>6.55</v>
      </c>
    </row>
    <row r="75">
      <c r="A75" s="5" t="inlineStr">
        <is>
          <t>Ertrag des eingesetzten Kapitals</t>
        </is>
      </c>
      <c r="B75" s="5" t="inlineStr">
        <is>
          <t>ROCE Return on Cap. Empl. in %</t>
        </is>
      </c>
      <c r="C75" t="n">
        <v>13.43</v>
      </c>
      <c r="D75" t="n">
        <v>14.78</v>
      </c>
      <c r="E75" t="n">
        <v>12.9</v>
      </c>
      <c r="F75" t="n">
        <v>7.21</v>
      </c>
      <c r="G75" t="n">
        <v>-12.15</v>
      </c>
      <c r="H75" t="n">
        <v>-0.07000000000000001</v>
      </c>
      <c r="I75" t="n">
        <v>3.35</v>
      </c>
      <c r="J75" t="n">
        <v>0.2</v>
      </c>
      <c r="K75" t="n">
        <v>16.49</v>
      </c>
      <c r="L75" t="n">
        <v>18.83</v>
      </c>
      <c r="M75" t="n">
        <v>8.949999999999999</v>
      </c>
      <c r="N75" t="n">
        <v>25.08</v>
      </c>
      <c r="O75" t="n">
        <v>26.83</v>
      </c>
      <c r="P75" t="n">
        <v>25.81</v>
      </c>
      <c r="Q75" t="n">
        <v>13.22</v>
      </c>
      <c r="R75" t="n">
        <v>11.92</v>
      </c>
    </row>
    <row r="76">
      <c r="A76" s="5" t="inlineStr">
        <is>
          <t>Eigenkapital zu Anlagevermögen</t>
        </is>
      </c>
      <c r="B76" s="5" t="inlineStr">
        <is>
          <t>Equity to Fixed Assets in %</t>
        </is>
      </c>
      <c r="C76" t="n">
        <v>58.7</v>
      </c>
      <c r="D76" t="n">
        <v>60.69</v>
      </c>
      <c r="E76" t="n">
        <v>57.49</v>
      </c>
      <c r="F76" t="n">
        <v>50.44</v>
      </c>
      <c r="G76" t="n">
        <v>43.33</v>
      </c>
      <c r="H76" t="n">
        <v>51.09</v>
      </c>
      <c r="I76" t="n">
        <v>57.58</v>
      </c>
      <c r="J76" t="n">
        <v>61.41</v>
      </c>
      <c r="K76" t="n">
        <v>73.56</v>
      </c>
      <c r="L76" t="n">
        <v>65.45999999999999</v>
      </c>
      <c r="M76" t="n">
        <v>56.91</v>
      </c>
      <c r="N76" t="n">
        <v>50.15</v>
      </c>
      <c r="O76" t="n">
        <v>64.54000000000001</v>
      </c>
      <c r="P76" t="n">
        <v>70.06999999999999</v>
      </c>
      <c r="Q76" t="n">
        <v>60.97</v>
      </c>
      <c r="R76" t="n">
        <v>56.14</v>
      </c>
    </row>
    <row r="77">
      <c r="A77" s="5" t="inlineStr">
        <is>
          <t>Liquidität Dritten Grades</t>
        </is>
      </c>
      <c r="B77" s="5" t="inlineStr">
        <is>
          <t>Current Ratio in %</t>
        </is>
      </c>
      <c r="C77" t="n">
        <v>192.43</v>
      </c>
      <c r="D77" t="n">
        <v>194.73</v>
      </c>
      <c r="E77" t="n">
        <v>198.67</v>
      </c>
      <c r="F77" t="n">
        <v>190.79</v>
      </c>
      <c r="G77" t="n">
        <v>235.83</v>
      </c>
      <c r="H77" t="n">
        <v>212.7</v>
      </c>
      <c r="I77" t="n">
        <v>193.5</v>
      </c>
      <c r="J77" t="n">
        <v>205.01</v>
      </c>
      <c r="K77" t="n">
        <v>236.02</v>
      </c>
      <c r="L77" t="n">
        <v>182.04</v>
      </c>
      <c r="M77" t="n">
        <v>154.35</v>
      </c>
      <c r="N77" t="n">
        <v>67.45</v>
      </c>
      <c r="O77" t="n">
        <v>86.78</v>
      </c>
      <c r="P77" t="n">
        <v>134.61</v>
      </c>
      <c r="Q77" t="n">
        <v>137.94</v>
      </c>
      <c r="R77" t="n">
        <v>127.95</v>
      </c>
    </row>
    <row r="78">
      <c r="A78" s="5" t="inlineStr">
        <is>
          <t>Operativer Cashflow</t>
        </is>
      </c>
      <c r="B78" s="5" t="inlineStr">
        <is>
          <t>Operating Cashflow in M</t>
        </is>
      </c>
      <c r="C78" t="n">
        <v>5337.08</v>
      </c>
      <c r="D78" t="n">
        <v>4847.25</v>
      </c>
      <c r="E78" t="n">
        <v>3807.55</v>
      </c>
      <c r="F78" t="n">
        <v>5198.5</v>
      </c>
      <c r="G78" t="n">
        <v>2149.65</v>
      </c>
      <c r="H78" t="n">
        <v>6041.5</v>
      </c>
      <c r="I78" t="n">
        <v>6350.599999999999</v>
      </c>
      <c r="J78" t="n">
        <v>9924.77</v>
      </c>
      <c r="K78" t="n">
        <v>7185.049999999999</v>
      </c>
      <c r="L78" t="n">
        <v>12194.44</v>
      </c>
      <c r="M78" t="n">
        <v>18748.28</v>
      </c>
      <c r="N78" t="n">
        <v>4942.24</v>
      </c>
      <c r="O78" t="n">
        <v>10932.02</v>
      </c>
      <c r="P78" t="n">
        <v>12567.3</v>
      </c>
      <c r="Q78" t="n">
        <v>11847.42</v>
      </c>
      <c r="R78" t="n">
        <v>9651.24</v>
      </c>
    </row>
    <row r="79">
      <c r="A79" s="5" t="inlineStr">
        <is>
          <t>Aktienrückkauf</t>
        </is>
      </c>
      <c r="B79" s="5" t="inlineStr">
        <is>
          <t>Share Buyback in M</t>
        </is>
      </c>
      <c r="C79" t="n">
        <v>33</v>
      </c>
      <c r="D79" t="n">
        <v>0</v>
      </c>
      <c r="E79" t="n">
        <v>0</v>
      </c>
      <c r="F79" t="n">
        <v>0</v>
      </c>
      <c r="G79" t="n">
        <v>0</v>
      </c>
      <c r="H79" t="n">
        <v>0</v>
      </c>
      <c r="I79" t="n">
        <v>-62</v>
      </c>
      <c r="J79" t="n">
        <v>0</v>
      </c>
      <c r="K79" t="n">
        <v>0</v>
      </c>
      <c r="L79" t="n">
        <v>0</v>
      </c>
      <c r="M79" t="n">
        <v>0</v>
      </c>
      <c r="N79" t="n">
        <v>0</v>
      </c>
      <c r="O79" t="n">
        <v>199</v>
      </c>
      <c r="P79" t="n">
        <v>-48</v>
      </c>
      <c r="Q79" t="n">
        <v>0</v>
      </c>
      <c r="R79" t="n">
        <v>-18</v>
      </c>
    </row>
    <row r="80">
      <c r="A80" s="5" t="inlineStr">
        <is>
          <t>Umsatzwachstum 1J in %</t>
        </is>
      </c>
      <c r="B80" s="5" t="inlineStr">
        <is>
          <t>Revenue Growth 1Y in %</t>
        </is>
      </c>
      <c r="C80" t="n">
        <v>10.9</v>
      </c>
      <c r="D80" t="n">
        <v>5.2</v>
      </c>
      <c r="E80" t="n">
        <v>22.75</v>
      </c>
      <c r="F80" t="n">
        <v>4.54</v>
      </c>
      <c r="G80" t="n">
        <v>-24.45</v>
      </c>
      <c r="H80" t="n">
        <v>-7.76</v>
      </c>
      <c r="I80" t="n">
        <v>-2.52</v>
      </c>
      <c r="J80" t="n">
        <v>-5.93</v>
      </c>
      <c r="K80" t="n">
        <v>9.369999999999999</v>
      </c>
      <c r="L80" t="n">
        <v>34.06</v>
      </c>
      <c r="M80" t="n">
        <v>-20.72</v>
      </c>
      <c r="N80" t="n">
        <v>3.27</v>
      </c>
      <c r="O80" t="n">
        <v>-11.56</v>
      </c>
      <c r="P80" t="n">
        <v>8.880000000000001</v>
      </c>
      <c r="Q80" t="n">
        <v>12.06</v>
      </c>
      <c r="R80" t="n">
        <v>39.3</v>
      </c>
    </row>
    <row r="81">
      <c r="A81" s="5" t="inlineStr">
        <is>
          <t>Umsatzwachstum 3J in %</t>
        </is>
      </c>
      <c r="B81" s="5" t="inlineStr">
        <is>
          <t>Revenue Growth 3Y in %</t>
        </is>
      </c>
      <c r="C81" t="n">
        <v>12.95</v>
      </c>
      <c r="D81" t="n">
        <v>10.83</v>
      </c>
      <c r="E81" t="n">
        <v>0.95</v>
      </c>
      <c r="F81" t="n">
        <v>-9.220000000000001</v>
      </c>
      <c r="G81" t="n">
        <v>-11.58</v>
      </c>
      <c r="H81" t="n">
        <v>-5.4</v>
      </c>
      <c r="I81" t="n">
        <v>0.31</v>
      </c>
      <c r="J81" t="n">
        <v>12.5</v>
      </c>
      <c r="K81" t="n">
        <v>7.57</v>
      </c>
      <c r="L81" t="n">
        <v>5.54</v>
      </c>
      <c r="M81" t="n">
        <v>-9.67</v>
      </c>
      <c r="N81" t="n">
        <v>0.2</v>
      </c>
      <c r="O81" t="n">
        <v>3.13</v>
      </c>
      <c r="P81" t="n">
        <v>20.08</v>
      </c>
      <c r="Q81" t="inlineStr">
        <is>
          <t>-</t>
        </is>
      </c>
      <c r="R81" t="inlineStr">
        <is>
          <t>-</t>
        </is>
      </c>
    </row>
    <row r="82">
      <c r="A82" s="5" t="inlineStr">
        <is>
          <t>Umsatzwachstum 5J in %</t>
        </is>
      </c>
      <c r="B82" s="5" t="inlineStr">
        <is>
          <t>Revenue Growth 5Y in %</t>
        </is>
      </c>
      <c r="C82" t="n">
        <v>3.79</v>
      </c>
      <c r="D82" t="n">
        <v>0.06</v>
      </c>
      <c r="E82" t="n">
        <v>-1.49</v>
      </c>
      <c r="F82" t="n">
        <v>-7.22</v>
      </c>
      <c r="G82" t="n">
        <v>-6.26</v>
      </c>
      <c r="H82" t="n">
        <v>5.44</v>
      </c>
      <c r="I82" t="n">
        <v>2.85</v>
      </c>
      <c r="J82" t="n">
        <v>4.01</v>
      </c>
      <c r="K82" t="n">
        <v>2.88</v>
      </c>
      <c r="L82" t="n">
        <v>2.79</v>
      </c>
      <c r="M82" t="n">
        <v>-1.61</v>
      </c>
      <c r="N82" t="n">
        <v>10.39</v>
      </c>
      <c r="O82" t="inlineStr">
        <is>
          <t>-</t>
        </is>
      </c>
      <c r="P82" t="inlineStr">
        <is>
          <t>-</t>
        </is>
      </c>
      <c r="Q82" t="inlineStr">
        <is>
          <t>-</t>
        </is>
      </c>
      <c r="R82" t="inlineStr">
        <is>
          <t>-</t>
        </is>
      </c>
    </row>
    <row r="83">
      <c r="A83" s="5" t="inlineStr">
        <is>
          <t>Umsatzwachstum 10J in %</t>
        </is>
      </c>
      <c r="B83" s="5" t="inlineStr">
        <is>
          <t>Revenue Growth 10Y in %</t>
        </is>
      </c>
      <c r="C83" t="n">
        <v>4.62</v>
      </c>
      <c r="D83" t="n">
        <v>1.45</v>
      </c>
      <c r="E83" t="n">
        <v>1.26</v>
      </c>
      <c r="F83" t="n">
        <v>-2.17</v>
      </c>
      <c r="G83" t="n">
        <v>-1.74</v>
      </c>
      <c r="H83" t="n">
        <v>1.91</v>
      </c>
      <c r="I83" t="n">
        <v>6.62</v>
      </c>
      <c r="J83" t="inlineStr">
        <is>
          <t>-</t>
        </is>
      </c>
      <c r="K83" t="inlineStr">
        <is>
          <t>-</t>
        </is>
      </c>
      <c r="L83" t="inlineStr">
        <is>
          <t>-</t>
        </is>
      </c>
      <c r="M83" t="inlineStr">
        <is>
          <t>-</t>
        </is>
      </c>
      <c r="N83" t="inlineStr">
        <is>
          <t>-</t>
        </is>
      </c>
      <c r="O83" t="inlineStr">
        <is>
          <t>-</t>
        </is>
      </c>
      <c r="P83" t="inlineStr">
        <is>
          <t>-</t>
        </is>
      </c>
      <c r="Q83" t="inlineStr">
        <is>
          <t>-</t>
        </is>
      </c>
      <c r="R83" t="inlineStr">
        <is>
          <t>-</t>
        </is>
      </c>
    </row>
    <row r="84">
      <c r="A84" s="5" t="inlineStr">
        <is>
          <t>Gewinnwachstum 1J in %</t>
        </is>
      </c>
      <c r="B84" s="5" t="inlineStr">
        <is>
          <t>Earnings Growth 1Y in %</t>
        </is>
      </c>
      <c r="C84" t="n">
        <v>-0.06</v>
      </c>
      <c r="D84" t="n">
        <v>12.1</v>
      </c>
      <c r="E84" t="n">
        <v>98.62</v>
      </c>
      <c r="F84" t="n">
        <v>-128.34</v>
      </c>
      <c r="G84" t="n">
        <v>123.8</v>
      </c>
      <c r="H84" t="n">
        <v>161.5</v>
      </c>
      <c r="I84" t="n">
        <v>-35.63</v>
      </c>
      <c r="J84" t="n">
        <v>-124.2</v>
      </c>
      <c r="K84" t="n">
        <v>-5.73</v>
      </c>
      <c r="L84" t="n">
        <v>169.86</v>
      </c>
      <c r="M84" t="n">
        <v>-53.5</v>
      </c>
      <c r="N84" t="n">
        <v>-28.6</v>
      </c>
      <c r="O84" t="n">
        <v>18.07</v>
      </c>
      <c r="P84" t="n">
        <v>75.69</v>
      </c>
      <c r="Q84" t="n">
        <v>0.57</v>
      </c>
      <c r="R84" t="n">
        <v>119.91</v>
      </c>
    </row>
    <row r="85">
      <c r="A85" s="5" t="inlineStr">
        <is>
          <t>Gewinnwachstum 3J in %</t>
        </is>
      </c>
      <c r="B85" s="5" t="inlineStr">
        <is>
          <t>Earnings Growth 3Y in %</t>
        </is>
      </c>
      <c r="C85" t="n">
        <v>36.89</v>
      </c>
      <c r="D85" t="n">
        <v>-5.87</v>
      </c>
      <c r="E85" t="n">
        <v>31.36</v>
      </c>
      <c r="F85" t="n">
        <v>52.32</v>
      </c>
      <c r="G85" t="n">
        <v>83.22</v>
      </c>
      <c r="H85" t="n">
        <v>0.5600000000000001</v>
      </c>
      <c r="I85" t="n">
        <v>-55.19</v>
      </c>
      <c r="J85" t="n">
        <v>13.31</v>
      </c>
      <c r="K85" t="n">
        <v>36.88</v>
      </c>
      <c r="L85" t="n">
        <v>29.25</v>
      </c>
      <c r="M85" t="n">
        <v>-21.34</v>
      </c>
      <c r="N85" t="n">
        <v>21.72</v>
      </c>
      <c r="O85" t="n">
        <v>31.44</v>
      </c>
      <c r="P85" t="n">
        <v>65.39</v>
      </c>
      <c r="Q85" t="inlineStr">
        <is>
          <t>-</t>
        </is>
      </c>
      <c r="R85" t="inlineStr">
        <is>
          <t>-</t>
        </is>
      </c>
    </row>
    <row r="86">
      <c r="A86" s="5" t="inlineStr">
        <is>
          <t>Gewinnwachstum 5J in %</t>
        </is>
      </c>
      <c r="B86" s="5" t="inlineStr">
        <is>
          <t>Earnings Growth 5Y in %</t>
        </is>
      </c>
      <c r="C86" t="n">
        <v>21.22</v>
      </c>
      <c r="D86" t="n">
        <v>53.54</v>
      </c>
      <c r="E86" t="n">
        <v>43.99</v>
      </c>
      <c r="F86" t="n">
        <v>-0.57</v>
      </c>
      <c r="G86" t="n">
        <v>23.95</v>
      </c>
      <c r="H86" t="n">
        <v>33.16</v>
      </c>
      <c r="I86" t="n">
        <v>-9.84</v>
      </c>
      <c r="J86" t="n">
        <v>-8.43</v>
      </c>
      <c r="K86" t="n">
        <v>20.02</v>
      </c>
      <c r="L86" t="n">
        <v>36.3</v>
      </c>
      <c r="M86" t="n">
        <v>2.45</v>
      </c>
      <c r="N86" t="n">
        <v>37.13</v>
      </c>
      <c r="O86" t="inlineStr">
        <is>
          <t>-</t>
        </is>
      </c>
      <c r="P86" t="inlineStr">
        <is>
          <t>-</t>
        </is>
      </c>
      <c r="Q86" t="inlineStr">
        <is>
          <t>-</t>
        </is>
      </c>
      <c r="R86" t="inlineStr">
        <is>
          <t>-</t>
        </is>
      </c>
    </row>
    <row r="87">
      <c r="A87" s="5" t="inlineStr">
        <is>
          <t>Gewinnwachstum 10J in %</t>
        </is>
      </c>
      <c r="B87" s="5" t="inlineStr">
        <is>
          <t>Earnings Growth 10Y in %</t>
        </is>
      </c>
      <c r="C87" t="n">
        <v>27.19</v>
      </c>
      <c r="D87" t="n">
        <v>21.85</v>
      </c>
      <c r="E87" t="n">
        <v>17.78</v>
      </c>
      <c r="F87" t="n">
        <v>9.720000000000001</v>
      </c>
      <c r="G87" t="n">
        <v>30.13</v>
      </c>
      <c r="H87" t="n">
        <v>17.8</v>
      </c>
      <c r="I87" t="n">
        <v>13.64</v>
      </c>
      <c r="J87" t="inlineStr">
        <is>
          <t>-</t>
        </is>
      </c>
      <c r="K87" t="inlineStr">
        <is>
          <t>-</t>
        </is>
      </c>
      <c r="L87" t="inlineStr">
        <is>
          <t>-</t>
        </is>
      </c>
      <c r="M87" t="inlineStr">
        <is>
          <t>-</t>
        </is>
      </c>
      <c r="N87" t="inlineStr">
        <is>
          <t>-</t>
        </is>
      </c>
      <c r="O87" t="inlineStr">
        <is>
          <t>-</t>
        </is>
      </c>
      <c r="P87" t="inlineStr">
        <is>
          <t>-</t>
        </is>
      </c>
      <c r="Q87" t="inlineStr">
        <is>
          <t>-</t>
        </is>
      </c>
      <c r="R87" t="inlineStr">
        <is>
          <t>-</t>
        </is>
      </c>
    </row>
    <row r="88">
      <c r="A88" s="5" t="inlineStr">
        <is>
          <t>PEG Ratio</t>
        </is>
      </c>
      <c r="B88" s="5" t="inlineStr">
        <is>
          <t>KGW Kurs/Gewinn/Wachstum</t>
        </is>
      </c>
      <c r="C88" t="n">
        <v>0.36</v>
      </c>
      <c r="D88" t="n">
        <v>0.12</v>
      </c>
      <c r="E88" t="n">
        <v>0.14</v>
      </c>
      <c r="F88" t="n">
        <v>-20.18</v>
      </c>
      <c r="G88" t="inlineStr">
        <is>
          <t>-</t>
        </is>
      </c>
      <c r="H88" t="inlineStr">
        <is>
          <t>-</t>
        </is>
      </c>
      <c r="I88" t="inlineStr">
        <is>
          <t>-</t>
        </is>
      </c>
      <c r="J88" t="inlineStr">
        <is>
          <t>-</t>
        </is>
      </c>
      <c r="K88" t="n">
        <v>0.36</v>
      </c>
      <c r="L88" t="n">
        <v>0.26</v>
      </c>
      <c r="M88" t="n">
        <v>8.57</v>
      </c>
      <c r="N88" t="n">
        <v>0.14</v>
      </c>
      <c r="O88" t="inlineStr">
        <is>
          <t>-</t>
        </is>
      </c>
      <c r="P88" t="inlineStr">
        <is>
          <t>-</t>
        </is>
      </c>
      <c r="Q88" t="inlineStr">
        <is>
          <t>-</t>
        </is>
      </c>
      <c r="R88" t="inlineStr">
        <is>
          <t>-</t>
        </is>
      </c>
    </row>
    <row r="89">
      <c r="A89" s="5" t="inlineStr">
        <is>
          <t>EBIT-Wachstum 1J in %</t>
        </is>
      </c>
      <c r="B89" s="5" t="inlineStr">
        <is>
          <t>EBIT Growth 1Y in %</t>
        </is>
      </c>
      <c r="C89" t="n">
        <v>-1.95</v>
      </c>
      <c r="D89" t="n">
        <v>10.05</v>
      </c>
      <c r="E89" t="n">
        <v>93.55</v>
      </c>
      <c r="F89" t="n">
        <v>-156.09</v>
      </c>
      <c r="G89" t="n">
        <v>14287.18</v>
      </c>
      <c r="H89" t="n">
        <v>-101.85</v>
      </c>
      <c r="I89" t="n">
        <v>1426.09</v>
      </c>
      <c r="J89" t="n">
        <v>-98.7</v>
      </c>
      <c r="K89" t="n">
        <v>-4.23</v>
      </c>
      <c r="L89" t="n">
        <v>149.48</v>
      </c>
      <c r="M89" t="n">
        <v>-50.56</v>
      </c>
      <c r="N89" t="n">
        <v>0.48</v>
      </c>
      <c r="O89" t="n">
        <v>-8.199999999999999</v>
      </c>
      <c r="P89" t="n">
        <v>73.67</v>
      </c>
      <c r="Q89" t="n">
        <v>7.07</v>
      </c>
      <c r="R89" t="n">
        <v>74.83</v>
      </c>
    </row>
    <row r="90">
      <c r="A90" s="5" t="inlineStr">
        <is>
          <t>EBIT-Wachstum 3J in %</t>
        </is>
      </c>
      <c r="B90" s="5" t="inlineStr">
        <is>
          <t>EBIT Growth 3Y in %</t>
        </is>
      </c>
      <c r="C90" t="n">
        <v>33.88</v>
      </c>
      <c r="D90" t="n">
        <v>-17.5</v>
      </c>
      <c r="E90" t="n">
        <v>4741.55</v>
      </c>
      <c r="F90" t="n">
        <v>4676.41</v>
      </c>
      <c r="G90" t="n">
        <v>5203.81</v>
      </c>
      <c r="H90" t="n">
        <v>408.51</v>
      </c>
      <c r="I90" t="n">
        <v>441.05</v>
      </c>
      <c r="J90" t="n">
        <v>15.52</v>
      </c>
      <c r="K90" t="n">
        <v>31.56</v>
      </c>
      <c r="L90" t="n">
        <v>33.13</v>
      </c>
      <c r="M90" t="n">
        <v>-19.43</v>
      </c>
      <c r="N90" t="n">
        <v>21.98</v>
      </c>
      <c r="O90" t="n">
        <v>24.18</v>
      </c>
      <c r="P90" t="n">
        <v>51.86</v>
      </c>
      <c r="Q90" t="inlineStr">
        <is>
          <t>-</t>
        </is>
      </c>
      <c r="R90" t="inlineStr">
        <is>
          <t>-</t>
        </is>
      </c>
    </row>
    <row r="91">
      <c r="A91" s="5" t="inlineStr">
        <is>
          <t>EBIT-Wachstum 5J in %</t>
        </is>
      </c>
      <c r="B91" s="5" t="inlineStr">
        <is>
          <t>EBIT Growth 5Y in %</t>
        </is>
      </c>
      <c r="C91" t="n">
        <v>2846.55</v>
      </c>
      <c r="D91" t="n">
        <v>2826.57</v>
      </c>
      <c r="E91" t="n">
        <v>3109.78</v>
      </c>
      <c r="F91" t="n">
        <v>3071.33</v>
      </c>
      <c r="G91" t="n">
        <v>3101.7</v>
      </c>
      <c r="H91" t="n">
        <v>274.16</v>
      </c>
      <c r="I91" t="n">
        <v>284.42</v>
      </c>
      <c r="J91" t="n">
        <v>-0.71</v>
      </c>
      <c r="K91" t="n">
        <v>17.39</v>
      </c>
      <c r="L91" t="n">
        <v>32.97</v>
      </c>
      <c r="M91" t="n">
        <v>4.49</v>
      </c>
      <c r="N91" t="n">
        <v>29.57</v>
      </c>
      <c r="O91" t="inlineStr">
        <is>
          <t>-</t>
        </is>
      </c>
      <c r="P91" t="inlineStr">
        <is>
          <t>-</t>
        </is>
      </c>
      <c r="Q91" t="inlineStr">
        <is>
          <t>-</t>
        </is>
      </c>
      <c r="R91" t="inlineStr">
        <is>
          <t>-</t>
        </is>
      </c>
    </row>
    <row r="92">
      <c r="A92" s="5" t="inlineStr">
        <is>
          <t>EBIT-Wachstum 10J in %</t>
        </is>
      </c>
      <c r="B92" s="5" t="inlineStr">
        <is>
          <t>EBIT Growth 10Y in %</t>
        </is>
      </c>
      <c r="C92" t="n">
        <v>1560.35</v>
      </c>
      <c r="D92" t="n">
        <v>1555.49</v>
      </c>
      <c r="E92" t="n">
        <v>1554.53</v>
      </c>
      <c r="F92" t="n">
        <v>1544.36</v>
      </c>
      <c r="G92" t="n">
        <v>1567.34</v>
      </c>
      <c r="H92" t="n">
        <v>139.32</v>
      </c>
      <c r="I92" t="n">
        <v>156.99</v>
      </c>
      <c r="J92" t="inlineStr">
        <is>
          <t>-</t>
        </is>
      </c>
      <c r="K92" t="inlineStr">
        <is>
          <t>-</t>
        </is>
      </c>
      <c r="L92" t="inlineStr">
        <is>
          <t>-</t>
        </is>
      </c>
      <c r="M92" t="inlineStr">
        <is>
          <t>-</t>
        </is>
      </c>
      <c r="N92" t="inlineStr">
        <is>
          <t>-</t>
        </is>
      </c>
      <c r="O92" t="inlineStr">
        <is>
          <t>-</t>
        </is>
      </c>
      <c r="P92" t="inlineStr">
        <is>
          <t>-</t>
        </is>
      </c>
      <c r="Q92" t="inlineStr">
        <is>
          <t>-</t>
        </is>
      </c>
      <c r="R92" t="inlineStr">
        <is>
          <t>-</t>
        </is>
      </c>
    </row>
    <row r="93">
      <c r="A93" s="5" t="inlineStr">
        <is>
          <t>Op.Cashflow Wachstum 1J in %</t>
        </is>
      </c>
      <c r="B93" s="5" t="inlineStr">
        <is>
          <t>Op.Cashflow Wachstum 1Y in %</t>
        </is>
      </c>
      <c r="C93" t="n">
        <v>12.75</v>
      </c>
      <c r="D93" t="n">
        <v>27.31</v>
      </c>
      <c r="E93" t="n">
        <v>-26.76</v>
      </c>
      <c r="F93" t="n">
        <v>141.83</v>
      </c>
      <c r="G93" t="n">
        <v>-64.42</v>
      </c>
      <c r="H93" t="n">
        <v>-4.87</v>
      </c>
      <c r="I93" t="n">
        <v>-38.84</v>
      </c>
      <c r="J93" t="n">
        <v>38.13</v>
      </c>
      <c r="K93" t="n">
        <v>-41.08</v>
      </c>
      <c r="L93" t="n">
        <v>-34.96</v>
      </c>
      <c r="M93" t="n">
        <v>279.35</v>
      </c>
      <c r="N93" t="n">
        <v>-54.79</v>
      </c>
      <c r="O93" t="n">
        <v>-0.12</v>
      </c>
      <c r="P93" t="n">
        <v>2.77</v>
      </c>
      <c r="Q93" t="n">
        <v>22.76</v>
      </c>
      <c r="R93" t="inlineStr">
        <is>
          <t>-</t>
        </is>
      </c>
    </row>
    <row r="94">
      <c r="A94" s="5" t="inlineStr">
        <is>
          <t>Op.Cashflow Wachstum 3J in %</t>
        </is>
      </c>
      <c r="B94" s="5" t="inlineStr">
        <is>
          <t>Op.Cashflow Wachstum 3Y in %</t>
        </is>
      </c>
      <c r="C94" t="n">
        <v>4.43</v>
      </c>
      <c r="D94" t="n">
        <v>47.46</v>
      </c>
      <c r="E94" t="n">
        <v>16.88</v>
      </c>
      <c r="F94" t="n">
        <v>24.18</v>
      </c>
      <c r="G94" t="n">
        <v>-36.04</v>
      </c>
      <c r="H94" t="n">
        <v>-1.86</v>
      </c>
      <c r="I94" t="n">
        <v>-13.93</v>
      </c>
      <c r="J94" t="n">
        <v>-12.64</v>
      </c>
      <c r="K94" t="n">
        <v>67.77</v>
      </c>
      <c r="L94" t="n">
        <v>63.2</v>
      </c>
      <c r="M94" t="n">
        <v>74.81</v>
      </c>
      <c r="N94" t="n">
        <v>-17.38</v>
      </c>
      <c r="O94" t="n">
        <v>8.470000000000001</v>
      </c>
      <c r="P94" t="inlineStr">
        <is>
          <t>-</t>
        </is>
      </c>
      <c r="Q94" t="inlineStr">
        <is>
          <t>-</t>
        </is>
      </c>
      <c r="R94" t="inlineStr">
        <is>
          <t>-</t>
        </is>
      </c>
    </row>
    <row r="95">
      <c r="A95" s="5" t="inlineStr">
        <is>
          <t>Op.Cashflow Wachstum 5J in %</t>
        </is>
      </c>
      <c r="B95" s="5" t="inlineStr">
        <is>
          <t>Op.Cashflow Wachstum 5Y in %</t>
        </is>
      </c>
      <c r="C95" t="n">
        <v>18.14</v>
      </c>
      <c r="D95" t="n">
        <v>14.62</v>
      </c>
      <c r="E95" t="n">
        <v>1.39</v>
      </c>
      <c r="F95" t="n">
        <v>14.37</v>
      </c>
      <c r="G95" t="n">
        <v>-22.22</v>
      </c>
      <c r="H95" t="n">
        <v>-16.32</v>
      </c>
      <c r="I95" t="n">
        <v>40.52</v>
      </c>
      <c r="J95" t="n">
        <v>37.33</v>
      </c>
      <c r="K95" t="n">
        <v>29.68</v>
      </c>
      <c r="L95" t="n">
        <v>38.45</v>
      </c>
      <c r="M95" t="n">
        <v>49.99</v>
      </c>
      <c r="N95" t="inlineStr">
        <is>
          <t>-</t>
        </is>
      </c>
      <c r="O95" t="inlineStr">
        <is>
          <t>-</t>
        </is>
      </c>
      <c r="P95" t="inlineStr">
        <is>
          <t>-</t>
        </is>
      </c>
      <c r="Q95" t="inlineStr">
        <is>
          <t>-</t>
        </is>
      </c>
      <c r="R95" t="inlineStr">
        <is>
          <t>-</t>
        </is>
      </c>
    </row>
    <row r="96">
      <c r="A96" s="5" t="inlineStr">
        <is>
          <t>Op.Cashflow Wachstum 10J in %</t>
        </is>
      </c>
      <c r="B96" s="5" t="inlineStr">
        <is>
          <t>Op.Cashflow Wachstum 10Y in %</t>
        </is>
      </c>
      <c r="C96" t="n">
        <v>0.91</v>
      </c>
      <c r="D96" t="n">
        <v>27.57</v>
      </c>
      <c r="E96" t="n">
        <v>19.36</v>
      </c>
      <c r="F96" t="n">
        <v>22.02</v>
      </c>
      <c r="G96" t="n">
        <v>8.119999999999999</v>
      </c>
      <c r="H96" t="n">
        <v>16.84</v>
      </c>
      <c r="I96" t="inlineStr">
        <is>
          <t>-</t>
        </is>
      </c>
      <c r="J96" t="inlineStr">
        <is>
          <t>-</t>
        </is>
      </c>
      <c r="K96" t="inlineStr">
        <is>
          <t>-</t>
        </is>
      </c>
      <c r="L96" t="inlineStr">
        <is>
          <t>-</t>
        </is>
      </c>
      <c r="M96" t="inlineStr">
        <is>
          <t>-</t>
        </is>
      </c>
      <c r="N96" t="inlineStr">
        <is>
          <t>-</t>
        </is>
      </c>
      <c r="O96" t="inlineStr">
        <is>
          <t>-</t>
        </is>
      </c>
      <c r="P96" t="inlineStr">
        <is>
          <t>-</t>
        </is>
      </c>
      <c r="Q96" t="inlineStr">
        <is>
          <t>-</t>
        </is>
      </c>
      <c r="R96" t="inlineStr">
        <is>
          <t>-</t>
        </is>
      </c>
    </row>
    <row r="97">
      <c r="A97" s="5" t="inlineStr">
        <is>
          <t>Working Capital in Mio</t>
        </is>
      </c>
      <c r="B97" s="5" t="inlineStr">
        <is>
          <t>Working Capital in M</t>
        </is>
      </c>
      <c r="C97" t="n">
        <v>6681</v>
      </c>
      <c r="D97" t="n">
        <v>6476</v>
      </c>
      <c r="E97" t="n">
        <v>7253</v>
      </c>
      <c r="F97" t="n">
        <v>5924</v>
      </c>
      <c r="G97" t="n">
        <v>7931</v>
      </c>
      <c r="H97" t="n">
        <v>7581</v>
      </c>
      <c r="I97" t="n">
        <v>7808</v>
      </c>
      <c r="J97" t="n">
        <v>9244</v>
      </c>
      <c r="K97" t="n">
        <v>11124</v>
      </c>
      <c r="L97" t="n">
        <v>6466</v>
      </c>
      <c r="M97" t="n">
        <v>3666</v>
      </c>
      <c r="N97" t="n">
        <v>-4544</v>
      </c>
      <c r="O97" t="n">
        <v>-1518</v>
      </c>
      <c r="P97" t="n">
        <v>3045</v>
      </c>
      <c r="Q97" t="n">
        <v>3616</v>
      </c>
      <c r="R97" t="n">
        <v>2678</v>
      </c>
      <c r="S97" t="n">
        <v>-65</v>
      </c>
    </row>
  </sheetData>
  <pageMargins bottom="1" footer="0.5" header="0.5" left="0.75" right="0.75" top="1"/>
</worksheet>
</file>

<file path=xl/worksheets/sheet40.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HALMA </t>
        </is>
      </c>
      <c r="B1" s="2" t="inlineStr">
        <is>
          <t>WKN: 865047  ISIN: GB0004052071  US-Symbol:HLMAF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+44-1494-721111</t>
        </is>
      </c>
      <c r="G4" t="inlineStr">
        <is>
          <t>05.02.2020</t>
        </is>
      </c>
      <c r="H4" t="inlineStr">
        <is>
          <t>Dividend Payout</t>
        </is>
      </c>
      <c r="J4" t="inlineStr">
        <is>
          <t>Capital Group</t>
        </is>
      </c>
      <c r="L4" t="inlineStr">
        <is>
          <t>10,27%</t>
        </is>
      </c>
    </row>
    <row r="5">
      <c r="A5" s="5" t="inlineStr">
        <is>
          <t>Ticker</t>
        </is>
      </c>
      <c r="B5" t="inlineStr">
        <is>
          <t>H11</t>
        </is>
      </c>
      <c r="C5" s="5" t="inlineStr">
        <is>
          <t>Fax</t>
        </is>
      </c>
      <c r="D5" s="5" t="inlineStr"/>
      <c r="E5" t="inlineStr">
        <is>
          <t>+44-1494-728032</t>
        </is>
      </c>
      <c r="G5" t="inlineStr">
        <is>
          <t>11.06.2020</t>
        </is>
      </c>
      <c r="H5" t="inlineStr">
        <is>
          <t>Q4 Result</t>
        </is>
      </c>
      <c r="J5" t="inlineStr">
        <is>
          <t>Massachusetts Financial Services Company</t>
        </is>
      </c>
      <c r="L5" t="inlineStr">
        <is>
          <t>9,98%</t>
        </is>
      </c>
    </row>
    <row r="6">
      <c r="A6" s="5" t="inlineStr">
        <is>
          <t>Gelistet Seit / Listed Since</t>
        </is>
      </c>
      <c r="B6" t="inlineStr">
        <is>
          <t>-</t>
        </is>
      </c>
      <c r="C6" s="5" t="inlineStr">
        <is>
          <t>Internet</t>
        </is>
      </c>
      <c r="D6" s="5" t="inlineStr"/>
      <c r="E6" t="inlineStr">
        <is>
          <t>http://www.halma.com</t>
        </is>
      </c>
      <c r="G6" t="inlineStr">
        <is>
          <t>23.07.2020</t>
        </is>
      </c>
      <c r="H6" t="inlineStr">
        <is>
          <t>Annual General Meeting</t>
        </is>
      </c>
      <c r="J6" t="inlineStr">
        <is>
          <t>Sprucegrove Investment Management Ltd</t>
        </is>
      </c>
      <c r="L6" t="inlineStr">
        <is>
          <t>4,96%</t>
        </is>
      </c>
    </row>
    <row r="7">
      <c r="A7" s="5" t="inlineStr">
        <is>
          <t>Nominalwert / Nominal Value</t>
        </is>
      </c>
      <c r="B7" t="inlineStr">
        <is>
          <t>0,10</t>
        </is>
      </c>
      <c r="C7" s="5" t="inlineStr">
        <is>
          <t>E-Mail</t>
        </is>
      </c>
      <c r="D7" s="5" t="inlineStr"/>
      <c r="E7" t="inlineStr">
        <is>
          <t>halma@halma.com</t>
        </is>
      </c>
      <c r="J7" t="inlineStr">
        <is>
          <t>Mawer Investment Management</t>
        </is>
      </c>
      <c r="L7" t="inlineStr">
        <is>
          <t>4,86%</t>
        </is>
      </c>
    </row>
    <row r="8">
      <c r="A8" s="5" t="inlineStr">
        <is>
          <t>Land / Country</t>
        </is>
      </c>
      <c r="B8" t="inlineStr">
        <is>
          <t>Großbritannien</t>
        </is>
      </c>
      <c r="C8" s="5" t="inlineStr">
        <is>
          <t>Inv. Relations E-Mail</t>
        </is>
      </c>
      <c r="D8" s="5" t="inlineStr"/>
      <c r="E8" t="inlineStr">
        <is>
          <t>investor.relations@halma.com</t>
        </is>
      </c>
      <c r="J8" t="inlineStr">
        <is>
          <t>BlackRock Inc</t>
        </is>
      </c>
      <c r="L8" t="inlineStr">
        <is>
          <t>3,87%</t>
        </is>
      </c>
    </row>
    <row r="9">
      <c r="A9" s="5" t="inlineStr">
        <is>
          <t>Währung / Currency</t>
        </is>
      </c>
      <c r="B9" t="inlineStr">
        <is>
          <t>GBP</t>
        </is>
      </c>
      <c r="C9" s="5" t="inlineStr">
        <is>
          <t>Kontaktperson / Contact Person</t>
        </is>
      </c>
      <c r="D9" s="5" t="inlineStr"/>
      <c r="E9" t="inlineStr">
        <is>
          <t>Andrew Williams</t>
        </is>
      </c>
      <c r="J9" t="inlineStr">
        <is>
          <t>Freefloat</t>
        </is>
      </c>
      <c r="L9" t="inlineStr">
        <is>
          <t>66,06%</t>
        </is>
      </c>
    </row>
    <row r="10">
      <c r="A10" s="5" t="inlineStr">
        <is>
          <t>Branche / Industry</t>
        </is>
      </c>
      <c r="B10" t="inlineStr">
        <is>
          <t>Conglomerates</t>
        </is>
      </c>
      <c r="C10" s="5" t="inlineStr"/>
      <c r="D10" s="5" t="inlineStr"/>
    </row>
    <row r="11">
      <c r="A11" s="5" t="inlineStr">
        <is>
          <t>Sektor / Sector</t>
        </is>
      </c>
      <c r="B11" t="inlineStr">
        <is>
          <t>Various</t>
        </is>
      </c>
    </row>
    <row r="12">
      <c r="A12" s="5" t="inlineStr">
        <is>
          <t>Typ / Genre</t>
        </is>
      </c>
      <c r="B12" t="inlineStr">
        <is>
          <t>Stammaktie</t>
        </is>
      </c>
    </row>
    <row r="13">
      <c r="A13" s="5" t="inlineStr">
        <is>
          <t>Adresse / Address</t>
        </is>
      </c>
      <c r="B13" t="inlineStr">
        <is>
          <t>Halma plcMisbourne Court Rectory Way  UK-Amersham Bucks HP7 0DE</t>
        </is>
      </c>
    </row>
    <row r="14">
      <c r="A14" s="5" t="inlineStr">
        <is>
          <t>Management</t>
        </is>
      </c>
      <c r="B14" t="inlineStr">
        <is>
          <t>Andrew Williams, Marc Ronchetti, Jennifer Ward, Adam Meyers, Laura Stoltenberg, Paul Simmons, Inken Braunschmidt, Ruwan De Soyza, Catherine Michel</t>
        </is>
      </c>
    </row>
    <row r="15">
      <c r="A15" s="5" t="inlineStr">
        <is>
          <t>Aufsichtsrat / Board</t>
        </is>
      </c>
      <c r="B15" t="inlineStr">
        <is>
          <t>Paul Walker, Andrew Williams, Marc Ronchetti, Adam Meyers, Jennifer Ward, Daniela Barone Soares, Carole Cran, Jo Harlow, Tony Rice, Roy Twite</t>
        </is>
      </c>
    </row>
    <row r="16">
      <c r="A16" s="5" t="inlineStr">
        <is>
          <t>Beschreibung</t>
        </is>
      </c>
      <c r="B16" t="inlineStr">
        <is>
          <t>Halma plc ist eine international tätige Unternehmensgruppe, die Produkte entwickelt und vermarktet, die eingesetzt werden um Leben zu schützen und die Lebensqualität zu verbessern. Die Geschäftsbereiche des Konzerns sind in Process Safety, Infrastruktursicherheit, Gesundheit und Umwelttechnik und Analysen strukturiert. Process Safety umfasst Produkte, die Werktätige bei ihrer Arbeit schützen und Unfälle verhindern. Angeboten werden unter anderem Sicherheitsverriegelungen, Explosionsschutzgeräte und Gasdedektoren zur Warnung vor austretenden brennbaren und toxischen Gasen. Das Geschäftsfeld Infrastruktur Sicherheit ist für Produkte zur Sicherheit in Gebäuden wie Brandmeldeanlagen, Notfall- und Sicherheitssysteme für Aufzüge wie auch automatische Türsensoren zuständig. Das Segment Medica bietet diagnostische Geräte und Instrumente für die ärztliche Grundversorgung wie auch Spezialgeräte für die Augenchirurgie an Arztpraxen und Kliniken an und ist ausserdem als Partner für medizinische, wissenschaftliche und industrielle OEM-Präzisionsfertigungsbetriebe in den Bereichen Pumpen, Sonden, Ventile und Anschlüsse tätig. Die Division Umwelt und Analysen ist spezialisiert auf Produkte und Technologien für die Märkte Sicherheit, Biowissenschaften und Umwelt und offeriert unter anderem optoelektronische Photonikprodukte, Instrumente zur ökologischen Datenaufzeichnung, Wasserqualitätsprüfung und Wasseraufbereitung sowie Umweltüberwachungsgeräte mit Fokus auf hochpräzise Geräte zur Messung von Gas- und Flüssigkeitsströmung. Mit Tochtergesellschaften in mehr als 20 Ländern betreut die Halma plc Kunden in rund 160 Ländern weltweit. Die Gesellschaft wurde 1894 gegründet und hat seinen Hauptsitz in Amersham, in der Nähe von London. Copyright 2014 FINANCE BASE AG</t>
        </is>
      </c>
    </row>
    <row r="17">
      <c r="A17" s="5" t="inlineStr">
        <is>
          <t>Profile</t>
        </is>
      </c>
      <c r="B17" t="inlineStr">
        <is>
          <t>Halma plc, a group of companies internationally active, the products developed and marketed that are used to protect lives and improve the quality of life. The divisions of the Group are structured in process safety, infrastructure safety, health and environmental and analysis. Process Safety includes products that protect working people in their work and prevent accidents. Offer includes safety interlocks, explosion protection devices and Gasdedektoren for warning about discharged combustible and toxic gases. The business unit is responsible for security infrastructure products for safety in buildings such as fire alarms, emergency and safety systems for elevators as well as automatic door sensors. The Medica segment provides diagnostic equipment and tools for basic medical care as well as special equipment for eye surgery to doctors' offices and clinics and is also a partner for medical, scientific and industrial OEM precision manufacturing companies in the fields of pumps, probes, valves and connections involved. The environment and analysis division specializes in products and technologies for the markets of security, life sciences and environment and offers, among other optoelectronic photonic products, instruments for environmental data logging, water quality testing and water treatment and environmental monitoring equipment with a focus on high-precision equipment for measuring gas and liquid flow. With subsidiaries in more than 20 countries, the Halma plc serves customers in approximately 160 countries worldwide. The company was founded in 1894 and headquartered in Amersham, near London.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GBP per  31.03</t>
        </is>
      </c>
      <c r="B19" s="5" t="inlineStr">
        <is>
          <t>Balance Sheet in M  GBP per  31.03</t>
        </is>
      </c>
      <c r="C19" s="5" t="n">
        <v>2019</v>
      </c>
      <c r="D19" s="5" t="n">
        <v>2018</v>
      </c>
      <c r="E19" s="5" t="n">
        <v>2017</v>
      </c>
      <c r="F19" s="5" t="n">
        <v>2016</v>
      </c>
      <c r="G19" s="5" t="n">
        <v>2015</v>
      </c>
      <c r="H19" s="5" t="n">
        <v>2014</v>
      </c>
      <c r="I19" s="5" t="n">
        <v>2013</v>
      </c>
      <c r="J19" s="5" t="n">
        <v>2012</v>
      </c>
      <c r="K19" s="5" t="inlineStr"/>
      <c r="L19" s="5" t="inlineStr"/>
    </row>
    <row r="20">
      <c r="A20" s="5" t="inlineStr">
        <is>
          <t>Umsatz</t>
        </is>
      </c>
      <c r="B20" s="5" t="inlineStr">
        <is>
          <t>Revenue</t>
        </is>
      </c>
      <c r="C20" t="n">
        <v>1211</v>
      </c>
      <c r="D20" t="n">
        <v>1076</v>
      </c>
      <c r="E20" t="n">
        <v>961.7</v>
      </c>
      <c r="F20" t="n">
        <v>807.8</v>
      </c>
      <c r="G20" t="n">
        <v>726.1</v>
      </c>
      <c r="H20" t="n">
        <v>676.5</v>
      </c>
      <c r="I20" t="n">
        <v>619.2</v>
      </c>
      <c r="J20" t="n">
        <v>579.9</v>
      </c>
    </row>
    <row r="21">
      <c r="A21" s="5" t="inlineStr">
        <is>
          <t>Operatives Ergebnis (EBIT)</t>
        </is>
      </c>
      <c r="B21" s="5" t="inlineStr">
        <is>
          <t>EBIT Earning Before Interest &amp; Tax</t>
        </is>
      </c>
      <c r="C21" t="n">
        <v>217.8</v>
      </c>
      <c r="D21" t="n">
        <v>181.3</v>
      </c>
      <c r="E21" t="n">
        <v>167.1</v>
      </c>
      <c r="F21" t="n">
        <v>142.9</v>
      </c>
      <c r="G21" t="n">
        <v>137.1</v>
      </c>
      <c r="H21" t="n">
        <v>143.6</v>
      </c>
      <c r="I21" t="n">
        <v>118.4</v>
      </c>
      <c r="J21" t="n">
        <v>109.9</v>
      </c>
    </row>
    <row r="22">
      <c r="A22" s="5" t="inlineStr">
        <is>
          <t>Finanzergebnis</t>
        </is>
      </c>
      <c r="B22" s="5" t="inlineStr">
        <is>
          <t>Financial Result</t>
        </is>
      </c>
      <c r="C22" t="n">
        <v>-11.1</v>
      </c>
      <c r="D22" t="n">
        <v>-9.4</v>
      </c>
      <c r="E22" t="n">
        <v>-9.4</v>
      </c>
      <c r="F22" t="n">
        <v>-6.6</v>
      </c>
      <c r="G22" t="n">
        <v>-3.5</v>
      </c>
      <c r="H22" t="n">
        <v>-4.9</v>
      </c>
      <c r="I22" t="n">
        <v>3.9</v>
      </c>
      <c r="J22" t="n">
        <v>2.1</v>
      </c>
    </row>
    <row r="23">
      <c r="A23" s="5" t="inlineStr">
        <is>
          <t>Ergebnis vor Steuer (EBT)</t>
        </is>
      </c>
      <c r="B23" s="5" t="inlineStr">
        <is>
          <t>EBT Earning Before Tax</t>
        </is>
      </c>
      <c r="C23" t="n">
        <v>206.7</v>
      </c>
      <c r="D23" t="n">
        <v>171.9</v>
      </c>
      <c r="E23" t="n">
        <v>157.7</v>
      </c>
      <c r="F23" t="n">
        <v>136.3</v>
      </c>
      <c r="G23" t="n">
        <v>133.6</v>
      </c>
      <c r="H23" t="n">
        <v>138.7</v>
      </c>
      <c r="I23" t="n">
        <v>122.3</v>
      </c>
      <c r="J23" t="n">
        <v>112</v>
      </c>
    </row>
    <row r="24">
      <c r="A24" s="5" t="inlineStr">
        <is>
          <t>Ergebnis nach Steuer</t>
        </is>
      </c>
      <c r="B24" s="5" t="inlineStr">
        <is>
          <t>Earnings after tax</t>
        </is>
      </c>
      <c r="C24" t="n">
        <v>169.8</v>
      </c>
      <c r="D24" t="n">
        <v>154.2</v>
      </c>
      <c r="E24" t="n">
        <v>129.7</v>
      </c>
      <c r="F24" t="n">
        <v>108.8</v>
      </c>
      <c r="G24" t="n">
        <v>104</v>
      </c>
      <c r="H24" t="n">
        <v>106.3</v>
      </c>
      <c r="I24" t="n">
        <v>95.2</v>
      </c>
      <c r="J24" t="n">
        <v>86.7</v>
      </c>
    </row>
    <row r="25">
      <c r="A25" s="5" t="inlineStr">
        <is>
          <t>Minderheitenanteil</t>
        </is>
      </c>
      <c r="B25" s="5" t="inlineStr">
        <is>
          <t>Minority Share</t>
        </is>
      </c>
      <c r="C25" t="inlineStr">
        <is>
          <t>-</t>
        </is>
      </c>
      <c r="D25" t="inlineStr">
        <is>
          <t>-</t>
        </is>
      </c>
      <c r="E25" t="inlineStr">
        <is>
          <t>-</t>
        </is>
      </c>
      <c r="F25" t="inlineStr">
        <is>
          <t>-</t>
        </is>
      </c>
      <c r="G25" t="inlineStr">
        <is>
          <t>-</t>
        </is>
      </c>
      <c r="H25" t="inlineStr">
        <is>
          <t>-</t>
        </is>
      </c>
      <c r="I25" t="inlineStr">
        <is>
          <t>-</t>
        </is>
      </c>
      <c r="J25" t="inlineStr">
        <is>
          <t>-</t>
        </is>
      </c>
    </row>
    <row r="26">
      <c r="A26" s="5" t="inlineStr">
        <is>
          <t>Jahresüberschuss/-fehlbetrag</t>
        </is>
      </c>
      <c r="B26" s="5" t="inlineStr">
        <is>
          <t>Net Profit</t>
        </is>
      </c>
      <c r="C26" t="n">
        <v>169.8</v>
      </c>
      <c r="D26" t="n">
        <v>154.2</v>
      </c>
      <c r="E26" t="n">
        <v>129.7</v>
      </c>
      <c r="F26" t="n">
        <v>108.8</v>
      </c>
      <c r="G26" t="n">
        <v>104</v>
      </c>
      <c r="H26" t="n">
        <v>106.3</v>
      </c>
      <c r="I26" t="n">
        <v>95.2</v>
      </c>
      <c r="J26" t="n">
        <v>86.7</v>
      </c>
    </row>
    <row r="27">
      <c r="A27" s="5" t="inlineStr">
        <is>
          <t>Summe Umlaufvermögen</t>
        </is>
      </c>
      <c r="B27" s="5" t="inlineStr">
        <is>
          <t>Current Assets</t>
        </is>
      </c>
      <c r="C27" t="n">
        <v>486.2</v>
      </c>
      <c r="D27" t="n">
        <v>435.4</v>
      </c>
      <c r="E27" t="n">
        <v>398.6</v>
      </c>
      <c r="F27" t="n">
        <v>344.2</v>
      </c>
      <c r="G27" t="n">
        <v>278.5</v>
      </c>
      <c r="H27" t="n">
        <v>241.4</v>
      </c>
      <c r="I27" t="n">
        <v>253.4</v>
      </c>
      <c r="J27" t="n">
        <v>218.1</v>
      </c>
    </row>
    <row r="28">
      <c r="A28" s="5" t="inlineStr">
        <is>
          <t>Summe Anlagevermögen</t>
        </is>
      </c>
      <c r="B28" s="5" t="inlineStr">
        <is>
          <t>Fixed Assets</t>
        </is>
      </c>
      <c r="C28" t="n">
        <v>1098</v>
      </c>
      <c r="D28" t="n">
        <v>1012</v>
      </c>
      <c r="E28" t="n">
        <v>1004</v>
      </c>
      <c r="F28" t="n">
        <v>920.7</v>
      </c>
      <c r="G28" t="n">
        <v>664</v>
      </c>
      <c r="H28" t="n">
        <v>548.2</v>
      </c>
      <c r="I28" t="n">
        <v>596.5</v>
      </c>
      <c r="J28" t="n">
        <v>427.1</v>
      </c>
    </row>
    <row r="29">
      <c r="A29" s="5" t="inlineStr">
        <is>
          <t>Summe Aktiva</t>
        </is>
      </c>
      <c r="B29" s="5" t="inlineStr">
        <is>
          <t>Total Assets</t>
        </is>
      </c>
      <c r="C29" t="n">
        <v>1584</v>
      </c>
      <c r="D29" t="n">
        <v>1447</v>
      </c>
      <c r="E29" t="n">
        <v>1403</v>
      </c>
      <c r="F29" t="n">
        <v>1265</v>
      </c>
      <c r="G29" t="n">
        <v>942.5</v>
      </c>
      <c r="H29" t="n">
        <v>789.6</v>
      </c>
      <c r="I29" t="n">
        <v>849.9</v>
      </c>
      <c r="J29" t="n">
        <v>645.2</v>
      </c>
    </row>
    <row r="30">
      <c r="A30" s="5" t="inlineStr">
        <is>
          <t>Summe kurzfristiges Fremdkapital</t>
        </is>
      </c>
      <c r="B30" s="5" t="inlineStr">
        <is>
          <t>Short-Term Debt</t>
        </is>
      </c>
      <c r="C30" t="n">
        <v>213.1</v>
      </c>
      <c r="D30" t="n">
        <v>172</v>
      </c>
      <c r="E30" t="n">
        <v>159.3</v>
      </c>
      <c r="F30" t="n">
        <v>149.3</v>
      </c>
      <c r="G30" t="n">
        <v>129.2</v>
      </c>
      <c r="H30" t="n">
        <v>108.4</v>
      </c>
      <c r="I30" t="n">
        <v>120.6</v>
      </c>
      <c r="J30" t="n">
        <v>108.1</v>
      </c>
    </row>
    <row r="31">
      <c r="A31" s="5" t="inlineStr">
        <is>
          <t>Summe langfristiges Fremdkapital</t>
        </is>
      </c>
      <c r="B31" s="5" t="inlineStr">
        <is>
          <t>Long-Term Debt</t>
        </is>
      </c>
      <c r="C31" t="n">
        <v>389.3</v>
      </c>
      <c r="D31" t="n">
        <v>446.5</v>
      </c>
      <c r="E31" t="n">
        <v>465</v>
      </c>
      <c r="F31" t="n">
        <v>469.2</v>
      </c>
      <c r="G31" t="n">
        <v>264.4</v>
      </c>
      <c r="H31" t="n">
        <v>195.2</v>
      </c>
      <c r="I31" t="n">
        <v>276</v>
      </c>
      <c r="J31" t="n">
        <v>139</v>
      </c>
    </row>
    <row r="32">
      <c r="A32" s="5" t="inlineStr">
        <is>
          <t>Summe Fremdkapital</t>
        </is>
      </c>
      <c r="B32" s="5" t="inlineStr">
        <is>
          <t>Total Liabilities</t>
        </is>
      </c>
      <c r="C32" t="n">
        <v>602.4</v>
      </c>
      <c r="D32" t="n">
        <v>618.5</v>
      </c>
      <c r="E32" t="n">
        <v>624.3</v>
      </c>
      <c r="F32" t="n">
        <v>618.6</v>
      </c>
      <c r="G32" t="n">
        <v>393.6</v>
      </c>
      <c r="H32" t="n">
        <v>303.6</v>
      </c>
      <c r="I32" t="n">
        <v>396.6</v>
      </c>
      <c r="J32" t="n">
        <v>247.1</v>
      </c>
    </row>
    <row r="33">
      <c r="A33" s="5" t="inlineStr">
        <is>
          <t>Minderheitenanteil</t>
        </is>
      </c>
      <c r="B33" s="5" t="inlineStr">
        <is>
          <t>Minority Share</t>
        </is>
      </c>
      <c r="C33" t="inlineStr">
        <is>
          <t>-</t>
        </is>
      </c>
      <c r="D33" t="inlineStr">
        <is>
          <t>-</t>
        </is>
      </c>
      <c r="E33" t="inlineStr">
        <is>
          <t>-</t>
        </is>
      </c>
      <c r="F33" t="inlineStr">
        <is>
          <t>-</t>
        </is>
      </c>
      <c r="G33" t="inlineStr">
        <is>
          <t>-</t>
        </is>
      </c>
      <c r="H33" t="inlineStr">
        <is>
          <t>-</t>
        </is>
      </c>
      <c r="I33" t="inlineStr">
        <is>
          <t>-</t>
        </is>
      </c>
      <c r="J33" t="inlineStr">
        <is>
          <t>-</t>
        </is>
      </c>
    </row>
    <row r="34">
      <c r="A34" s="5" t="inlineStr">
        <is>
          <t>Summe Eigenkapital</t>
        </is>
      </c>
      <c r="B34" s="5" t="inlineStr">
        <is>
          <t>Equity</t>
        </is>
      </c>
      <c r="C34" t="n">
        <v>981.4</v>
      </c>
      <c r="D34" t="n">
        <v>828.4</v>
      </c>
      <c r="E34" t="n">
        <v>778.6</v>
      </c>
      <c r="F34" t="n">
        <v>646.3</v>
      </c>
      <c r="G34" t="n">
        <v>548.9</v>
      </c>
      <c r="H34" t="n">
        <v>486</v>
      </c>
      <c r="I34" t="n">
        <v>453.3</v>
      </c>
      <c r="J34" t="n">
        <v>398.1</v>
      </c>
    </row>
    <row r="35">
      <c r="A35" s="5" t="inlineStr">
        <is>
          <t>Summe Passiva</t>
        </is>
      </c>
      <c r="B35" s="5" t="inlineStr">
        <is>
          <t>Liabilities &amp; Shareholder Equity</t>
        </is>
      </c>
      <c r="C35" t="n">
        <v>1584</v>
      </c>
      <c r="D35" t="n">
        <v>1447</v>
      </c>
      <c r="E35" t="n">
        <v>1403</v>
      </c>
      <c r="F35" t="n">
        <v>1265</v>
      </c>
      <c r="G35" t="n">
        <v>942.5</v>
      </c>
      <c r="H35" t="n">
        <v>789.6</v>
      </c>
      <c r="I35" t="n">
        <v>849.9</v>
      </c>
      <c r="J35" t="n">
        <v>645.2</v>
      </c>
    </row>
    <row r="36">
      <c r="A36" s="5" t="inlineStr">
        <is>
          <t>Mio.Aktien im Umlauf</t>
        </is>
      </c>
      <c r="B36" s="5" t="inlineStr">
        <is>
          <t>Million shares outstanding</t>
        </is>
      </c>
      <c r="C36" t="n">
        <v>379.65</v>
      </c>
      <c r="D36" t="n">
        <v>379.65</v>
      </c>
      <c r="E36" t="n">
        <v>379.65</v>
      </c>
      <c r="F36" t="n">
        <v>379.65</v>
      </c>
      <c r="G36" t="n">
        <v>379.65</v>
      </c>
      <c r="H36" t="n">
        <v>379</v>
      </c>
      <c r="I36" t="n">
        <v>378.9</v>
      </c>
      <c r="J36" t="n">
        <v>378.6</v>
      </c>
    </row>
    <row r="37">
      <c r="A37" s="5" t="inlineStr">
        <is>
          <t>Mio.Aktien im Umlauf</t>
        </is>
      </c>
      <c r="B37" s="5" t="inlineStr">
        <is>
          <t>Million shares outstanding</t>
        </is>
      </c>
      <c r="C37" t="n">
        <v>379.65</v>
      </c>
      <c r="D37" t="n">
        <v>379.65</v>
      </c>
      <c r="E37" t="n">
        <v>379.65</v>
      </c>
      <c r="F37" t="n">
        <v>379.65</v>
      </c>
      <c r="G37" t="n">
        <v>379.65</v>
      </c>
      <c r="H37" t="n">
        <v>379</v>
      </c>
      <c r="I37" t="n">
        <v>378.9</v>
      </c>
      <c r="J37" t="n">
        <v>378.6</v>
      </c>
    </row>
    <row r="38">
      <c r="A38" s="5" t="inlineStr">
        <is>
          <t>Gezeichnetes Kapital (in Mio.)</t>
        </is>
      </c>
      <c r="B38" s="5" t="inlineStr">
        <is>
          <t>Subscribed Capital in M</t>
        </is>
      </c>
      <c r="C38" t="n">
        <v>38</v>
      </c>
      <c r="D38" t="n">
        <v>38</v>
      </c>
      <c r="E38" t="n">
        <v>38</v>
      </c>
      <c r="F38" t="n">
        <v>38</v>
      </c>
      <c r="G38" t="n">
        <v>38</v>
      </c>
      <c r="H38" t="n">
        <v>37.9</v>
      </c>
      <c r="I38" t="n">
        <v>37.9</v>
      </c>
      <c r="J38" t="n">
        <v>37.9</v>
      </c>
    </row>
    <row r="39">
      <c r="A39" s="5" t="inlineStr">
        <is>
          <t>Ergebnis je Aktie (brutto)</t>
        </is>
      </c>
      <c r="B39" s="5" t="inlineStr">
        <is>
          <t>Earnings per share</t>
        </is>
      </c>
      <c r="C39" t="n">
        <v>0.54</v>
      </c>
      <c r="D39" t="n">
        <v>0.45</v>
      </c>
      <c r="E39" t="n">
        <v>0.42</v>
      </c>
      <c r="F39" t="n">
        <v>0.36</v>
      </c>
      <c r="G39" t="n">
        <v>0.35</v>
      </c>
      <c r="H39" t="n">
        <v>0.37</v>
      </c>
      <c r="I39" t="n">
        <v>0.32</v>
      </c>
      <c r="J39" t="n">
        <v>0.3</v>
      </c>
    </row>
    <row r="40">
      <c r="A40" s="5" t="inlineStr">
        <is>
          <t>Ergebnis je Aktie (unverwässert)</t>
        </is>
      </c>
      <c r="B40" s="5" t="inlineStr">
        <is>
          <t>Basic Earnings per share</t>
        </is>
      </c>
      <c r="C40" t="n">
        <v>0.45</v>
      </c>
      <c r="D40" t="n">
        <v>0.41</v>
      </c>
      <c r="E40" t="n">
        <v>0.34</v>
      </c>
      <c r="F40" t="n">
        <v>0.29</v>
      </c>
      <c r="G40" t="n">
        <v>0.27</v>
      </c>
      <c r="H40" t="n">
        <v>0.28</v>
      </c>
      <c r="I40" t="n">
        <v>0.25</v>
      </c>
      <c r="J40" t="n">
        <v>0.23</v>
      </c>
    </row>
    <row r="41">
      <c r="A41" s="5" t="inlineStr">
        <is>
          <t>Ergebnis je Aktie (verwässert)</t>
        </is>
      </c>
      <c r="B41" s="5" t="inlineStr">
        <is>
          <t>Diluted Earnings per share</t>
        </is>
      </c>
      <c r="C41" t="n">
        <v>0.45</v>
      </c>
      <c r="D41" t="n">
        <v>0.41</v>
      </c>
      <c r="E41" t="n">
        <v>0.34</v>
      </c>
      <c r="F41" t="n">
        <v>0.29</v>
      </c>
      <c r="G41" t="n">
        <v>0.27</v>
      </c>
      <c r="H41" t="n">
        <v>0.28</v>
      </c>
      <c r="I41" t="n">
        <v>0.25</v>
      </c>
      <c r="J41" t="n">
        <v>0.23</v>
      </c>
    </row>
    <row r="42">
      <c r="A42" s="5" t="inlineStr">
        <is>
          <t>Dividende je Aktie</t>
        </is>
      </c>
      <c r="B42" s="5" t="inlineStr">
        <is>
          <t>Dividend per share</t>
        </is>
      </c>
      <c r="C42" t="n">
        <v>0.16</v>
      </c>
      <c r="D42" t="n">
        <v>0.15</v>
      </c>
      <c r="E42" t="n">
        <v>0.14</v>
      </c>
      <c r="F42" t="n">
        <v>0.13</v>
      </c>
      <c r="G42" t="n">
        <v>0.12</v>
      </c>
      <c r="H42" t="n">
        <v>0.11</v>
      </c>
      <c r="I42" t="n">
        <v>0.1</v>
      </c>
      <c r="J42" t="n">
        <v>0.1</v>
      </c>
    </row>
    <row r="43">
      <c r="A43" s="5" t="inlineStr">
        <is>
          <t>Dividendenausschüttung in Mio</t>
        </is>
      </c>
      <c r="B43" s="5" t="inlineStr">
        <is>
          <t>Dividend Payment in M</t>
        </is>
      </c>
      <c r="C43" t="n">
        <v>57.2</v>
      </c>
      <c r="D43" t="n">
        <v>55.6</v>
      </c>
      <c r="E43" t="n">
        <v>51.9</v>
      </c>
      <c r="F43" t="n">
        <v>48.5</v>
      </c>
      <c r="G43" t="n">
        <v>45.3</v>
      </c>
      <c r="H43" t="n">
        <v>42.2</v>
      </c>
      <c r="I43" t="n">
        <v>39.4</v>
      </c>
      <c r="J43" t="n">
        <v>36.7</v>
      </c>
    </row>
    <row r="44">
      <c r="A44" s="5" t="inlineStr">
        <is>
          <t>Umsatz</t>
        </is>
      </c>
      <c r="B44" s="5" t="inlineStr">
        <is>
          <t>Revenue</t>
        </is>
      </c>
      <c r="C44" t="n">
        <v>3.19</v>
      </c>
      <c r="D44" t="n">
        <v>2.83</v>
      </c>
      <c r="E44" t="n">
        <v>2.53</v>
      </c>
      <c r="F44" t="n">
        <v>2.13</v>
      </c>
      <c r="G44" t="n">
        <v>1.91</v>
      </c>
      <c r="H44" t="n">
        <v>1.78</v>
      </c>
      <c r="I44" t="n">
        <v>1.63</v>
      </c>
      <c r="J44" t="n">
        <v>1.53</v>
      </c>
    </row>
    <row r="45">
      <c r="A45" s="5" t="inlineStr">
        <is>
          <t>Buchwert je Aktie</t>
        </is>
      </c>
      <c r="B45" s="5" t="inlineStr">
        <is>
          <t>Book value per share</t>
        </is>
      </c>
      <c r="C45" t="n">
        <v>2.59</v>
      </c>
      <c r="D45" t="n">
        <v>2.18</v>
      </c>
      <c r="E45" t="n">
        <v>2.05</v>
      </c>
      <c r="F45" t="n">
        <v>1.7</v>
      </c>
      <c r="G45" t="n">
        <v>1.45</v>
      </c>
      <c r="H45" t="n">
        <v>1.28</v>
      </c>
      <c r="I45" t="n">
        <v>1.2</v>
      </c>
      <c r="J45" t="n">
        <v>1.05</v>
      </c>
    </row>
    <row r="46">
      <c r="A46" s="5" t="inlineStr">
        <is>
          <t>Cashflow je Aktie</t>
        </is>
      </c>
      <c r="B46" s="5" t="inlineStr">
        <is>
          <t>Cashflow per share</t>
        </is>
      </c>
      <c r="C46" t="n">
        <v>0.58</v>
      </c>
      <c r="D46" t="n">
        <v>0.46</v>
      </c>
      <c r="E46" t="n">
        <v>0.45</v>
      </c>
      <c r="F46" t="n">
        <v>0.39</v>
      </c>
      <c r="G46" t="n">
        <v>0.36</v>
      </c>
      <c r="H46" t="n">
        <v>0.32</v>
      </c>
      <c r="I46" t="n">
        <v>0.29</v>
      </c>
      <c r="J46" t="n">
        <v>0.26</v>
      </c>
    </row>
    <row r="47">
      <c r="A47" s="5" t="inlineStr">
        <is>
          <t>Bilanzsumme je Aktie</t>
        </is>
      </c>
      <c r="B47" s="5" t="inlineStr">
        <is>
          <t>Total assets per share</t>
        </is>
      </c>
      <c r="C47" t="n">
        <v>4.17</v>
      </c>
      <c r="D47" t="n">
        <v>3.81</v>
      </c>
      <c r="E47" t="n">
        <v>3.7</v>
      </c>
      <c r="F47" t="n">
        <v>3.33</v>
      </c>
      <c r="G47" t="n">
        <v>2.48</v>
      </c>
      <c r="H47" t="n">
        <v>2.08</v>
      </c>
      <c r="I47" t="n">
        <v>2.24</v>
      </c>
      <c r="J47" t="n">
        <v>1.7</v>
      </c>
    </row>
    <row r="48">
      <c r="A48" s="5" t="inlineStr">
        <is>
          <t>Personal am Ende des Jahres</t>
        </is>
      </c>
      <c r="B48" s="5" t="inlineStr">
        <is>
          <t>Staff at the end of year</t>
        </is>
      </c>
      <c r="C48" t="n">
        <v>6508</v>
      </c>
      <c r="D48" t="n">
        <v>6113</v>
      </c>
      <c r="E48" t="n">
        <v>5771</v>
      </c>
      <c r="F48" t="n">
        <v>5604</v>
      </c>
      <c r="G48" t="n">
        <v>5328</v>
      </c>
      <c r="H48" t="n">
        <v>4999</v>
      </c>
      <c r="I48" t="n">
        <v>4716</v>
      </c>
      <c r="J48" t="n">
        <v>4347</v>
      </c>
    </row>
    <row r="49">
      <c r="A49" s="5" t="inlineStr">
        <is>
          <t>Personalaufwand in Mio. GBP</t>
        </is>
      </c>
      <c r="B49" s="5" t="inlineStr"/>
      <c r="C49" t="n">
        <v>347</v>
      </c>
      <c r="D49" t="n">
        <v>303.6</v>
      </c>
      <c r="E49" t="n">
        <v>272.8</v>
      </c>
      <c r="F49" t="n">
        <v>225.6</v>
      </c>
      <c r="G49" t="n">
        <v>199.8</v>
      </c>
      <c r="H49" t="n">
        <v>180.9</v>
      </c>
      <c r="I49" t="n">
        <v>164.9</v>
      </c>
      <c r="J49" t="n">
        <v>154.4</v>
      </c>
    </row>
    <row r="50">
      <c r="A50" s="5" t="inlineStr">
        <is>
          <t>Aufwand je Mitarbeiter in GBP</t>
        </is>
      </c>
      <c r="B50" s="5" t="inlineStr"/>
      <c r="C50" t="n">
        <v>53319</v>
      </c>
      <c r="D50" t="n">
        <v>49665</v>
      </c>
      <c r="E50" t="n">
        <v>47271</v>
      </c>
      <c r="F50" t="n">
        <v>40257</v>
      </c>
      <c r="G50" t="n">
        <v>37500</v>
      </c>
      <c r="H50" t="n">
        <v>36187</v>
      </c>
      <c r="I50" t="n">
        <v>34966</v>
      </c>
      <c r="J50" t="n">
        <v>35519</v>
      </c>
    </row>
    <row r="51">
      <c r="A51" s="5" t="inlineStr">
        <is>
          <t>Umsatz je Aktie</t>
        </is>
      </c>
      <c r="B51" s="5" t="inlineStr">
        <is>
          <t>Revenue per share</t>
        </is>
      </c>
      <c r="C51" t="n">
        <v>186063</v>
      </c>
      <c r="D51" t="n">
        <v>176051</v>
      </c>
      <c r="E51" t="n">
        <v>166644</v>
      </c>
      <c r="F51" t="n">
        <v>144147</v>
      </c>
      <c r="G51" t="n">
        <v>136280</v>
      </c>
      <c r="H51" t="n">
        <v>135327</v>
      </c>
      <c r="I51" t="n">
        <v>131298</v>
      </c>
      <c r="J51" t="n">
        <v>133402</v>
      </c>
    </row>
    <row r="52">
      <c r="A52" s="5" t="inlineStr">
        <is>
          <t>Bruttoergebnis je Mitarbeiter in GBP</t>
        </is>
      </c>
      <c r="B52" s="5" t="inlineStr"/>
      <c r="C52" t="inlineStr">
        <is>
          <t>-</t>
        </is>
      </c>
      <c r="D52" t="inlineStr">
        <is>
          <t>-</t>
        </is>
      </c>
      <c r="E52" t="inlineStr">
        <is>
          <t>-</t>
        </is>
      </c>
      <c r="F52" t="inlineStr">
        <is>
          <t>-</t>
        </is>
      </c>
      <c r="G52" t="inlineStr">
        <is>
          <t>-</t>
        </is>
      </c>
      <c r="H52" t="inlineStr">
        <is>
          <t>-</t>
        </is>
      </c>
      <c r="I52" t="inlineStr">
        <is>
          <t>-</t>
        </is>
      </c>
      <c r="J52" t="inlineStr">
        <is>
          <t>-</t>
        </is>
      </c>
    </row>
    <row r="53">
      <c r="A53" s="5" t="inlineStr">
        <is>
          <t>Gewinn je Mitarbeiter in GBP</t>
        </is>
      </c>
      <c r="B53" s="5" t="inlineStr"/>
      <c r="C53" t="n">
        <v>26091</v>
      </c>
      <c r="D53" t="n">
        <v>25225</v>
      </c>
      <c r="E53" t="n">
        <v>22474</v>
      </c>
      <c r="F53" t="n">
        <v>19415</v>
      </c>
      <c r="G53" t="n">
        <v>19520</v>
      </c>
      <c r="H53" t="n">
        <v>21264</v>
      </c>
      <c r="I53" t="n">
        <v>20187</v>
      </c>
      <c r="J53" t="n">
        <v>19945</v>
      </c>
    </row>
    <row r="54">
      <c r="A54" s="5" t="inlineStr">
        <is>
          <t>KGV (Kurs/Gewinn)</t>
        </is>
      </c>
      <c r="B54" s="5" t="inlineStr">
        <is>
          <t>PE (price/earnings)</t>
        </is>
      </c>
      <c r="C54" t="n">
        <v>37.3</v>
      </c>
      <c r="D54" t="n">
        <v>29</v>
      </c>
      <c r="E54" t="n">
        <v>27.9</v>
      </c>
      <c r="F54" t="n">
        <v>31.4</v>
      </c>
      <c r="G54" t="n">
        <v>25.9</v>
      </c>
      <c r="H54" t="n">
        <v>20.9</v>
      </c>
      <c r="I54" t="n">
        <v>20.7</v>
      </c>
      <c r="J54" t="n">
        <v>16.6</v>
      </c>
    </row>
    <row r="55">
      <c r="A55" s="5" t="inlineStr">
        <is>
          <t>KUV (Kurs/Umsatz)</t>
        </is>
      </c>
      <c r="B55" s="5" t="inlineStr">
        <is>
          <t>PS (price/sales)</t>
        </is>
      </c>
      <c r="C55" t="n">
        <v>5.24</v>
      </c>
      <c r="D55" t="n">
        <v>4.16</v>
      </c>
      <c r="E55" t="n">
        <v>3.78</v>
      </c>
      <c r="F55" t="n">
        <v>4.29</v>
      </c>
      <c r="G55" t="n">
        <v>3.65</v>
      </c>
      <c r="H55" t="n">
        <v>3.28</v>
      </c>
      <c r="I55" t="n">
        <v>3.17</v>
      </c>
      <c r="J55" t="n">
        <v>2.49</v>
      </c>
    </row>
    <row r="56">
      <c r="A56" s="5" t="inlineStr">
        <is>
          <t>KBV (Kurs/Buchwert)</t>
        </is>
      </c>
      <c r="B56" s="5" t="inlineStr">
        <is>
          <t>PB (price/book value)</t>
        </is>
      </c>
      <c r="C56" t="n">
        <v>6.47</v>
      </c>
      <c r="D56" t="n">
        <v>5.4</v>
      </c>
      <c r="E56" t="n">
        <v>4.67</v>
      </c>
      <c r="F56" t="n">
        <v>5.36</v>
      </c>
      <c r="G56" t="n">
        <v>4.83</v>
      </c>
      <c r="H56" t="n">
        <v>4.57</v>
      </c>
      <c r="I56" t="n">
        <v>4.33</v>
      </c>
      <c r="J56" t="n">
        <v>3.62</v>
      </c>
    </row>
    <row r="57">
      <c r="A57" s="5" t="inlineStr">
        <is>
          <t>KCV (Kurs/Cashflow)</t>
        </is>
      </c>
      <c r="B57" s="5" t="inlineStr">
        <is>
          <t>PC (price/cashflow)</t>
        </is>
      </c>
      <c r="C57" t="n">
        <v>28.98</v>
      </c>
      <c r="D57" t="n">
        <v>25.83</v>
      </c>
      <c r="E57" t="n">
        <v>21.06</v>
      </c>
      <c r="F57" t="n">
        <v>23.19</v>
      </c>
      <c r="G57" t="n">
        <v>19.34</v>
      </c>
      <c r="H57" t="n">
        <v>18.28</v>
      </c>
      <c r="I57" t="n">
        <v>18.14</v>
      </c>
      <c r="J57" t="n">
        <v>14.76</v>
      </c>
    </row>
    <row r="58">
      <c r="A58" s="5" t="inlineStr">
        <is>
          <t>Dividendenrendite in %</t>
        </is>
      </c>
      <c r="B58" s="5" t="inlineStr">
        <is>
          <t>Dividend Yield in %</t>
        </is>
      </c>
      <c r="C58" t="n">
        <v>0.9399999999999999</v>
      </c>
      <c r="D58" t="n">
        <v>1.25</v>
      </c>
      <c r="E58" t="n">
        <v>1.43</v>
      </c>
      <c r="F58" t="n">
        <v>1.41</v>
      </c>
      <c r="G58" t="n">
        <v>1.71</v>
      </c>
      <c r="H58" t="n">
        <v>1.88</v>
      </c>
      <c r="I58" t="n">
        <v>1.93</v>
      </c>
      <c r="J58" t="n">
        <v>2.62</v>
      </c>
    </row>
    <row r="59">
      <c r="A59" s="5" t="inlineStr">
        <is>
          <t>Gewinnrendite in %</t>
        </is>
      </c>
      <c r="B59" s="5" t="inlineStr">
        <is>
          <t>Return on profit in %</t>
        </is>
      </c>
      <c r="C59" t="n">
        <v>2.7</v>
      </c>
      <c r="D59" t="n">
        <v>3.5</v>
      </c>
      <c r="E59" t="n">
        <v>3.6</v>
      </c>
      <c r="F59" t="n">
        <v>3.2</v>
      </c>
      <c r="G59" t="n">
        <v>3.9</v>
      </c>
      <c r="H59" t="n">
        <v>4.8</v>
      </c>
      <c r="I59" t="n">
        <v>4.8</v>
      </c>
      <c r="J59" t="n">
        <v>6</v>
      </c>
    </row>
    <row r="60">
      <c r="A60" s="5" t="inlineStr">
        <is>
          <t>Eigenkapitalrendite in %</t>
        </is>
      </c>
      <c r="B60" s="5" t="inlineStr">
        <is>
          <t>Return on Equity in %</t>
        </is>
      </c>
      <c r="C60" t="n">
        <v>17.3</v>
      </c>
      <c r="D60" t="n">
        <v>18.61</v>
      </c>
      <c r="E60" t="n">
        <v>16.66</v>
      </c>
      <c r="F60" t="n">
        <v>16.83</v>
      </c>
      <c r="G60" t="n">
        <v>18.95</v>
      </c>
      <c r="H60" t="n">
        <v>21.87</v>
      </c>
      <c r="I60" t="n">
        <v>21</v>
      </c>
      <c r="J60" t="n">
        <v>21.78</v>
      </c>
    </row>
    <row r="61">
      <c r="A61" s="5" t="inlineStr">
        <is>
          <t>Umsatzrendite in %</t>
        </is>
      </c>
      <c r="B61" s="5" t="inlineStr">
        <is>
          <t>Return on sales in %</t>
        </is>
      </c>
      <c r="C61" t="n">
        <v>14.02</v>
      </c>
      <c r="D61" t="n">
        <v>14.33</v>
      </c>
      <c r="E61" t="n">
        <v>13.49</v>
      </c>
      <c r="F61" t="n">
        <v>13.47</v>
      </c>
      <c r="G61" t="n">
        <v>14.32</v>
      </c>
      <c r="H61" t="n">
        <v>15.71</v>
      </c>
      <c r="I61" t="n">
        <v>15.37</v>
      </c>
      <c r="J61" t="n">
        <v>14.95</v>
      </c>
    </row>
    <row r="62">
      <c r="A62" s="5" t="inlineStr">
        <is>
          <t>Gesamtkapitalrendite in %</t>
        </is>
      </c>
      <c r="B62" s="5" t="inlineStr">
        <is>
          <t>Total Return on Investment in %</t>
        </is>
      </c>
      <c r="C62" t="n">
        <v>10.72</v>
      </c>
      <c r="D62" t="n">
        <v>10.66</v>
      </c>
      <c r="E62" t="n">
        <v>9.24</v>
      </c>
      <c r="F62" t="n">
        <v>8.6</v>
      </c>
      <c r="G62" t="n">
        <v>11.03</v>
      </c>
      <c r="H62" t="n">
        <v>13.46</v>
      </c>
      <c r="I62" t="n">
        <v>11.2</v>
      </c>
      <c r="J62" t="n">
        <v>13.44</v>
      </c>
    </row>
    <row r="63">
      <c r="A63" s="5" t="inlineStr">
        <is>
          <t>Return on Investment in %</t>
        </is>
      </c>
      <c r="B63" s="5" t="inlineStr">
        <is>
          <t>Return on Investment in %</t>
        </is>
      </c>
      <c r="C63" t="n">
        <v>10.72</v>
      </c>
      <c r="D63" t="n">
        <v>10.66</v>
      </c>
      <c r="E63" t="n">
        <v>9.24</v>
      </c>
      <c r="F63" t="n">
        <v>8.6</v>
      </c>
      <c r="G63" t="n">
        <v>11.03</v>
      </c>
      <c r="H63" t="n">
        <v>13.46</v>
      </c>
      <c r="I63" t="n">
        <v>11.2</v>
      </c>
      <c r="J63" t="n">
        <v>13.44</v>
      </c>
    </row>
    <row r="64">
      <c r="A64" s="5" t="inlineStr">
        <is>
          <t>Arbeitsintensität in %</t>
        </is>
      </c>
      <c r="B64" s="5" t="inlineStr">
        <is>
          <t>Work Intensity in %</t>
        </is>
      </c>
      <c r="C64" t="n">
        <v>30.7</v>
      </c>
      <c r="D64" t="n">
        <v>30.09</v>
      </c>
      <c r="E64" t="n">
        <v>28.41</v>
      </c>
      <c r="F64" t="n">
        <v>27.21</v>
      </c>
      <c r="G64" t="n">
        <v>29.55</v>
      </c>
      <c r="H64" t="n">
        <v>30.57</v>
      </c>
      <c r="I64" t="n">
        <v>29.82</v>
      </c>
      <c r="J64" t="n">
        <v>33.8</v>
      </c>
    </row>
    <row r="65">
      <c r="A65" s="5" t="inlineStr">
        <is>
          <t>Eigenkapitalquote in %</t>
        </is>
      </c>
      <c r="B65" s="5" t="inlineStr">
        <is>
          <t>Equity Ratio in %</t>
        </is>
      </c>
      <c r="C65" t="n">
        <v>61.96</v>
      </c>
      <c r="D65" t="n">
        <v>57.25</v>
      </c>
      <c r="E65" t="n">
        <v>55.5</v>
      </c>
      <c r="F65" t="n">
        <v>51.09</v>
      </c>
      <c r="G65" t="n">
        <v>58.24</v>
      </c>
      <c r="H65" t="n">
        <v>61.55</v>
      </c>
      <c r="I65" t="n">
        <v>53.34</v>
      </c>
      <c r="J65" t="n">
        <v>61.7</v>
      </c>
    </row>
    <row r="66">
      <c r="A66" s="5" t="inlineStr">
        <is>
          <t>Fremdkapitalquote in %</t>
        </is>
      </c>
      <c r="B66" s="5" t="inlineStr">
        <is>
          <t>Debt Ratio in %</t>
        </is>
      </c>
      <c r="C66" t="n">
        <v>38.04</v>
      </c>
      <c r="D66" t="n">
        <v>42.75</v>
      </c>
      <c r="E66" t="n">
        <v>44.5</v>
      </c>
      <c r="F66" t="n">
        <v>48.91</v>
      </c>
      <c r="G66" t="n">
        <v>41.76</v>
      </c>
      <c r="H66" t="n">
        <v>38.45</v>
      </c>
      <c r="I66" t="n">
        <v>46.66</v>
      </c>
      <c r="J66" t="n">
        <v>38.3</v>
      </c>
    </row>
    <row r="67">
      <c r="A67" s="5" t="inlineStr">
        <is>
          <t>Verschuldungsgrad in %</t>
        </is>
      </c>
      <c r="B67" s="5" t="inlineStr">
        <is>
          <t>Finance Gearing in %</t>
        </is>
      </c>
      <c r="C67" t="n">
        <v>61.38</v>
      </c>
      <c r="D67" t="n">
        <v>74.66</v>
      </c>
      <c r="E67" t="n">
        <v>80.2</v>
      </c>
      <c r="F67" t="n">
        <v>95.70999999999999</v>
      </c>
      <c r="G67" t="n">
        <v>71.70999999999999</v>
      </c>
      <c r="H67" t="n">
        <v>62.47</v>
      </c>
      <c r="I67" t="n">
        <v>87.48999999999999</v>
      </c>
      <c r="J67" t="n">
        <v>62.07</v>
      </c>
    </row>
    <row r="68">
      <c r="A68" s="5" t="inlineStr"/>
      <c r="B68" s="5" t="inlineStr"/>
    </row>
    <row r="69">
      <c r="A69" s="5" t="inlineStr">
        <is>
          <t>Kurzfristige Vermögensquote in %</t>
        </is>
      </c>
      <c r="B69" s="5" t="inlineStr">
        <is>
          <t>Current Assets Ratio in %</t>
        </is>
      </c>
      <c r="C69" t="n">
        <v>30.69</v>
      </c>
      <c r="D69" t="n">
        <v>30.09</v>
      </c>
      <c r="E69" t="n">
        <v>28.41</v>
      </c>
      <c r="F69" t="n">
        <v>27.21</v>
      </c>
      <c r="G69" t="n">
        <v>29.55</v>
      </c>
      <c r="H69" t="n">
        <v>30.57</v>
      </c>
      <c r="I69" t="n">
        <v>29.82</v>
      </c>
    </row>
    <row r="70">
      <c r="A70" s="5" t="inlineStr">
        <is>
          <t>Nettogewinn Marge in %</t>
        </is>
      </c>
      <c r="B70" s="5" t="inlineStr">
        <is>
          <t>Net Profit Marge in %</t>
        </is>
      </c>
      <c r="C70" t="n">
        <v>5322.88</v>
      </c>
      <c r="D70" t="n">
        <v>5448.76</v>
      </c>
      <c r="E70" t="n">
        <v>5126.48</v>
      </c>
      <c r="F70" t="n">
        <v>5107.98</v>
      </c>
      <c r="G70" t="n">
        <v>5445.03</v>
      </c>
      <c r="H70" t="n">
        <v>5971.91</v>
      </c>
      <c r="I70" t="n">
        <v>5840.49</v>
      </c>
    </row>
    <row r="71">
      <c r="A71" s="5" t="inlineStr">
        <is>
          <t>Operative Ergebnis Marge in %</t>
        </is>
      </c>
      <c r="B71" s="5" t="inlineStr">
        <is>
          <t>EBIT Marge in %</t>
        </is>
      </c>
      <c r="C71" t="n">
        <v>6827.59</v>
      </c>
      <c r="D71" t="n">
        <v>6406.36</v>
      </c>
      <c r="E71" t="n">
        <v>6604.74</v>
      </c>
      <c r="F71" t="n">
        <v>6708.92</v>
      </c>
      <c r="G71" t="n">
        <v>7178.01</v>
      </c>
      <c r="H71" t="n">
        <v>8067.42</v>
      </c>
      <c r="I71" t="n">
        <v>7263.8</v>
      </c>
    </row>
    <row r="72">
      <c r="A72" s="5" t="inlineStr">
        <is>
          <t>Vermögensumsschlag in %</t>
        </is>
      </c>
      <c r="B72" s="5" t="inlineStr">
        <is>
          <t>Asset Turnover in %</t>
        </is>
      </c>
      <c r="C72" t="n">
        <v>0.2</v>
      </c>
      <c r="D72" t="n">
        <v>0.2</v>
      </c>
      <c r="E72" t="n">
        <v>0.18</v>
      </c>
      <c r="F72" t="n">
        <v>0.17</v>
      </c>
      <c r="G72" t="n">
        <v>0.2</v>
      </c>
      <c r="H72" t="n">
        <v>0.23</v>
      </c>
      <c r="I72" t="n">
        <v>0.19</v>
      </c>
    </row>
    <row r="73">
      <c r="A73" s="5" t="inlineStr">
        <is>
          <t>Langfristige Vermögensquote in %</t>
        </is>
      </c>
      <c r="B73" s="5" t="inlineStr">
        <is>
          <t>Non-Current Assets Ratio in %</t>
        </is>
      </c>
      <c r="C73" t="n">
        <v>69.31999999999999</v>
      </c>
      <c r="D73" t="n">
        <v>69.94</v>
      </c>
      <c r="E73" t="n">
        <v>71.56</v>
      </c>
      <c r="F73" t="n">
        <v>72.78</v>
      </c>
      <c r="G73" t="n">
        <v>70.45</v>
      </c>
      <c r="H73" t="n">
        <v>69.43000000000001</v>
      </c>
      <c r="I73" t="n">
        <v>70.18000000000001</v>
      </c>
    </row>
    <row r="74">
      <c r="A74" s="5" t="inlineStr">
        <is>
          <t>Gesamtkapitalrentabilität</t>
        </is>
      </c>
      <c r="B74" s="5" t="inlineStr">
        <is>
          <t>ROA Return on Assets in %</t>
        </is>
      </c>
      <c r="C74" t="n">
        <v>10.72</v>
      </c>
      <c r="D74" t="n">
        <v>10.66</v>
      </c>
      <c r="E74" t="n">
        <v>9.24</v>
      </c>
      <c r="F74" t="n">
        <v>8.6</v>
      </c>
      <c r="G74" t="n">
        <v>11.03</v>
      </c>
      <c r="H74" t="n">
        <v>13.46</v>
      </c>
      <c r="I74" t="n">
        <v>11.2</v>
      </c>
    </row>
    <row r="75">
      <c r="A75" s="5" t="inlineStr">
        <is>
          <t>Ertrag des eingesetzten Kapitals</t>
        </is>
      </c>
      <c r="B75" s="5" t="inlineStr">
        <is>
          <t>ROCE Return on Cap. Empl. in %</t>
        </is>
      </c>
      <c r="C75" t="n">
        <v>15.89</v>
      </c>
      <c r="D75" t="n">
        <v>14.22</v>
      </c>
      <c r="E75" t="n">
        <v>13.44</v>
      </c>
      <c r="F75" t="n">
        <v>12.81</v>
      </c>
      <c r="G75" t="n">
        <v>16.86</v>
      </c>
      <c r="H75" t="n">
        <v>21.08</v>
      </c>
      <c r="I75" t="n">
        <v>16.23</v>
      </c>
    </row>
    <row r="76">
      <c r="A76" s="5" t="inlineStr">
        <is>
          <t>Eigenkapital zu Anlagevermögen</t>
        </is>
      </c>
      <c r="B76" s="5" t="inlineStr">
        <is>
          <t>Equity to Fixed Assets in %</t>
        </is>
      </c>
      <c r="C76" t="n">
        <v>89.38</v>
      </c>
      <c r="D76" t="n">
        <v>81.86</v>
      </c>
      <c r="E76" t="n">
        <v>77.55</v>
      </c>
      <c r="F76" t="n">
        <v>70.2</v>
      </c>
      <c r="G76" t="n">
        <v>82.67</v>
      </c>
      <c r="H76" t="n">
        <v>88.65000000000001</v>
      </c>
      <c r="I76" t="n">
        <v>75.98999999999999</v>
      </c>
    </row>
    <row r="77">
      <c r="A77" s="5" t="inlineStr">
        <is>
          <t>Liquidität Dritten Grades</t>
        </is>
      </c>
      <c r="B77" s="5" t="inlineStr">
        <is>
          <t>Current Ratio in %</t>
        </is>
      </c>
      <c r="C77" t="n">
        <v>228.16</v>
      </c>
      <c r="D77" t="n">
        <v>253.14</v>
      </c>
      <c r="E77" t="n">
        <v>250.22</v>
      </c>
      <c r="F77" t="n">
        <v>230.54</v>
      </c>
      <c r="G77" t="n">
        <v>215.56</v>
      </c>
      <c r="H77" t="n">
        <v>222.69</v>
      </c>
      <c r="I77" t="n">
        <v>210.12</v>
      </c>
    </row>
    <row r="78">
      <c r="A78" s="5" t="inlineStr">
        <is>
          <t>Operativer Cashflow</t>
        </is>
      </c>
      <c r="B78" s="5" t="inlineStr">
        <is>
          <t>Operating Cashflow in M</t>
        </is>
      </c>
      <c r="C78" t="n">
        <v>11002.257</v>
      </c>
      <c r="D78" t="n">
        <v>9806.359499999999</v>
      </c>
      <c r="E78" t="n">
        <v>7995.428999999999</v>
      </c>
      <c r="F78" t="n">
        <v>8804.083500000001</v>
      </c>
      <c r="G78" t="n">
        <v>7342.431</v>
      </c>
      <c r="H78" t="n">
        <v>6928.120000000001</v>
      </c>
      <c r="I78" t="n">
        <v>6873.246</v>
      </c>
    </row>
    <row r="79">
      <c r="A79" s="5" t="inlineStr">
        <is>
          <t>Aktienrückkauf</t>
        </is>
      </c>
      <c r="B79" s="5" t="inlineStr">
        <is>
          <t>Share Buyback in M</t>
        </is>
      </c>
      <c r="C79" t="n">
        <v>0</v>
      </c>
      <c r="D79" t="n">
        <v>0</v>
      </c>
      <c r="E79" t="n">
        <v>0</v>
      </c>
      <c r="F79" t="n">
        <v>0</v>
      </c>
      <c r="G79" t="n">
        <v>-0.6499999999999773</v>
      </c>
      <c r="H79" t="n">
        <v>-0.1000000000000227</v>
      </c>
      <c r="I79" t="n">
        <v>-0.2999999999999545</v>
      </c>
    </row>
    <row r="80">
      <c r="A80" s="5" t="inlineStr">
        <is>
          <t>Umsatzwachstum 1J in %</t>
        </is>
      </c>
      <c r="B80" s="5" t="inlineStr">
        <is>
          <t>Revenue Growth 1Y in %</t>
        </is>
      </c>
      <c r="C80" t="n">
        <v>12.72</v>
      </c>
      <c r="D80" t="n">
        <v>11.86</v>
      </c>
      <c r="E80" t="n">
        <v>18.78</v>
      </c>
      <c r="F80" t="n">
        <v>11.52</v>
      </c>
      <c r="G80" t="n">
        <v>7.3</v>
      </c>
      <c r="H80" t="n">
        <v>9.199999999999999</v>
      </c>
      <c r="I80" t="n">
        <v>6.54</v>
      </c>
    </row>
    <row r="81">
      <c r="A81" s="5" t="inlineStr">
        <is>
          <t>Umsatzwachstum 3J in %</t>
        </is>
      </c>
      <c r="B81" s="5" t="inlineStr">
        <is>
          <t>Revenue Growth 3Y in %</t>
        </is>
      </c>
      <c r="C81" t="n">
        <v>14.45</v>
      </c>
      <c r="D81" t="n">
        <v>14.05</v>
      </c>
      <c r="E81" t="n">
        <v>12.53</v>
      </c>
      <c r="F81" t="n">
        <v>9.34</v>
      </c>
      <c r="G81" t="n">
        <v>7.68</v>
      </c>
      <c r="H81" t="inlineStr">
        <is>
          <t>-</t>
        </is>
      </c>
      <c r="I81" t="inlineStr">
        <is>
          <t>-</t>
        </is>
      </c>
    </row>
    <row r="82">
      <c r="A82" s="5" t="inlineStr">
        <is>
          <t>Umsatzwachstum 5J in %</t>
        </is>
      </c>
      <c r="B82" s="5" t="inlineStr">
        <is>
          <t>Revenue Growth 5Y in %</t>
        </is>
      </c>
      <c r="C82" t="n">
        <v>12.44</v>
      </c>
      <c r="D82" t="n">
        <v>11.73</v>
      </c>
      <c r="E82" t="n">
        <v>10.67</v>
      </c>
      <c r="F82" t="inlineStr">
        <is>
          <t>-</t>
        </is>
      </c>
      <c r="G82" t="inlineStr">
        <is>
          <t>-</t>
        </is>
      </c>
      <c r="H82" t="inlineStr">
        <is>
          <t>-</t>
        </is>
      </c>
      <c r="I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row>
    <row r="84">
      <c r="A84" s="5" t="inlineStr">
        <is>
          <t>Gewinnwachstum 1J in %</t>
        </is>
      </c>
      <c r="B84" s="5" t="inlineStr">
        <is>
          <t>Earnings Growth 1Y in %</t>
        </is>
      </c>
      <c r="C84" t="n">
        <v>10.12</v>
      </c>
      <c r="D84" t="n">
        <v>18.89</v>
      </c>
      <c r="E84" t="n">
        <v>19.21</v>
      </c>
      <c r="F84" t="n">
        <v>4.62</v>
      </c>
      <c r="G84" t="n">
        <v>-2.16</v>
      </c>
      <c r="H84" t="n">
        <v>11.66</v>
      </c>
      <c r="I84" t="n">
        <v>9.800000000000001</v>
      </c>
    </row>
    <row r="85">
      <c r="A85" s="5" t="inlineStr">
        <is>
          <t>Gewinnwachstum 3J in %</t>
        </is>
      </c>
      <c r="B85" s="5" t="inlineStr">
        <is>
          <t>Earnings Growth 3Y in %</t>
        </is>
      </c>
      <c r="C85" t="n">
        <v>16.07</v>
      </c>
      <c r="D85" t="n">
        <v>14.24</v>
      </c>
      <c r="E85" t="n">
        <v>7.22</v>
      </c>
      <c r="F85" t="n">
        <v>4.71</v>
      </c>
      <c r="G85" t="n">
        <v>6.43</v>
      </c>
      <c r="H85" t="inlineStr">
        <is>
          <t>-</t>
        </is>
      </c>
      <c r="I85" t="inlineStr">
        <is>
          <t>-</t>
        </is>
      </c>
    </row>
    <row r="86">
      <c r="A86" s="5" t="inlineStr">
        <is>
          <t>Gewinnwachstum 5J in %</t>
        </is>
      </c>
      <c r="B86" s="5" t="inlineStr">
        <is>
          <t>Earnings Growth 5Y in %</t>
        </is>
      </c>
      <c r="C86" t="n">
        <v>10.14</v>
      </c>
      <c r="D86" t="n">
        <v>10.44</v>
      </c>
      <c r="E86" t="n">
        <v>8.630000000000001</v>
      </c>
      <c r="F86" t="inlineStr">
        <is>
          <t>-</t>
        </is>
      </c>
      <c r="G86" t="inlineStr">
        <is>
          <t>-</t>
        </is>
      </c>
      <c r="H86" t="inlineStr">
        <is>
          <t>-</t>
        </is>
      </c>
      <c r="I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row>
    <row r="88">
      <c r="A88" s="5" t="inlineStr">
        <is>
          <t>PEG Ratio</t>
        </is>
      </c>
      <c r="B88" s="5" t="inlineStr">
        <is>
          <t>KGW Kurs/Gewinn/Wachstum</t>
        </is>
      </c>
      <c r="C88" t="n">
        <v>3.68</v>
      </c>
      <c r="D88" t="n">
        <v>2.78</v>
      </c>
      <c r="E88" t="n">
        <v>3.23</v>
      </c>
      <c r="F88" t="inlineStr">
        <is>
          <t>-</t>
        </is>
      </c>
      <c r="G88" t="inlineStr">
        <is>
          <t>-</t>
        </is>
      </c>
      <c r="H88" t="inlineStr">
        <is>
          <t>-</t>
        </is>
      </c>
      <c r="I88" t="inlineStr">
        <is>
          <t>-</t>
        </is>
      </c>
    </row>
    <row r="89">
      <c r="A89" s="5" t="inlineStr">
        <is>
          <t>EBIT-Wachstum 1J in %</t>
        </is>
      </c>
      <c r="B89" s="5" t="inlineStr">
        <is>
          <t>EBIT Growth 1Y in %</t>
        </is>
      </c>
      <c r="C89" t="n">
        <v>20.13</v>
      </c>
      <c r="D89" t="n">
        <v>8.5</v>
      </c>
      <c r="E89" t="n">
        <v>16.93</v>
      </c>
      <c r="F89" t="n">
        <v>4.23</v>
      </c>
      <c r="G89" t="n">
        <v>-4.53</v>
      </c>
      <c r="H89" t="n">
        <v>21.28</v>
      </c>
      <c r="I89" t="n">
        <v>7.73</v>
      </c>
    </row>
    <row r="90">
      <c r="A90" s="5" t="inlineStr">
        <is>
          <t>EBIT-Wachstum 3J in %</t>
        </is>
      </c>
      <c r="B90" s="5" t="inlineStr">
        <is>
          <t>EBIT Growth 3Y in %</t>
        </is>
      </c>
      <c r="C90" t="n">
        <v>15.19</v>
      </c>
      <c r="D90" t="n">
        <v>9.890000000000001</v>
      </c>
      <c r="E90" t="n">
        <v>5.54</v>
      </c>
      <c r="F90" t="n">
        <v>6.99</v>
      </c>
      <c r="G90" t="n">
        <v>8.16</v>
      </c>
      <c r="H90" t="inlineStr">
        <is>
          <t>-</t>
        </is>
      </c>
      <c r="I90" t="inlineStr">
        <is>
          <t>-</t>
        </is>
      </c>
    </row>
    <row r="91">
      <c r="A91" s="5" t="inlineStr">
        <is>
          <t>EBIT-Wachstum 5J in %</t>
        </is>
      </c>
      <c r="B91" s="5" t="inlineStr">
        <is>
          <t>EBIT Growth 5Y in %</t>
        </is>
      </c>
      <c r="C91" t="n">
        <v>9.050000000000001</v>
      </c>
      <c r="D91" t="n">
        <v>9.279999999999999</v>
      </c>
      <c r="E91" t="n">
        <v>9.130000000000001</v>
      </c>
      <c r="F91" t="inlineStr">
        <is>
          <t>-</t>
        </is>
      </c>
      <c r="G91" t="inlineStr">
        <is>
          <t>-</t>
        </is>
      </c>
      <c r="H91" t="inlineStr">
        <is>
          <t>-</t>
        </is>
      </c>
      <c r="I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row>
    <row r="93">
      <c r="A93" s="5" t="inlineStr">
        <is>
          <t>Op.Cashflow Wachstum 1J in %</t>
        </is>
      </c>
      <c r="B93" s="5" t="inlineStr">
        <is>
          <t>Op.Cashflow Wachstum 1Y in %</t>
        </is>
      </c>
      <c r="C93" t="n">
        <v>12.2</v>
      </c>
      <c r="D93" t="n">
        <v>22.65</v>
      </c>
      <c r="E93" t="n">
        <v>-9.18</v>
      </c>
      <c r="F93" t="n">
        <v>19.91</v>
      </c>
      <c r="G93" t="n">
        <v>5.8</v>
      </c>
      <c r="H93" t="n">
        <v>0.77</v>
      </c>
      <c r="I93" t="n">
        <v>22.9</v>
      </c>
    </row>
    <row r="94">
      <c r="A94" s="5" t="inlineStr">
        <is>
          <t>Op.Cashflow Wachstum 3J in %</t>
        </is>
      </c>
      <c r="B94" s="5" t="inlineStr">
        <is>
          <t>Op.Cashflow Wachstum 3Y in %</t>
        </is>
      </c>
      <c r="C94" t="n">
        <v>8.56</v>
      </c>
      <c r="D94" t="n">
        <v>11.13</v>
      </c>
      <c r="E94" t="n">
        <v>5.51</v>
      </c>
      <c r="F94" t="n">
        <v>8.83</v>
      </c>
      <c r="G94" t="n">
        <v>9.82</v>
      </c>
      <c r="H94" t="inlineStr">
        <is>
          <t>-</t>
        </is>
      </c>
      <c r="I94" t="inlineStr">
        <is>
          <t>-</t>
        </is>
      </c>
    </row>
    <row r="95">
      <c r="A95" s="5" t="inlineStr">
        <is>
          <t>Op.Cashflow Wachstum 5J in %</t>
        </is>
      </c>
      <c r="B95" s="5" t="inlineStr">
        <is>
          <t>Op.Cashflow Wachstum 5Y in %</t>
        </is>
      </c>
      <c r="C95" t="n">
        <v>10.28</v>
      </c>
      <c r="D95" t="n">
        <v>7.99</v>
      </c>
      <c r="E95" t="n">
        <v>8.039999999999999</v>
      </c>
      <c r="F95" t="inlineStr">
        <is>
          <t>-</t>
        </is>
      </c>
      <c r="G95" t="inlineStr">
        <is>
          <t>-</t>
        </is>
      </c>
      <c r="H95" t="inlineStr">
        <is>
          <t>-</t>
        </is>
      </c>
      <c r="I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row>
    <row r="97">
      <c r="A97" s="5" t="inlineStr">
        <is>
          <t>Working Capital in Mio</t>
        </is>
      </c>
      <c r="B97" s="5" t="inlineStr">
        <is>
          <t>Working Capital in M</t>
        </is>
      </c>
      <c r="C97" t="n">
        <v>273.1</v>
      </c>
      <c r="D97" t="n">
        <v>263.4</v>
      </c>
      <c r="E97" t="n">
        <v>239.3</v>
      </c>
      <c r="F97" t="n">
        <v>194.9</v>
      </c>
      <c r="G97" t="n">
        <v>149.3</v>
      </c>
      <c r="H97" t="n">
        <v>133</v>
      </c>
      <c r="I97" t="n">
        <v>132.8</v>
      </c>
      <c r="J97" t="n">
        <v>110</v>
      </c>
    </row>
  </sheetData>
  <pageMargins bottom="1" footer="0.5" header="0.5" left="0.75" right="0.75" top="1"/>
</worksheet>
</file>

<file path=xl/worksheets/sheet41.xml><?xml version="1.0" encoding="utf-8"?>
<worksheet xmlns="http://schemas.openxmlformats.org/spreadsheetml/2006/main">
  <sheetPr>
    <outlinePr summaryBelow="1" summaryRight="1"/>
    <pageSetUpPr/>
  </sheetPr>
  <dimension ref="A1:M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0"/>
  </cols>
  <sheetData>
    <row r="1">
      <c r="A1" s="1" t="inlineStr">
        <is>
          <t xml:space="preserve">HARGREAVES LANSDOWN </t>
        </is>
      </c>
      <c r="B1" s="2" t="inlineStr">
        <is>
          <t>WKN: A0MR1A  ISIN: GB00B1VZ0M25  US-Symbol:HRGLF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+44-117-900-9000</t>
        </is>
      </c>
      <c r="G4" t="inlineStr">
        <is>
          <t>31.01.2020</t>
        </is>
      </c>
      <c r="H4" t="inlineStr">
        <is>
          <t>Score Half Year</t>
        </is>
      </c>
      <c r="J4" t="inlineStr">
        <is>
          <t>Peter Hargreaves</t>
        </is>
      </c>
      <c r="L4" t="inlineStr">
        <is>
          <t>32,18%</t>
        </is>
      </c>
    </row>
    <row r="5">
      <c r="A5" s="5" t="inlineStr">
        <is>
          <t>Ticker</t>
        </is>
      </c>
      <c r="B5" t="inlineStr">
        <is>
          <t>DMB</t>
        </is>
      </c>
      <c r="C5" s="5" t="inlineStr">
        <is>
          <t>Fax</t>
        </is>
      </c>
      <c r="D5" s="5" t="inlineStr"/>
      <c r="E5" t="inlineStr">
        <is>
          <t>-</t>
        </is>
      </c>
      <c r="G5" t="inlineStr">
        <is>
          <t>07.08.2020</t>
        </is>
      </c>
      <c r="H5" t="inlineStr">
        <is>
          <t>Preliminary Results</t>
        </is>
      </c>
      <c r="J5" t="inlineStr">
        <is>
          <t>Stephen Lansdown</t>
        </is>
      </c>
      <c r="L5" t="inlineStr">
        <is>
          <t>10,89%</t>
        </is>
      </c>
    </row>
    <row r="6">
      <c r="A6" s="5" t="inlineStr">
        <is>
          <t>Gelistet Seit / Listed Since</t>
        </is>
      </c>
      <c r="B6" t="inlineStr">
        <is>
          <t>-</t>
        </is>
      </c>
      <c r="C6" s="5" t="inlineStr">
        <is>
          <t>Internet</t>
        </is>
      </c>
      <c r="D6" s="5" t="inlineStr"/>
      <c r="E6" t="inlineStr">
        <is>
          <t>http://www.hl.co.uk</t>
        </is>
      </c>
      <c r="G6" t="inlineStr">
        <is>
          <t>04.09.2020</t>
        </is>
      </c>
      <c r="H6" t="inlineStr">
        <is>
          <t>Publication Of Annual Report</t>
        </is>
      </c>
      <c r="J6" t="inlineStr">
        <is>
          <t>BlackRock, Inc</t>
        </is>
      </c>
      <c r="L6" t="inlineStr">
        <is>
          <t>6,81%</t>
        </is>
      </c>
    </row>
    <row r="7">
      <c r="A7" s="5" t="inlineStr">
        <is>
          <t>Nominalwert / Nominal Value</t>
        </is>
      </c>
      <c r="B7" t="inlineStr">
        <is>
          <t>-</t>
        </is>
      </c>
      <c r="C7" s="5" t="inlineStr">
        <is>
          <t>Inv. Relations Telefon / Phone</t>
        </is>
      </c>
      <c r="D7" s="5" t="inlineStr"/>
      <c r="E7" t="inlineStr">
        <is>
          <t>+44-117-988-9880</t>
        </is>
      </c>
      <c r="G7" t="inlineStr">
        <is>
          <t>08.10.2020</t>
        </is>
      </c>
      <c r="H7" t="inlineStr">
        <is>
          <t>Annual General Meeting</t>
        </is>
      </c>
      <c r="J7" t="inlineStr">
        <is>
          <t>Baillie Gifford &amp; Co</t>
        </is>
      </c>
      <c r="L7" t="inlineStr">
        <is>
          <t>5,04%</t>
        </is>
      </c>
    </row>
    <row r="8">
      <c r="A8" s="5" t="inlineStr">
        <is>
          <t>Land / Country</t>
        </is>
      </c>
      <c r="B8" t="inlineStr">
        <is>
          <t>Großbritannien</t>
        </is>
      </c>
      <c r="C8" s="5" t="inlineStr">
        <is>
          <t>Inv. Relations E-Mail</t>
        </is>
      </c>
      <c r="D8" s="5" t="inlineStr"/>
      <c r="E8" t="inlineStr">
        <is>
          <t>ir@hl.co.uk</t>
        </is>
      </c>
      <c r="J8" t="inlineStr">
        <is>
          <t>Lindsell Train Limited</t>
        </is>
      </c>
      <c r="L8" t="inlineStr">
        <is>
          <t>5,01%</t>
        </is>
      </c>
    </row>
    <row r="9">
      <c r="A9" s="5" t="inlineStr">
        <is>
          <t>Währung / Currency</t>
        </is>
      </c>
      <c r="B9" t="inlineStr">
        <is>
          <t>GBP</t>
        </is>
      </c>
      <c r="C9" s="5" t="inlineStr">
        <is>
          <t>Kontaktperson / Contact Person</t>
        </is>
      </c>
      <c r="D9" s="5" t="inlineStr"/>
      <c r="E9" t="inlineStr">
        <is>
          <t>-</t>
        </is>
      </c>
      <c r="J9" t="inlineStr">
        <is>
          <t>APG Asset Management NV</t>
        </is>
      </c>
      <c r="L9" t="inlineStr">
        <is>
          <t>3,03%</t>
        </is>
      </c>
    </row>
    <row r="10">
      <c r="A10" s="5" t="inlineStr">
        <is>
          <t>Branche / Industry</t>
        </is>
      </c>
      <c r="B10" t="inlineStr">
        <is>
          <t>Financial Services</t>
        </is>
      </c>
      <c r="C10" s="5" t="inlineStr"/>
      <c r="D10" s="5" t="inlineStr"/>
      <c r="J10" t="inlineStr">
        <is>
          <t>Freefloat</t>
        </is>
      </c>
      <c r="L10" t="inlineStr">
        <is>
          <t>37,04%</t>
        </is>
      </c>
    </row>
    <row r="11">
      <c r="A11" s="5" t="inlineStr">
        <is>
          <t>Sektor / Sector</t>
        </is>
      </c>
      <c r="B11" t="inlineStr">
        <is>
          <t>Financial Sector</t>
        </is>
      </c>
    </row>
    <row r="12">
      <c r="A12" s="5" t="inlineStr">
        <is>
          <t>Typ / Genre</t>
        </is>
      </c>
      <c r="B12" t="inlineStr">
        <is>
          <t>Stammaktie</t>
        </is>
      </c>
    </row>
    <row r="13">
      <c r="A13" s="5" t="inlineStr">
        <is>
          <t>Adresse / Address</t>
        </is>
      </c>
      <c r="B13" t="inlineStr">
        <is>
          <t>Hargreaves Lansdown plcOne College Square South, Anchor Road  UK-Bristol BS1 5HL</t>
        </is>
      </c>
    </row>
    <row r="14">
      <c r="A14" s="5" t="inlineStr">
        <is>
          <t>Management</t>
        </is>
      </c>
      <c r="B14" t="inlineStr">
        <is>
          <t>Chris Hill, Philip Johnson</t>
        </is>
      </c>
    </row>
    <row r="15">
      <c r="A15" s="5" t="inlineStr">
        <is>
          <t>Aufsichtsrat / Board</t>
        </is>
      </c>
      <c r="B15" t="inlineStr">
        <is>
          <t>Deanna Oppenheimer, Christopher Hill, Philip Johnson, Stephen Robertson, Shirley Garrood, Fiona Clutterbuck, Roger Perkin, Dan Olley</t>
        </is>
      </c>
    </row>
    <row r="16">
      <c r="A16" s="5" t="inlineStr">
        <is>
          <t>Beschreibung</t>
        </is>
      </c>
      <c r="B16" t="inlineStr">
        <is>
          <t>Hargreaves Lansdown plc ist einer der führenden unabhängigen britischen Finanzdienstleister und Asset Management-Spezialisten. Das Unternehmen fungiert als Fonds Supermarkt, Fondsmanager, Discount-Broker, Börsenmakler, Rentenspezialist wie auch als Vermögensverwalter und Finanzberater. Die Geschäftsbereiche sind in Vantage Service, Discretionary services und verwaltete Fonds und Drittanbietern und andere Dienstleistungen strukturiert. Vantage ist ein One-Stop-Shop für Investoren, die ihre eigenen Anlageentscheidungen treffen und ihr Vermögen selbständig verwalten. Die Kunden können aus einem umfangreichen Angebot an ISA, Fonds, Aktien, SIPPs und Gruppen-SIPPs auswählen. Das Geschäftsfeld Discretionary services und verwaltete Fonds umfasst die Hargreaves Lansdown Multi-Manager-Fonds und den kundenspezifischen Portfolio Management Service (PMS). Hier übernehmen die HL Multi-Manger die Vermögensverwaltung für ihre Kunden und betreuen professionell acht Multi-Manager-Fonds. Die Division Drittanbietern und andere Dienstleistungen bietet unter anderem unabhängige Finanzberatung, Fremdwährungstransaktionen sowie Aktien- und Rentenpapiermaklergeschäftsdienstleistungen für private Investoren und Unternehmen an. Hargreaves Lansdown wurde 1981 von Peter Hargreaves und Stephen Lansdown gegründet und hat seinen Hauptsitz in Bristol, UK. Copyright 2014 FINANCE BASE AG</t>
        </is>
      </c>
    </row>
    <row r="17">
      <c r="A17" s="5" t="inlineStr">
        <is>
          <t>Profile</t>
        </is>
      </c>
      <c r="B17" t="inlineStr">
        <is>
          <t>Hargreaves Lansdown plc is one of the UK's leading independent financial services and asset management specialists. The company acts as a fund supermarket, fund managers, discount brokers, stock brokers, pension specialist as well as asset managers and financial advisors. The divisions are structured in Vantage Service, discretionary services and managed funds and third-party and other services. Vantage is a one-stop shop for investors who make their own investment decisions and their assets manage independently. Customers can choose from a wide range of ISA, funds, stocks, SIPPs and group SIPPs. The business segment Discretionary services and managed funds includes Hargreaves Lansdown multi-manager funds and customized portfolio management services (PMS). Here, the HL Multi-Manager take over asset management for their customers and serve professionally eight multi-manager funds. The third-party and other services division provides, among other independent financial advice, foreign currency transactions and equity and bond paper brokerage services to private investors and companies. Hargreaves Lansdown was founded in 1981 by Peter Hargreaves and Stephen Lansdown and headquartered in Bristol,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row>
    <row r="19">
      <c r="A19" s="5" t="inlineStr">
        <is>
          <t>Bilanz in Mio.  GBP per  30.06</t>
        </is>
      </c>
      <c r="B19" s="5" t="inlineStr">
        <is>
          <t>Balance Sheet in M  GBP per  30.06</t>
        </is>
      </c>
      <c r="C19" s="5" t="n">
        <v>2019</v>
      </c>
      <c r="D19" s="5" t="n">
        <v>2018</v>
      </c>
      <c r="E19" s="5" t="n">
        <v>2017</v>
      </c>
      <c r="F19" s="5" t="n">
        <v>2016</v>
      </c>
      <c r="G19" s="5" t="n">
        <v>2015</v>
      </c>
      <c r="H19" s="5" t="n">
        <v>2014</v>
      </c>
      <c r="I19" s="5" t="n">
        <v>2013</v>
      </c>
      <c r="J19" s="5" t="n">
        <v>2012</v>
      </c>
      <c r="K19" s="5" t="n">
        <v>2011</v>
      </c>
      <c r="L19" s="5" t="n">
        <v>2010</v>
      </c>
      <c r="M19" s="5" t="n">
        <v>2009</v>
      </c>
    </row>
    <row r="20">
      <c r="A20" s="5" t="inlineStr">
        <is>
          <t>Umsatz</t>
        </is>
      </c>
      <c r="B20" s="5" t="inlineStr">
        <is>
          <t>Revenue</t>
        </is>
      </c>
      <c r="C20" t="inlineStr">
        <is>
          <t>-</t>
        </is>
      </c>
      <c r="D20" t="n">
        <v>447.6</v>
      </c>
      <c r="E20" t="n">
        <v>385.7</v>
      </c>
      <c r="F20" t="n">
        <v>388.3</v>
      </c>
      <c r="G20" t="n">
        <v>395.1</v>
      </c>
      <c r="H20" t="n">
        <v>358.4</v>
      </c>
      <c r="I20" t="n">
        <v>292.4</v>
      </c>
      <c r="J20" t="n">
        <v>238.7</v>
      </c>
      <c r="K20" t="n">
        <v>207.9</v>
      </c>
      <c r="L20" t="n">
        <v>159</v>
      </c>
      <c r="M20" t="n">
        <v>132.8</v>
      </c>
    </row>
    <row r="21">
      <c r="A21" s="5" t="inlineStr">
        <is>
          <t>Operatives Ergebnis (EBIT)</t>
        </is>
      </c>
      <c r="B21" s="5" t="inlineStr">
        <is>
          <t>EBIT Earning Before Interest &amp; Tax</t>
        </is>
      </c>
      <c r="C21" t="inlineStr">
        <is>
          <t>-</t>
        </is>
      </c>
      <c r="D21" t="n">
        <v>291.1</v>
      </c>
      <c r="E21" t="n">
        <v>261.1</v>
      </c>
      <c r="F21" t="n">
        <v>218.3</v>
      </c>
      <c r="G21" t="n">
        <v>198.1</v>
      </c>
      <c r="H21" t="n">
        <v>208</v>
      </c>
      <c r="I21" t="n">
        <v>192.5</v>
      </c>
      <c r="J21" t="n">
        <v>150.6</v>
      </c>
      <c r="K21" t="n">
        <v>124.4</v>
      </c>
      <c r="L21" t="n">
        <v>85.40000000000001</v>
      </c>
      <c r="M21" t="n">
        <v>69.8</v>
      </c>
    </row>
    <row r="22">
      <c r="A22" s="5" t="inlineStr">
        <is>
          <t>Finanzergebnis</t>
        </is>
      </c>
      <c r="B22" s="5" t="inlineStr">
        <is>
          <t>Financial Result</t>
        </is>
      </c>
      <c r="C22" t="inlineStr">
        <is>
          <t>-</t>
        </is>
      </c>
      <c r="D22" t="n">
        <v>1.3</v>
      </c>
      <c r="E22" t="n">
        <v>4.7</v>
      </c>
      <c r="F22" t="n">
        <v>0.6</v>
      </c>
      <c r="G22" t="n">
        <v>0.9</v>
      </c>
      <c r="H22" t="n">
        <v>1.8</v>
      </c>
      <c r="I22" t="n">
        <v>2.7</v>
      </c>
      <c r="J22" t="n">
        <v>2.2</v>
      </c>
      <c r="K22" t="n">
        <v>1.6</v>
      </c>
      <c r="L22" t="n">
        <v>0.9</v>
      </c>
      <c r="M22" t="n">
        <v>3.3</v>
      </c>
    </row>
    <row r="23">
      <c r="A23" s="5" t="inlineStr">
        <is>
          <t>Ergebnis vor Steuer (EBT)</t>
        </is>
      </c>
      <c r="B23" s="5" t="inlineStr">
        <is>
          <t>EBT Earning Before Tax</t>
        </is>
      </c>
      <c r="C23" t="inlineStr">
        <is>
          <t>-</t>
        </is>
      </c>
      <c r="D23" t="n">
        <v>292.4</v>
      </c>
      <c r="E23" t="n">
        <v>265.8</v>
      </c>
      <c r="F23" t="n">
        <v>218.9</v>
      </c>
      <c r="G23" t="n">
        <v>199</v>
      </c>
      <c r="H23" t="n">
        <v>209.8</v>
      </c>
      <c r="I23" t="n">
        <v>195.2</v>
      </c>
      <c r="J23" t="n">
        <v>152.8</v>
      </c>
      <c r="K23" t="n">
        <v>126</v>
      </c>
      <c r="L23" t="n">
        <v>86.3</v>
      </c>
      <c r="M23" t="n">
        <v>73.09999999999999</v>
      </c>
    </row>
    <row r="24">
      <c r="A24" s="5" t="inlineStr">
        <is>
          <t>Ergebnis nach Steuer</t>
        </is>
      </c>
      <c r="B24" s="5" t="inlineStr">
        <is>
          <t>Earnings after tax</t>
        </is>
      </c>
      <c r="C24" t="inlineStr">
        <is>
          <t>-</t>
        </is>
      </c>
      <c r="D24" t="n">
        <v>236.7</v>
      </c>
      <c r="E24" t="n">
        <v>212</v>
      </c>
      <c r="F24" t="n">
        <v>177.3</v>
      </c>
      <c r="G24" t="n">
        <v>157.2</v>
      </c>
      <c r="H24" t="n">
        <v>162.7</v>
      </c>
      <c r="I24" t="n">
        <v>149</v>
      </c>
      <c r="J24" t="n">
        <v>113.3</v>
      </c>
      <c r="K24" t="n">
        <v>91.90000000000001</v>
      </c>
      <c r="L24" t="n">
        <v>61.3</v>
      </c>
      <c r="M24" t="n">
        <v>52.1</v>
      </c>
    </row>
    <row r="25">
      <c r="A25" s="5" t="inlineStr">
        <is>
          <t>Minderheitenanteil</t>
        </is>
      </c>
      <c r="B25" s="5" t="inlineStr">
        <is>
          <t>Minority Share</t>
        </is>
      </c>
      <c r="C25" t="inlineStr">
        <is>
          <t>-</t>
        </is>
      </c>
      <c r="D25" t="n">
        <v>-0.4</v>
      </c>
      <c r="E25" t="n">
        <v>-0.3</v>
      </c>
      <c r="F25" t="n">
        <v>-0.4</v>
      </c>
      <c r="G25" t="n">
        <v>-0.6</v>
      </c>
      <c r="H25" t="n">
        <v>-0.6</v>
      </c>
      <c r="I25" t="n">
        <v>-0.6</v>
      </c>
      <c r="J25" t="n">
        <v>-0.4</v>
      </c>
      <c r="K25" t="n">
        <v>-0.1</v>
      </c>
      <c r="L25" t="inlineStr">
        <is>
          <t>-</t>
        </is>
      </c>
      <c r="M25" t="inlineStr">
        <is>
          <t>-</t>
        </is>
      </c>
    </row>
    <row r="26">
      <c r="A26" s="5" t="inlineStr">
        <is>
          <t>Jahresüberschuss/-fehlbetrag</t>
        </is>
      </c>
      <c r="B26" s="5" t="inlineStr">
        <is>
          <t>Net Profit</t>
        </is>
      </c>
      <c r="C26" t="inlineStr">
        <is>
          <t>-</t>
        </is>
      </c>
      <c r="D26" t="n">
        <v>236.3</v>
      </c>
      <c r="E26" t="n">
        <v>211.7</v>
      </c>
      <c r="F26" t="n">
        <v>176.9</v>
      </c>
      <c r="G26" t="n">
        <v>156.7</v>
      </c>
      <c r="H26" t="n">
        <v>162.1</v>
      </c>
      <c r="I26" t="n">
        <v>148.4</v>
      </c>
      <c r="J26" t="n">
        <v>113</v>
      </c>
      <c r="K26" t="n">
        <v>91.8</v>
      </c>
      <c r="L26" t="n">
        <v>61.3</v>
      </c>
      <c r="M26" t="n">
        <v>52.1</v>
      </c>
    </row>
    <row r="27">
      <c r="A27" s="5" t="inlineStr">
        <is>
          <t>Summe Umlaufvermögen</t>
        </is>
      </c>
      <c r="B27" s="5" t="inlineStr">
        <is>
          <t>Current Assets</t>
        </is>
      </c>
      <c r="C27" t="inlineStr">
        <is>
          <t>-</t>
        </is>
      </c>
      <c r="D27" t="n">
        <v>754.2</v>
      </c>
      <c r="E27" t="n">
        <v>714.6</v>
      </c>
      <c r="F27" t="n">
        <v>829.4</v>
      </c>
      <c r="G27" t="n">
        <v>629.4</v>
      </c>
      <c r="H27" t="n">
        <v>506</v>
      </c>
      <c r="I27" t="n">
        <v>462.6</v>
      </c>
      <c r="J27" t="n">
        <v>302.6</v>
      </c>
      <c r="K27" t="n">
        <v>300.4</v>
      </c>
      <c r="L27" t="n">
        <v>177.8</v>
      </c>
      <c r="M27" t="n">
        <v>165.2</v>
      </c>
    </row>
    <row r="28">
      <c r="A28" s="5" t="inlineStr">
        <is>
          <t>Summe Anlagevermögen</t>
        </is>
      </c>
      <c r="B28" s="5" t="inlineStr">
        <is>
          <t>Fixed Assets</t>
        </is>
      </c>
      <c r="C28" t="inlineStr">
        <is>
          <t>-</t>
        </is>
      </c>
      <c r="D28" t="n">
        <v>37.3</v>
      </c>
      <c r="E28" t="n">
        <v>26.9</v>
      </c>
      <c r="F28" t="n">
        <v>22.2</v>
      </c>
      <c r="G28" t="n">
        <v>24</v>
      </c>
      <c r="H28" t="n">
        <v>23.6</v>
      </c>
      <c r="I28" t="n">
        <v>18.8</v>
      </c>
      <c r="J28" t="n">
        <v>10.2</v>
      </c>
      <c r="K28" t="n">
        <v>16.7</v>
      </c>
      <c r="L28" t="n">
        <v>11.9</v>
      </c>
      <c r="M28" t="n">
        <v>5.2</v>
      </c>
    </row>
    <row r="29">
      <c r="A29" s="5" t="inlineStr">
        <is>
          <t>Summe Aktiva</t>
        </is>
      </c>
      <c r="B29" s="5" t="inlineStr">
        <is>
          <t>Total Assets</t>
        </is>
      </c>
      <c r="C29" t="inlineStr">
        <is>
          <t>-</t>
        </is>
      </c>
      <c r="D29" t="n">
        <v>791.5</v>
      </c>
      <c r="E29" t="n">
        <v>741.5</v>
      </c>
      <c r="F29" t="n">
        <v>851.6</v>
      </c>
      <c r="G29" t="n">
        <v>653.4</v>
      </c>
      <c r="H29" t="n">
        <v>529.6</v>
      </c>
      <c r="I29" t="n">
        <v>481.4</v>
      </c>
      <c r="J29" t="n">
        <v>312.8</v>
      </c>
      <c r="K29" t="n">
        <v>317.1</v>
      </c>
      <c r="L29" t="n">
        <v>189.7</v>
      </c>
      <c r="M29" t="n">
        <v>170.4</v>
      </c>
    </row>
    <row r="30">
      <c r="A30" s="5" t="inlineStr">
        <is>
          <t>Summe kurzfristiges Fremdkapital</t>
        </is>
      </c>
      <c r="B30" s="5" t="inlineStr">
        <is>
          <t>Short-Term Debt</t>
        </is>
      </c>
      <c r="C30" t="inlineStr">
        <is>
          <t>-</t>
        </is>
      </c>
      <c r="D30" t="n">
        <v>385.6</v>
      </c>
      <c r="E30" t="n">
        <v>433.2</v>
      </c>
      <c r="F30" t="n">
        <v>596.9</v>
      </c>
      <c r="G30" t="n">
        <v>416.1</v>
      </c>
      <c r="H30" t="n">
        <v>301</v>
      </c>
      <c r="I30" t="n">
        <v>283.8</v>
      </c>
      <c r="J30" t="n">
        <v>155.1</v>
      </c>
      <c r="K30" t="n">
        <v>186.2</v>
      </c>
      <c r="L30" t="n">
        <v>122.8</v>
      </c>
      <c r="M30" t="n">
        <v>85</v>
      </c>
    </row>
    <row r="31">
      <c r="A31" s="5" t="inlineStr">
        <is>
          <t>Summe langfristiges Fremdkapital</t>
        </is>
      </c>
      <c r="B31" s="5" t="inlineStr">
        <is>
          <t>Long-Term Debt</t>
        </is>
      </c>
      <c r="C31" t="inlineStr">
        <is>
          <t>-</t>
        </is>
      </c>
      <c r="D31" t="n">
        <v>0.7</v>
      </c>
      <c r="E31" t="n">
        <v>0.6</v>
      </c>
      <c r="F31" t="n">
        <v>0.5</v>
      </c>
      <c r="G31" t="n">
        <v>0.2</v>
      </c>
      <c r="H31" t="n">
        <v>0.2</v>
      </c>
      <c r="I31" t="n">
        <v>0.4</v>
      </c>
      <c r="J31" t="n">
        <v>0.3</v>
      </c>
      <c r="K31" t="n">
        <v>0.1</v>
      </c>
      <c r="L31" t="n">
        <v>0.9</v>
      </c>
      <c r="M31" t="n">
        <v>0.8</v>
      </c>
    </row>
    <row r="32">
      <c r="A32" s="5" t="inlineStr">
        <is>
          <t>Summe Fremdkapital</t>
        </is>
      </c>
      <c r="B32" s="5" t="inlineStr">
        <is>
          <t>Total Liabilities</t>
        </is>
      </c>
      <c r="C32" t="inlineStr">
        <is>
          <t>-</t>
        </is>
      </c>
      <c r="D32" t="n">
        <v>386.3</v>
      </c>
      <c r="E32" t="n">
        <v>433.8</v>
      </c>
      <c r="F32" t="n">
        <v>597.4</v>
      </c>
      <c r="G32" t="n">
        <v>416.4</v>
      </c>
      <c r="H32" t="n">
        <v>205.2</v>
      </c>
      <c r="I32" t="n">
        <v>284.2</v>
      </c>
      <c r="J32" t="n">
        <v>155.4</v>
      </c>
      <c r="K32" t="n">
        <v>186.2</v>
      </c>
      <c r="L32" t="n">
        <v>123.7</v>
      </c>
      <c r="M32" t="n">
        <v>85.8</v>
      </c>
    </row>
    <row r="33">
      <c r="A33" s="5" t="inlineStr">
        <is>
          <t>Minderheitenanteil</t>
        </is>
      </c>
      <c r="B33" s="5" t="inlineStr">
        <is>
          <t>Minority Share</t>
        </is>
      </c>
      <c r="C33" t="inlineStr">
        <is>
          <t>-</t>
        </is>
      </c>
      <c r="D33" t="n">
        <v>1.2</v>
      </c>
      <c r="E33" t="n">
        <v>0.8</v>
      </c>
      <c r="F33" t="n">
        <v>0.5</v>
      </c>
      <c r="G33" t="n">
        <v>0.5</v>
      </c>
      <c r="H33" t="n">
        <v>0.6</v>
      </c>
      <c r="I33" t="n">
        <v>0.5</v>
      </c>
      <c r="J33" t="n">
        <v>0.4</v>
      </c>
      <c r="K33" t="n">
        <v>0.1</v>
      </c>
      <c r="L33" t="n">
        <v>0.1</v>
      </c>
      <c r="M33" t="n">
        <v>0.1</v>
      </c>
    </row>
    <row r="34">
      <c r="A34" s="5" t="inlineStr">
        <is>
          <t>Summe Eigenkapital</t>
        </is>
      </c>
      <c r="B34" s="5" t="inlineStr">
        <is>
          <t>Equity</t>
        </is>
      </c>
      <c r="C34" t="inlineStr">
        <is>
          <t>-</t>
        </is>
      </c>
      <c r="D34" t="n">
        <v>404</v>
      </c>
      <c r="E34" t="n">
        <v>306.9</v>
      </c>
      <c r="F34" t="n">
        <v>253.7</v>
      </c>
      <c r="G34" t="n">
        <v>236.6</v>
      </c>
      <c r="H34" t="n">
        <v>227.8</v>
      </c>
      <c r="I34" t="n">
        <v>196.6</v>
      </c>
      <c r="J34" t="n">
        <v>157</v>
      </c>
      <c r="K34" t="n">
        <v>130.8</v>
      </c>
      <c r="L34" t="n">
        <v>66.09999999999999</v>
      </c>
      <c r="M34" t="n">
        <v>84.7</v>
      </c>
    </row>
    <row r="35">
      <c r="A35" s="5" t="inlineStr">
        <is>
          <t>Summe Passiva</t>
        </is>
      </c>
      <c r="B35" s="5" t="inlineStr">
        <is>
          <t>Liabilities &amp; Shareholder Equity</t>
        </is>
      </c>
      <c r="C35" t="inlineStr">
        <is>
          <t>-</t>
        </is>
      </c>
      <c r="D35" t="n">
        <v>791.5</v>
      </c>
      <c r="E35" t="n">
        <v>741.5</v>
      </c>
      <c r="F35" t="n">
        <v>851.6</v>
      </c>
      <c r="G35" t="n">
        <v>653.4</v>
      </c>
      <c r="H35" t="n">
        <v>529.6</v>
      </c>
      <c r="I35" t="n">
        <v>481.4</v>
      </c>
      <c r="J35" t="n">
        <v>312.8</v>
      </c>
      <c r="K35" t="n">
        <v>317.1</v>
      </c>
      <c r="L35" t="n">
        <v>189.7</v>
      </c>
      <c r="M35" t="n">
        <v>170.4</v>
      </c>
    </row>
    <row r="36">
      <c r="A36" s="5" t="inlineStr">
        <is>
          <t>Mio.Aktien im Umlauf</t>
        </is>
      </c>
      <c r="B36" s="5" t="inlineStr">
        <is>
          <t>Million shares outstanding</t>
        </is>
      </c>
      <c r="C36" t="n">
        <v>474.32</v>
      </c>
      <c r="D36" t="n">
        <v>474.32</v>
      </c>
      <c r="E36" t="n">
        <v>474.32</v>
      </c>
      <c r="F36" t="n">
        <v>474.32</v>
      </c>
      <c r="G36" t="n">
        <v>474.3</v>
      </c>
      <c r="H36" t="n">
        <v>474.3</v>
      </c>
      <c r="I36" t="n">
        <v>474.3</v>
      </c>
      <c r="J36" t="n">
        <v>474.3</v>
      </c>
      <c r="K36" t="n">
        <v>474.3</v>
      </c>
      <c r="L36" t="n">
        <v>474.3</v>
      </c>
      <c r="M36" t="n">
        <v>474.3</v>
      </c>
    </row>
    <row r="37">
      <c r="A37" s="5" t="inlineStr">
        <is>
          <t>Gezeichnetes Kapital (in Mio.)</t>
        </is>
      </c>
      <c r="B37" s="5" t="inlineStr">
        <is>
          <t>Subscribed Capital in M</t>
        </is>
      </c>
      <c r="C37" t="n">
        <v>1.9</v>
      </c>
      <c r="D37" t="n">
        <v>1.9</v>
      </c>
      <c r="E37" t="n">
        <v>1.9</v>
      </c>
      <c r="F37" t="n">
        <v>1.9</v>
      </c>
      <c r="G37" t="n">
        <v>1.9</v>
      </c>
      <c r="H37" t="n">
        <v>1.9</v>
      </c>
      <c r="I37" t="n">
        <v>1.9</v>
      </c>
      <c r="J37" t="n">
        <v>1.9</v>
      </c>
      <c r="K37" t="n">
        <v>1.9</v>
      </c>
      <c r="L37" t="n">
        <v>1.9</v>
      </c>
      <c r="M37" t="n">
        <v>1.9</v>
      </c>
    </row>
    <row r="38">
      <c r="A38" s="5" t="inlineStr">
        <is>
          <t>Ergebnis je Aktie (brutto)</t>
        </is>
      </c>
      <c r="B38" s="5" t="inlineStr">
        <is>
          <t>Earnings per share</t>
        </is>
      </c>
      <c r="C38" t="inlineStr">
        <is>
          <t>-</t>
        </is>
      </c>
      <c r="D38" t="n">
        <v>0.62</v>
      </c>
      <c r="E38" t="n">
        <v>0.5600000000000001</v>
      </c>
      <c r="F38" t="n">
        <v>0.46</v>
      </c>
      <c r="G38" t="n">
        <v>0.42</v>
      </c>
      <c r="H38" t="n">
        <v>0.44</v>
      </c>
      <c r="I38" t="n">
        <v>0.41</v>
      </c>
      <c r="J38" t="n">
        <v>0.32</v>
      </c>
      <c r="K38" t="n">
        <v>0.27</v>
      </c>
      <c r="L38" t="n">
        <v>0.18</v>
      </c>
      <c r="M38" t="n">
        <v>0.15</v>
      </c>
    </row>
    <row r="39">
      <c r="A39" s="5" t="inlineStr">
        <is>
          <t>Ergebnis je Aktie (unverwässert)</t>
        </is>
      </c>
      <c r="B39" s="5" t="inlineStr">
        <is>
          <t>Basic Earnings per share</t>
        </is>
      </c>
      <c r="C39" t="n">
        <v>0.52</v>
      </c>
      <c r="D39" t="n">
        <v>0.5</v>
      </c>
      <c r="E39" t="n">
        <v>0.45</v>
      </c>
      <c r="F39" t="n">
        <v>0.37</v>
      </c>
      <c r="G39" t="n">
        <v>0.33</v>
      </c>
      <c r="H39" t="n">
        <v>0.35</v>
      </c>
      <c r="I39" t="n">
        <v>0.32</v>
      </c>
      <c r="J39" t="n">
        <v>0.24</v>
      </c>
      <c r="K39" t="n">
        <v>0.2</v>
      </c>
      <c r="L39" t="n">
        <v>0.13</v>
      </c>
      <c r="M39" t="n">
        <v>0.11</v>
      </c>
    </row>
    <row r="40">
      <c r="A40" s="5" t="inlineStr">
        <is>
          <t>Ergebnis je Aktie (verwässert)</t>
        </is>
      </c>
      <c r="B40" s="5" t="inlineStr">
        <is>
          <t>Diluted Earnings per share</t>
        </is>
      </c>
      <c r="C40" t="n">
        <v>0.52</v>
      </c>
      <c r="D40" t="n">
        <v>0.5</v>
      </c>
      <c r="E40" t="n">
        <v>0.45</v>
      </c>
      <c r="F40" t="n">
        <v>0.37</v>
      </c>
      <c r="G40" t="n">
        <v>0.33</v>
      </c>
      <c r="H40" t="n">
        <v>0.34</v>
      </c>
      <c r="I40" t="n">
        <v>0.31</v>
      </c>
      <c r="J40" t="n">
        <v>0.24</v>
      </c>
      <c r="K40" t="n">
        <v>0.2</v>
      </c>
      <c r="L40" t="n">
        <v>0.13</v>
      </c>
      <c r="M40" t="n">
        <v>0.11</v>
      </c>
    </row>
    <row r="41">
      <c r="A41" s="5" t="inlineStr">
        <is>
          <t>Dividende je Aktie</t>
        </is>
      </c>
      <c r="B41" s="5" t="inlineStr">
        <is>
          <t>Dividend per share</t>
        </is>
      </c>
      <c r="C41" t="n">
        <v>0.34</v>
      </c>
      <c r="D41" t="n">
        <v>0.32</v>
      </c>
      <c r="E41" t="n">
        <v>0.29</v>
      </c>
      <c r="F41" t="n">
        <v>0.34</v>
      </c>
      <c r="G41" t="n">
        <v>0.33</v>
      </c>
      <c r="H41" t="n">
        <v>0.32</v>
      </c>
      <c r="I41" t="n">
        <v>0.3</v>
      </c>
      <c r="J41" t="n">
        <v>0.23</v>
      </c>
      <c r="K41" t="n">
        <v>0.19</v>
      </c>
      <c r="L41" t="n">
        <v>0.12</v>
      </c>
      <c r="M41" t="n">
        <v>0.1</v>
      </c>
    </row>
    <row r="42">
      <c r="A42" s="5" t="inlineStr">
        <is>
          <t>Sonderdividende je Aktie</t>
        </is>
      </c>
      <c r="B42" s="5" t="inlineStr">
        <is>
          <t>Special Dividend per share</t>
        </is>
      </c>
      <c r="C42" t="n">
        <v>0.083</v>
      </c>
      <c r="D42" t="n">
        <v>0.078</v>
      </c>
      <c r="E42" t="inlineStr">
        <is>
          <t>-</t>
        </is>
      </c>
      <c r="F42" t="inlineStr">
        <is>
          <t>-</t>
        </is>
      </c>
      <c r="G42" t="inlineStr">
        <is>
          <t>-</t>
        </is>
      </c>
      <c r="H42" t="inlineStr">
        <is>
          <t>-</t>
        </is>
      </c>
      <c r="I42" t="inlineStr">
        <is>
          <t>-</t>
        </is>
      </c>
      <c r="J42" t="inlineStr">
        <is>
          <t>-</t>
        </is>
      </c>
      <c r="K42" t="inlineStr">
        <is>
          <t>-</t>
        </is>
      </c>
      <c r="L42" t="inlineStr">
        <is>
          <t>-</t>
        </is>
      </c>
      <c r="M42" t="inlineStr">
        <is>
          <t>-</t>
        </is>
      </c>
    </row>
    <row r="43">
      <c r="A43" s="5" t="inlineStr">
        <is>
          <t>Dividendenausschüttung in Mio</t>
        </is>
      </c>
      <c r="B43" s="5" t="inlineStr">
        <is>
          <t>Dividend Payment in M</t>
        </is>
      </c>
      <c r="C43" t="n">
        <v>190.5</v>
      </c>
      <c r="D43" t="n">
        <v>144.5</v>
      </c>
      <c r="E43" t="n">
        <v>164.5</v>
      </c>
      <c r="F43" t="n">
        <v>158.2</v>
      </c>
      <c r="G43" t="n">
        <v>152.1</v>
      </c>
      <c r="H43" t="n">
        <v>142</v>
      </c>
      <c r="I43" t="n">
        <v>111.2</v>
      </c>
      <c r="J43" t="inlineStr">
        <is>
          <t>-</t>
        </is>
      </c>
      <c r="K43" t="inlineStr">
        <is>
          <t>-</t>
        </is>
      </c>
      <c r="L43" t="inlineStr">
        <is>
          <t>-</t>
        </is>
      </c>
      <c r="M43" t="inlineStr">
        <is>
          <t>-</t>
        </is>
      </c>
    </row>
    <row r="44">
      <c r="A44" s="5" t="inlineStr">
        <is>
          <t>Umsatz</t>
        </is>
      </c>
      <c r="B44" s="5" t="inlineStr">
        <is>
          <t>Revenue</t>
        </is>
      </c>
      <c r="C44" t="inlineStr">
        <is>
          <t>-</t>
        </is>
      </c>
      <c r="D44" t="n">
        <v>0.9399999999999999</v>
      </c>
      <c r="E44" t="n">
        <v>0.8100000000000001</v>
      </c>
      <c r="F44" t="n">
        <v>0.82</v>
      </c>
      <c r="G44" t="n">
        <v>0.83</v>
      </c>
      <c r="H44" t="n">
        <v>0.76</v>
      </c>
      <c r="I44" t="n">
        <v>0.62</v>
      </c>
      <c r="J44" t="n">
        <v>0.5</v>
      </c>
      <c r="K44" t="n">
        <v>0.44</v>
      </c>
      <c r="L44" t="n">
        <v>0.34</v>
      </c>
      <c r="M44" t="n">
        <v>0.28</v>
      </c>
    </row>
    <row r="45">
      <c r="A45" s="5" t="inlineStr">
        <is>
          <t>Buchwert je Aktie</t>
        </is>
      </c>
      <c r="B45" s="5" t="inlineStr">
        <is>
          <t>Book value per share</t>
        </is>
      </c>
      <c r="C45" t="inlineStr">
        <is>
          <t>-</t>
        </is>
      </c>
      <c r="D45" t="n">
        <v>0.85</v>
      </c>
      <c r="E45" t="n">
        <v>0.65</v>
      </c>
      <c r="F45" t="n">
        <v>0.53</v>
      </c>
      <c r="G45" t="n">
        <v>0.5</v>
      </c>
      <c r="H45" t="n">
        <v>0.48</v>
      </c>
      <c r="I45" t="n">
        <v>0.41</v>
      </c>
      <c r="J45" t="n">
        <v>0.33</v>
      </c>
      <c r="K45" t="n">
        <v>0.28</v>
      </c>
      <c r="L45" t="n">
        <v>0.14</v>
      </c>
      <c r="M45" t="n">
        <v>0.18</v>
      </c>
    </row>
    <row r="46">
      <c r="A46" s="5" t="inlineStr">
        <is>
          <t>Cashflow je Aktie</t>
        </is>
      </c>
      <c r="B46" s="5" t="inlineStr">
        <is>
          <t>Cashflow per share</t>
        </is>
      </c>
      <c r="C46" t="inlineStr">
        <is>
          <t>-</t>
        </is>
      </c>
      <c r="D46" t="n">
        <v>0.52</v>
      </c>
      <c r="E46" t="n">
        <v>0.48</v>
      </c>
      <c r="F46" t="n">
        <v>0.35</v>
      </c>
      <c r="G46" t="n">
        <v>0.36</v>
      </c>
      <c r="H46" t="n">
        <v>0.35</v>
      </c>
      <c r="I46" t="n">
        <v>0.33</v>
      </c>
      <c r="J46" t="n">
        <v>0.26</v>
      </c>
      <c r="K46" t="n">
        <v>0.18</v>
      </c>
      <c r="L46" t="n">
        <v>0.15</v>
      </c>
      <c r="M46" t="n">
        <v>0.12</v>
      </c>
    </row>
    <row r="47">
      <c r="A47" s="5" t="inlineStr">
        <is>
          <t>Bilanzsumme je Aktie</t>
        </is>
      </c>
      <c r="B47" s="5" t="inlineStr">
        <is>
          <t>Total assets per share</t>
        </is>
      </c>
      <c r="C47" t="inlineStr">
        <is>
          <t>-</t>
        </is>
      </c>
      <c r="D47" t="n">
        <v>1.67</v>
      </c>
      <c r="E47" t="n">
        <v>1.56</v>
      </c>
      <c r="F47" t="n">
        <v>1.8</v>
      </c>
      <c r="G47" t="n">
        <v>1.38</v>
      </c>
      <c r="H47" t="n">
        <v>1.12</v>
      </c>
      <c r="I47" t="n">
        <v>1.01</v>
      </c>
      <c r="J47" t="n">
        <v>0.66</v>
      </c>
      <c r="K47" t="n">
        <v>0.67</v>
      </c>
      <c r="L47" t="n">
        <v>0.4</v>
      </c>
      <c r="M47" t="n">
        <v>0.36</v>
      </c>
    </row>
    <row r="48">
      <c r="A48" s="5" t="inlineStr">
        <is>
          <t>Personal am Ende des Jahres</t>
        </is>
      </c>
      <c r="B48" s="5" t="inlineStr">
        <is>
          <t>Staff at the end of year</t>
        </is>
      </c>
      <c r="C48" t="n">
        <v>1574</v>
      </c>
      <c r="D48" t="n">
        <v>1398</v>
      </c>
      <c r="E48" t="n">
        <v>1043</v>
      </c>
      <c r="F48" t="n">
        <v>969</v>
      </c>
      <c r="G48" t="n">
        <v>910</v>
      </c>
      <c r="H48" t="n">
        <v>794</v>
      </c>
      <c r="I48" t="n">
        <v>728</v>
      </c>
      <c r="J48" t="n">
        <v>657</v>
      </c>
      <c r="K48" t="n">
        <v>647</v>
      </c>
      <c r="L48" t="n">
        <v>628</v>
      </c>
      <c r="M48" t="n">
        <v>607</v>
      </c>
    </row>
    <row r="49">
      <c r="A49" s="5" t="inlineStr">
        <is>
          <t>Personalaufwand in Mio. GBP</t>
        </is>
      </c>
      <c r="B49" s="5" t="inlineStr"/>
      <c r="C49" t="n">
        <v>97.2</v>
      </c>
      <c r="D49" t="n">
        <v>87.40000000000001</v>
      </c>
      <c r="E49" t="n">
        <v>68.59999999999999</v>
      </c>
      <c r="F49" t="n">
        <v>60.2</v>
      </c>
      <c r="G49" t="n">
        <v>53.1</v>
      </c>
      <c r="H49" t="n">
        <v>51.3</v>
      </c>
      <c r="I49" t="n">
        <v>50.3</v>
      </c>
      <c r="J49" t="n">
        <v>43.5</v>
      </c>
      <c r="K49" t="n">
        <v>40.1</v>
      </c>
      <c r="L49" t="n">
        <v>36</v>
      </c>
      <c r="M49" t="n">
        <v>37.2</v>
      </c>
    </row>
    <row r="50">
      <c r="A50" s="5" t="inlineStr">
        <is>
          <t>Aufwand je Mitarbeiter in GBP</t>
        </is>
      </c>
      <c r="B50" s="5" t="inlineStr"/>
      <c r="C50" t="n">
        <v>61753</v>
      </c>
      <c r="D50" t="n">
        <v>62518</v>
      </c>
      <c r="E50" t="n">
        <v>65772</v>
      </c>
      <c r="F50" t="n">
        <v>62126</v>
      </c>
      <c r="G50" t="n">
        <v>58352</v>
      </c>
      <c r="H50" t="n">
        <v>64610</v>
      </c>
      <c r="I50" t="n">
        <v>69093</v>
      </c>
      <c r="J50" t="n">
        <v>66210</v>
      </c>
      <c r="K50" t="n">
        <v>61978</v>
      </c>
      <c r="L50" t="n">
        <v>57325</v>
      </c>
      <c r="M50" t="n">
        <v>61285</v>
      </c>
    </row>
    <row r="51">
      <c r="A51" s="5" t="inlineStr">
        <is>
          <t>Umsatz je Aktie</t>
        </is>
      </c>
      <c r="B51" s="5" t="inlineStr">
        <is>
          <t>Revenue per share</t>
        </is>
      </c>
      <c r="C51" t="inlineStr">
        <is>
          <t>-</t>
        </is>
      </c>
      <c r="D51" t="n">
        <v>320172</v>
      </c>
      <c r="E51" t="n">
        <v>369799</v>
      </c>
      <c r="F51" t="n">
        <v>400722</v>
      </c>
      <c r="G51" t="n">
        <v>434176</v>
      </c>
      <c r="H51" t="n">
        <v>451385</v>
      </c>
      <c r="I51" t="n">
        <v>401648</v>
      </c>
      <c r="J51" t="n">
        <v>363318</v>
      </c>
      <c r="K51" t="n">
        <v>321329</v>
      </c>
      <c r="L51" t="n">
        <v>253185</v>
      </c>
      <c r="M51" t="n">
        <v>218781</v>
      </c>
    </row>
    <row r="52">
      <c r="A52" s="5" t="inlineStr">
        <is>
          <t>Bruttoergebnis je Mitarbeiter in GBP</t>
        </is>
      </c>
      <c r="B52" s="5" t="inlineStr"/>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row>
    <row r="53">
      <c r="A53" s="5" t="inlineStr">
        <is>
          <t>Gewinn je Mitarbeiter in GBP</t>
        </is>
      </c>
      <c r="B53" s="5" t="inlineStr"/>
      <c r="C53" t="inlineStr">
        <is>
          <t>-</t>
        </is>
      </c>
      <c r="D53" t="n">
        <v>169027</v>
      </c>
      <c r="E53" t="n">
        <v>202972</v>
      </c>
      <c r="F53" t="n">
        <v>182559</v>
      </c>
      <c r="G53" t="n">
        <v>172198</v>
      </c>
      <c r="H53" t="n">
        <v>204156</v>
      </c>
      <c r="I53" t="n">
        <v>203846</v>
      </c>
      <c r="J53" t="n">
        <v>171994</v>
      </c>
      <c r="K53" t="n">
        <v>141886</v>
      </c>
      <c r="L53" t="n">
        <v>97611</v>
      </c>
      <c r="M53" t="n">
        <v>85832</v>
      </c>
    </row>
    <row r="54">
      <c r="A54" s="5" t="inlineStr">
        <is>
          <t>KGV (Kurs/Gewinn)</t>
        </is>
      </c>
      <c r="B54" s="5" t="inlineStr">
        <is>
          <t>PE (price/earnings)</t>
        </is>
      </c>
      <c r="C54" t="n">
        <v>36.8</v>
      </c>
      <c r="D54" t="n">
        <v>39.4</v>
      </c>
      <c r="E54" t="n">
        <v>28.9</v>
      </c>
      <c r="F54" t="n">
        <v>33.7</v>
      </c>
      <c r="G54" t="n">
        <v>35.4</v>
      </c>
      <c r="H54" t="n">
        <v>35.7</v>
      </c>
      <c r="I54" t="n">
        <v>28.3</v>
      </c>
      <c r="J54" t="n">
        <v>22.1</v>
      </c>
      <c r="K54" t="n">
        <v>30.4</v>
      </c>
      <c r="L54" t="n">
        <v>26</v>
      </c>
      <c r="M54" t="n">
        <v>18.6</v>
      </c>
    </row>
    <row r="55">
      <c r="A55" s="5" t="inlineStr">
        <is>
          <t>KUV (Kurs/Umsatz)</t>
        </is>
      </c>
      <c r="B55" s="5" t="inlineStr">
        <is>
          <t>PS (price/sales)</t>
        </is>
      </c>
      <c r="C55" t="inlineStr">
        <is>
          <t>-</t>
        </is>
      </c>
      <c r="D55" t="n">
        <v>20.9</v>
      </c>
      <c r="E55" t="n">
        <v>16.01</v>
      </c>
      <c r="F55" t="n">
        <v>15.24</v>
      </c>
      <c r="G55" t="n">
        <v>14.03</v>
      </c>
      <c r="H55" t="n">
        <v>16.54</v>
      </c>
      <c r="I55" t="n">
        <v>14.7</v>
      </c>
      <c r="J55" t="n">
        <v>10.53</v>
      </c>
      <c r="K55" t="n">
        <v>13.87</v>
      </c>
      <c r="L55" t="n">
        <v>10.08</v>
      </c>
      <c r="M55" t="n">
        <v>7.32</v>
      </c>
    </row>
    <row r="56">
      <c r="A56" s="5" t="inlineStr">
        <is>
          <t>KBV (Kurs/Buchwert)</t>
        </is>
      </c>
      <c r="B56" s="5" t="inlineStr">
        <is>
          <t>PB (price/book value)</t>
        </is>
      </c>
      <c r="C56" t="inlineStr">
        <is>
          <t>-</t>
        </is>
      </c>
      <c r="D56" t="n">
        <v>23.15</v>
      </c>
      <c r="E56" t="n">
        <v>20.12</v>
      </c>
      <c r="F56" t="n">
        <v>23.33</v>
      </c>
      <c r="G56" t="n">
        <v>23.43</v>
      </c>
      <c r="H56" t="n">
        <v>26.03</v>
      </c>
      <c r="I56" t="n">
        <v>21.86</v>
      </c>
      <c r="J56" t="n">
        <v>16.01</v>
      </c>
      <c r="K56" t="n">
        <v>22.05</v>
      </c>
      <c r="L56" t="n">
        <v>24.25</v>
      </c>
      <c r="M56" t="n">
        <v>11.48</v>
      </c>
    </row>
    <row r="57">
      <c r="A57" s="5" t="inlineStr">
        <is>
          <t>KCV (Kurs/Cashflow)</t>
        </is>
      </c>
      <c r="B57" s="5" t="inlineStr">
        <is>
          <t>PC (price/cashflow)</t>
        </is>
      </c>
      <c r="C57" t="inlineStr">
        <is>
          <t>-</t>
        </is>
      </c>
      <c r="D57" t="n">
        <v>38.21</v>
      </c>
      <c r="E57" t="n">
        <v>27.35</v>
      </c>
      <c r="F57" t="n">
        <v>35.96</v>
      </c>
      <c r="G57" t="n">
        <v>32.35</v>
      </c>
      <c r="H57" t="n">
        <v>35.5</v>
      </c>
      <c r="I57" t="n">
        <v>27.3</v>
      </c>
      <c r="J57" t="n">
        <v>20.52</v>
      </c>
      <c r="K57" t="n">
        <v>34.21</v>
      </c>
      <c r="L57" t="n">
        <v>22.42</v>
      </c>
      <c r="M57" t="n">
        <v>17.06</v>
      </c>
    </row>
    <row r="58">
      <c r="A58" s="5" t="inlineStr">
        <is>
          <t>Dividendenrendite in %</t>
        </is>
      </c>
      <c r="B58" s="5" t="inlineStr">
        <is>
          <t>Dividend Yield in %</t>
        </is>
      </c>
      <c r="C58" t="n">
        <v>1.76</v>
      </c>
      <c r="D58" t="n">
        <v>1.63</v>
      </c>
      <c r="E58" t="n">
        <v>2.23</v>
      </c>
      <c r="F58" t="n">
        <v>2.72</v>
      </c>
      <c r="G58" t="n">
        <v>2.82</v>
      </c>
      <c r="H58" t="n">
        <v>2.56</v>
      </c>
      <c r="I58" t="n">
        <v>3.31</v>
      </c>
      <c r="J58" t="n">
        <v>4.34</v>
      </c>
      <c r="K58" t="n">
        <v>3.13</v>
      </c>
      <c r="L58" t="n">
        <v>3.55</v>
      </c>
      <c r="M58" t="n">
        <v>4.88</v>
      </c>
    </row>
    <row r="59">
      <c r="A59" s="5" t="inlineStr">
        <is>
          <t>Gewinnrendite in %</t>
        </is>
      </c>
      <c r="B59" s="5" t="inlineStr">
        <is>
          <t>Return on profit in %</t>
        </is>
      </c>
      <c r="C59" t="n">
        <v>2.7</v>
      </c>
      <c r="D59" t="n">
        <v>2.5</v>
      </c>
      <c r="E59" t="n">
        <v>3.5</v>
      </c>
      <c r="F59" t="n">
        <v>3</v>
      </c>
      <c r="G59" t="n">
        <v>2.8</v>
      </c>
      <c r="H59" t="n">
        <v>2.8</v>
      </c>
      <c r="I59" t="n">
        <v>3.5</v>
      </c>
      <c r="J59" t="n">
        <v>4.5</v>
      </c>
      <c r="K59" t="n">
        <v>3.3</v>
      </c>
      <c r="L59" t="n">
        <v>3.8</v>
      </c>
      <c r="M59" t="n">
        <v>5.4</v>
      </c>
    </row>
    <row r="60">
      <c r="A60" s="5" t="inlineStr">
        <is>
          <t>Eigenkapitalrendite in %</t>
        </is>
      </c>
      <c r="B60" s="5" t="inlineStr">
        <is>
          <t>Return on Equity in %</t>
        </is>
      </c>
      <c r="C60" t="inlineStr">
        <is>
          <t>-</t>
        </is>
      </c>
      <c r="D60" t="n">
        <v>58.49</v>
      </c>
      <c r="E60" t="n">
        <v>68.98</v>
      </c>
      <c r="F60" t="n">
        <v>69.73</v>
      </c>
      <c r="G60" t="n">
        <v>66.23</v>
      </c>
      <c r="H60" t="n">
        <v>71.16</v>
      </c>
      <c r="I60" t="n">
        <v>75.48</v>
      </c>
      <c r="J60" t="n">
        <v>71.97</v>
      </c>
      <c r="K60" t="n">
        <v>70.18000000000001</v>
      </c>
      <c r="L60" t="n">
        <v>92.73999999999999</v>
      </c>
      <c r="M60" t="n">
        <v>61.51</v>
      </c>
    </row>
    <row r="61">
      <c r="A61" s="5" t="inlineStr">
        <is>
          <t>Umsatzrendite in %</t>
        </is>
      </c>
      <c r="B61" s="5" t="inlineStr">
        <is>
          <t>Return on sales in %</t>
        </is>
      </c>
      <c r="C61" t="inlineStr">
        <is>
          <t>-</t>
        </is>
      </c>
      <c r="D61" t="n">
        <v>52.79</v>
      </c>
      <c r="E61" t="n">
        <v>54.89</v>
      </c>
      <c r="F61" t="n">
        <v>45.56</v>
      </c>
      <c r="G61" t="n">
        <v>39.66</v>
      </c>
      <c r="H61" t="n">
        <v>45.23</v>
      </c>
      <c r="I61" t="n">
        <v>50.75</v>
      </c>
      <c r="J61" t="n">
        <v>47.34</v>
      </c>
      <c r="K61" t="n">
        <v>44.16</v>
      </c>
      <c r="L61" t="n">
        <v>38.55</v>
      </c>
      <c r="M61" t="n">
        <v>39.23</v>
      </c>
    </row>
    <row r="62">
      <c r="A62" s="5" t="inlineStr">
        <is>
          <t>Gesamtkapitalrendite in %</t>
        </is>
      </c>
      <c r="B62" s="5" t="inlineStr">
        <is>
          <t>Total Return on Investment in %</t>
        </is>
      </c>
      <c r="C62" t="inlineStr">
        <is>
          <t>-</t>
        </is>
      </c>
      <c r="D62" t="n">
        <v>29.85</v>
      </c>
      <c r="E62" t="n">
        <v>28.55</v>
      </c>
      <c r="F62" t="n">
        <v>20.77</v>
      </c>
      <c r="G62" t="n">
        <v>23.98</v>
      </c>
      <c r="H62" t="n">
        <v>30.61</v>
      </c>
      <c r="I62" t="n">
        <v>30.83</v>
      </c>
      <c r="J62" t="n">
        <v>36.13</v>
      </c>
      <c r="K62" t="n">
        <v>28.95</v>
      </c>
      <c r="L62" t="n">
        <v>32.31</v>
      </c>
      <c r="M62" t="n">
        <v>30.58</v>
      </c>
    </row>
    <row r="63">
      <c r="A63" s="5" t="inlineStr">
        <is>
          <t>Return on Investment in %</t>
        </is>
      </c>
      <c r="B63" s="5" t="inlineStr">
        <is>
          <t>Return on Investment in %</t>
        </is>
      </c>
      <c r="C63" t="inlineStr">
        <is>
          <t>-</t>
        </is>
      </c>
      <c r="D63" t="n">
        <v>29.85</v>
      </c>
      <c r="E63" t="n">
        <v>28.55</v>
      </c>
      <c r="F63" t="n">
        <v>20.77</v>
      </c>
      <c r="G63" t="n">
        <v>23.98</v>
      </c>
      <c r="H63" t="n">
        <v>30.61</v>
      </c>
      <c r="I63" t="n">
        <v>30.83</v>
      </c>
      <c r="J63" t="n">
        <v>36.13</v>
      </c>
      <c r="K63" t="n">
        <v>28.95</v>
      </c>
      <c r="L63" t="n">
        <v>32.31</v>
      </c>
      <c r="M63" t="n">
        <v>30.58</v>
      </c>
    </row>
    <row r="64">
      <c r="A64" s="5" t="inlineStr">
        <is>
          <t>Arbeitsintensität in %</t>
        </is>
      </c>
      <c r="B64" s="5" t="inlineStr">
        <is>
          <t>Work Intensity in %</t>
        </is>
      </c>
      <c r="C64" t="inlineStr">
        <is>
          <t>-</t>
        </is>
      </c>
      <c r="D64" t="n">
        <v>95.29000000000001</v>
      </c>
      <c r="E64" t="n">
        <v>96.37</v>
      </c>
      <c r="F64" t="n">
        <v>97.39</v>
      </c>
      <c r="G64" t="n">
        <v>96.33</v>
      </c>
      <c r="H64" t="n">
        <v>95.54000000000001</v>
      </c>
      <c r="I64" t="n">
        <v>96.09</v>
      </c>
      <c r="J64" t="n">
        <v>96.73999999999999</v>
      </c>
      <c r="K64" t="n">
        <v>94.73</v>
      </c>
      <c r="L64" t="n">
        <v>93.73</v>
      </c>
      <c r="M64" t="n">
        <v>96.95</v>
      </c>
    </row>
    <row r="65">
      <c r="A65" s="5" t="inlineStr">
        <is>
          <t>Eigenkapitalquote in %</t>
        </is>
      </c>
      <c r="B65" s="5" t="inlineStr">
        <is>
          <t>Equity Ratio in %</t>
        </is>
      </c>
      <c r="C65" t="inlineStr">
        <is>
          <t>-</t>
        </is>
      </c>
      <c r="D65" t="n">
        <v>51.04</v>
      </c>
      <c r="E65" t="n">
        <v>41.39</v>
      </c>
      <c r="F65" t="n">
        <v>29.79</v>
      </c>
      <c r="G65" t="n">
        <v>36.21</v>
      </c>
      <c r="H65" t="n">
        <v>43.01</v>
      </c>
      <c r="I65" t="n">
        <v>40.84</v>
      </c>
      <c r="J65" t="n">
        <v>50.19</v>
      </c>
      <c r="K65" t="n">
        <v>41.25</v>
      </c>
      <c r="L65" t="n">
        <v>34.84</v>
      </c>
      <c r="M65" t="n">
        <v>49.71</v>
      </c>
    </row>
    <row r="66">
      <c r="A66" s="5" t="inlineStr">
        <is>
          <t>Fremdkapitalquote in %</t>
        </is>
      </c>
      <c r="B66" s="5" t="inlineStr">
        <is>
          <t>Debt Ratio in %</t>
        </is>
      </c>
      <c r="C66" t="inlineStr">
        <is>
          <t>-</t>
        </is>
      </c>
      <c r="D66" t="n">
        <v>48.96</v>
      </c>
      <c r="E66" t="n">
        <v>58.61</v>
      </c>
      <c r="F66" t="n">
        <v>70.20999999999999</v>
      </c>
      <c r="G66" t="n">
        <v>63.79</v>
      </c>
      <c r="H66" t="n">
        <v>56.99</v>
      </c>
      <c r="I66" t="n">
        <v>59.16</v>
      </c>
      <c r="J66" t="n">
        <v>49.81</v>
      </c>
      <c r="K66" t="n">
        <v>58.75</v>
      </c>
      <c r="L66" t="n">
        <v>65.16</v>
      </c>
      <c r="M66" t="n">
        <v>50.29</v>
      </c>
    </row>
    <row r="67">
      <c r="A67" s="5" t="inlineStr">
        <is>
          <t>Verschuldungsgrad in %</t>
        </is>
      </c>
      <c r="B67" s="5" t="inlineStr">
        <is>
          <t>Finance Gearing in %</t>
        </is>
      </c>
      <c r="C67" t="inlineStr">
        <is>
          <t>-</t>
        </is>
      </c>
      <c r="D67" t="n">
        <v>95.92</v>
      </c>
      <c r="E67" t="n">
        <v>141.61</v>
      </c>
      <c r="F67" t="n">
        <v>235.67</v>
      </c>
      <c r="G67" t="n">
        <v>176.16</v>
      </c>
      <c r="H67" t="n">
        <v>132.48</v>
      </c>
      <c r="I67" t="n">
        <v>144.86</v>
      </c>
      <c r="J67" t="n">
        <v>99.23999999999999</v>
      </c>
      <c r="K67" t="n">
        <v>142.43</v>
      </c>
      <c r="L67" t="n">
        <v>186.99</v>
      </c>
      <c r="M67" t="n">
        <v>101.18</v>
      </c>
    </row>
    <row r="68">
      <c r="A68" s="5" t="inlineStr"/>
      <c r="B68" s="5" t="inlineStr"/>
    </row>
    <row r="69">
      <c r="A69" s="5" t="inlineStr">
        <is>
          <t>Kurzfristige Vermögensquote in %</t>
        </is>
      </c>
      <c r="B69" s="5" t="inlineStr">
        <is>
          <t>Current Assets Ratio in %</t>
        </is>
      </c>
      <c r="C69" t="inlineStr">
        <is>
          <t>-</t>
        </is>
      </c>
      <c r="D69" t="n">
        <v>95.29000000000001</v>
      </c>
      <c r="E69" t="n">
        <v>96.37</v>
      </c>
      <c r="F69" t="n">
        <v>97.39</v>
      </c>
      <c r="G69" t="n">
        <v>96.33</v>
      </c>
      <c r="H69" t="n">
        <v>95.54000000000001</v>
      </c>
      <c r="I69" t="n">
        <v>96.09</v>
      </c>
      <c r="J69" t="n">
        <v>96.73999999999999</v>
      </c>
      <c r="K69" t="n">
        <v>94.73</v>
      </c>
      <c r="L69" t="n">
        <v>93.73</v>
      </c>
    </row>
    <row r="70">
      <c r="A70" s="5" t="inlineStr">
        <is>
          <t>Nettogewinn Marge in %</t>
        </is>
      </c>
      <c r="B70" s="5" t="inlineStr">
        <is>
          <t>Net Profit Marge in %</t>
        </is>
      </c>
      <c r="C70" t="inlineStr">
        <is>
          <t>-</t>
        </is>
      </c>
      <c r="D70" t="n">
        <v>25138.3</v>
      </c>
      <c r="E70" t="n">
        <v>26135.8</v>
      </c>
      <c r="F70" t="n">
        <v>21573.17</v>
      </c>
      <c r="G70" t="n">
        <v>18879.52</v>
      </c>
      <c r="H70" t="n">
        <v>21328.95</v>
      </c>
      <c r="I70" t="n">
        <v>23935.48</v>
      </c>
      <c r="J70" t="n">
        <v>22600</v>
      </c>
      <c r="K70" t="n">
        <v>20863.64</v>
      </c>
      <c r="L70" t="n">
        <v>18029.41</v>
      </c>
    </row>
    <row r="71">
      <c r="A71" s="5" t="inlineStr">
        <is>
          <t>Operative Ergebnis Marge in %</t>
        </is>
      </c>
      <c r="B71" s="5" t="inlineStr">
        <is>
          <t>EBIT Marge in %</t>
        </is>
      </c>
      <c r="C71" t="inlineStr">
        <is>
          <t>-</t>
        </is>
      </c>
      <c r="D71" t="n">
        <v>30968.09</v>
      </c>
      <c r="E71" t="n">
        <v>32234.57</v>
      </c>
      <c r="F71" t="n">
        <v>26621.95</v>
      </c>
      <c r="G71" t="n">
        <v>23867.47</v>
      </c>
      <c r="H71" t="n">
        <v>27368.42</v>
      </c>
      <c r="I71" t="n">
        <v>31048.39</v>
      </c>
      <c r="J71" t="n">
        <v>30120</v>
      </c>
      <c r="K71" t="n">
        <v>28272.73</v>
      </c>
      <c r="L71" t="n">
        <v>25117.65</v>
      </c>
    </row>
    <row r="72">
      <c r="A72" s="5" t="inlineStr">
        <is>
          <t>Vermögensumsschlag in %</t>
        </is>
      </c>
      <c r="B72" s="5" t="inlineStr">
        <is>
          <t>Asset Turnover in %</t>
        </is>
      </c>
      <c r="C72" t="inlineStr">
        <is>
          <t>-</t>
        </is>
      </c>
      <c r="D72" t="n">
        <v>0.12</v>
      </c>
      <c r="E72" t="n">
        <v>0.11</v>
      </c>
      <c r="F72" t="n">
        <v>0.1</v>
      </c>
      <c r="G72" t="n">
        <v>0.13</v>
      </c>
      <c r="H72" t="n">
        <v>0.14</v>
      </c>
      <c r="I72" t="n">
        <v>0.13</v>
      </c>
      <c r="J72" t="n">
        <v>0.16</v>
      </c>
      <c r="K72" t="n">
        <v>0.14</v>
      </c>
      <c r="L72" t="n">
        <v>0.18</v>
      </c>
    </row>
    <row r="73">
      <c r="A73" s="5" t="inlineStr">
        <is>
          <t>Langfristige Vermögensquote in %</t>
        </is>
      </c>
      <c r="B73" s="5" t="inlineStr">
        <is>
          <t>Non-Current Assets Ratio in %</t>
        </is>
      </c>
      <c r="C73" t="inlineStr">
        <is>
          <t>-</t>
        </is>
      </c>
      <c r="D73" t="n">
        <v>4.71</v>
      </c>
      <c r="E73" t="n">
        <v>3.63</v>
      </c>
      <c r="F73" t="n">
        <v>2.61</v>
      </c>
      <c r="G73" t="n">
        <v>3.67</v>
      </c>
      <c r="H73" t="n">
        <v>4.46</v>
      </c>
      <c r="I73" t="n">
        <v>3.91</v>
      </c>
      <c r="J73" t="n">
        <v>3.26</v>
      </c>
      <c r="K73" t="n">
        <v>5.27</v>
      </c>
      <c r="L73" t="n">
        <v>6.27</v>
      </c>
    </row>
    <row r="74">
      <c r="A74" s="5" t="inlineStr">
        <is>
          <t>Gesamtkapitalrentabilität</t>
        </is>
      </c>
      <c r="B74" s="5" t="inlineStr">
        <is>
          <t>ROA Return on Assets in %</t>
        </is>
      </c>
      <c r="C74" t="inlineStr">
        <is>
          <t>-</t>
        </is>
      </c>
      <c r="D74" t="n">
        <v>29.85</v>
      </c>
      <c r="E74" t="n">
        <v>28.55</v>
      </c>
      <c r="F74" t="n">
        <v>20.77</v>
      </c>
      <c r="G74" t="n">
        <v>23.98</v>
      </c>
      <c r="H74" t="n">
        <v>30.61</v>
      </c>
      <c r="I74" t="n">
        <v>30.83</v>
      </c>
      <c r="J74" t="n">
        <v>36.13</v>
      </c>
      <c r="K74" t="n">
        <v>28.95</v>
      </c>
      <c r="L74" t="n">
        <v>32.31</v>
      </c>
    </row>
    <row r="75">
      <c r="A75" s="5" t="inlineStr">
        <is>
          <t>Ertrag des eingesetzten Kapitals</t>
        </is>
      </c>
      <c r="B75" s="5" t="inlineStr">
        <is>
          <t>ROCE Return on Cap. Empl. in %</t>
        </is>
      </c>
      <c r="C75" t="inlineStr">
        <is>
          <t>-</t>
        </is>
      </c>
      <c r="D75" t="n">
        <v>71.72</v>
      </c>
      <c r="E75" t="n">
        <v>84.69</v>
      </c>
      <c r="F75" t="n">
        <v>85.70999999999999</v>
      </c>
      <c r="G75" t="n">
        <v>83.48</v>
      </c>
      <c r="H75" t="n">
        <v>90.98999999999999</v>
      </c>
      <c r="I75" t="n">
        <v>97.42</v>
      </c>
      <c r="J75" t="n">
        <v>95.5</v>
      </c>
      <c r="K75" t="n">
        <v>95.03</v>
      </c>
      <c r="L75" t="n">
        <v>127.65</v>
      </c>
    </row>
    <row r="76">
      <c r="A76" s="5" t="inlineStr">
        <is>
          <t>Eigenkapital zu Anlagevermögen</t>
        </is>
      </c>
      <c r="B76" s="5" t="inlineStr">
        <is>
          <t>Equity to Fixed Assets in %</t>
        </is>
      </c>
      <c r="C76" t="inlineStr">
        <is>
          <t>-</t>
        </is>
      </c>
      <c r="D76" t="n">
        <v>1083.11</v>
      </c>
      <c r="E76" t="n">
        <v>1140.89</v>
      </c>
      <c r="F76" t="n">
        <v>1142.79</v>
      </c>
      <c r="G76" t="n">
        <v>985.83</v>
      </c>
      <c r="H76" t="n">
        <v>965.25</v>
      </c>
      <c r="I76" t="n">
        <v>1045.74</v>
      </c>
      <c r="J76" t="n">
        <v>1539.22</v>
      </c>
      <c r="K76" t="n">
        <v>783.23</v>
      </c>
      <c r="L76" t="n">
        <v>555.46</v>
      </c>
    </row>
    <row r="77">
      <c r="A77" s="5" t="inlineStr">
        <is>
          <t>Liquidität Dritten Grades</t>
        </is>
      </c>
      <c r="B77" s="5" t="inlineStr">
        <is>
          <t>Current Ratio in %</t>
        </is>
      </c>
      <c r="C77" t="inlineStr">
        <is>
          <t>-</t>
        </is>
      </c>
      <c r="D77" t="n">
        <v>195.59</v>
      </c>
      <c r="E77" t="n">
        <v>164.96</v>
      </c>
      <c r="F77" t="n">
        <v>138.95</v>
      </c>
      <c r="G77" t="n">
        <v>151.26</v>
      </c>
      <c r="H77" t="n">
        <v>168.11</v>
      </c>
      <c r="I77" t="n">
        <v>163</v>
      </c>
      <c r="J77" t="n">
        <v>195.1</v>
      </c>
      <c r="K77" t="n">
        <v>161.33</v>
      </c>
      <c r="L77" t="n">
        <v>144.79</v>
      </c>
    </row>
    <row r="78">
      <c r="A78" s="5" t="inlineStr">
        <is>
          <t>Operativer Cashflow</t>
        </is>
      </c>
      <c r="B78" s="5" t="inlineStr">
        <is>
          <t>Operating Cashflow in M</t>
        </is>
      </c>
      <c r="C78" t="inlineStr">
        <is>
          <t>-</t>
        </is>
      </c>
      <c r="D78" t="n">
        <v>18123.7672</v>
      </c>
      <c r="E78" t="n">
        <v>12972.652</v>
      </c>
      <c r="F78" t="n">
        <v>17056.5472</v>
      </c>
      <c r="G78" t="n">
        <v>15343.605</v>
      </c>
      <c r="H78" t="n">
        <v>16837.65</v>
      </c>
      <c r="I78" t="n">
        <v>12948.39</v>
      </c>
      <c r="J78" t="n">
        <v>9732.636</v>
      </c>
      <c r="K78" t="n">
        <v>16225.803</v>
      </c>
      <c r="L78" t="n">
        <v>10633.806</v>
      </c>
    </row>
    <row r="79">
      <c r="A79" s="5" t="inlineStr">
        <is>
          <t>Aktienrückkauf</t>
        </is>
      </c>
      <c r="B79" s="5" t="inlineStr">
        <is>
          <t>Share Buyback in M</t>
        </is>
      </c>
      <c r="C79" t="n">
        <v>0</v>
      </c>
      <c r="D79" t="n">
        <v>0</v>
      </c>
      <c r="E79" t="n">
        <v>0</v>
      </c>
      <c r="F79" t="n">
        <v>-0.01999999999998181</v>
      </c>
      <c r="G79" t="n">
        <v>0</v>
      </c>
      <c r="H79" t="n">
        <v>0</v>
      </c>
      <c r="I79" t="n">
        <v>0</v>
      </c>
      <c r="J79" t="n">
        <v>0</v>
      </c>
      <c r="K79" t="n">
        <v>0</v>
      </c>
      <c r="L79" t="n">
        <v>0</v>
      </c>
    </row>
    <row r="80">
      <c r="A80" s="5" t="inlineStr">
        <is>
          <t>Umsatzwachstum 1J in %</t>
        </is>
      </c>
      <c r="B80" s="5" t="inlineStr">
        <is>
          <t>Revenue Growth 1Y in %</t>
        </is>
      </c>
      <c r="C80" t="inlineStr">
        <is>
          <t>-</t>
        </is>
      </c>
      <c r="D80" t="n">
        <v>16.05</v>
      </c>
      <c r="E80" t="n">
        <v>-1.22</v>
      </c>
      <c r="F80" t="n">
        <v>-1.2</v>
      </c>
      <c r="G80" t="n">
        <v>9.210000000000001</v>
      </c>
      <c r="H80" t="n">
        <v>22.58</v>
      </c>
      <c r="I80" t="n">
        <v>24</v>
      </c>
      <c r="J80" t="n">
        <v>13.64</v>
      </c>
      <c r="K80" t="n">
        <v>29.41</v>
      </c>
      <c r="L80" t="n">
        <v>21.43</v>
      </c>
    </row>
    <row r="81">
      <c r="A81" s="5" t="inlineStr">
        <is>
          <t>Umsatzwachstum 3J in %</t>
        </is>
      </c>
      <c r="B81" s="5" t="inlineStr">
        <is>
          <t>Revenue Growth 3Y in %</t>
        </is>
      </c>
      <c r="C81" t="inlineStr">
        <is>
          <t>-</t>
        </is>
      </c>
      <c r="D81" t="n">
        <v>4.54</v>
      </c>
      <c r="E81" t="n">
        <v>2.26</v>
      </c>
      <c r="F81" t="n">
        <v>10.2</v>
      </c>
      <c r="G81" t="n">
        <v>18.6</v>
      </c>
      <c r="H81" t="n">
        <v>20.07</v>
      </c>
      <c r="I81" t="n">
        <v>22.35</v>
      </c>
      <c r="J81" t="n">
        <v>21.49</v>
      </c>
      <c r="K81" t="inlineStr">
        <is>
          <t>-</t>
        </is>
      </c>
      <c r="L81" t="inlineStr">
        <is>
          <t>-</t>
        </is>
      </c>
    </row>
    <row r="82">
      <c r="A82" s="5" t="inlineStr">
        <is>
          <t>Umsatzwachstum 5J in %</t>
        </is>
      </c>
      <c r="B82" s="5" t="inlineStr">
        <is>
          <t>Revenue Growth 5Y in %</t>
        </is>
      </c>
      <c r="C82" t="inlineStr">
        <is>
          <t>-</t>
        </is>
      </c>
      <c r="D82" t="n">
        <v>9.08</v>
      </c>
      <c r="E82" t="n">
        <v>10.67</v>
      </c>
      <c r="F82" t="n">
        <v>13.65</v>
      </c>
      <c r="G82" t="n">
        <v>19.77</v>
      </c>
      <c r="H82" t="n">
        <v>22.21</v>
      </c>
      <c r="I82" t="inlineStr">
        <is>
          <t>-</t>
        </is>
      </c>
      <c r="J82" t="inlineStr">
        <is>
          <t>-</t>
        </is>
      </c>
      <c r="K82" t="inlineStr">
        <is>
          <t>-</t>
        </is>
      </c>
      <c r="L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c r="J83" t="inlineStr">
        <is>
          <t>-</t>
        </is>
      </c>
      <c r="K83" t="inlineStr">
        <is>
          <t>-</t>
        </is>
      </c>
      <c r="L83" t="inlineStr">
        <is>
          <t>-</t>
        </is>
      </c>
    </row>
    <row r="84">
      <c r="A84" s="5" t="inlineStr">
        <is>
          <t>Gewinnwachstum 1J in %</t>
        </is>
      </c>
      <c r="B84" s="5" t="inlineStr">
        <is>
          <t>Earnings Growth 1Y in %</t>
        </is>
      </c>
      <c r="C84" t="inlineStr">
        <is>
          <t>-</t>
        </is>
      </c>
      <c r="D84" t="n">
        <v>11.62</v>
      </c>
      <c r="E84" t="n">
        <v>19.67</v>
      </c>
      <c r="F84" t="n">
        <v>12.89</v>
      </c>
      <c r="G84" t="n">
        <v>-3.33</v>
      </c>
      <c r="H84" t="n">
        <v>9.23</v>
      </c>
      <c r="I84" t="n">
        <v>31.33</v>
      </c>
      <c r="J84" t="n">
        <v>23.09</v>
      </c>
      <c r="K84" t="n">
        <v>49.76</v>
      </c>
      <c r="L84" t="n">
        <v>17.66</v>
      </c>
    </row>
    <row r="85">
      <c r="A85" s="5" t="inlineStr">
        <is>
          <t>Gewinnwachstum 3J in %</t>
        </is>
      </c>
      <c r="B85" s="5" t="inlineStr">
        <is>
          <t>Earnings Growth 3Y in %</t>
        </is>
      </c>
      <c r="C85" t="inlineStr">
        <is>
          <t>-</t>
        </is>
      </c>
      <c r="D85" t="n">
        <v>14.73</v>
      </c>
      <c r="E85" t="n">
        <v>9.74</v>
      </c>
      <c r="F85" t="n">
        <v>6.26</v>
      </c>
      <c r="G85" t="n">
        <v>12.41</v>
      </c>
      <c r="H85" t="n">
        <v>21.22</v>
      </c>
      <c r="I85" t="n">
        <v>34.73</v>
      </c>
      <c r="J85" t="n">
        <v>30.17</v>
      </c>
      <c r="K85" t="inlineStr">
        <is>
          <t>-</t>
        </is>
      </c>
      <c r="L85" t="inlineStr">
        <is>
          <t>-</t>
        </is>
      </c>
    </row>
    <row r="86">
      <c r="A86" s="5" t="inlineStr">
        <is>
          <t>Gewinnwachstum 5J in %</t>
        </is>
      </c>
      <c r="B86" s="5" t="inlineStr">
        <is>
          <t>Earnings Growth 5Y in %</t>
        </is>
      </c>
      <c r="C86" t="inlineStr">
        <is>
          <t>-</t>
        </is>
      </c>
      <c r="D86" t="n">
        <v>10.02</v>
      </c>
      <c r="E86" t="n">
        <v>13.96</v>
      </c>
      <c r="F86" t="n">
        <v>14.64</v>
      </c>
      <c r="G86" t="n">
        <v>22.02</v>
      </c>
      <c r="H86" t="n">
        <v>26.21</v>
      </c>
      <c r="I86" t="inlineStr">
        <is>
          <t>-</t>
        </is>
      </c>
      <c r="J86" t="inlineStr">
        <is>
          <t>-</t>
        </is>
      </c>
      <c r="K86" t="inlineStr">
        <is>
          <t>-</t>
        </is>
      </c>
      <c r="L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c r="J87" t="inlineStr">
        <is>
          <t>-</t>
        </is>
      </c>
      <c r="K87" t="inlineStr">
        <is>
          <t>-</t>
        </is>
      </c>
      <c r="L87" t="inlineStr">
        <is>
          <t>-</t>
        </is>
      </c>
    </row>
    <row r="88">
      <c r="A88" s="5" t="inlineStr">
        <is>
          <t>PEG Ratio</t>
        </is>
      </c>
      <c r="B88" s="5" t="inlineStr">
        <is>
          <t>KGW Kurs/Gewinn/Wachstum</t>
        </is>
      </c>
      <c r="C88" t="inlineStr">
        <is>
          <t>-</t>
        </is>
      </c>
      <c r="D88" t="n">
        <v>3.93</v>
      </c>
      <c r="E88" t="n">
        <v>2.07</v>
      </c>
      <c r="F88" t="n">
        <v>2.3</v>
      </c>
      <c r="G88" t="n">
        <v>1.61</v>
      </c>
      <c r="H88" t="n">
        <v>1.36</v>
      </c>
      <c r="I88" t="inlineStr">
        <is>
          <t>-</t>
        </is>
      </c>
      <c r="J88" t="inlineStr">
        <is>
          <t>-</t>
        </is>
      </c>
      <c r="K88" t="inlineStr">
        <is>
          <t>-</t>
        </is>
      </c>
      <c r="L88" t="inlineStr">
        <is>
          <t>-</t>
        </is>
      </c>
    </row>
    <row r="89">
      <c r="A89" s="5" t="inlineStr">
        <is>
          <t>EBIT-Wachstum 1J in %</t>
        </is>
      </c>
      <c r="B89" s="5" t="inlineStr">
        <is>
          <t>EBIT Growth 1Y in %</t>
        </is>
      </c>
      <c r="C89" t="inlineStr">
        <is>
          <t>-</t>
        </is>
      </c>
      <c r="D89" t="n">
        <v>11.49</v>
      </c>
      <c r="E89" t="n">
        <v>19.61</v>
      </c>
      <c r="F89" t="n">
        <v>10.2</v>
      </c>
      <c r="G89" t="n">
        <v>-4.76</v>
      </c>
      <c r="H89" t="n">
        <v>8.050000000000001</v>
      </c>
      <c r="I89" t="n">
        <v>27.82</v>
      </c>
      <c r="J89" t="n">
        <v>21.06</v>
      </c>
      <c r="K89" t="n">
        <v>45.67</v>
      </c>
      <c r="L89" t="n">
        <v>22.35</v>
      </c>
    </row>
    <row r="90">
      <c r="A90" s="5" t="inlineStr">
        <is>
          <t>EBIT-Wachstum 3J in %</t>
        </is>
      </c>
      <c r="B90" s="5" t="inlineStr">
        <is>
          <t>EBIT Growth 3Y in %</t>
        </is>
      </c>
      <c r="C90" t="inlineStr">
        <is>
          <t>-</t>
        </is>
      </c>
      <c r="D90" t="n">
        <v>13.77</v>
      </c>
      <c r="E90" t="n">
        <v>8.35</v>
      </c>
      <c r="F90" t="n">
        <v>4.5</v>
      </c>
      <c r="G90" t="n">
        <v>10.37</v>
      </c>
      <c r="H90" t="n">
        <v>18.98</v>
      </c>
      <c r="I90" t="n">
        <v>31.52</v>
      </c>
      <c r="J90" t="n">
        <v>29.69</v>
      </c>
      <c r="K90" t="inlineStr">
        <is>
          <t>-</t>
        </is>
      </c>
      <c r="L90" t="inlineStr">
        <is>
          <t>-</t>
        </is>
      </c>
    </row>
    <row r="91">
      <c r="A91" s="5" t="inlineStr">
        <is>
          <t>EBIT-Wachstum 5J in %</t>
        </is>
      </c>
      <c r="B91" s="5" t="inlineStr">
        <is>
          <t>EBIT Growth 5Y in %</t>
        </is>
      </c>
      <c r="C91" t="inlineStr">
        <is>
          <t>-</t>
        </is>
      </c>
      <c r="D91" t="n">
        <v>8.92</v>
      </c>
      <c r="E91" t="n">
        <v>12.18</v>
      </c>
      <c r="F91" t="n">
        <v>12.47</v>
      </c>
      <c r="G91" t="n">
        <v>19.57</v>
      </c>
      <c r="H91" t="n">
        <v>24.99</v>
      </c>
      <c r="I91" t="inlineStr">
        <is>
          <t>-</t>
        </is>
      </c>
      <c r="J91" t="inlineStr">
        <is>
          <t>-</t>
        </is>
      </c>
      <c r="K91" t="inlineStr">
        <is>
          <t>-</t>
        </is>
      </c>
      <c r="L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c r="J92" t="inlineStr">
        <is>
          <t>-</t>
        </is>
      </c>
      <c r="K92" t="inlineStr">
        <is>
          <t>-</t>
        </is>
      </c>
      <c r="L92" t="inlineStr">
        <is>
          <t>-</t>
        </is>
      </c>
    </row>
    <row r="93">
      <c r="A93" s="5" t="inlineStr">
        <is>
          <t>Op.Cashflow Wachstum 1J in %</t>
        </is>
      </c>
      <c r="B93" s="5" t="inlineStr">
        <is>
          <t>Op.Cashflow Wachstum 1Y in %</t>
        </is>
      </c>
      <c r="C93" t="inlineStr">
        <is>
          <t>-</t>
        </is>
      </c>
      <c r="D93" t="n">
        <v>39.71</v>
      </c>
      <c r="E93" t="n">
        <v>-23.94</v>
      </c>
      <c r="F93" t="n">
        <v>11.16</v>
      </c>
      <c r="G93" t="n">
        <v>-8.869999999999999</v>
      </c>
      <c r="H93" t="n">
        <v>30.04</v>
      </c>
      <c r="I93" t="n">
        <v>33.04</v>
      </c>
      <c r="J93" t="n">
        <v>-40.02</v>
      </c>
      <c r="K93" t="n">
        <v>52.59</v>
      </c>
      <c r="L93" t="n">
        <v>31.42</v>
      </c>
    </row>
    <row r="94">
      <c r="A94" s="5" t="inlineStr">
        <is>
          <t>Op.Cashflow Wachstum 3J in %</t>
        </is>
      </c>
      <c r="B94" s="5" t="inlineStr">
        <is>
          <t>Op.Cashflow Wachstum 3Y in %</t>
        </is>
      </c>
      <c r="C94" t="inlineStr">
        <is>
          <t>-</t>
        </is>
      </c>
      <c r="D94" t="n">
        <v>8.98</v>
      </c>
      <c r="E94" t="n">
        <v>-7.22</v>
      </c>
      <c r="F94" t="n">
        <v>10.78</v>
      </c>
      <c r="G94" t="n">
        <v>18.07</v>
      </c>
      <c r="H94" t="n">
        <v>7.69</v>
      </c>
      <c r="I94" t="n">
        <v>15.2</v>
      </c>
      <c r="J94" t="n">
        <v>14.66</v>
      </c>
      <c r="K94" t="inlineStr">
        <is>
          <t>-</t>
        </is>
      </c>
      <c r="L94" t="inlineStr">
        <is>
          <t>-</t>
        </is>
      </c>
    </row>
    <row r="95">
      <c r="A95" s="5" t="inlineStr">
        <is>
          <t>Op.Cashflow Wachstum 5J in %</t>
        </is>
      </c>
      <c r="B95" s="5" t="inlineStr">
        <is>
          <t>Op.Cashflow Wachstum 5Y in %</t>
        </is>
      </c>
      <c r="C95" t="inlineStr">
        <is>
          <t>-</t>
        </is>
      </c>
      <c r="D95" t="n">
        <v>9.619999999999999</v>
      </c>
      <c r="E95" t="n">
        <v>8.289999999999999</v>
      </c>
      <c r="F95" t="n">
        <v>5.07</v>
      </c>
      <c r="G95" t="n">
        <v>13.36</v>
      </c>
      <c r="H95" t="n">
        <v>21.41</v>
      </c>
      <c r="I95" t="inlineStr">
        <is>
          <t>-</t>
        </is>
      </c>
      <c r="J95" t="inlineStr">
        <is>
          <t>-</t>
        </is>
      </c>
      <c r="K95" t="inlineStr">
        <is>
          <t>-</t>
        </is>
      </c>
      <c r="L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c r="J96" t="inlineStr">
        <is>
          <t>-</t>
        </is>
      </c>
      <c r="K96" t="inlineStr">
        <is>
          <t>-</t>
        </is>
      </c>
      <c r="L96" t="inlineStr">
        <is>
          <t>-</t>
        </is>
      </c>
    </row>
    <row r="97">
      <c r="A97" s="5" t="inlineStr">
        <is>
          <t>Working Capital in Mio</t>
        </is>
      </c>
      <c r="B97" s="5" t="inlineStr">
        <is>
          <t>Working Capital in M</t>
        </is>
      </c>
      <c r="C97" t="inlineStr">
        <is>
          <t>-</t>
        </is>
      </c>
      <c r="D97" t="n">
        <v>368.6</v>
      </c>
      <c r="E97" t="n">
        <v>281.4</v>
      </c>
      <c r="F97" t="n">
        <v>232.5</v>
      </c>
      <c r="G97" t="n">
        <v>213.3</v>
      </c>
      <c r="H97" t="n">
        <v>205</v>
      </c>
      <c r="I97" t="n">
        <v>178.8</v>
      </c>
      <c r="J97" t="n">
        <v>147.5</v>
      </c>
      <c r="K97" t="n">
        <v>114.2</v>
      </c>
      <c r="L97" t="n">
        <v>55</v>
      </c>
      <c r="M97" t="n">
        <v>80.2</v>
      </c>
    </row>
  </sheetData>
  <pageMargins bottom="1" footer="0.5" header="0.5" left="0.75" right="0.75" top="1"/>
</worksheet>
</file>

<file path=xl/worksheets/sheet42.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HIKMA PHARMACEUTICALS </t>
        </is>
      </c>
      <c r="B1" s="2" t="inlineStr">
        <is>
          <t>WKN: A0HG69  ISIN: GB00B0LCW083  US-Symbol:HKMPF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+44-20-7399-2760</t>
        </is>
      </c>
      <c r="G4" t="inlineStr">
        <is>
          <t>27.02.2020</t>
        </is>
      </c>
      <c r="H4" t="inlineStr">
        <is>
          <t>Preliminary Results</t>
        </is>
      </c>
      <c r="J4" t="inlineStr">
        <is>
          <t>Darhold Limited1</t>
        </is>
      </c>
      <c r="L4" t="inlineStr">
        <is>
          <t>24,90%</t>
        </is>
      </c>
    </row>
    <row r="5">
      <c r="A5" s="5" t="inlineStr">
        <is>
          <t>Ticker</t>
        </is>
      </c>
      <c r="B5" t="inlineStr">
        <is>
          <t>H5P</t>
        </is>
      </c>
      <c r="C5" s="5" t="inlineStr">
        <is>
          <t>Fax</t>
        </is>
      </c>
      <c r="D5" s="5" t="inlineStr"/>
      <c r="E5" t="inlineStr">
        <is>
          <t>+44-20-7399-2761</t>
        </is>
      </c>
      <c r="G5" t="inlineStr">
        <is>
          <t>15.04.2020</t>
        </is>
      </c>
      <c r="H5" t="inlineStr">
        <is>
          <t>Publication Of Annual Report (Last Year)</t>
        </is>
      </c>
      <c r="J5" t="inlineStr">
        <is>
          <t>Boehringer Ingelheim GmbH2</t>
        </is>
      </c>
      <c r="L5" t="inlineStr">
        <is>
          <t>16,60%</t>
        </is>
      </c>
    </row>
    <row r="6">
      <c r="A6" s="5" t="inlineStr">
        <is>
          <t>Gelistet Seit / Listed Since</t>
        </is>
      </c>
      <c r="B6" t="inlineStr">
        <is>
          <t>-</t>
        </is>
      </c>
      <c r="C6" s="5" t="inlineStr">
        <is>
          <t>Internet</t>
        </is>
      </c>
      <c r="D6" s="5" t="inlineStr"/>
      <c r="E6" t="inlineStr">
        <is>
          <t>http://www.hikma.com/</t>
        </is>
      </c>
      <c r="G6" t="inlineStr">
        <is>
          <t>30.04.2020</t>
        </is>
      </c>
      <c r="H6" t="inlineStr">
        <is>
          <t>Annual General Meeting</t>
        </is>
      </c>
      <c r="J6" t="inlineStr">
        <is>
          <t>Capital Group International</t>
        </is>
      </c>
      <c r="L6" t="inlineStr">
        <is>
          <t>9,60%</t>
        </is>
      </c>
    </row>
    <row r="7">
      <c r="A7" s="5" t="inlineStr">
        <is>
          <t>Nominalwert / Nominal Value</t>
        </is>
      </c>
      <c r="B7" t="inlineStr">
        <is>
          <t>-</t>
        </is>
      </c>
      <c r="C7" s="5" t="inlineStr">
        <is>
          <t>Inv. Relations Telefon / Phone</t>
        </is>
      </c>
      <c r="D7" s="5" t="inlineStr"/>
      <c r="E7" t="inlineStr">
        <is>
          <t>+44-20-7399-2760</t>
        </is>
      </c>
      <c r="G7" t="inlineStr">
        <is>
          <t>07.08.2020</t>
        </is>
      </c>
      <c r="H7" t="inlineStr">
        <is>
          <t>Score Half Year</t>
        </is>
      </c>
      <c r="J7" t="inlineStr">
        <is>
          <t>Fidelity International</t>
        </is>
      </c>
      <c r="L7" t="inlineStr">
        <is>
          <t>4,10%</t>
        </is>
      </c>
    </row>
    <row r="8">
      <c r="A8" s="5" t="inlineStr">
        <is>
          <t>Land / Country</t>
        </is>
      </c>
      <c r="B8" t="inlineStr">
        <is>
          <t>Großbritannien</t>
        </is>
      </c>
      <c r="C8" s="5" t="inlineStr">
        <is>
          <t>Inv. Relations E-Mail</t>
        </is>
      </c>
      <c r="D8" s="5" t="inlineStr"/>
      <c r="E8" t="inlineStr">
        <is>
          <t>investors@hikma.uk.com</t>
        </is>
      </c>
      <c r="J8" t="inlineStr">
        <is>
          <t>Vanguard Healthcare Fund</t>
        </is>
      </c>
      <c r="L8" t="inlineStr">
        <is>
          <t>3,00%</t>
        </is>
      </c>
    </row>
    <row r="9">
      <c r="A9" s="5" t="inlineStr">
        <is>
          <t>Währung / Currency</t>
        </is>
      </c>
      <c r="B9" t="inlineStr">
        <is>
          <t>GBP</t>
        </is>
      </c>
      <c r="C9" s="5" t="inlineStr">
        <is>
          <t>Kontaktperson / Contact Person</t>
        </is>
      </c>
      <c r="D9" s="5" t="inlineStr"/>
      <c r="E9" t="inlineStr">
        <is>
          <t>Susan Ringdal</t>
        </is>
      </c>
      <c r="J9" t="inlineStr">
        <is>
          <t>Freefloat</t>
        </is>
      </c>
      <c r="L9" t="inlineStr">
        <is>
          <t>41,80%</t>
        </is>
      </c>
    </row>
    <row r="10">
      <c r="A10" s="5" t="inlineStr">
        <is>
          <t>Branche / Industry</t>
        </is>
      </c>
      <c r="B10" t="inlineStr">
        <is>
          <t>Pharma</t>
        </is>
      </c>
      <c r="C10" s="5" t="inlineStr"/>
      <c r="D10" s="5" t="inlineStr"/>
    </row>
    <row r="11">
      <c r="A11" s="5" t="inlineStr">
        <is>
          <t>Sektor / Sector</t>
        </is>
      </c>
      <c r="B11" t="inlineStr">
        <is>
          <t>Chemicals / Pharmaceuticals</t>
        </is>
      </c>
    </row>
    <row r="12">
      <c r="A12" s="5" t="inlineStr">
        <is>
          <t>Typ / Genre</t>
        </is>
      </c>
      <c r="B12" t="inlineStr">
        <is>
          <t>Stammaktie</t>
        </is>
      </c>
    </row>
    <row r="13">
      <c r="A13" s="5" t="inlineStr">
        <is>
          <t>Adresse / Address</t>
        </is>
      </c>
      <c r="B13" t="inlineStr">
        <is>
          <t>Hikma Pharmaceuticals plc13 Hanover Square  UK-London W1S 1HW</t>
        </is>
      </c>
    </row>
    <row r="14">
      <c r="A14" s="5" t="inlineStr">
        <is>
          <t>Management</t>
        </is>
      </c>
      <c r="B14" t="inlineStr">
        <is>
          <t>Siggi Olafsson, Mazen Darwazah, Bassam Kanaan, Majda Labadi, Khalid Nabilsi, Susan Ringdal, Riad Mishlawi, Brian Hoffmann, Henriette Nielsen, Shahin Fesharaki</t>
        </is>
      </c>
    </row>
    <row r="15">
      <c r="A15" s="5" t="inlineStr">
        <is>
          <t>Aufsichtsrat / Board</t>
        </is>
      </c>
      <c r="B15" t="inlineStr">
        <is>
          <t>Said Darwazah, Siggi Olafsson, Mazen Darwazah, Ali Al-Husry, Robert Pickering, Dr. Pamela Kirby, Pat Butler, Dr. Jochen Gann, John Castellani, Nina Henderson, Cynthia Schwalm, Peter Speirs</t>
        </is>
      </c>
    </row>
    <row r="16">
      <c r="A16" s="5" t="inlineStr">
        <is>
          <t>Beschreibung</t>
        </is>
      </c>
      <c r="B16" t="inlineStr">
        <is>
          <t>Hikma Pharmaceuticals plc ist eine Unternehmensgruppe, die auf die Entwicklung, Herstellung und Vermarktung von Markenarzneimitteln, Generika und lizenzierten Pharmaprodukten fokussiert ist. Die Geschäftstätigkeiten des Konzerns sind in die Bereiche Markenarzneimittel, Injektionspräparate und Generika gegliedert. Das Segment Markenarzneimittel ist der Hauptumsatzträger der Gesellschaft und auf die MENA Region konzentriert. Entwickelt, produziert und vertrieben werden Markengenerika und in Lizenz produzierte Arzneimittel mit Kernkompetenzen auf Antiinfektiva. Das Geschäftsfeld Injektionspräparate bietet unter anderem generische injizierbaren Cephalosporine (Antiinfektiva) und Herz-Kreislauf- und Onkologieprodukte an. Der Bereich Generika ist für orale Generika für den US-Markt zuständig. Im Februar 2016 übernahm Hikma die Roxane Laboratories Inc. und Boehringer Ingelheim Roxane Inc. ("Roxane") von Boehringer Ingelheim ("BI"). Weltweit unterhält der Konzern mehr als 25 Produktionsstätten in elf Ländern und vertreibt seine Produkte in den USA, der MENA Region und Europa. Hikma Pharmaceuticals wurde 1978 in Amman, Jordanien gegründet und hat seinen Hauptsitz in London, UK. Copyright 2014 FINANCE BASE AG</t>
        </is>
      </c>
    </row>
    <row r="17">
      <c r="A17" s="5" t="inlineStr">
        <is>
          <t>Profile</t>
        </is>
      </c>
      <c r="B17" t="inlineStr">
        <is>
          <t>Hikma Pharmaceuticals plc is a corporate group that is focused on developing, manufacturing and marketing of branded pharmaceuticals, generics and licensed pharmaceutical products. The company's activities are divided into the areas of brand drugs, injectables and generics. The segment brand drug is the main source of revenue of the company and focused on the MENA region. are developed produced and sold branded generics and medicines produced under license with core competencies in anti-infectives. The business segment injectables offers, among other generic injectable cephalosporins (anti-infectives) and cardiovascular and oncology products. The generics is responsible for oral generic drugs for the US market. In February 2016 Hikma took Roxane Laboratories Inc. and Boehringer Ingelheim Roxane Inc. ( "Roxane") by Boehringer Ingelheim ( "BI"). Worldwide, the Group has more than 25 production sites in eleven countries and distributes its products in the US, the MENA region and Europe. Hikma Pharmaceuticals was established in 1978 in Amman, Jordan, and is headquartered in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GBP per  31.12</t>
        </is>
      </c>
      <c r="B19" s="5" t="inlineStr">
        <is>
          <t>Balance Sheet in M  GBP per  31.12</t>
        </is>
      </c>
      <c r="C19" s="5" t="n">
        <v>2018</v>
      </c>
      <c r="D19" s="5" t="n">
        <v>2017</v>
      </c>
      <c r="E19" s="5" t="n">
        <v>2016</v>
      </c>
      <c r="F19" s="5" t="n">
        <v>2015</v>
      </c>
      <c r="G19" s="5" t="n">
        <v>2014</v>
      </c>
      <c r="H19" s="5" t="n">
        <v>2013</v>
      </c>
      <c r="I19" s="5" t="n">
        <v>2012</v>
      </c>
      <c r="J19" s="5" t="n">
        <v>2011</v>
      </c>
      <c r="K19" s="5" t="inlineStr"/>
      <c r="L19" s="5" t="inlineStr"/>
    </row>
    <row r="20">
      <c r="A20" s="5" t="inlineStr">
        <is>
          <t>Umsatz</t>
        </is>
      </c>
      <c r="B20" s="5" t="inlineStr">
        <is>
          <t>Revenue</t>
        </is>
      </c>
      <c r="C20" t="n">
        <v>2070</v>
      </c>
      <c r="D20" t="n">
        <v>1936</v>
      </c>
      <c r="E20" t="n">
        <v>1950</v>
      </c>
      <c r="F20" t="n">
        <v>1440</v>
      </c>
      <c r="G20" t="n">
        <v>1489</v>
      </c>
      <c r="H20" t="n">
        <v>1365</v>
      </c>
      <c r="I20" t="n">
        <v>1109</v>
      </c>
      <c r="J20" t="n">
        <v>918</v>
      </c>
    </row>
    <row r="21">
      <c r="A21" s="5" t="inlineStr">
        <is>
          <t>Bruttoergebnis vom Umsatz</t>
        </is>
      </c>
      <c r="B21" s="5" t="inlineStr">
        <is>
          <t>Gross Profit</t>
        </is>
      </c>
      <c r="C21" t="n">
        <v>1050</v>
      </c>
      <c r="D21" t="n">
        <v>967</v>
      </c>
      <c r="E21" t="n">
        <v>986</v>
      </c>
      <c r="F21" t="n">
        <v>818</v>
      </c>
      <c r="G21" t="n">
        <v>851</v>
      </c>
      <c r="H21" t="n">
        <v>764</v>
      </c>
      <c r="I21" t="n">
        <v>501.1</v>
      </c>
      <c r="J21" t="n">
        <v>395.3</v>
      </c>
    </row>
    <row r="22">
      <c r="A22" s="5" t="inlineStr">
        <is>
          <t>Operatives Ergebnis (EBIT)</t>
        </is>
      </c>
      <c r="B22" s="5" t="inlineStr">
        <is>
          <t>EBIT Earning Before Interest &amp; Tax</t>
        </is>
      </c>
      <c r="C22" t="n">
        <v>371</v>
      </c>
      <c r="D22" t="n">
        <v>-747</v>
      </c>
      <c r="E22" t="n">
        <v>302</v>
      </c>
      <c r="F22" t="n">
        <v>381</v>
      </c>
      <c r="G22" t="n">
        <v>402</v>
      </c>
      <c r="H22" t="n">
        <v>352</v>
      </c>
      <c r="I22" t="n">
        <v>166.8</v>
      </c>
      <c r="J22" t="n">
        <v>118.7</v>
      </c>
    </row>
    <row r="23">
      <c r="A23" s="5" t="inlineStr">
        <is>
          <t>Finanzergebnis</t>
        </is>
      </c>
      <c r="B23" s="5" t="inlineStr">
        <is>
          <t>Financial Result</t>
        </is>
      </c>
      <c r="C23" t="n">
        <v>-78</v>
      </c>
      <c r="D23" t="n">
        <v>9</v>
      </c>
      <c r="E23" t="n">
        <v>-92</v>
      </c>
      <c r="F23" t="n">
        <v>-63</v>
      </c>
      <c r="G23" t="n">
        <v>-40</v>
      </c>
      <c r="H23" t="n">
        <v>-54</v>
      </c>
      <c r="I23" t="n">
        <v>-34.8</v>
      </c>
      <c r="J23" t="n">
        <v>-24.8</v>
      </c>
    </row>
    <row r="24">
      <c r="A24" s="5" t="inlineStr">
        <is>
          <t>Ergebnis vor Steuer (EBT)</t>
        </is>
      </c>
      <c r="B24" s="5" t="inlineStr">
        <is>
          <t>EBT Earning Before Tax</t>
        </is>
      </c>
      <c r="C24" t="n">
        <v>293</v>
      </c>
      <c r="D24" t="n">
        <v>-738</v>
      </c>
      <c r="E24" t="n">
        <v>210</v>
      </c>
      <c r="F24" t="n">
        <v>318</v>
      </c>
      <c r="G24" t="n">
        <v>362</v>
      </c>
      <c r="H24" t="n">
        <v>298</v>
      </c>
      <c r="I24" t="n">
        <v>132</v>
      </c>
      <c r="J24" t="n">
        <v>93.90000000000001</v>
      </c>
    </row>
    <row r="25">
      <c r="A25" s="5" t="inlineStr">
        <is>
          <t>Ergebnis nach Steuer</t>
        </is>
      </c>
      <c r="B25" s="5" t="inlineStr">
        <is>
          <t>Earnings after tax</t>
        </is>
      </c>
      <c r="C25" t="n">
        <v>285</v>
      </c>
      <c r="D25" t="n">
        <v>-839</v>
      </c>
      <c r="E25" t="n">
        <v>158</v>
      </c>
      <c r="F25" t="n">
        <v>254</v>
      </c>
      <c r="G25" t="n">
        <v>282</v>
      </c>
      <c r="H25" t="n">
        <v>216</v>
      </c>
      <c r="I25" t="n">
        <v>107.2</v>
      </c>
      <c r="J25" t="n">
        <v>83.5</v>
      </c>
    </row>
    <row r="26">
      <c r="A26" s="5" t="inlineStr">
        <is>
          <t>Minderheitenanteil</t>
        </is>
      </c>
      <c r="B26" s="5" t="inlineStr">
        <is>
          <t>Minority Share</t>
        </is>
      </c>
      <c r="C26" t="n">
        <v>-4</v>
      </c>
      <c r="D26" t="n">
        <v>-4</v>
      </c>
      <c r="E26" t="n">
        <v>-3</v>
      </c>
      <c r="F26" t="n">
        <v>-2</v>
      </c>
      <c r="G26" t="n">
        <v>-4</v>
      </c>
      <c r="H26" t="n">
        <v>-4</v>
      </c>
      <c r="I26" t="n">
        <v>-6.9</v>
      </c>
      <c r="J26" t="n">
        <v>-3.4</v>
      </c>
    </row>
    <row r="27">
      <c r="A27" s="5" t="inlineStr">
        <is>
          <t>Jahresüberschuss/-fehlbetrag</t>
        </is>
      </c>
      <c r="B27" s="5" t="inlineStr">
        <is>
          <t>Net Profit</t>
        </is>
      </c>
      <c r="C27" t="n">
        <v>282</v>
      </c>
      <c r="D27" t="n">
        <v>-843</v>
      </c>
      <c r="E27" t="n">
        <v>155</v>
      </c>
      <c r="F27" t="n">
        <v>252</v>
      </c>
      <c r="G27" t="n">
        <v>278</v>
      </c>
      <c r="H27" t="n">
        <v>212</v>
      </c>
      <c r="I27" t="n">
        <v>100.3</v>
      </c>
      <c r="J27" t="n">
        <v>80.09999999999999</v>
      </c>
    </row>
    <row r="28">
      <c r="A28" s="5" t="inlineStr">
        <is>
          <t>Summe Umlaufvermögen</t>
        </is>
      </c>
      <c r="B28" s="5" t="inlineStr">
        <is>
          <t>Current Assets</t>
        </is>
      </c>
      <c r="C28" t="n">
        <v>1668</v>
      </c>
      <c r="D28" t="n">
        <v>1574</v>
      </c>
      <c r="E28" t="n">
        <v>1448</v>
      </c>
      <c r="F28" t="n">
        <v>1360</v>
      </c>
      <c r="G28" t="n">
        <v>1013</v>
      </c>
      <c r="H28" t="n">
        <v>897</v>
      </c>
      <c r="I28" t="n">
        <v>782</v>
      </c>
      <c r="J28" t="n">
        <v>659.9</v>
      </c>
    </row>
    <row r="29">
      <c r="A29" s="5" t="inlineStr">
        <is>
          <t>Summe Anlagevermögen</t>
        </is>
      </c>
      <c r="B29" s="5" t="inlineStr">
        <is>
          <t>Fixed Assets</t>
        </is>
      </c>
      <c r="C29" t="n">
        <v>1829</v>
      </c>
      <c r="D29" t="n">
        <v>1814</v>
      </c>
      <c r="E29" t="n">
        <v>2915</v>
      </c>
      <c r="F29" t="n">
        <v>1237</v>
      </c>
      <c r="G29" t="n">
        <v>1238</v>
      </c>
      <c r="H29" t="n">
        <v>1032</v>
      </c>
      <c r="I29" t="n">
        <v>948.1</v>
      </c>
      <c r="J29" t="n">
        <v>915.7</v>
      </c>
    </row>
    <row r="30">
      <c r="A30" s="5" t="inlineStr">
        <is>
          <t>Summe Aktiva</t>
        </is>
      </c>
      <c r="B30" s="5" t="inlineStr">
        <is>
          <t>Total Assets</t>
        </is>
      </c>
      <c r="C30" t="n">
        <v>3497</v>
      </c>
      <c r="D30" t="n">
        <v>3388</v>
      </c>
      <c r="E30" t="n">
        <v>4363</v>
      </c>
      <c r="F30" t="n">
        <v>2597</v>
      </c>
      <c r="G30" t="n">
        <v>2251</v>
      </c>
      <c r="H30" t="n">
        <v>1929</v>
      </c>
      <c r="I30" t="n">
        <v>1730</v>
      </c>
      <c r="J30" t="n">
        <v>1576</v>
      </c>
    </row>
    <row r="31">
      <c r="A31" s="5" t="inlineStr">
        <is>
          <t>Summe kurzfristiges Fremdkapital</t>
        </is>
      </c>
      <c r="B31" s="5" t="inlineStr">
        <is>
          <t>Short-Term Debt</t>
        </is>
      </c>
      <c r="C31" t="n">
        <v>893</v>
      </c>
      <c r="D31" t="n">
        <v>797</v>
      </c>
      <c r="E31" t="n">
        <v>918</v>
      </c>
      <c r="F31" t="n">
        <v>592</v>
      </c>
      <c r="G31" t="n">
        <v>841</v>
      </c>
      <c r="H31" t="n">
        <v>586</v>
      </c>
      <c r="I31" t="n">
        <v>467</v>
      </c>
      <c r="J31" t="n">
        <v>388.9</v>
      </c>
    </row>
    <row r="32">
      <c r="A32" s="5" t="inlineStr">
        <is>
          <t>Summe langfristiges Fremdkapital</t>
        </is>
      </c>
      <c r="B32" s="5" t="inlineStr">
        <is>
          <t>Long-Term Debt</t>
        </is>
      </c>
      <c r="C32" t="n">
        <v>907</v>
      </c>
      <c r="D32" t="n">
        <v>1063</v>
      </c>
      <c r="E32" t="n">
        <v>1034</v>
      </c>
      <c r="F32" t="n">
        <v>653</v>
      </c>
      <c r="G32" t="n">
        <v>194</v>
      </c>
      <c r="H32" t="n">
        <v>309</v>
      </c>
      <c r="I32" t="n">
        <v>415.3</v>
      </c>
      <c r="J32" t="n">
        <v>388.1</v>
      </c>
    </row>
    <row r="33">
      <c r="A33" s="5" t="inlineStr">
        <is>
          <t>Summe Fremdkapital</t>
        </is>
      </c>
      <c r="B33" s="5" t="inlineStr">
        <is>
          <t>Total Liabilities</t>
        </is>
      </c>
      <c r="C33" t="n">
        <v>1800</v>
      </c>
      <c r="D33" t="n">
        <v>1860</v>
      </c>
      <c r="E33" t="n">
        <v>1952</v>
      </c>
      <c r="F33" t="n">
        <v>1245</v>
      </c>
      <c r="G33" t="n">
        <v>1035</v>
      </c>
      <c r="H33" t="n">
        <v>895</v>
      </c>
      <c r="I33" t="n">
        <v>882.3</v>
      </c>
      <c r="J33" t="n">
        <v>777</v>
      </c>
    </row>
    <row r="34">
      <c r="A34" s="5" t="inlineStr">
        <is>
          <t>Minderheitenanteil</t>
        </is>
      </c>
      <c r="B34" s="5" t="inlineStr">
        <is>
          <t>Minority Share</t>
        </is>
      </c>
      <c r="C34" t="n">
        <v>12</v>
      </c>
      <c r="D34" t="n">
        <v>14</v>
      </c>
      <c r="E34" t="n">
        <v>15</v>
      </c>
      <c r="F34" t="n">
        <v>15</v>
      </c>
      <c r="G34" t="n">
        <v>19</v>
      </c>
      <c r="H34" t="n">
        <v>17</v>
      </c>
      <c r="I34" t="n">
        <v>15.2</v>
      </c>
      <c r="J34" t="n">
        <v>22.1</v>
      </c>
    </row>
    <row r="35">
      <c r="A35" s="5" t="inlineStr">
        <is>
          <t>Summe Eigenkapital</t>
        </is>
      </c>
      <c r="B35" s="5" t="inlineStr">
        <is>
          <t>Equity</t>
        </is>
      </c>
      <c r="C35" t="n">
        <v>1685</v>
      </c>
      <c r="D35" t="n">
        <v>1514</v>
      </c>
      <c r="E35" t="n">
        <v>2396</v>
      </c>
      <c r="F35" t="n">
        <v>1337</v>
      </c>
      <c r="G35" t="n">
        <v>1197</v>
      </c>
      <c r="H35" t="n">
        <v>1017</v>
      </c>
      <c r="I35" t="n">
        <v>832.7</v>
      </c>
      <c r="J35" t="n">
        <v>776.6</v>
      </c>
    </row>
    <row r="36">
      <c r="A36" s="5" t="inlineStr">
        <is>
          <t>Summe Passiva</t>
        </is>
      </c>
      <c r="B36" s="5" t="inlineStr">
        <is>
          <t>Liabilities &amp; Shareholder Equity</t>
        </is>
      </c>
      <c r="C36" t="n">
        <v>3497</v>
      </c>
      <c r="D36" t="n">
        <v>3388</v>
      </c>
      <c r="E36" t="n">
        <v>4363</v>
      </c>
      <c r="F36" t="n">
        <v>2597</v>
      </c>
      <c r="G36" t="n">
        <v>2251</v>
      </c>
      <c r="H36" t="n">
        <v>1929</v>
      </c>
      <c r="I36" t="n">
        <v>1730</v>
      </c>
      <c r="J36" t="n">
        <v>1576</v>
      </c>
    </row>
    <row r="37">
      <c r="A37" s="5" t="inlineStr">
        <is>
          <t>Mio.Aktien im Umlauf</t>
        </is>
      </c>
      <c r="B37" s="5" t="inlineStr">
        <is>
          <t>Million shares outstanding</t>
        </is>
      </c>
      <c r="C37" t="n">
        <v>241.46</v>
      </c>
      <c r="D37" t="n">
        <v>240.68</v>
      </c>
      <c r="E37" t="n">
        <v>239.96</v>
      </c>
      <c r="F37" t="n">
        <v>199.34</v>
      </c>
      <c r="G37" t="n">
        <v>199</v>
      </c>
      <c r="H37" t="n">
        <v>198</v>
      </c>
      <c r="I37" t="n">
        <v>197</v>
      </c>
      <c r="J37" t="n">
        <v>195.9</v>
      </c>
    </row>
    <row r="38">
      <c r="A38" s="5" t="inlineStr">
        <is>
          <t>Gezeichnetes Kapital (in Mio.)</t>
        </is>
      </c>
      <c r="B38" s="5" t="inlineStr">
        <is>
          <t>Subscribed Capital in M</t>
        </is>
      </c>
      <c r="C38" t="n">
        <v>40</v>
      </c>
      <c r="D38" t="n">
        <v>40</v>
      </c>
      <c r="E38" t="n">
        <v>40</v>
      </c>
      <c r="F38" t="n">
        <v>35</v>
      </c>
      <c r="G38" t="n">
        <v>35</v>
      </c>
      <c r="H38" t="n">
        <v>35</v>
      </c>
      <c r="I38" t="n">
        <v>35</v>
      </c>
      <c r="J38" t="n">
        <v>34.9</v>
      </c>
    </row>
    <row r="39">
      <c r="A39" s="5" t="inlineStr">
        <is>
          <t>Ergebnis je Aktie (brutto)</t>
        </is>
      </c>
      <c r="B39" s="5" t="inlineStr">
        <is>
          <t>Earnings per share</t>
        </is>
      </c>
      <c r="C39" t="n">
        <v>1.21</v>
      </c>
      <c r="D39" t="n">
        <v>-3.07</v>
      </c>
      <c r="E39" t="n">
        <v>0.88</v>
      </c>
      <c r="F39" t="n">
        <v>1.6</v>
      </c>
      <c r="G39" t="n">
        <v>1.82</v>
      </c>
      <c r="H39" t="n">
        <v>1.51</v>
      </c>
      <c r="I39" t="n">
        <v>0.67</v>
      </c>
      <c r="J39" t="n">
        <v>0.48</v>
      </c>
    </row>
    <row r="40">
      <c r="A40" s="5" t="inlineStr">
        <is>
          <t>Ergebnis je Aktie (unverwässert)</t>
        </is>
      </c>
      <c r="B40" s="5" t="inlineStr">
        <is>
          <t>Basic Earnings per share</t>
        </is>
      </c>
      <c r="C40" t="n">
        <v>1.17</v>
      </c>
      <c r="D40" t="n">
        <v>-3.51</v>
      </c>
      <c r="E40" t="n">
        <v>0.67</v>
      </c>
      <c r="F40" t="n">
        <v>1.27</v>
      </c>
      <c r="G40" t="n">
        <v>1.4</v>
      </c>
      <c r="H40" t="n">
        <v>1.08</v>
      </c>
      <c r="I40" t="n">
        <v>0.51</v>
      </c>
      <c r="J40" t="n">
        <v>0.41</v>
      </c>
    </row>
    <row r="41">
      <c r="A41" s="5" t="inlineStr">
        <is>
          <t>Ergebnis je Aktie (verwässert)</t>
        </is>
      </c>
      <c r="B41" s="5" t="inlineStr">
        <is>
          <t>Diluted Earnings per share</t>
        </is>
      </c>
      <c r="C41" t="n">
        <v>1.17</v>
      </c>
      <c r="D41" t="n">
        <v>-3.5</v>
      </c>
      <c r="E41" t="n">
        <v>0.66</v>
      </c>
      <c r="F41" t="n">
        <v>1.25</v>
      </c>
      <c r="G41" t="n">
        <v>1.39</v>
      </c>
      <c r="H41" t="n">
        <v>1.07</v>
      </c>
      <c r="I41" t="n">
        <v>0.51</v>
      </c>
      <c r="J41" t="n">
        <v>0.41</v>
      </c>
    </row>
    <row r="42">
      <c r="A42" s="5" t="inlineStr">
        <is>
          <t>Dividende je Aktie</t>
        </is>
      </c>
      <c r="B42" s="5" t="inlineStr">
        <is>
          <t>Dividend per share</t>
        </is>
      </c>
      <c r="C42" t="n">
        <v>0.38</v>
      </c>
      <c r="D42" t="n">
        <v>0.34</v>
      </c>
      <c r="E42" t="n">
        <v>0.33</v>
      </c>
      <c r="F42" t="n">
        <v>0.32</v>
      </c>
      <c r="G42" t="n">
        <v>0.22</v>
      </c>
      <c r="H42" t="n">
        <v>0.2</v>
      </c>
      <c r="I42" t="n">
        <v>0.16</v>
      </c>
      <c r="J42" t="n">
        <v>0.13</v>
      </c>
    </row>
    <row r="43">
      <c r="A43" s="5" t="inlineStr">
        <is>
          <t>Dividendenausschüttung in Mio</t>
        </is>
      </c>
      <c r="B43" s="5" t="inlineStr">
        <is>
          <t>Dividend Payment in M</t>
        </is>
      </c>
      <c r="C43" t="n">
        <v>84</v>
      </c>
      <c r="D43" t="n">
        <v>79</v>
      </c>
      <c r="E43" t="n">
        <v>77</v>
      </c>
      <c r="F43" t="n">
        <v>64</v>
      </c>
      <c r="G43" t="n">
        <v>55</v>
      </c>
      <c r="H43" t="n">
        <v>39</v>
      </c>
      <c r="I43" t="n">
        <v>26.6</v>
      </c>
      <c r="J43" t="n">
        <v>25.2</v>
      </c>
    </row>
    <row r="44">
      <c r="A44" s="5" t="inlineStr">
        <is>
          <t>Umsatz je Aktie</t>
        </is>
      </c>
      <c r="B44" s="5" t="inlineStr">
        <is>
          <t>Revenue per share</t>
        </is>
      </c>
      <c r="C44" t="n">
        <v>8.57</v>
      </c>
      <c r="D44" t="n">
        <v>8.039999999999999</v>
      </c>
      <c r="E44" t="n">
        <v>8.130000000000001</v>
      </c>
      <c r="F44" t="n">
        <v>7.22</v>
      </c>
      <c r="G44" t="n">
        <v>7.48</v>
      </c>
      <c r="H44" t="n">
        <v>6.89</v>
      </c>
      <c r="I44" t="n">
        <v>5.63</v>
      </c>
      <c r="J44" t="n">
        <v>4.69</v>
      </c>
    </row>
    <row r="45">
      <c r="A45" s="5" t="inlineStr">
        <is>
          <t>Buchwert je Aktie</t>
        </is>
      </c>
      <c r="B45" s="5" t="inlineStr">
        <is>
          <t>Book value per share</t>
        </is>
      </c>
      <c r="C45" t="n">
        <v>6.98</v>
      </c>
      <c r="D45" t="n">
        <v>6.29</v>
      </c>
      <c r="E45" t="n">
        <v>9.99</v>
      </c>
      <c r="F45" t="n">
        <v>6.71</v>
      </c>
      <c r="G45" t="n">
        <v>6.02</v>
      </c>
      <c r="H45" t="n">
        <v>5.14</v>
      </c>
      <c r="I45" t="n">
        <v>4.23</v>
      </c>
      <c r="J45" t="n">
        <v>3.96</v>
      </c>
    </row>
    <row r="46">
      <c r="A46" s="5" t="inlineStr">
        <is>
          <t>Cashflow je Aktie</t>
        </is>
      </c>
      <c r="B46" s="5" t="inlineStr">
        <is>
          <t>Cashflow per share</t>
        </is>
      </c>
      <c r="C46" t="n">
        <v>1.78</v>
      </c>
      <c r="D46" t="n">
        <v>1.84</v>
      </c>
      <c r="E46" t="n">
        <v>1.22</v>
      </c>
      <c r="F46" t="n">
        <v>1.84</v>
      </c>
      <c r="G46" t="n">
        <v>2.14</v>
      </c>
      <c r="H46" t="n">
        <v>1.7</v>
      </c>
      <c r="I46" t="n">
        <v>0.92</v>
      </c>
      <c r="J46" t="n">
        <v>0.65</v>
      </c>
    </row>
    <row r="47">
      <c r="A47" s="5" t="inlineStr">
        <is>
          <t>Bilanzsumme je Aktie</t>
        </is>
      </c>
      <c r="B47" s="5" t="inlineStr">
        <is>
          <t>Total assets per share</t>
        </is>
      </c>
      <c r="C47" t="n">
        <v>14.48</v>
      </c>
      <c r="D47" t="n">
        <v>14.08</v>
      </c>
      <c r="E47" t="n">
        <v>18.18</v>
      </c>
      <c r="F47" t="n">
        <v>13.03</v>
      </c>
      <c r="G47" t="n">
        <v>11.31</v>
      </c>
      <c r="H47" t="n">
        <v>9.74</v>
      </c>
      <c r="I47" t="n">
        <v>8.779999999999999</v>
      </c>
      <c r="J47" t="n">
        <v>8.039999999999999</v>
      </c>
    </row>
    <row r="48">
      <c r="A48" s="5" t="inlineStr">
        <is>
          <t>Personal am Ende des Jahres</t>
        </is>
      </c>
      <c r="B48" s="5" t="inlineStr">
        <is>
          <t>Staff at the end of year</t>
        </is>
      </c>
      <c r="C48" t="n">
        <v>8413</v>
      </c>
      <c r="D48" t="n">
        <v>8521</v>
      </c>
      <c r="E48" t="n">
        <v>8339</v>
      </c>
      <c r="F48" t="n">
        <v>7189</v>
      </c>
      <c r="G48" t="n">
        <v>7139</v>
      </c>
      <c r="H48" t="n">
        <v>7067</v>
      </c>
      <c r="I48" t="n">
        <v>6649</v>
      </c>
      <c r="J48" t="n">
        <v>6165</v>
      </c>
    </row>
    <row r="49">
      <c r="A49" s="5" t="inlineStr">
        <is>
          <t>Personalaufwand in Mio. GBP</t>
        </is>
      </c>
      <c r="B49" s="5" t="inlineStr"/>
      <c r="C49" t="n">
        <v>506</v>
      </c>
      <c r="D49" t="n">
        <v>485</v>
      </c>
      <c r="E49" t="n">
        <v>465</v>
      </c>
      <c r="F49" t="n">
        <v>362</v>
      </c>
      <c r="G49" t="n">
        <v>344</v>
      </c>
      <c r="H49" t="n">
        <v>319</v>
      </c>
      <c r="I49" t="n">
        <v>294.2</v>
      </c>
      <c r="J49" t="n">
        <v>237.8</v>
      </c>
    </row>
    <row r="50">
      <c r="A50" s="5" t="inlineStr">
        <is>
          <t>Aufwand je Mitarbeiter in GBP</t>
        </is>
      </c>
      <c r="B50" s="5" t="inlineStr"/>
      <c r="C50" t="n">
        <v>60145</v>
      </c>
      <c r="D50" t="n">
        <v>56918</v>
      </c>
      <c r="E50" t="n">
        <v>55762</v>
      </c>
      <c r="F50" t="n">
        <v>50355</v>
      </c>
      <c r="G50" t="n">
        <v>48186</v>
      </c>
      <c r="H50" t="n">
        <v>45139</v>
      </c>
      <c r="I50" t="n">
        <v>44247</v>
      </c>
      <c r="J50" t="n">
        <v>38573</v>
      </c>
    </row>
    <row r="51">
      <c r="A51" s="5" t="inlineStr">
        <is>
          <t>Umsatz je Mitarbeiter in GBP</t>
        </is>
      </c>
      <c r="B51" s="5" t="inlineStr"/>
      <c r="C51" t="n">
        <v>246048</v>
      </c>
      <c r="D51" t="n">
        <v>227203</v>
      </c>
      <c r="E51" t="n">
        <v>233841</v>
      </c>
      <c r="F51" t="n">
        <v>200306</v>
      </c>
      <c r="G51" t="n">
        <v>208573</v>
      </c>
      <c r="H51" t="n">
        <v>193151</v>
      </c>
      <c r="I51" t="n">
        <v>166747</v>
      </c>
      <c r="J51" t="n">
        <v>148905</v>
      </c>
    </row>
    <row r="52">
      <c r="A52" s="5" t="inlineStr">
        <is>
          <t>Bruttoergebnis je Mitarbeiter in GBP</t>
        </is>
      </c>
      <c r="B52" s="5" t="inlineStr"/>
      <c r="C52" t="n">
        <v>124807</v>
      </c>
      <c r="D52" t="n">
        <v>113484</v>
      </c>
      <c r="E52" t="n">
        <v>118240</v>
      </c>
      <c r="F52" t="n">
        <v>113785</v>
      </c>
      <c r="G52" t="n">
        <v>119204</v>
      </c>
      <c r="H52" t="n">
        <v>108108</v>
      </c>
      <c r="I52" t="n">
        <v>75365</v>
      </c>
      <c r="J52" t="n">
        <v>64120</v>
      </c>
    </row>
    <row r="53">
      <c r="A53" s="5" t="inlineStr">
        <is>
          <t>Gewinn je Mitarbeiter in GBP</t>
        </is>
      </c>
      <c r="B53" s="5" t="inlineStr"/>
      <c r="C53" t="n">
        <v>33520</v>
      </c>
      <c r="D53" t="n">
        <v>-98932</v>
      </c>
      <c r="E53" t="n">
        <v>18587</v>
      </c>
      <c r="F53" t="n">
        <v>35054</v>
      </c>
      <c r="G53" t="n">
        <v>38941</v>
      </c>
      <c r="H53" t="n">
        <v>29999</v>
      </c>
      <c r="I53" t="n">
        <v>15085</v>
      </c>
      <c r="J53" t="n">
        <v>12993</v>
      </c>
    </row>
    <row r="54">
      <c r="A54" s="5" t="inlineStr">
        <is>
          <t>KGV (Kurs/Gewinn)</t>
        </is>
      </c>
      <c r="B54" s="5" t="inlineStr">
        <is>
          <t>PE (price/earnings)</t>
        </is>
      </c>
      <c r="C54" t="n">
        <v>14.7</v>
      </c>
      <c r="D54" t="inlineStr">
        <is>
          <t>-</t>
        </is>
      </c>
      <c r="E54" t="n">
        <v>22.1</v>
      </c>
      <c r="F54" t="n">
        <v>18.1</v>
      </c>
      <c r="G54" t="n">
        <v>14.1</v>
      </c>
      <c r="H54" t="n">
        <v>11.1</v>
      </c>
      <c r="I54" t="n">
        <v>14.9</v>
      </c>
      <c r="J54" t="n">
        <v>15.1</v>
      </c>
    </row>
    <row r="55">
      <c r="A55" s="5" t="inlineStr">
        <is>
          <t>KUV (Kurs/Umsatz)</t>
        </is>
      </c>
      <c r="B55" s="5" t="inlineStr">
        <is>
          <t>PS (price/sales)</t>
        </is>
      </c>
      <c r="C55" t="n">
        <v>2</v>
      </c>
      <c r="D55" t="n">
        <v>1.41</v>
      </c>
      <c r="E55" t="n">
        <v>1.81</v>
      </c>
      <c r="F55" t="n">
        <v>3.19</v>
      </c>
      <c r="G55" t="n">
        <v>2.64</v>
      </c>
      <c r="H55" t="n">
        <v>1.74</v>
      </c>
      <c r="I55" t="n">
        <v>1.35</v>
      </c>
      <c r="J55" t="n">
        <v>1.32</v>
      </c>
    </row>
    <row r="56">
      <c r="A56" s="5" t="inlineStr">
        <is>
          <t>KBV (Kurs/Buchwert)</t>
        </is>
      </c>
      <c r="B56" s="5" t="inlineStr">
        <is>
          <t>PB (price/book value)</t>
        </is>
      </c>
      <c r="C56" t="n">
        <v>2.46</v>
      </c>
      <c r="D56" t="n">
        <v>1.8</v>
      </c>
      <c r="E56" t="n">
        <v>1.47</v>
      </c>
      <c r="F56" t="n">
        <v>3.43</v>
      </c>
      <c r="G56" t="n">
        <v>3.29</v>
      </c>
      <c r="H56" t="n">
        <v>2.34</v>
      </c>
      <c r="I56" t="n">
        <v>1.8</v>
      </c>
      <c r="J56" t="n">
        <v>1.56</v>
      </c>
    </row>
    <row r="57">
      <c r="A57" s="5" t="inlineStr">
        <is>
          <t>KCV (Kurs/Cashflow)</t>
        </is>
      </c>
      <c r="B57" s="5" t="inlineStr">
        <is>
          <t>PC (price/cashflow)</t>
        </is>
      </c>
      <c r="C57" t="n">
        <v>9.640000000000001</v>
      </c>
      <c r="D57" t="n">
        <v>6.16</v>
      </c>
      <c r="E57" t="n">
        <v>12.04</v>
      </c>
      <c r="F57" t="n">
        <v>12.53</v>
      </c>
      <c r="G57" t="n">
        <v>9.27</v>
      </c>
      <c r="H57" t="n">
        <v>7.06</v>
      </c>
      <c r="I57" t="n">
        <v>8.23</v>
      </c>
      <c r="J57" t="n">
        <v>9.609999999999999</v>
      </c>
    </row>
    <row r="58">
      <c r="A58" s="5" t="inlineStr">
        <is>
          <t>Dividendenrendite in %</t>
        </is>
      </c>
      <c r="B58" s="5" t="inlineStr">
        <is>
          <t>Dividend Yield in %</t>
        </is>
      </c>
      <c r="C58" t="n">
        <v>2.21</v>
      </c>
      <c r="D58" t="n">
        <v>3</v>
      </c>
      <c r="E58" t="n">
        <v>2.24</v>
      </c>
      <c r="F58" t="n">
        <v>1.39</v>
      </c>
      <c r="G58" t="n">
        <v>1.11</v>
      </c>
      <c r="H58" t="n">
        <v>1.67</v>
      </c>
      <c r="I58" t="n">
        <v>2.1</v>
      </c>
      <c r="J58" t="n">
        <v>2.1</v>
      </c>
    </row>
    <row r="59">
      <c r="A59" s="5" t="inlineStr">
        <is>
          <t>Gewinnrendite in %</t>
        </is>
      </c>
      <c r="B59" s="5" t="inlineStr">
        <is>
          <t>Return on profit in %</t>
        </is>
      </c>
      <c r="C59" t="n">
        <v>6.8</v>
      </c>
      <c r="D59" t="n">
        <v>-31</v>
      </c>
      <c r="E59" t="n">
        <v>4.5</v>
      </c>
      <c r="F59" t="n">
        <v>5.5</v>
      </c>
      <c r="G59" t="n">
        <v>7.1</v>
      </c>
      <c r="H59" t="n">
        <v>9</v>
      </c>
      <c r="I59" t="n">
        <v>6.7</v>
      </c>
      <c r="J59" t="n">
        <v>6.6</v>
      </c>
    </row>
    <row r="60">
      <c r="A60" s="5" t="inlineStr">
        <is>
          <t>Eigenkapitalrendite in %</t>
        </is>
      </c>
      <c r="B60" s="5" t="inlineStr">
        <is>
          <t>Return on Equity in %</t>
        </is>
      </c>
      <c r="C60" t="n">
        <v>16.74</v>
      </c>
      <c r="D60" t="n">
        <v>-55.68</v>
      </c>
      <c r="E60" t="n">
        <v>6.47</v>
      </c>
      <c r="F60" t="n">
        <v>18.85</v>
      </c>
      <c r="G60" t="n">
        <v>23.22</v>
      </c>
      <c r="H60" t="n">
        <v>20.85</v>
      </c>
      <c r="I60" t="n">
        <v>12.05</v>
      </c>
      <c r="J60" t="n">
        <v>10.31</v>
      </c>
    </row>
    <row r="61">
      <c r="A61" s="5" t="inlineStr">
        <is>
          <t>Umsatzrendite in %</t>
        </is>
      </c>
      <c r="B61" s="5" t="inlineStr">
        <is>
          <t>Return on sales in %</t>
        </is>
      </c>
      <c r="C61" t="n">
        <v>13.62</v>
      </c>
      <c r="D61" t="n">
        <v>-43.54</v>
      </c>
      <c r="E61" t="n">
        <v>7.95</v>
      </c>
      <c r="F61" t="n">
        <v>17.5</v>
      </c>
      <c r="G61" t="n">
        <v>18.67</v>
      </c>
      <c r="H61" t="n">
        <v>15.53</v>
      </c>
      <c r="I61" t="n">
        <v>9.050000000000001</v>
      </c>
      <c r="J61" t="n">
        <v>8.73</v>
      </c>
    </row>
    <row r="62">
      <c r="A62" s="5" t="inlineStr">
        <is>
          <t>Gesamtkapitalrendite in %</t>
        </is>
      </c>
      <c r="B62" s="5" t="inlineStr">
        <is>
          <t>Total Return on Investment in %</t>
        </is>
      </c>
      <c r="C62" t="n">
        <v>8.06</v>
      </c>
      <c r="D62" t="n">
        <v>-24.88</v>
      </c>
      <c r="E62" t="n">
        <v>3.55</v>
      </c>
      <c r="F62" t="n">
        <v>9.699999999999999</v>
      </c>
      <c r="G62" t="n">
        <v>12.35</v>
      </c>
      <c r="H62" t="n">
        <v>10.99</v>
      </c>
      <c r="I62" t="n">
        <v>5.8</v>
      </c>
      <c r="J62" t="n">
        <v>5.08</v>
      </c>
    </row>
    <row r="63">
      <c r="A63" s="5" t="inlineStr">
        <is>
          <t>Return on Investment in %</t>
        </is>
      </c>
      <c r="B63" s="5" t="inlineStr">
        <is>
          <t>Return on Investment in %</t>
        </is>
      </c>
      <c r="C63" t="n">
        <v>8.06</v>
      </c>
      <c r="D63" t="n">
        <v>-24.88</v>
      </c>
      <c r="E63" t="n">
        <v>3.55</v>
      </c>
      <c r="F63" t="n">
        <v>9.699999999999999</v>
      </c>
      <c r="G63" t="n">
        <v>12.35</v>
      </c>
      <c r="H63" t="n">
        <v>10.99</v>
      </c>
      <c r="I63" t="n">
        <v>5.8</v>
      </c>
      <c r="J63" t="n">
        <v>5.08</v>
      </c>
    </row>
    <row r="64">
      <c r="A64" s="5" t="inlineStr">
        <is>
          <t>Arbeitsintensität in %</t>
        </is>
      </c>
      <c r="B64" s="5" t="inlineStr">
        <is>
          <t>Work Intensity in %</t>
        </is>
      </c>
      <c r="C64" t="n">
        <v>47.7</v>
      </c>
      <c r="D64" t="n">
        <v>46.46</v>
      </c>
      <c r="E64" t="n">
        <v>33.19</v>
      </c>
      <c r="F64" t="n">
        <v>52.37</v>
      </c>
      <c r="G64" t="n">
        <v>45</v>
      </c>
      <c r="H64" t="n">
        <v>46.5</v>
      </c>
      <c r="I64" t="n">
        <v>45.2</v>
      </c>
      <c r="J64" t="n">
        <v>41.88</v>
      </c>
    </row>
    <row r="65">
      <c r="A65" s="5" t="inlineStr">
        <is>
          <t>Eigenkapitalquote in %</t>
        </is>
      </c>
      <c r="B65" s="5" t="inlineStr">
        <is>
          <t>Equity Ratio in %</t>
        </is>
      </c>
      <c r="C65" t="n">
        <v>48.18</v>
      </c>
      <c r="D65" t="n">
        <v>44.69</v>
      </c>
      <c r="E65" t="n">
        <v>54.92</v>
      </c>
      <c r="F65" t="n">
        <v>51.48</v>
      </c>
      <c r="G65" t="n">
        <v>53.18</v>
      </c>
      <c r="H65" t="n">
        <v>52.72</v>
      </c>
      <c r="I65" t="n">
        <v>48.13</v>
      </c>
      <c r="J65" t="n">
        <v>49.29</v>
      </c>
    </row>
    <row r="66">
      <c r="A66" s="5" t="inlineStr">
        <is>
          <t>Fremdkapitalquote in %</t>
        </is>
      </c>
      <c r="B66" s="5" t="inlineStr">
        <is>
          <t>Debt Ratio in %</t>
        </is>
      </c>
      <c r="C66" t="n">
        <v>51.82</v>
      </c>
      <c r="D66" t="n">
        <v>55.31</v>
      </c>
      <c r="E66" t="n">
        <v>45.08</v>
      </c>
      <c r="F66" t="n">
        <v>48.52</v>
      </c>
      <c r="G66" t="n">
        <v>46.82</v>
      </c>
      <c r="H66" t="n">
        <v>47.28</v>
      </c>
      <c r="I66" t="n">
        <v>51.87</v>
      </c>
      <c r="J66" t="n">
        <v>50.71</v>
      </c>
    </row>
    <row r="67">
      <c r="A67" s="5" t="inlineStr">
        <is>
          <t>Verschuldungsgrad in %</t>
        </is>
      </c>
      <c r="B67" s="5" t="inlineStr">
        <is>
          <t>Finance Gearing in %</t>
        </is>
      </c>
      <c r="C67" t="n">
        <v>107.54</v>
      </c>
      <c r="D67" t="n">
        <v>123.78</v>
      </c>
      <c r="E67" t="n">
        <v>82.09999999999999</v>
      </c>
      <c r="F67" t="n">
        <v>94.23999999999999</v>
      </c>
      <c r="G67" t="n">
        <v>88.05</v>
      </c>
      <c r="H67" t="n">
        <v>89.68000000000001</v>
      </c>
      <c r="I67" t="n">
        <v>107.77</v>
      </c>
      <c r="J67" t="n">
        <v>102.88</v>
      </c>
    </row>
    <row r="68">
      <c r="A68" s="5" t="inlineStr">
        <is>
          <t>Bruttoergebnis Marge in %</t>
        </is>
      </c>
      <c r="B68" s="5" t="inlineStr">
        <is>
          <t>Gross Profit Marge in %</t>
        </is>
      </c>
      <c r="C68" t="n">
        <v>50.72</v>
      </c>
      <c r="D68" t="n">
        <v>49.95</v>
      </c>
      <c r="E68" t="n">
        <v>50.56</v>
      </c>
      <c r="F68" t="n">
        <v>56.81</v>
      </c>
      <c r="G68" t="n">
        <v>57.15</v>
      </c>
      <c r="H68" t="n">
        <v>55.97</v>
      </c>
      <c r="I68" t="n">
        <v>45.18</v>
      </c>
    </row>
    <row r="69">
      <c r="A69" s="5" t="inlineStr">
        <is>
          <t>Kurzfristige Vermögensquote in %</t>
        </is>
      </c>
      <c r="B69" s="5" t="inlineStr">
        <is>
          <t>Current Assets Ratio in %</t>
        </is>
      </c>
      <c r="C69" t="n">
        <v>47.7</v>
      </c>
      <c r="D69" t="n">
        <v>46.46</v>
      </c>
      <c r="E69" t="n">
        <v>33.19</v>
      </c>
      <c r="F69" t="n">
        <v>52.37</v>
      </c>
      <c r="G69" t="n">
        <v>45</v>
      </c>
      <c r="H69" t="n">
        <v>46.5</v>
      </c>
      <c r="I69" t="n">
        <v>45.2</v>
      </c>
    </row>
    <row r="70">
      <c r="A70" s="5" t="inlineStr">
        <is>
          <t>Nettogewinn Marge in %</t>
        </is>
      </c>
      <c r="B70" s="5" t="inlineStr">
        <is>
          <t>Net Profit Marge in %</t>
        </is>
      </c>
      <c r="C70" t="n">
        <v>13.62</v>
      </c>
      <c r="D70" t="n">
        <v>-43.54</v>
      </c>
      <c r="E70" t="n">
        <v>7.95</v>
      </c>
      <c r="F70" t="n">
        <v>17.5</v>
      </c>
      <c r="G70" t="n">
        <v>18.67</v>
      </c>
      <c r="H70" t="n">
        <v>15.53</v>
      </c>
      <c r="I70" t="n">
        <v>9.039999999999999</v>
      </c>
    </row>
    <row r="71">
      <c r="A71" s="5" t="inlineStr">
        <is>
          <t>Operative Ergebnis Marge in %</t>
        </is>
      </c>
      <c r="B71" s="5" t="inlineStr">
        <is>
          <t>EBIT Marge in %</t>
        </is>
      </c>
      <c r="C71" t="n">
        <v>17.92</v>
      </c>
      <c r="D71" t="n">
        <v>-38.58</v>
      </c>
      <c r="E71" t="n">
        <v>15.49</v>
      </c>
      <c r="F71" t="n">
        <v>26.46</v>
      </c>
      <c r="G71" t="n">
        <v>27</v>
      </c>
      <c r="H71" t="n">
        <v>25.79</v>
      </c>
      <c r="I71" t="n">
        <v>15.04</v>
      </c>
    </row>
    <row r="72">
      <c r="A72" s="5" t="inlineStr">
        <is>
          <t>Vermögensumsschlag in %</t>
        </is>
      </c>
      <c r="B72" s="5" t="inlineStr">
        <is>
          <t>Asset Turnover in %</t>
        </is>
      </c>
      <c r="C72" t="n">
        <v>59.19</v>
      </c>
      <c r="D72" t="n">
        <v>57.14</v>
      </c>
      <c r="E72" t="n">
        <v>44.69</v>
      </c>
      <c r="F72" t="n">
        <v>55.45</v>
      </c>
      <c r="G72" t="n">
        <v>66.15000000000001</v>
      </c>
      <c r="H72" t="n">
        <v>70.76000000000001</v>
      </c>
      <c r="I72" t="n">
        <v>64.09999999999999</v>
      </c>
    </row>
    <row r="73">
      <c r="A73" s="5" t="inlineStr">
        <is>
          <t>Langfristige Vermögensquote in %</t>
        </is>
      </c>
      <c r="B73" s="5" t="inlineStr">
        <is>
          <t>Non-Current Assets Ratio in %</t>
        </is>
      </c>
      <c r="C73" t="n">
        <v>52.3</v>
      </c>
      <c r="D73" t="n">
        <v>53.54</v>
      </c>
      <c r="E73" t="n">
        <v>66.81</v>
      </c>
      <c r="F73" t="n">
        <v>47.63</v>
      </c>
      <c r="G73" t="n">
        <v>55</v>
      </c>
      <c r="H73" t="n">
        <v>53.5</v>
      </c>
      <c r="I73" t="n">
        <v>54.8</v>
      </c>
    </row>
    <row r="74">
      <c r="A74" s="5" t="inlineStr">
        <is>
          <t>Gesamtkapitalrentabilität</t>
        </is>
      </c>
      <c r="B74" s="5" t="inlineStr">
        <is>
          <t>ROA Return on Assets in %</t>
        </is>
      </c>
      <c r="C74" t="n">
        <v>8.06</v>
      </c>
      <c r="D74" t="n">
        <v>-24.88</v>
      </c>
      <c r="E74" t="n">
        <v>3.55</v>
      </c>
      <c r="F74" t="n">
        <v>9.699999999999999</v>
      </c>
      <c r="G74" t="n">
        <v>12.35</v>
      </c>
      <c r="H74" t="n">
        <v>10.99</v>
      </c>
      <c r="I74" t="n">
        <v>5.8</v>
      </c>
    </row>
    <row r="75">
      <c r="A75" s="5" t="inlineStr">
        <is>
          <t>Ertrag des eingesetzten Kapitals</t>
        </is>
      </c>
      <c r="B75" s="5" t="inlineStr">
        <is>
          <t>ROCE Return on Cap. Empl. in %</t>
        </is>
      </c>
      <c r="C75" t="n">
        <v>14.25</v>
      </c>
      <c r="D75" t="n">
        <v>-28.83</v>
      </c>
      <c r="E75" t="n">
        <v>8.77</v>
      </c>
      <c r="F75" t="n">
        <v>19</v>
      </c>
      <c r="G75" t="n">
        <v>28.51</v>
      </c>
      <c r="H75" t="n">
        <v>26.21</v>
      </c>
      <c r="I75" t="n">
        <v>13.21</v>
      </c>
    </row>
    <row r="76">
      <c r="A76" s="5" t="inlineStr">
        <is>
          <t>Eigenkapital zu Anlagevermögen</t>
        </is>
      </c>
      <c r="B76" s="5" t="inlineStr">
        <is>
          <t>Equity to Fixed Assets in %</t>
        </is>
      </c>
      <c r="C76" t="n">
        <v>92.13</v>
      </c>
      <c r="D76" t="n">
        <v>83.45999999999999</v>
      </c>
      <c r="E76" t="n">
        <v>82.2</v>
      </c>
      <c r="F76" t="n">
        <v>108.08</v>
      </c>
      <c r="G76" t="n">
        <v>96.69</v>
      </c>
      <c r="H76" t="n">
        <v>98.55</v>
      </c>
      <c r="I76" t="n">
        <v>87.83</v>
      </c>
    </row>
    <row r="77">
      <c r="A77" s="5" t="inlineStr">
        <is>
          <t>Liquidität Dritten Grades</t>
        </is>
      </c>
      <c r="B77" s="5" t="inlineStr">
        <is>
          <t>Current Ratio in %</t>
        </is>
      </c>
      <c r="C77" t="n">
        <v>186.79</v>
      </c>
      <c r="D77" t="n">
        <v>197.49</v>
      </c>
      <c r="E77" t="n">
        <v>157.73</v>
      </c>
      <c r="F77" t="n">
        <v>229.73</v>
      </c>
      <c r="G77" t="n">
        <v>120.45</v>
      </c>
      <c r="H77" t="n">
        <v>153.07</v>
      </c>
      <c r="I77" t="n">
        <v>167.45</v>
      </c>
    </row>
    <row r="78">
      <c r="A78" s="5" t="inlineStr">
        <is>
          <t>Operativer Cashflow</t>
        </is>
      </c>
      <c r="B78" s="5" t="inlineStr">
        <is>
          <t>Operating Cashflow in M</t>
        </is>
      </c>
      <c r="C78" t="n">
        <v>2327.6744</v>
      </c>
      <c r="D78" t="n">
        <v>1482.5888</v>
      </c>
      <c r="E78" t="n">
        <v>2889.1184</v>
      </c>
      <c r="F78" t="n">
        <v>2497.7302</v>
      </c>
      <c r="G78" t="n">
        <v>1844.73</v>
      </c>
      <c r="H78" t="n">
        <v>1397.88</v>
      </c>
      <c r="I78" t="n">
        <v>1621.31</v>
      </c>
    </row>
    <row r="79">
      <c r="A79" s="5" t="inlineStr">
        <is>
          <t>Aktienrückkauf</t>
        </is>
      </c>
      <c r="B79" s="5" t="inlineStr">
        <is>
          <t>Share Buyback in M</t>
        </is>
      </c>
      <c r="C79" t="n">
        <v>-0.7800000000000011</v>
      </c>
      <c r="D79" t="n">
        <v>-0.7199999999999989</v>
      </c>
      <c r="E79" t="n">
        <v>-40.62</v>
      </c>
      <c r="F79" t="n">
        <v>-0.3400000000000034</v>
      </c>
      <c r="G79" t="n">
        <v>-1</v>
      </c>
      <c r="H79" t="n">
        <v>-1</v>
      </c>
      <c r="I79" t="n">
        <v>-1.099999999999994</v>
      </c>
    </row>
    <row r="80">
      <c r="A80" s="5" t="inlineStr">
        <is>
          <t>Umsatzwachstum 1J in %</t>
        </is>
      </c>
      <c r="B80" s="5" t="inlineStr">
        <is>
          <t>Revenue Growth 1Y in %</t>
        </is>
      </c>
      <c r="C80" t="n">
        <v>6.92</v>
      </c>
      <c r="D80" t="n">
        <v>-0.72</v>
      </c>
      <c r="E80" t="n">
        <v>35.42</v>
      </c>
      <c r="F80" t="n">
        <v>-3.29</v>
      </c>
      <c r="G80" t="n">
        <v>9.08</v>
      </c>
      <c r="H80" t="n">
        <v>23.08</v>
      </c>
      <c r="I80" t="n">
        <v>20.81</v>
      </c>
    </row>
    <row r="81">
      <c r="A81" s="5" t="inlineStr">
        <is>
          <t>Umsatzwachstum 3J in %</t>
        </is>
      </c>
      <c r="B81" s="5" t="inlineStr">
        <is>
          <t>Revenue Growth 3Y in %</t>
        </is>
      </c>
      <c r="C81" t="n">
        <v>13.87</v>
      </c>
      <c r="D81" t="n">
        <v>10.47</v>
      </c>
      <c r="E81" t="n">
        <v>13.74</v>
      </c>
      <c r="F81" t="n">
        <v>9.619999999999999</v>
      </c>
      <c r="G81" t="n">
        <v>17.66</v>
      </c>
      <c r="H81" t="inlineStr">
        <is>
          <t>-</t>
        </is>
      </c>
      <c r="I81" t="inlineStr">
        <is>
          <t>-</t>
        </is>
      </c>
    </row>
    <row r="82">
      <c r="A82" s="5" t="inlineStr">
        <is>
          <t>Umsatzwachstum 5J in %</t>
        </is>
      </c>
      <c r="B82" s="5" t="inlineStr">
        <is>
          <t>Revenue Growth 5Y in %</t>
        </is>
      </c>
      <c r="C82" t="n">
        <v>9.48</v>
      </c>
      <c r="D82" t="n">
        <v>12.71</v>
      </c>
      <c r="E82" t="n">
        <v>17.02</v>
      </c>
      <c r="F82" t="inlineStr">
        <is>
          <t>-</t>
        </is>
      </c>
      <c r="G82" t="inlineStr">
        <is>
          <t>-</t>
        </is>
      </c>
      <c r="H82" t="inlineStr">
        <is>
          <t>-</t>
        </is>
      </c>
      <c r="I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row>
    <row r="84">
      <c r="A84" s="5" t="inlineStr">
        <is>
          <t>Gewinnwachstum 1J in %</t>
        </is>
      </c>
      <c r="B84" s="5" t="inlineStr">
        <is>
          <t>Earnings Growth 1Y in %</t>
        </is>
      </c>
      <c r="C84" t="n">
        <v>-133.45</v>
      </c>
      <c r="D84" t="n">
        <v>-643.87</v>
      </c>
      <c r="E84" t="n">
        <v>-38.49</v>
      </c>
      <c r="F84" t="n">
        <v>-9.35</v>
      </c>
      <c r="G84" t="n">
        <v>31.13</v>
      </c>
      <c r="H84" t="n">
        <v>111.37</v>
      </c>
      <c r="I84" t="n">
        <v>25.22</v>
      </c>
    </row>
    <row r="85">
      <c r="A85" s="5" t="inlineStr">
        <is>
          <t>Gewinnwachstum 3J in %</t>
        </is>
      </c>
      <c r="B85" s="5" t="inlineStr">
        <is>
          <t>Earnings Growth 3Y in %</t>
        </is>
      </c>
      <c r="C85" t="n">
        <v>-271.94</v>
      </c>
      <c r="D85" t="n">
        <v>-230.57</v>
      </c>
      <c r="E85" t="n">
        <v>-5.57</v>
      </c>
      <c r="F85" t="n">
        <v>44.38</v>
      </c>
      <c r="G85" t="n">
        <v>55.91</v>
      </c>
      <c r="H85" t="inlineStr">
        <is>
          <t>-</t>
        </is>
      </c>
      <c r="I85" t="inlineStr">
        <is>
          <t>-</t>
        </is>
      </c>
    </row>
    <row r="86">
      <c r="A86" s="5" t="inlineStr">
        <is>
          <t>Gewinnwachstum 5J in %</t>
        </is>
      </c>
      <c r="B86" s="5" t="inlineStr">
        <is>
          <t>Earnings Growth 5Y in %</t>
        </is>
      </c>
      <c r="C86" t="n">
        <v>-158.81</v>
      </c>
      <c r="D86" t="n">
        <v>-109.84</v>
      </c>
      <c r="E86" t="n">
        <v>23.98</v>
      </c>
      <c r="F86" t="inlineStr">
        <is>
          <t>-</t>
        </is>
      </c>
      <c r="G86" t="inlineStr">
        <is>
          <t>-</t>
        </is>
      </c>
      <c r="H86" t="inlineStr">
        <is>
          <t>-</t>
        </is>
      </c>
      <c r="I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row>
    <row r="88">
      <c r="A88" s="5" t="inlineStr">
        <is>
          <t>PEG Ratio</t>
        </is>
      </c>
      <c r="B88" s="5" t="inlineStr">
        <is>
          <t>KGW Kurs/Gewinn/Wachstum</t>
        </is>
      </c>
      <c r="C88" t="n">
        <v>-0.09</v>
      </c>
      <c r="D88" t="inlineStr">
        <is>
          <t>-</t>
        </is>
      </c>
      <c r="E88" t="n">
        <v>0.92</v>
      </c>
      <c r="F88" t="inlineStr">
        <is>
          <t>-</t>
        </is>
      </c>
      <c r="G88" t="inlineStr">
        <is>
          <t>-</t>
        </is>
      </c>
      <c r="H88" t="inlineStr">
        <is>
          <t>-</t>
        </is>
      </c>
      <c r="I88" t="inlineStr">
        <is>
          <t>-</t>
        </is>
      </c>
    </row>
    <row r="89">
      <c r="A89" s="5" t="inlineStr">
        <is>
          <t>EBIT-Wachstum 1J in %</t>
        </is>
      </c>
      <c r="B89" s="5" t="inlineStr">
        <is>
          <t>EBIT Growth 1Y in %</t>
        </is>
      </c>
      <c r="C89" t="n">
        <v>-149.67</v>
      </c>
      <c r="D89" t="n">
        <v>-347.35</v>
      </c>
      <c r="E89" t="n">
        <v>-20.73</v>
      </c>
      <c r="F89" t="n">
        <v>-5.22</v>
      </c>
      <c r="G89" t="n">
        <v>14.2</v>
      </c>
      <c r="H89" t="n">
        <v>111.03</v>
      </c>
      <c r="I89" t="n">
        <v>40.52</v>
      </c>
    </row>
    <row r="90">
      <c r="A90" s="5" t="inlineStr">
        <is>
          <t>EBIT-Wachstum 3J in %</t>
        </is>
      </c>
      <c r="B90" s="5" t="inlineStr">
        <is>
          <t>EBIT Growth 3Y in %</t>
        </is>
      </c>
      <c r="C90" t="n">
        <v>-172.58</v>
      </c>
      <c r="D90" t="n">
        <v>-124.43</v>
      </c>
      <c r="E90" t="n">
        <v>-3.92</v>
      </c>
      <c r="F90" t="n">
        <v>40</v>
      </c>
      <c r="G90" t="n">
        <v>55.25</v>
      </c>
      <c r="H90" t="inlineStr">
        <is>
          <t>-</t>
        </is>
      </c>
      <c r="I90" t="inlineStr">
        <is>
          <t>-</t>
        </is>
      </c>
    </row>
    <row r="91">
      <c r="A91" s="5" t="inlineStr">
        <is>
          <t>EBIT-Wachstum 5J in %</t>
        </is>
      </c>
      <c r="B91" s="5" t="inlineStr">
        <is>
          <t>EBIT Growth 5Y in %</t>
        </is>
      </c>
      <c r="C91" t="n">
        <v>-101.75</v>
      </c>
      <c r="D91" t="n">
        <v>-49.61</v>
      </c>
      <c r="E91" t="n">
        <v>27.96</v>
      </c>
      <c r="F91" t="inlineStr">
        <is>
          <t>-</t>
        </is>
      </c>
      <c r="G91" t="inlineStr">
        <is>
          <t>-</t>
        </is>
      </c>
      <c r="H91" t="inlineStr">
        <is>
          <t>-</t>
        </is>
      </c>
      <c r="I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row>
    <row r="93">
      <c r="A93" s="5" t="inlineStr">
        <is>
          <t>Op.Cashflow Wachstum 1J in %</t>
        </is>
      </c>
      <c r="B93" s="5" t="inlineStr">
        <is>
          <t>Op.Cashflow Wachstum 1Y in %</t>
        </is>
      </c>
      <c r="C93" t="n">
        <v>56.49</v>
      </c>
      <c r="D93" t="n">
        <v>-48.84</v>
      </c>
      <c r="E93" t="n">
        <v>-3.91</v>
      </c>
      <c r="F93" t="n">
        <v>35.17</v>
      </c>
      <c r="G93" t="n">
        <v>31.3</v>
      </c>
      <c r="H93" t="n">
        <v>-14.22</v>
      </c>
      <c r="I93" t="n">
        <v>-14.36</v>
      </c>
    </row>
    <row r="94">
      <c r="A94" s="5" t="inlineStr">
        <is>
          <t>Op.Cashflow Wachstum 3J in %</t>
        </is>
      </c>
      <c r="B94" s="5" t="inlineStr">
        <is>
          <t>Op.Cashflow Wachstum 3Y in %</t>
        </is>
      </c>
      <c r="C94" t="n">
        <v>1.25</v>
      </c>
      <c r="D94" t="n">
        <v>-5.86</v>
      </c>
      <c r="E94" t="n">
        <v>20.85</v>
      </c>
      <c r="F94" t="n">
        <v>17.42</v>
      </c>
      <c r="G94" t="n">
        <v>0.91</v>
      </c>
      <c r="H94" t="inlineStr">
        <is>
          <t>-</t>
        </is>
      </c>
      <c r="I94" t="inlineStr">
        <is>
          <t>-</t>
        </is>
      </c>
    </row>
    <row r="95">
      <c r="A95" s="5" t="inlineStr">
        <is>
          <t>Op.Cashflow Wachstum 5J in %</t>
        </is>
      </c>
      <c r="B95" s="5" t="inlineStr">
        <is>
          <t>Op.Cashflow Wachstum 5Y in %</t>
        </is>
      </c>
      <c r="C95" t="n">
        <v>14.04</v>
      </c>
      <c r="D95" t="n">
        <v>-0.1</v>
      </c>
      <c r="E95" t="n">
        <v>6.8</v>
      </c>
      <c r="F95" t="inlineStr">
        <is>
          <t>-</t>
        </is>
      </c>
      <c r="G95" t="inlineStr">
        <is>
          <t>-</t>
        </is>
      </c>
      <c r="H95" t="inlineStr">
        <is>
          <t>-</t>
        </is>
      </c>
      <c r="I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row>
    <row r="97">
      <c r="A97" s="5" t="inlineStr">
        <is>
          <t>Working Capital in Mio</t>
        </is>
      </c>
      <c r="B97" s="5" t="inlineStr">
        <is>
          <t>Working Capital in M</t>
        </is>
      </c>
      <c r="C97" t="n">
        <v>775</v>
      </c>
      <c r="D97" t="n">
        <v>777</v>
      </c>
      <c r="E97" t="n">
        <v>530</v>
      </c>
      <c r="F97" t="n">
        <v>768</v>
      </c>
      <c r="G97" t="n">
        <v>172</v>
      </c>
      <c r="H97" t="n">
        <v>311</v>
      </c>
      <c r="I97" t="n">
        <v>315</v>
      </c>
      <c r="J97" t="n">
        <v>271</v>
      </c>
    </row>
  </sheetData>
  <pageMargins bottom="1" footer="0.5" header="0.5" left="0.75" right="0.75" top="1"/>
</worksheet>
</file>

<file path=xl/worksheets/sheet43.xml><?xml version="1.0" encoding="utf-8"?>
<worksheet xmlns="http://schemas.openxmlformats.org/spreadsheetml/2006/main">
  <sheetPr>
    <outlinePr summaryBelow="1" summaryRight="1"/>
    <pageSetUpPr/>
  </sheetPr>
  <dimension ref="A1:W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1"/>
    <col customWidth="1" max="14" min="14" width="20"/>
    <col customWidth="1" max="15" min="15" width="11"/>
    <col customWidth="1" max="16" min="16" width="20"/>
    <col customWidth="1" max="17" min="17" width="11"/>
    <col customWidth="1" max="18" min="18" width="11"/>
    <col customWidth="1" max="19" min="19" width="11"/>
    <col customWidth="1" max="20" min="20" width="10"/>
    <col customWidth="1" max="21" min="21" width="10"/>
    <col customWidth="1" max="22" min="22" width="10"/>
    <col customWidth="1" max="23" min="23" width="9"/>
  </cols>
  <sheetData>
    <row r="1">
      <c r="A1" s="1" t="inlineStr">
        <is>
          <t xml:space="preserve">HSBC HOLDINGS </t>
        </is>
      </c>
      <c r="B1" s="2" t="inlineStr">
        <is>
          <t>WKN: 923893  ISIN: GB0005405286  US-Symbol:HBCYF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1865</t>
        </is>
      </c>
      <c r="C4" s="5" t="inlineStr">
        <is>
          <t>Telefon / Phone</t>
        </is>
      </c>
      <c r="D4" s="5" t="inlineStr"/>
      <c r="E4" t="inlineStr">
        <is>
          <t>+44-20-7991-8888</t>
        </is>
      </c>
      <c r="G4" t="inlineStr">
        <is>
          <t>18.02.2020</t>
        </is>
      </c>
      <c r="H4" t="inlineStr">
        <is>
          <t>Publication Of Annual Report</t>
        </is>
      </c>
      <c r="J4" t="inlineStr">
        <is>
          <t>BlackRock, Inc.</t>
        </is>
      </c>
      <c r="L4" t="inlineStr">
        <is>
          <t>7,01%</t>
        </is>
      </c>
    </row>
    <row r="5">
      <c r="A5" s="5" t="inlineStr">
        <is>
          <t>Ticker</t>
        </is>
      </c>
      <c r="B5" t="inlineStr">
        <is>
          <t>HBC1</t>
        </is>
      </c>
      <c r="C5" s="5" t="inlineStr">
        <is>
          <t>Fax</t>
        </is>
      </c>
      <c r="D5" s="5" t="inlineStr"/>
      <c r="E5" t="inlineStr">
        <is>
          <t>-</t>
        </is>
      </c>
      <c r="G5" t="inlineStr">
        <is>
          <t>24.04.2020</t>
        </is>
      </c>
      <c r="H5" t="inlineStr">
        <is>
          <t>Annual General Meeting</t>
        </is>
      </c>
      <c r="J5" t="inlineStr">
        <is>
          <t>Ping An Asset Management Co., Ltd.</t>
        </is>
      </c>
      <c r="L5" t="inlineStr">
        <is>
          <t>7,01%</t>
        </is>
      </c>
    </row>
    <row r="6">
      <c r="A6" s="5" t="inlineStr">
        <is>
          <t>Gelistet Seit / Listed Since</t>
        </is>
      </c>
      <c r="B6" t="inlineStr">
        <is>
          <t>-</t>
        </is>
      </c>
      <c r="C6" s="5" t="inlineStr">
        <is>
          <t>Internet</t>
        </is>
      </c>
      <c r="D6" s="5" t="inlineStr"/>
      <c r="E6" t="inlineStr">
        <is>
          <t>http://www.hsbcgroup.com</t>
        </is>
      </c>
      <c r="G6" t="inlineStr">
        <is>
          <t>28.04.2020</t>
        </is>
      </c>
      <c r="H6" t="inlineStr">
        <is>
          <t>Result Q1</t>
        </is>
      </c>
      <c r="J6" t="inlineStr">
        <is>
          <t>Freefloat</t>
        </is>
      </c>
      <c r="L6" t="inlineStr">
        <is>
          <t>85,98%</t>
        </is>
      </c>
    </row>
    <row r="7">
      <c r="A7" s="5" t="inlineStr">
        <is>
          <t>Nominalwert / Nominal Value</t>
        </is>
      </c>
      <c r="B7" t="inlineStr">
        <is>
          <t>-</t>
        </is>
      </c>
      <c r="C7" s="5" t="inlineStr">
        <is>
          <t>Inv. Relations Telefon / Phone</t>
        </is>
      </c>
      <c r="D7" s="5" t="inlineStr"/>
      <c r="E7" t="inlineStr">
        <is>
          <t>+44-20-7991-3643</t>
        </is>
      </c>
      <c r="G7" t="inlineStr">
        <is>
          <t>03.08.2020</t>
        </is>
      </c>
      <c r="H7" t="inlineStr">
        <is>
          <t>Score Half Year</t>
        </is>
      </c>
    </row>
    <row r="8">
      <c r="A8" s="5" t="inlineStr">
        <is>
          <t>Land / Country</t>
        </is>
      </c>
      <c r="B8" t="inlineStr">
        <is>
          <t>Großbritannien</t>
        </is>
      </c>
      <c r="C8" s="5" t="inlineStr">
        <is>
          <t>Inv. Relations E-Mail</t>
        </is>
      </c>
      <c r="D8" s="5" t="inlineStr"/>
      <c r="E8" t="inlineStr">
        <is>
          <t>investorrelations@hsbc.com</t>
        </is>
      </c>
      <c r="G8" t="inlineStr">
        <is>
          <t>27.10.2020</t>
        </is>
      </c>
      <c r="H8" t="inlineStr">
        <is>
          <t>Q3 Earnings</t>
        </is>
      </c>
    </row>
    <row r="9">
      <c r="A9" s="5" t="inlineStr">
        <is>
          <t>Währung / Currency</t>
        </is>
      </c>
      <c r="B9" t="inlineStr">
        <is>
          <t>USD</t>
        </is>
      </c>
      <c r="C9" s="5" t="inlineStr">
        <is>
          <t>Kontaktperson / Contact Person</t>
        </is>
      </c>
      <c r="D9" s="5" t="inlineStr"/>
      <c r="E9" t="inlineStr">
        <is>
          <t>-</t>
        </is>
      </c>
    </row>
    <row r="10">
      <c r="A10" s="5" t="inlineStr">
        <is>
          <t>Branche / Industry</t>
        </is>
      </c>
      <c r="B10" t="inlineStr">
        <is>
          <t>Banks</t>
        </is>
      </c>
      <c r="C10" s="5" t="inlineStr"/>
      <c r="D10" s="5" t="inlineStr"/>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HSBC Holdings plc8 Canada Square  UK-London, E14 5HQ</t>
        </is>
      </c>
    </row>
    <row r="14">
      <c r="A14" s="5" t="inlineStr">
        <is>
          <t>Management</t>
        </is>
      </c>
      <c r="B14" t="inlineStr">
        <is>
          <t>Noel Quinn, Ewen Stevenson, Aileen Taylor</t>
        </is>
      </c>
    </row>
    <row r="15">
      <c r="A15" s="5" t="inlineStr">
        <is>
          <t>Aufsichtsrat / Board</t>
        </is>
      </c>
      <c r="B15" t="inlineStr">
        <is>
          <t>Mark Tucker, Noel Quinn, Ewen Stevenson, Laura Cha, Henri de Castries, Irene Lee, José Antonio Meade Kuribreña, Heidi Miller, David Nish, Jackson Tai, Pauline van der Meer Mohr, Aileen Taylor, Steven Guggenheimer</t>
        </is>
      </c>
    </row>
    <row r="16">
      <c r="A16" s="5" t="inlineStr">
        <is>
          <t>Beschreibung</t>
        </is>
      </c>
      <c r="B16" t="inlineStr">
        <is>
          <t>HSBC Holdings plc ist eine der weltweit größten Bank- und Finanzdienstleistungsorganisationen. Zu den Finanzservices des Unternehmens gehören persönliches, kommerzielles, unternehmensbezogenes, investitionsbezogenes und privates Banking, Handelsdienstleistungen, Bargeld-Management, Kunden- und Geschäftsfinanzierungen, Vermögensverwaltung und Kapitalmarktdienstleistungen, Pensions- und Investmentfonds sowie verschiedene Treuhanddienstleistungen, Wertpapier- und Verwahrungsdienstleistungen. Die Unternehmensgruppe verfügt über eines der umfangreichsten Netzwerke weltweit, dass den Kunden den Zugang über alle Kanäle ermöglicht angefangen von Schaltern, Post, Telefon, Fax über Internet und Handy. Über eine exklusive Vereinbarung mit der Allianz Gruppe ist die Gesellschaft am Vertrieb von Allianz-Lebensversicherungsprodukten in asiatischen Bankfilialen beteiligt. Copyright 2014 FINANCE BASE AG</t>
        </is>
      </c>
    </row>
    <row r="17">
      <c r="A17" s="5" t="inlineStr">
        <is>
          <t>Profile</t>
        </is>
      </c>
      <c r="B17" t="inlineStr">
        <is>
          <t>HSBC Holdings plc is one of the world's largest banking and financial services organizations. The financial services of the company include personal, commercial, corporate-related, investment-related and private banking, trade services, cash management, customer and business financing, asset management and capital markets services, pension and investment funds and various fiduciary services, securities and custody services. The group has one of the largest networks in the world that customer access across all channels enables ranging from switches, mail, phone, fax, internet and mobile phone. An exclusive agreement with the Allianz Group, the company in the distribution of Allianz life insurance products is involved in Asian bank branches.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52716</v>
      </c>
      <c r="D20" t="n">
        <v>52013</v>
      </c>
      <c r="E20" t="n">
        <v>49676</v>
      </c>
      <c r="F20" t="n">
        <v>44566</v>
      </c>
      <c r="G20" t="n">
        <v>56079</v>
      </c>
      <c r="H20" t="n">
        <v>57397</v>
      </c>
      <c r="I20" t="n">
        <v>58796</v>
      </c>
      <c r="J20" t="n">
        <v>60019</v>
      </c>
      <c r="K20" t="n">
        <v>60153</v>
      </c>
      <c r="L20" t="n">
        <v>54208</v>
      </c>
      <c r="M20" t="n">
        <v>39693</v>
      </c>
      <c r="N20" t="n">
        <v>56745</v>
      </c>
      <c r="O20" t="n">
        <v>61751</v>
      </c>
      <c r="P20" t="n">
        <v>54793</v>
      </c>
      <c r="Q20" t="n">
        <v>49836</v>
      </c>
      <c r="R20" t="n">
        <v>50587</v>
      </c>
      <c r="S20" t="n">
        <v>41072</v>
      </c>
      <c r="T20" t="n">
        <v>26595</v>
      </c>
      <c r="U20" t="n">
        <v>25888</v>
      </c>
      <c r="V20" t="n">
        <v>24573</v>
      </c>
      <c r="W20" t="n">
        <v>21002</v>
      </c>
    </row>
    <row r="21">
      <c r="A21" s="5" t="inlineStr">
        <is>
          <t>Operatives Ergebnis (EBIT)</t>
        </is>
      </c>
      <c r="B21" s="5" t="inlineStr">
        <is>
          <t>EBIT Earning Before Interest &amp; Tax</t>
        </is>
      </c>
      <c r="C21" t="n">
        <v>10993</v>
      </c>
      <c r="D21" t="n">
        <v>17354</v>
      </c>
      <c r="E21" t="n">
        <v>14792</v>
      </c>
      <c r="F21" t="n">
        <v>4758</v>
      </c>
      <c r="G21" t="n">
        <v>16311</v>
      </c>
      <c r="H21" t="n">
        <v>16148</v>
      </c>
      <c r="I21" t="n">
        <v>20240</v>
      </c>
      <c r="J21" t="n">
        <v>17092</v>
      </c>
      <c r="K21" t="n">
        <v>18608</v>
      </c>
      <c r="L21" t="n">
        <v>16520</v>
      </c>
      <c r="M21" t="n">
        <v>5298</v>
      </c>
      <c r="N21" t="n">
        <v>7646</v>
      </c>
      <c r="O21" t="n">
        <v>22709</v>
      </c>
      <c r="P21" t="n">
        <v>21240</v>
      </c>
      <c r="Q21" t="n">
        <v>20322</v>
      </c>
      <c r="R21" t="n">
        <v>16514</v>
      </c>
      <c r="S21" t="n">
        <v>12297</v>
      </c>
      <c r="T21" t="n">
        <v>9035</v>
      </c>
      <c r="U21" t="n">
        <v>7153</v>
      </c>
      <c r="V21" t="n">
        <v>9447</v>
      </c>
      <c r="W21" t="n">
        <v>7409</v>
      </c>
    </row>
    <row r="22">
      <c r="A22" s="5" t="inlineStr">
        <is>
          <t>Finanzergebnis</t>
        </is>
      </c>
      <c r="B22" s="5" t="inlineStr">
        <is>
          <t>Financial Result</t>
        </is>
      </c>
      <c r="C22" t="n">
        <v>2354</v>
      </c>
      <c r="D22" t="n">
        <v>2536</v>
      </c>
      <c r="E22" t="n">
        <v>2375</v>
      </c>
      <c r="F22" t="n">
        <v>2354</v>
      </c>
      <c r="G22" t="n">
        <v>2556</v>
      </c>
      <c r="H22" t="n">
        <v>2532</v>
      </c>
      <c r="I22" t="n">
        <v>2325</v>
      </c>
      <c r="J22" t="n">
        <v>3557</v>
      </c>
      <c r="K22" t="n">
        <v>3264</v>
      </c>
      <c r="L22" t="n">
        <v>2517</v>
      </c>
      <c r="M22" t="n">
        <v>1781</v>
      </c>
      <c r="N22" t="n">
        <v>1661</v>
      </c>
      <c r="O22" t="n">
        <v>1503</v>
      </c>
      <c r="P22" t="n">
        <v>846</v>
      </c>
      <c r="Q22" t="n">
        <v>644</v>
      </c>
      <c r="R22" t="n">
        <v>1094</v>
      </c>
      <c r="S22" t="n">
        <v>519</v>
      </c>
      <c r="T22" t="n">
        <v>615</v>
      </c>
      <c r="U22" t="n">
        <v>847</v>
      </c>
      <c r="V22" t="n">
        <v>328</v>
      </c>
      <c r="W22" t="n">
        <v>573</v>
      </c>
    </row>
    <row r="23">
      <c r="A23" s="5" t="inlineStr">
        <is>
          <t>Ergebnis vor Steuer (EBT)</t>
        </is>
      </c>
      <c r="B23" s="5" t="inlineStr">
        <is>
          <t>EBT Earning Before Tax</t>
        </is>
      </c>
      <c r="C23" t="n">
        <v>13347</v>
      </c>
      <c r="D23" t="n">
        <v>19890</v>
      </c>
      <c r="E23" t="n">
        <v>17167</v>
      </c>
      <c r="F23" t="n">
        <v>7112</v>
      </c>
      <c r="G23" t="n">
        <v>18867</v>
      </c>
      <c r="H23" t="n">
        <v>18680</v>
      </c>
      <c r="I23" t="n">
        <v>22565</v>
      </c>
      <c r="J23" t="n">
        <v>20649</v>
      </c>
      <c r="K23" t="n">
        <v>21872</v>
      </c>
      <c r="L23" t="n">
        <v>19037</v>
      </c>
      <c r="M23" t="n">
        <v>7079</v>
      </c>
      <c r="N23" t="n">
        <v>9307</v>
      </c>
      <c r="O23" t="n">
        <v>24212</v>
      </c>
      <c r="P23" t="n">
        <v>22086</v>
      </c>
      <c r="Q23" t="n">
        <v>20966</v>
      </c>
      <c r="R23" t="n">
        <v>17608</v>
      </c>
      <c r="S23" t="n">
        <v>12816</v>
      </c>
      <c r="T23" t="n">
        <v>9650</v>
      </c>
      <c r="U23" t="n">
        <v>8000</v>
      </c>
      <c r="V23" t="n">
        <v>9775</v>
      </c>
      <c r="W23" t="n">
        <v>7982</v>
      </c>
    </row>
    <row r="24">
      <c r="A24" s="5" t="inlineStr">
        <is>
          <t>Steuern auf Einkommen und Ertrag</t>
        </is>
      </c>
      <c r="B24" s="5" t="inlineStr">
        <is>
          <t>Taxes on income and earnings</t>
        </is>
      </c>
      <c r="C24" t="n">
        <v>4639</v>
      </c>
      <c r="D24" t="n">
        <v>4865</v>
      </c>
      <c r="E24" t="n">
        <v>5288</v>
      </c>
      <c r="F24" t="n">
        <v>3666</v>
      </c>
      <c r="G24" t="n">
        <v>3771</v>
      </c>
      <c r="H24" t="n">
        <v>3975</v>
      </c>
      <c r="I24" t="n">
        <v>4765</v>
      </c>
      <c r="J24" t="n">
        <v>5315</v>
      </c>
      <c r="K24" t="n">
        <v>3928</v>
      </c>
      <c r="L24" t="n">
        <v>4846</v>
      </c>
      <c r="M24" t="n">
        <v>385</v>
      </c>
      <c r="N24" t="n">
        <v>2809</v>
      </c>
      <c r="O24" t="n">
        <v>3757</v>
      </c>
      <c r="P24" t="n">
        <v>5215</v>
      </c>
      <c r="Q24" t="n">
        <v>5093</v>
      </c>
      <c r="R24" t="n">
        <v>4507</v>
      </c>
      <c r="S24" t="n">
        <v>3120</v>
      </c>
      <c r="T24" t="n">
        <v>2534</v>
      </c>
      <c r="U24" t="n">
        <v>1574</v>
      </c>
      <c r="V24" t="n">
        <v>2238</v>
      </c>
      <c r="W24" t="n">
        <v>2038</v>
      </c>
    </row>
    <row r="25">
      <c r="A25" s="5" t="inlineStr">
        <is>
          <t>Ergebnis nach Steuer</t>
        </is>
      </c>
      <c r="B25" s="5" t="inlineStr">
        <is>
          <t>Earnings after tax</t>
        </is>
      </c>
      <c r="C25" t="n">
        <v>8708</v>
      </c>
      <c r="D25" t="n">
        <v>15025</v>
      </c>
      <c r="E25" t="n">
        <v>11879</v>
      </c>
      <c r="F25" t="n">
        <v>3446</v>
      </c>
      <c r="G25" t="n">
        <v>15096</v>
      </c>
      <c r="H25" t="n">
        <v>14705</v>
      </c>
      <c r="I25" t="n">
        <v>17800</v>
      </c>
      <c r="J25" t="n">
        <v>15334</v>
      </c>
      <c r="K25" t="n">
        <v>17944</v>
      </c>
      <c r="L25" t="n">
        <v>14191</v>
      </c>
      <c r="M25" t="n">
        <v>6694</v>
      </c>
      <c r="N25" t="n">
        <v>6498</v>
      </c>
      <c r="O25" t="n">
        <v>20455</v>
      </c>
      <c r="P25" t="n">
        <v>16871</v>
      </c>
      <c r="Q25" t="n">
        <v>15873</v>
      </c>
      <c r="R25" t="n">
        <v>13101</v>
      </c>
      <c r="S25" t="n">
        <v>9696</v>
      </c>
      <c r="T25" t="n">
        <v>7116</v>
      </c>
      <c r="U25" t="n">
        <v>6426</v>
      </c>
      <c r="V25" t="n">
        <v>7537</v>
      </c>
      <c r="W25" t="n">
        <v>5944</v>
      </c>
    </row>
    <row r="26">
      <c r="A26" s="5" t="inlineStr">
        <is>
          <t>Minderheitenanteil</t>
        </is>
      </c>
      <c r="B26" s="5" t="inlineStr">
        <is>
          <t>Minority Share</t>
        </is>
      </c>
      <c r="C26" t="n">
        <v>-1325</v>
      </c>
      <c r="D26" t="n">
        <v>-1298</v>
      </c>
      <c r="E26" t="n">
        <v>-1081</v>
      </c>
      <c r="F26" t="n">
        <v>-967</v>
      </c>
      <c r="G26" t="n">
        <v>-1574</v>
      </c>
      <c r="H26" t="n">
        <v>-1017</v>
      </c>
      <c r="I26" t="n">
        <v>-1596</v>
      </c>
      <c r="J26" t="n">
        <v>-1307</v>
      </c>
      <c r="K26" t="n">
        <v>-1147</v>
      </c>
      <c r="L26" t="n">
        <v>-1032</v>
      </c>
      <c r="M26" t="n">
        <v>-860</v>
      </c>
      <c r="N26" t="n">
        <v>-770</v>
      </c>
      <c r="O26" t="n">
        <v>-1322</v>
      </c>
      <c r="P26" t="n">
        <v>-1082</v>
      </c>
      <c r="Q26" t="n">
        <v>-792</v>
      </c>
      <c r="R26" t="n">
        <v>-1261</v>
      </c>
      <c r="S26" t="n">
        <v>-922</v>
      </c>
      <c r="T26" t="n">
        <v>-877</v>
      </c>
      <c r="U26" t="n">
        <v>-1020</v>
      </c>
      <c r="V26" t="n">
        <v>-909</v>
      </c>
      <c r="W26" t="n">
        <v>-536</v>
      </c>
    </row>
    <row r="27">
      <c r="A27" s="5" t="inlineStr">
        <is>
          <t>Jahresüberschuss/-fehlbetrag</t>
        </is>
      </c>
      <c r="B27" s="5" t="inlineStr">
        <is>
          <t>Net Profit</t>
        </is>
      </c>
      <c r="C27" t="n">
        <v>7383</v>
      </c>
      <c r="D27" t="n">
        <v>13727</v>
      </c>
      <c r="E27" t="n">
        <v>10798</v>
      </c>
      <c r="F27" t="n">
        <v>2479</v>
      </c>
      <c r="G27" t="n">
        <v>13522</v>
      </c>
      <c r="H27" t="n">
        <v>13688</v>
      </c>
      <c r="I27" t="n">
        <v>16204</v>
      </c>
      <c r="J27" t="n">
        <v>14027</v>
      </c>
      <c r="K27" t="n">
        <v>16797</v>
      </c>
      <c r="L27" t="n">
        <v>13159</v>
      </c>
      <c r="M27" t="n">
        <v>5834</v>
      </c>
      <c r="N27" t="n">
        <v>5728</v>
      </c>
      <c r="O27" t="n">
        <v>19133</v>
      </c>
      <c r="P27" t="n">
        <v>15789</v>
      </c>
      <c r="Q27" t="n">
        <v>15081</v>
      </c>
      <c r="R27" t="n">
        <v>11840</v>
      </c>
      <c r="S27" t="n">
        <v>8774</v>
      </c>
      <c r="T27" t="n">
        <v>6239</v>
      </c>
      <c r="U27" t="n">
        <v>5406</v>
      </c>
      <c r="V27" t="n">
        <v>6628</v>
      </c>
      <c r="W27" t="n">
        <v>5408</v>
      </c>
    </row>
    <row r="28">
      <c r="A28" s="5" t="inlineStr">
        <is>
          <t>Summe Aktiva</t>
        </is>
      </c>
      <c r="B28" s="5" t="inlineStr">
        <is>
          <t>Total Assets</t>
        </is>
      </c>
      <c r="C28" t="n">
        <v>2720000</v>
      </c>
      <c r="D28" t="n">
        <v>2560000</v>
      </c>
      <c r="E28" t="n">
        <v>2520000</v>
      </c>
      <c r="F28" t="n">
        <v>2370000</v>
      </c>
      <c r="G28" t="n">
        <v>2410000</v>
      </c>
      <c r="H28" t="n">
        <v>2630000</v>
      </c>
      <c r="I28" t="n">
        <v>2670000</v>
      </c>
      <c r="J28" t="n">
        <v>2690000</v>
      </c>
      <c r="K28" t="n">
        <v>2560000</v>
      </c>
      <c r="L28" t="n">
        <v>2450000</v>
      </c>
      <c r="M28" t="n">
        <v>2360000</v>
      </c>
      <c r="N28" t="n">
        <v>2530000</v>
      </c>
      <c r="O28" t="n">
        <v>2350000</v>
      </c>
      <c r="P28" t="n">
        <v>1860000</v>
      </c>
      <c r="Q28" t="n">
        <v>1500000</v>
      </c>
      <c r="R28" t="n">
        <v>1280000</v>
      </c>
      <c r="S28" t="n">
        <v>1030000</v>
      </c>
      <c r="T28" t="n">
        <v>759246</v>
      </c>
      <c r="U28" t="n">
        <v>695877</v>
      </c>
      <c r="V28" t="n">
        <v>673814</v>
      </c>
      <c r="W28" t="inlineStr">
        <is>
          <t>-</t>
        </is>
      </c>
    </row>
    <row r="29">
      <c r="A29" s="5" t="inlineStr">
        <is>
          <t>Summe Fremdkapital</t>
        </is>
      </c>
      <c r="B29" s="5" t="inlineStr">
        <is>
          <t>Total Liabilities</t>
        </is>
      </c>
      <c r="C29" t="n">
        <v>2520000</v>
      </c>
      <c r="D29" t="n">
        <v>2360000</v>
      </c>
      <c r="E29" t="n">
        <v>2320000</v>
      </c>
      <c r="F29" t="n">
        <v>2190000</v>
      </c>
      <c r="G29" t="n">
        <v>2210000</v>
      </c>
      <c r="H29" t="n">
        <v>2430000</v>
      </c>
      <c r="I29" t="n">
        <v>2480000</v>
      </c>
      <c r="J29" t="n">
        <v>2510000</v>
      </c>
      <c r="K29" t="n">
        <v>2390000</v>
      </c>
      <c r="L29" t="n">
        <v>2300000</v>
      </c>
      <c r="M29" t="n">
        <v>2230000</v>
      </c>
      <c r="N29" t="n">
        <v>2430000</v>
      </c>
      <c r="O29" t="n">
        <v>2220000</v>
      </c>
      <c r="P29" t="n">
        <v>1750000</v>
      </c>
      <c r="Q29" t="n">
        <v>1400000</v>
      </c>
      <c r="R29" t="n">
        <v>1180000</v>
      </c>
      <c r="S29" t="n">
        <v>948862</v>
      </c>
      <c r="T29" t="n">
        <v>700287</v>
      </c>
      <c r="U29" t="n">
        <v>643408</v>
      </c>
      <c r="V29" t="n">
        <v>620935</v>
      </c>
      <c r="W29" t="inlineStr">
        <is>
          <t>-</t>
        </is>
      </c>
    </row>
    <row r="30">
      <c r="A30" s="5" t="inlineStr">
        <is>
          <t>Minderheitenanteil</t>
        </is>
      </c>
      <c r="B30" s="5" t="inlineStr">
        <is>
          <t>Minority Share</t>
        </is>
      </c>
      <c r="C30" t="inlineStr">
        <is>
          <t>-</t>
        </is>
      </c>
      <c r="D30" t="inlineStr">
        <is>
          <t>-</t>
        </is>
      </c>
      <c r="E30" t="inlineStr">
        <is>
          <t>-</t>
        </is>
      </c>
      <c r="F30" t="inlineStr">
        <is>
          <t>-</t>
        </is>
      </c>
      <c r="G30" t="inlineStr">
        <is>
          <t>-</t>
        </is>
      </c>
      <c r="H30" t="inlineStr">
        <is>
          <t>-</t>
        </is>
      </c>
      <c r="I30" t="inlineStr">
        <is>
          <t>-</t>
        </is>
      </c>
      <c r="J30" t="inlineStr">
        <is>
          <t>-</t>
        </is>
      </c>
      <c r="K30" t="inlineStr">
        <is>
          <t>-</t>
        </is>
      </c>
      <c r="L30" t="inlineStr">
        <is>
          <t>-</t>
        </is>
      </c>
      <c r="M30" t="inlineStr">
        <is>
          <t>-</t>
        </is>
      </c>
      <c r="N30" t="inlineStr">
        <is>
          <t>-</t>
        </is>
      </c>
      <c r="O30" t="inlineStr">
        <is>
          <t>-</t>
        </is>
      </c>
      <c r="P30" t="inlineStr">
        <is>
          <t>-</t>
        </is>
      </c>
      <c r="Q30" t="inlineStr">
        <is>
          <t>-</t>
        </is>
      </c>
      <c r="R30" t="inlineStr">
        <is>
          <t>-</t>
        </is>
      </c>
      <c r="S30" t="inlineStr">
        <is>
          <t>-</t>
        </is>
      </c>
      <c r="T30" t="inlineStr">
        <is>
          <t>-</t>
        </is>
      </c>
      <c r="U30" t="inlineStr">
        <is>
          <t>-</t>
        </is>
      </c>
      <c r="V30" t="inlineStr">
        <is>
          <t>-</t>
        </is>
      </c>
      <c r="W30" t="inlineStr">
        <is>
          <t>-</t>
        </is>
      </c>
    </row>
    <row r="31">
      <c r="A31" s="5" t="inlineStr">
        <is>
          <t>Summe Eigenkapital</t>
        </is>
      </c>
      <c r="B31" s="5" t="inlineStr">
        <is>
          <t>Equity</t>
        </is>
      </c>
      <c r="C31" t="n">
        <v>183955</v>
      </c>
      <c r="D31" t="n">
        <v>186253</v>
      </c>
      <c r="E31" t="n">
        <v>190250</v>
      </c>
      <c r="F31" t="n">
        <v>175386</v>
      </c>
      <c r="G31" t="n">
        <v>188460</v>
      </c>
      <c r="H31" t="n">
        <v>190447</v>
      </c>
      <c r="I31" t="n">
        <v>181871</v>
      </c>
      <c r="J31" t="n">
        <v>175242</v>
      </c>
      <c r="K31" t="n">
        <v>158725</v>
      </c>
      <c r="L31" t="n">
        <v>147667</v>
      </c>
      <c r="M31" t="n">
        <v>128299</v>
      </c>
      <c r="N31" t="n">
        <v>93591</v>
      </c>
      <c r="O31" t="n">
        <v>128160</v>
      </c>
      <c r="P31" t="n">
        <v>108352</v>
      </c>
      <c r="Q31" t="n">
        <v>92432</v>
      </c>
      <c r="R31" t="n">
        <v>86623</v>
      </c>
      <c r="S31" t="n">
        <v>74473</v>
      </c>
      <c r="T31" t="n">
        <v>52406</v>
      </c>
      <c r="U31" t="n">
        <v>45979</v>
      </c>
      <c r="V31" t="n">
        <v>45570</v>
      </c>
      <c r="W31" t="inlineStr">
        <is>
          <t>-</t>
        </is>
      </c>
    </row>
    <row r="32">
      <c r="A32" s="5" t="inlineStr">
        <is>
          <t>Summe Passiva</t>
        </is>
      </c>
      <c r="B32" s="5" t="inlineStr">
        <is>
          <t>Liabilities &amp; Shareholder Equity</t>
        </is>
      </c>
      <c r="C32" t="n">
        <v>2720000</v>
      </c>
      <c r="D32" t="n">
        <v>2560000</v>
      </c>
      <c r="E32" t="n">
        <v>2520000</v>
      </c>
      <c r="F32" t="n">
        <v>2370000</v>
      </c>
      <c r="G32" t="n">
        <v>2410000</v>
      </c>
      <c r="H32" t="n">
        <v>2630000</v>
      </c>
      <c r="I32" t="n">
        <v>2670000</v>
      </c>
      <c r="J32" t="n">
        <v>2690000</v>
      </c>
      <c r="K32" t="n">
        <v>2560000</v>
      </c>
      <c r="L32" t="n">
        <v>2450000</v>
      </c>
      <c r="M32" t="n">
        <v>2360000</v>
      </c>
      <c r="N32" t="n">
        <v>2530000</v>
      </c>
      <c r="O32" t="n">
        <v>2350000</v>
      </c>
      <c r="P32" t="n">
        <v>1860000</v>
      </c>
      <c r="Q32" t="n">
        <v>1500000</v>
      </c>
      <c r="R32" t="n">
        <v>1280000</v>
      </c>
      <c r="S32" t="n">
        <v>1030000</v>
      </c>
      <c r="T32" t="n">
        <v>759246</v>
      </c>
      <c r="U32" t="n">
        <v>695877</v>
      </c>
      <c r="V32" t="n">
        <v>673814</v>
      </c>
      <c r="W32" t="inlineStr">
        <is>
          <t>-</t>
        </is>
      </c>
    </row>
    <row r="33">
      <c r="A33" s="5" t="inlineStr">
        <is>
          <t>Mio.Aktien im Umlauf</t>
        </is>
      </c>
      <c r="B33" s="5" t="inlineStr">
        <is>
          <t>Million shares outstanding</t>
        </is>
      </c>
      <c r="C33" t="n">
        <v>20639</v>
      </c>
      <c r="D33" t="n">
        <v>20362</v>
      </c>
      <c r="E33" t="n">
        <v>20321</v>
      </c>
      <c r="F33" t="n">
        <v>20192</v>
      </c>
      <c r="G33" t="n">
        <v>19685</v>
      </c>
      <c r="H33" t="n">
        <v>19218</v>
      </c>
      <c r="I33" t="n">
        <v>18830</v>
      </c>
      <c r="J33" t="n">
        <v>18476</v>
      </c>
      <c r="K33" t="n">
        <v>17868</v>
      </c>
      <c r="L33" t="n">
        <v>17686</v>
      </c>
      <c r="M33" t="n">
        <v>17408</v>
      </c>
      <c r="N33" t="n">
        <v>12105</v>
      </c>
      <c r="O33" t="n">
        <v>11829</v>
      </c>
      <c r="P33" t="n">
        <v>11572</v>
      </c>
      <c r="Q33" t="n">
        <v>11334</v>
      </c>
      <c r="R33" t="n">
        <v>11172</v>
      </c>
      <c r="S33" t="n">
        <v>10960</v>
      </c>
      <c r="T33" t="n">
        <v>9481</v>
      </c>
      <c r="U33" t="n">
        <v>9355</v>
      </c>
      <c r="V33" t="n">
        <v>9268</v>
      </c>
      <c r="W33" t="n">
        <v>8458</v>
      </c>
    </row>
    <row r="34">
      <c r="A34" s="5" t="inlineStr">
        <is>
          <t>Ergebnis je Aktie (brutto)</t>
        </is>
      </c>
      <c r="B34" s="5" t="inlineStr">
        <is>
          <t>Earnings per share</t>
        </is>
      </c>
      <c r="C34" t="n">
        <v>0.65</v>
      </c>
      <c r="D34" t="n">
        <v>0.98</v>
      </c>
      <c r="E34" t="n">
        <v>0.84</v>
      </c>
      <c r="F34" t="n">
        <v>0.35</v>
      </c>
      <c r="G34" t="n">
        <v>0.96</v>
      </c>
      <c r="H34" t="n">
        <v>0.97</v>
      </c>
      <c r="I34" t="n">
        <v>1.2</v>
      </c>
      <c r="J34" t="n">
        <v>1.12</v>
      </c>
      <c r="K34" t="n">
        <v>1.22</v>
      </c>
      <c r="L34" t="n">
        <v>1.08</v>
      </c>
      <c r="M34" t="n">
        <v>0.41</v>
      </c>
      <c r="N34" t="n">
        <v>0.77</v>
      </c>
      <c r="O34" t="n">
        <v>2.05</v>
      </c>
      <c r="P34" t="n">
        <v>1.91</v>
      </c>
      <c r="Q34" t="n">
        <v>1.85</v>
      </c>
      <c r="R34" t="n">
        <v>1.58</v>
      </c>
      <c r="S34" t="n">
        <v>1.17</v>
      </c>
      <c r="T34" t="n">
        <v>1.02</v>
      </c>
      <c r="U34" t="n">
        <v>0.86</v>
      </c>
      <c r="V34" t="n">
        <v>1.05</v>
      </c>
      <c r="W34" t="n">
        <v>0.9399999999999999</v>
      </c>
    </row>
    <row r="35">
      <c r="A35" s="5" t="inlineStr">
        <is>
          <t>Ergebnis je Aktie (unverwässert)</t>
        </is>
      </c>
      <c r="B35" s="5" t="inlineStr">
        <is>
          <t>Basic Earnings per share</t>
        </is>
      </c>
      <c r="C35" t="n">
        <v>0.3</v>
      </c>
      <c r="D35" t="n">
        <v>0.63</v>
      </c>
      <c r="E35" t="n">
        <v>0.48</v>
      </c>
      <c r="F35" t="n">
        <v>0.07000000000000001</v>
      </c>
      <c r="G35" t="n">
        <v>0.65</v>
      </c>
      <c r="H35" t="n">
        <v>0.6899999999999999</v>
      </c>
      <c r="I35" t="n">
        <v>0.84</v>
      </c>
      <c r="J35" t="n">
        <v>0.74</v>
      </c>
      <c r="K35" t="n">
        <v>0.92</v>
      </c>
      <c r="L35" t="n">
        <v>0.73</v>
      </c>
      <c r="M35" t="n">
        <v>0.34</v>
      </c>
      <c r="N35" t="n">
        <v>0.47</v>
      </c>
      <c r="O35" t="n">
        <v>1.65</v>
      </c>
      <c r="P35" t="n">
        <v>1.4</v>
      </c>
      <c r="Q35" t="n">
        <v>1.36</v>
      </c>
      <c r="R35" t="n">
        <v>1.09</v>
      </c>
      <c r="S35" t="n">
        <v>0.84</v>
      </c>
      <c r="T35" t="n">
        <v>0.67</v>
      </c>
      <c r="U35" t="n">
        <v>0.59</v>
      </c>
      <c r="V35" t="n">
        <v>0.76</v>
      </c>
      <c r="W35" t="n">
        <v>0.65</v>
      </c>
    </row>
    <row r="36">
      <c r="A36" s="5" t="inlineStr">
        <is>
          <t>Ergebnis je Aktie (verwässert)</t>
        </is>
      </c>
      <c r="B36" s="5" t="inlineStr">
        <is>
          <t>Diluted Earnings per share</t>
        </is>
      </c>
      <c r="C36" t="n">
        <v>0.3</v>
      </c>
      <c r="D36" t="n">
        <v>0.63</v>
      </c>
      <c r="E36" t="n">
        <v>0.48</v>
      </c>
      <c r="F36" t="n">
        <v>0.07000000000000001</v>
      </c>
      <c r="G36" t="n">
        <v>0.64</v>
      </c>
      <c r="H36" t="n">
        <v>0.6899999999999999</v>
      </c>
      <c r="I36" t="n">
        <v>0.84</v>
      </c>
      <c r="J36" t="n">
        <v>0.74</v>
      </c>
      <c r="K36" t="n">
        <v>0.91</v>
      </c>
      <c r="L36" t="n">
        <v>0.72</v>
      </c>
      <c r="M36" t="n">
        <v>0.34</v>
      </c>
      <c r="N36" t="n">
        <v>0.47</v>
      </c>
      <c r="O36" t="n">
        <v>1.63</v>
      </c>
      <c r="P36" t="n">
        <v>1.39</v>
      </c>
      <c r="Q36" t="n">
        <v>1.35</v>
      </c>
      <c r="R36" t="n">
        <v>1.07</v>
      </c>
      <c r="S36" t="n">
        <v>0.83</v>
      </c>
      <c r="T36" t="n">
        <v>0.66</v>
      </c>
      <c r="U36" t="n">
        <v>0.58</v>
      </c>
      <c r="V36" t="n">
        <v>0.75</v>
      </c>
      <c r="W36" t="n">
        <v>0.65</v>
      </c>
    </row>
    <row r="37">
      <c r="A37" s="5" t="inlineStr">
        <is>
          <t>Dividende je Aktie</t>
        </is>
      </c>
      <c r="B37" s="5" t="inlineStr">
        <is>
          <t>Dividend per share</t>
        </is>
      </c>
      <c r="C37" t="n">
        <v>0.3</v>
      </c>
      <c r="D37" t="n">
        <v>0.51</v>
      </c>
      <c r="E37" t="n">
        <v>0.51</v>
      </c>
      <c r="F37" t="n">
        <v>0.51</v>
      </c>
      <c r="G37" t="n">
        <v>0.51</v>
      </c>
      <c r="H37" t="n">
        <v>0.5</v>
      </c>
      <c r="I37" t="n">
        <v>0.49</v>
      </c>
      <c r="J37" t="n">
        <v>0.45</v>
      </c>
      <c r="K37" t="n">
        <v>0.41</v>
      </c>
      <c r="L37" t="n">
        <v>0.36</v>
      </c>
      <c r="M37" t="n">
        <v>0.32</v>
      </c>
      <c r="N37" t="n">
        <v>0.93</v>
      </c>
      <c r="O37" t="n">
        <v>0.87</v>
      </c>
      <c r="P37" t="n">
        <v>0.76</v>
      </c>
      <c r="Q37" t="n">
        <v>0.6899999999999999</v>
      </c>
      <c r="R37" t="n">
        <v>0.66</v>
      </c>
      <c r="S37" t="n">
        <v>0.6</v>
      </c>
      <c r="T37" t="n">
        <v>0.53</v>
      </c>
      <c r="U37" t="n">
        <v>0.48</v>
      </c>
      <c r="V37" t="n">
        <v>0.44</v>
      </c>
      <c r="W37" t="n">
        <v>0.34</v>
      </c>
    </row>
    <row r="38">
      <c r="A38" s="5" t="inlineStr">
        <is>
          <t>Dividendenausschüttung in Mio</t>
        </is>
      </c>
      <c r="B38" s="5" t="inlineStr">
        <is>
          <t>Dividend Payment in M</t>
        </is>
      </c>
      <c r="C38" t="n">
        <v>11683</v>
      </c>
      <c r="D38" t="n">
        <v>11547</v>
      </c>
      <c r="E38" t="n">
        <v>11551</v>
      </c>
      <c r="F38" t="n">
        <v>11279</v>
      </c>
      <c r="G38" t="n">
        <v>10660</v>
      </c>
      <c r="H38" t="n">
        <v>9893</v>
      </c>
      <c r="I38" t="n">
        <v>9510</v>
      </c>
      <c r="J38" t="n">
        <v>8042</v>
      </c>
      <c r="K38" t="n">
        <v>7501</v>
      </c>
      <c r="L38" t="n">
        <v>6350</v>
      </c>
      <c r="M38" t="n">
        <v>5639</v>
      </c>
      <c r="N38" t="n">
        <v>11301</v>
      </c>
      <c r="O38" t="n">
        <v>10241</v>
      </c>
      <c r="P38" t="n">
        <v>8769</v>
      </c>
      <c r="Q38" t="n">
        <v>7750</v>
      </c>
      <c r="R38" t="n">
        <v>7301</v>
      </c>
      <c r="S38" t="n">
        <v>6532</v>
      </c>
      <c r="T38" t="n">
        <v>5001</v>
      </c>
      <c r="U38" t="n">
        <v>4467</v>
      </c>
      <c r="V38" t="n">
        <v>4010</v>
      </c>
      <c r="W38" t="n">
        <v>2872</v>
      </c>
    </row>
    <row r="39">
      <c r="A39" s="5" t="inlineStr">
        <is>
          <t>Ertrag</t>
        </is>
      </c>
      <c r="B39" s="5" t="inlineStr">
        <is>
          <t>Income</t>
        </is>
      </c>
      <c r="C39" t="n">
        <v>2.55</v>
      </c>
      <c r="D39" t="n">
        <v>2.55</v>
      </c>
      <c r="E39" t="n">
        <v>2.44</v>
      </c>
      <c r="F39" t="n">
        <v>2.21</v>
      </c>
      <c r="G39" t="n">
        <v>2.85</v>
      </c>
      <c r="H39" t="n">
        <v>2.99</v>
      </c>
      <c r="I39" t="n">
        <v>3.12</v>
      </c>
      <c r="J39" t="n">
        <v>3.25</v>
      </c>
      <c r="K39" t="n">
        <v>3.37</v>
      </c>
      <c r="L39" t="n">
        <v>3.06</v>
      </c>
      <c r="M39" t="n">
        <v>2.28</v>
      </c>
      <c r="N39" t="n">
        <v>4.69</v>
      </c>
      <c r="O39" t="n">
        <v>5.22</v>
      </c>
      <c r="P39" t="n">
        <v>4.73</v>
      </c>
      <c r="Q39" t="n">
        <v>4.4</v>
      </c>
      <c r="R39" t="n">
        <v>4.53</v>
      </c>
      <c r="S39" t="n">
        <v>3.75</v>
      </c>
      <c r="T39" t="n">
        <v>2.81</v>
      </c>
      <c r="U39" t="n">
        <v>2.77</v>
      </c>
      <c r="V39" t="n">
        <v>2.65</v>
      </c>
      <c r="W39" t="n">
        <v>2.48</v>
      </c>
    </row>
    <row r="40">
      <c r="A40" s="5" t="inlineStr">
        <is>
          <t>Buchwert je Aktie</t>
        </is>
      </c>
      <c r="B40" s="5" t="inlineStr">
        <is>
          <t>Book value per share</t>
        </is>
      </c>
      <c r="C40" t="n">
        <v>8.91</v>
      </c>
      <c r="D40" t="n">
        <v>9.15</v>
      </c>
      <c r="E40" t="n">
        <v>9.359999999999999</v>
      </c>
      <c r="F40" t="n">
        <v>8.69</v>
      </c>
      <c r="G40" t="n">
        <v>9.57</v>
      </c>
      <c r="H40" t="n">
        <v>9.91</v>
      </c>
      <c r="I40" t="n">
        <v>9.66</v>
      </c>
      <c r="J40" t="n">
        <v>9.48</v>
      </c>
      <c r="K40" t="n">
        <v>8.880000000000001</v>
      </c>
      <c r="L40" t="n">
        <v>8.35</v>
      </c>
      <c r="M40" t="n">
        <v>7.37</v>
      </c>
      <c r="N40" t="n">
        <v>7.73</v>
      </c>
      <c r="O40" t="n">
        <v>10.83</v>
      </c>
      <c r="P40" t="n">
        <v>9.359999999999999</v>
      </c>
      <c r="Q40" t="n">
        <v>8.16</v>
      </c>
      <c r="R40" t="n">
        <v>7.75</v>
      </c>
      <c r="S40" t="n">
        <v>6.79</v>
      </c>
      <c r="T40" t="n">
        <v>5.53</v>
      </c>
      <c r="U40" t="n">
        <v>4.91</v>
      </c>
      <c r="V40" t="n">
        <v>4.92</v>
      </c>
      <c r="W40" t="inlineStr">
        <is>
          <t>-</t>
        </is>
      </c>
    </row>
    <row r="41">
      <c r="A41" s="5" t="inlineStr">
        <is>
          <t>Cashflow je Aktie</t>
        </is>
      </c>
      <c r="B41" s="5" t="inlineStr">
        <is>
          <t>Cashflow per share</t>
        </is>
      </c>
      <c r="C41" t="n">
        <v>1.44</v>
      </c>
      <c r="D41" t="n">
        <v>0.32</v>
      </c>
      <c r="E41" t="n">
        <v>-0.52</v>
      </c>
      <c r="F41" t="n">
        <v>3.42</v>
      </c>
      <c r="G41" t="n">
        <v>-0.06</v>
      </c>
      <c r="H41" t="n">
        <v>-1.11</v>
      </c>
      <c r="I41" t="n">
        <v>2.39</v>
      </c>
      <c r="J41" t="n">
        <v>-0.5</v>
      </c>
      <c r="K41" t="n">
        <v>4.46</v>
      </c>
      <c r="L41" t="n">
        <v>3.15</v>
      </c>
      <c r="M41" t="n">
        <v>0.4</v>
      </c>
      <c r="N41" t="n">
        <v>2.51</v>
      </c>
      <c r="O41" t="n">
        <v>7.7</v>
      </c>
      <c r="P41" t="n">
        <v>6.98</v>
      </c>
      <c r="Q41" t="n">
        <v>0.62</v>
      </c>
      <c r="R41" t="inlineStr">
        <is>
          <t>-</t>
        </is>
      </c>
      <c r="S41" t="inlineStr">
        <is>
          <t>-</t>
        </is>
      </c>
      <c r="T41" t="inlineStr">
        <is>
          <t>-</t>
        </is>
      </c>
      <c r="U41" t="inlineStr">
        <is>
          <t>-</t>
        </is>
      </c>
      <c r="V41" t="inlineStr">
        <is>
          <t>-</t>
        </is>
      </c>
      <c r="W41" t="inlineStr">
        <is>
          <t>-</t>
        </is>
      </c>
    </row>
    <row r="42">
      <c r="A42" s="5" t="inlineStr">
        <is>
          <t>Bilanzsumme je Aktie</t>
        </is>
      </c>
      <c r="B42" s="5" t="inlineStr">
        <is>
          <t>Total assets per share</t>
        </is>
      </c>
      <c r="C42" t="n">
        <v>131.55</v>
      </c>
      <c r="D42" t="n">
        <v>125.63</v>
      </c>
      <c r="E42" t="n">
        <v>124.1</v>
      </c>
      <c r="F42" t="n">
        <v>117.62</v>
      </c>
      <c r="G42" t="n">
        <v>122.41</v>
      </c>
      <c r="H42" t="n">
        <v>137.07</v>
      </c>
      <c r="I42" t="n">
        <v>141.86</v>
      </c>
      <c r="J42" t="n">
        <v>145.73</v>
      </c>
      <c r="K42" t="n">
        <v>143.02</v>
      </c>
      <c r="L42" t="n">
        <v>138.79</v>
      </c>
      <c r="M42" t="n">
        <v>135.82</v>
      </c>
      <c r="N42" t="n">
        <v>208.8</v>
      </c>
      <c r="O42" t="n">
        <v>199.02</v>
      </c>
      <c r="P42" t="n">
        <v>160.8</v>
      </c>
      <c r="Q42" t="n">
        <v>132.52</v>
      </c>
      <c r="R42" t="n">
        <v>114.28</v>
      </c>
      <c r="S42" t="n">
        <v>94.36</v>
      </c>
      <c r="T42" t="n">
        <v>80.08</v>
      </c>
      <c r="U42" t="n">
        <v>74.39</v>
      </c>
      <c r="V42" t="n">
        <v>72.7</v>
      </c>
      <c r="W42" t="inlineStr">
        <is>
          <t>-</t>
        </is>
      </c>
    </row>
    <row r="43">
      <c r="A43" s="5" t="inlineStr">
        <is>
          <t>Personal am Ende des Jahres</t>
        </is>
      </c>
      <c r="B43" s="5" t="inlineStr">
        <is>
          <t>Staff at the end of year</t>
        </is>
      </c>
      <c r="C43" t="n">
        <v>247055</v>
      </c>
      <c r="D43" t="n">
        <v>242850</v>
      </c>
      <c r="E43" t="n">
        <v>244788</v>
      </c>
      <c r="F43" t="n">
        <v>246933</v>
      </c>
      <c r="G43" t="n">
        <v>268433</v>
      </c>
      <c r="H43" t="n">
        <v>264767</v>
      </c>
      <c r="I43" t="n">
        <v>268795</v>
      </c>
      <c r="J43" t="n">
        <v>284186</v>
      </c>
      <c r="K43" t="n">
        <v>305984</v>
      </c>
      <c r="L43" t="n">
        <v>302327</v>
      </c>
      <c r="M43" t="n">
        <v>309516</v>
      </c>
      <c r="N43" t="n">
        <v>331458</v>
      </c>
      <c r="O43" t="n">
        <v>322282</v>
      </c>
      <c r="P43" t="n">
        <v>269197</v>
      </c>
      <c r="Q43" t="n">
        <v>284000</v>
      </c>
      <c r="R43" t="n">
        <v>253000</v>
      </c>
      <c r="S43" t="n">
        <v>232000</v>
      </c>
      <c r="T43" t="n">
        <v>192000</v>
      </c>
      <c r="U43" t="n">
        <v>180000</v>
      </c>
      <c r="V43" t="n">
        <v>172000</v>
      </c>
      <c r="W43" t="inlineStr">
        <is>
          <t>-</t>
        </is>
      </c>
    </row>
    <row r="44">
      <c r="A44" s="5" t="inlineStr">
        <is>
          <t>Personalaufwand in Mio. USD</t>
        </is>
      </c>
      <c r="B44" s="5" t="inlineStr">
        <is>
          <t>Personnel expenses in M</t>
        </is>
      </c>
      <c r="C44" t="inlineStr">
        <is>
          <t>-</t>
        </is>
      </c>
      <c r="D44" t="inlineStr">
        <is>
          <t>-</t>
        </is>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c r="O44" t="inlineStr">
        <is>
          <t>-</t>
        </is>
      </c>
      <c r="P44" t="inlineStr">
        <is>
          <t>-</t>
        </is>
      </c>
      <c r="Q44" t="inlineStr">
        <is>
          <t>-</t>
        </is>
      </c>
      <c r="R44" t="inlineStr">
        <is>
          <t>-</t>
        </is>
      </c>
      <c r="S44" t="inlineStr">
        <is>
          <t>-</t>
        </is>
      </c>
      <c r="T44" t="inlineStr">
        <is>
          <t>-</t>
        </is>
      </c>
      <c r="U44" t="inlineStr">
        <is>
          <t>-</t>
        </is>
      </c>
      <c r="V44" t="inlineStr">
        <is>
          <t>-</t>
        </is>
      </c>
      <c r="W44" t="inlineStr">
        <is>
          <t>-</t>
        </is>
      </c>
    </row>
    <row r="45">
      <c r="A45" s="5" t="inlineStr">
        <is>
          <t>Aufwand je Mitarbeiter in USD</t>
        </is>
      </c>
      <c r="B45" s="5" t="inlineStr">
        <is>
          <t>Effort per employee</t>
        </is>
      </c>
      <c r="C45" t="inlineStr">
        <is>
          <t>-</t>
        </is>
      </c>
      <c r="D45" t="inlineStr">
        <is>
          <t>-</t>
        </is>
      </c>
      <c r="E45" t="inlineStr">
        <is>
          <t>-</t>
        </is>
      </c>
      <c r="F45" t="inlineStr">
        <is>
          <t>-</t>
        </is>
      </c>
      <c r="G45" t="inlineStr">
        <is>
          <t>-</t>
        </is>
      </c>
      <c r="H45" t="inlineStr">
        <is>
          <t>-</t>
        </is>
      </c>
      <c r="I45" t="inlineStr">
        <is>
          <t>-</t>
        </is>
      </c>
      <c r="J45" t="inlineStr">
        <is>
          <t>-</t>
        </is>
      </c>
      <c r="K45" t="inlineStr">
        <is>
          <t>-</t>
        </is>
      </c>
      <c r="L45" t="inlineStr">
        <is>
          <t>-</t>
        </is>
      </c>
      <c r="M45" t="inlineStr">
        <is>
          <t>-</t>
        </is>
      </c>
      <c r="N45" t="inlineStr">
        <is>
          <t>-</t>
        </is>
      </c>
      <c r="O45" t="inlineStr">
        <is>
          <t>-</t>
        </is>
      </c>
      <c r="P45" t="inlineStr">
        <is>
          <t>-</t>
        </is>
      </c>
      <c r="Q45" t="inlineStr">
        <is>
          <t>-</t>
        </is>
      </c>
      <c r="R45" t="inlineStr">
        <is>
          <t>-</t>
        </is>
      </c>
      <c r="S45" t="inlineStr">
        <is>
          <t>-</t>
        </is>
      </c>
      <c r="T45" t="inlineStr">
        <is>
          <t>-</t>
        </is>
      </c>
      <c r="U45" t="inlineStr">
        <is>
          <t>-</t>
        </is>
      </c>
      <c r="V45" t="inlineStr">
        <is>
          <t>-</t>
        </is>
      </c>
      <c r="W45" t="inlineStr">
        <is>
          <t>-</t>
        </is>
      </c>
    </row>
    <row r="46">
      <c r="A46" s="5" t="inlineStr">
        <is>
          <t>Ertrag je Mitarbeiter in USD</t>
        </is>
      </c>
      <c r="B46" s="5" t="inlineStr">
        <is>
          <t>Income per employee</t>
        </is>
      </c>
      <c r="C46" t="n">
        <v>213378</v>
      </c>
      <c r="D46" t="n">
        <v>214177</v>
      </c>
      <c r="E46" t="n">
        <v>202935</v>
      </c>
      <c r="F46" t="n">
        <v>180478</v>
      </c>
      <c r="G46" t="n">
        <v>208912</v>
      </c>
      <c r="H46" t="n">
        <v>216783</v>
      </c>
      <c r="I46" t="n">
        <v>190450</v>
      </c>
      <c r="J46" t="n">
        <v>211196</v>
      </c>
      <c r="K46" t="n">
        <v>196589</v>
      </c>
      <c r="L46" t="n">
        <v>179303</v>
      </c>
      <c r="M46" t="n">
        <v>128242</v>
      </c>
      <c r="N46" t="n">
        <v>171198</v>
      </c>
      <c r="O46" t="n">
        <v>286578</v>
      </c>
      <c r="P46" t="n">
        <v>203542</v>
      </c>
      <c r="Q46" t="n">
        <v>175478</v>
      </c>
      <c r="R46" t="n">
        <v>199948</v>
      </c>
      <c r="S46" t="n">
        <v>177034</v>
      </c>
      <c r="T46" t="n">
        <v>138515</v>
      </c>
      <c r="U46" t="n">
        <v>143822</v>
      </c>
      <c r="V46" t="n">
        <v>142866</v>
      </c>
      <c r="W46" t="inlineStr">
        <is>
          <t>-</t>
        </is>
      </c>
    </row>
    <row r="47">
      <c r="A47" s="5" t="inlineStr">
        <is>
          <t>Bruttoergebnis je Mitarbeiter in USD</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Gewinn je Mitarbeiter in USD</t>
        </is>
      </c>
      <c r="B48" s="5" t="inlineStr">
        <is>
          <t>Earnings per employee</t>
        </is>
      </c>
      <c r="C48" t="n">
        <v>29884</v>
      </c>
      <c r="D48" t="n">
        <v>56525</v>
      </c>
      <c r="E48" t="n">
        <v>44112</v>
      </c>
      <c r="F48" t="n">
        <v>10039</v>
      </c>
      <c r="G48" t="n">
        <v>50374</v>
      </c>
      <c r="H48" t="n">
        <v>51698</v>
      </c>
      <c r="I48" t="n">
        <v>60284</v>
      </c>
      <c r="J48" t="n">
        <v>49359</v>
      </c>
      <c r="K48" t="n">
        <v>54895</v>
      </c>
      <c r="L48" t="n">
        <v>43526</v>
      </c>
      <c r="M48" t="n">
        <v>18849</v>
      </c>
      <c r="N48" t="n">
        <v>17281</v>
      </c>
      <c r="O48" t="n">
        <v>59367</v>
      </c>
      <c r="P48" t="n">
        <v>58652</v>
      </c>
      <c r="Q48" t="n">
        <v>53102</v>
      </c>
      <c r="R48" t="n">
        <v>46798</v>
      </c>
      <c r="S48" t="n">
        <v>37819</v>
      </c>
      <c r="T48" t="n">
        <v>32495</v>
      </c>
      <c r="U48" t="n">
        <v>30033</v>
      </c>
      <c r="V48" t="n">
        <v>38535</v>
      </c>
      <c r="W48" t="inlineStr">
        <is>
          <t>-</t>
        </is>
      </c>
    </row>
    <row r="49">
      <c r="A49" s="5" t="inlineStr">
        <is>
          <t>KGV (Kurs/Gewinn)</t>
        </is>
      </c>
      <c r="B49" s="5" t="inlineStr">
        <is>
          <t>PE (price/earnings)</t>
        </is>
      </c>
      <c r="C49" t="n">
        <v>19.7</v>
      </c>
      <c r="D49" t="n">
        <v>10.3</v>
      </c>
      <c r="E49" t="n">
        <v>16</v>
      </c>
      <c r="F49" t="n">
        <v>114.6</v>
      </c>
      <c r="G49" t="n">
        <v>8.199999999999999</v>
      </c>
      <c r="H49" t="n">
        <v>13.7</v>
      </c>
      <c r="I49" t="n">
        <v>12.9</v>
      </c>
      <c r="J49" t="n">
        <v>13.2</v>
      </c>
      <c r="K49" t="n">
        <v>8.5</v>
      </c>
      <c r="L49" t="n">
        <v>11.4</v>
      </c>
      <c r="M49" t="n">
        <v>31.7</v>
      </c>
      <c r="N49" t="n">
        <v>14.1</v>
      </c>
      <c r="O49" t="n">
        <v>10.1</v>
      </c>
      <c r="P49" t="n">
        <v>12.9</v>
      </c>
      <c r="Q49" t="n">
        <v>12</v>
      </c>
      <c r="R49" t="n">
        <v>15.5</v>
      </c>
      <c r="S49" t="n">
        <v>18.8</v>
      </c>
      <c r="T49" t="n">
        <v>18.4</v>
      </c>
      <c r="U49" t="n">
        <v>24.6</v>
      </c>
      <c r="V49" t="n">
        <v>23.3</v>
      </c>
      <c r="W49" t="n">
        <v>24.2</v>
      </c>
    </row>
    <row r="50">
      <c r="A50" s="5" t="inlineStr">
        <is>
          <t>KUV (Kurs/Umsatz)</t>
        </is>
      </c>
      <c r="B50" s="5" t="inlineStr">
        <is>
          <t>PS (price/sales)</t>
        </is>
      </c>
      <c r="C50" t="n">
        <v>2.99</v>
      </c>
      <c r="D50" t="n">
        <v>3.14</v>
      </c>
      <c r="E50" t="n">
        <v>3.14</v>
      </c>
      <c r="F50" t="n">
        <v>3.63</v>
      </c>
      <c r="G50" t="n">
        <v>1.88</v>
      </c>
      <c r="H50" t="n">
        <v>3.17</v>
      </c>
      <c r="I50" t="n">
        <v>3.47</v>
      </c>
      <c r="J50" t="n">
        <v>3</v>
      </c>
      <c r="K50" t="n">
        <v>2.32</v>
      </c>
      <c r="L50" t="n">
        <v>2.72</v>
      </c>
      <c r="M50" t="n">
        <v>4.73</v>
      </c>
      <c r="N50" t="n">
        <v>1.41</v>
      </c>
      <c r="O50" t="n">
        <v>3.2</v>
      </c>
      <c r="P50" t="n">
        <v>3.8</v>
      </c>
      <c r="Q50" t="n">
        <v>3.72</v>
      </c>
      <c r="R50" t="n">
        <v>3.73</v>
      </c>
      <c r="S50" t="n">
        <v>4.22</v>
      </c>
      <c r="T50" t="n">
        <v>4.4</v>
      </c>
      <c r="U50" t="n">
        <v>5.25</v>
      </c>
      <c r="V50" t="n">
        <v>6.69</v>
      </c>
      <c r="W50" t="n">
        <v>6.35</v>
      </c>
    </row>
    <row r="51">
      <c r="A51" s="5" t="inlineStr">
        <is>
          <t>KBV (Kurs/Buchwert)</t>
        </is>
      </c>
      <c r="B51" s="5" t="inlineStr">
        <is>
          <t>PB (price/book value)</t>
        </is>
      </c>
      <c r="C51" t="n">
        <v>0.66</v>
      </c>
      <c r="D51" t="n">
        <v>0.71</v>
      </c>
      <c r="E51" t="n">
        <v>0.82</v>
      </c>
      <c r="F51" t="n">
        <v>0.92</v>
      </c>
      <c r="G51" t="n">
        <v>0.5600000000000001</v>
      </c>
      <c r="H51" t="n">
        <v>0.96</v>
      </c>
      <c r="I51" t="n">
        <v>1.12</v>
      </c>
      <c r="J51" t="n">
        <v>1.03</v>
      </c>
      <c r="K51" t="n">
        <v>0.88</v>
      </c>
      <c r="L51" t="n">
        <v>1</v>
      </c>
      <c r="M51" t="n">
        <v>1.46</v>
      </c>
      <c r="N51" t="n">
        <v>0.86</v>
      </c>
      <c r="O51" t="n">
        <v>1.54</v>
      </c>
      <c r="P51" t="n">
        <v>1.92</v>
      </c>
      <c r="Q51" t="n">
        <v>2</v>
      </c>
      <c r="R51" t="n">
        <v>2.18</v>
      </c>
      <c r="S51" t="n">
        <v>2.33</v>
      </c>
      <c r="T51" t="n">
        <v>2.23</v>
      </c>
      <c r="U51" t="n">
        <v>2.95</v>
      </c>
      <c r="V51" t="n">
        <v>3.61</v>
      </c>
      <c r="W51" t="inlineStr">
        <is>
          <t>-</t>
        </is>
      </c>
    </row>
    <row r="52">
      <c r="A52" s="5" t="inlineStr">
        <is>
          <t>KCV (Kurs/Cashflow)</t>
        </is>
      </c>
      <c r="B52" s="5" t="inlineStr">
        <is>
          <t>PC (price/cashflow)</t>
        </is>
      </c>
      <c r="C52" t="n">
        <v>4.11</v>
      </c>
      <c r="D52" t="n">
        <v>20.36</v>
      </c>
      <c r="E52" t="n">
        <v>-14.87</v>
      </c>
      <c r="F52" t="n">
        <v>2.35</v>
      </c>
      <c r="G52" t="n">
        <v>-94.04000000000001</v>
      </c>
      <c r="H52" t="n">
        <v>-8.52</v>
      </c>
      <c r="I52" t="n">
        <v>4.53</v>
      </c>
      <c r="J52" t="n">
        <v>-19.65</v>
      </c>
      <c r="K52" t="n">
        <v>1.75</v>
      </c>
      <c r="L52" t="n">
        <v>2.65</v>
      </c>
      <c r="M52" t="n">
        <v>27.21</v>
      </c>
      <c r="N52" t="n">
        <v>2.63</v>
      </c>
      <c r="O52" t="n">
        <v>2.17</v>
      </c>
      <c r="P52" t="n">
        <v>2.58</v>
      </c>
      <c r="Q52" t="n">
        <v>26.39</v>
      </c>
      <c r="R52" t="inlineStr">
        <is>
          <t>-</t>
        </is>
      </c>
      <c r="S52" t="inlineStr">
        <is>
          <t>-</t>
        </is>
      </c>
      <c r="T52" t="inlineStr">
        <is>
          <t>-</t>
        </is>
      </c>
      <c r="U52" t="inlineStr">
        <is>
          <t>-</t>
        </is>
      </c>
      <c r="V52" t="inlineStr">
        <is>
          <t>-</t>
        </is>
      </c>
      <c r="W52" t="inlineStr">
        <is>
          <t>-</t>
        </is>
      </c>
    </row>
    <row r="53">
      <c r="A53" s="5" t="inlineStr">
        <is>
          <t>Dividendenrendite in %</t>
        </is>
      </c>
      <c r="B53" s="5" t="inlineStr">
        <is>
          <t>Dividend Yield in %</t>
        </is>
      </c>
      <c r="C53" t="n">
        <v>5.07</v>
      </c>
      <c r="D53" t="n">
        <v>7.88</v>
      </c>
      <c r="E53" t="n">
        <v>6.65</v>
      </c>
      <c r="F53" t="n">
        <v>6.36</v>
      </c>
      <c r="G53" t="n">
        <v>9.51</v>
      </c>
      <c r="H53" t="n">
        <v>5.27</v>
      </c>
      <c r="I53" t="n">
        <v>4.52</v>
      </c>
      <c r="J53" t="n">
        <v>4.62</v>
      </c>
      <c r="K53" t="n">
        <v>5.24</v>
      </c>
      <c r="L53" t="n">
        <v>4.32</v>
      </c>
      <c r="M53" t="n">
        <v>2.97</v>
      </c>
      <c r="N53" t="n">
        <v>14.05</v>
      </c>
      <c r="O53" t="n">
        <v>5.2</v>
      </c>
      <c r="P53" t="n">
        <v>4.22</v>
      </c>
      <c r="Q53" t="n">
        <v>4.22</v>
      </c>
      <c r="R53" t="n">
        <v>3.91</v>
      </c>
      <c r="S53" t="n">
        <v>3.8</v>
      </c>
      <c r="T53" t="n">
        <v>4.29</v>
      </c>
      <c r="U53" t="n">
        <v>3.31</v>
      </c>
      <c r="V53" t="n">
        <v>2.48</v>
      </c>
      <c r="W53" t="n">
        <v>2.16</v>
      </c>
    </row>
    <row r="54">
      <c r="A54" s="5" t="inlineStr">
        <is>
          <t>Gewinnrendite in %</t>
        </is>
      </c>
      <c r="B54" s="5" t="inlineStr">
        <is>
          <t>Return on profit in %</t>
        </is>
      </c>
      <c r="C54" t="n">
        <v>5.1</v>
      </c>
      <c r="D54" t="n">
        <v>9.699999999999999</v>
      </c>
      <c r="E54" t="n">
        <v>6.3</v>
      </c>
      <c r="F54" t="n">
        <v>0.9</v>
      </c>
      <c r="G54" t="n">
        <v>12.1</v>
      </c>
      <c r="H54" t="n">
        <v>7.3</v>
      </c>
      <c r="I54" t="n">
        <v>7.8</v>
      </c>
      <c r="J54" t="n">
        <v>7.6</v>
      </c>
      <c r="K54" t="n">
        <v>11.8</v>
      </c>
      <c r="L54" t="n">
        <v>8.800000000000001</v>
      </c>
      <c r="M54" t="n">
        <v>3.2</v>
      </c>
      <c r="N54" t="n">
        <v>7.1</v>
      </c>
      <c r="O54" t="n">
        <v>9.9</v>
      </c>
      <c r="P54" t="n">
        <v>7.8</v>
      </c>
      <c r="Q54" t="n">
        <v>8.300000000000001</v>
      </c>
      <c r="R54" t="n">
        <v>6.5</v>
      </c>
      <c r="S54" t="n">
        <v>5.3</v>
      </c>
      <c r="T54" t="n">
        <v>5.4</v>
      </c>
      <c r="U54" t="n">
        <v>4.1</v>
      </c>
      <c r="V54" t="n">
        <v>4.3</v>
      </c>
      <c r="W54" t="n">
        <v>4.1</v>
      </c>
    </row>
    <row r="55">
      <c r="A55" s="5" t="inlineStr">
        <is>
          <t>Eigenkapitalrendite in %</t>
        </is>
      </c>
      <c r="B55" s="5" t="inlineStr">
        <is>
          <t>Return on Equity in %</t>
        </is>
      </c>
      <c r="C55" t="n">
        <v>4.01</v>
      </c>
      <c r="D55" t="n">
        <v>7.37</v>
      </c>
      <c r="E55" t="n">
        <v>5.68</v>
      </c>
      <c r="F55" t="n">
        <v>1.41</v>
      </c>
      <c r="G55" t="n">
        <v>7.17</v>
      </c>
      <c r="H55" t="n">
        <v>7.19</v>
      </c>
      <c r="I55" t="n">
        <v>8.91</v>
      </c>
      <c r="J55" t="n">
        <v>8</v>
      </c>
      <c r="K55" t="n">
        <v>10.58</v>
      </c>
      <c r="L55" t="n">
        <v>8.91</v>
      </c>
      <c r="M55" t="n">
        <v>4.55</v>
      </c>
      <c r="N55" t="n">
        <v>6.12</v>
      </c>
      <c r="O55" t="n">
        <v>14.93</v>
      </c>
      <c r="P55" t="n">
        <v>14.57</v>
      </c>
      <c r="Q55" t="n">
        <v>16.32</v>
      </c>
      <c r="R55" t="n">
        <v>13.67</v>
      </c>
      <c r="S55" t="n">
        <v>11.78</v>
      </c>
      <c r="T55" t="n">
        <v>11.91</v>
      </c>
      <c r="U55" t="n">
        <v>11.76</v>
      </c>
      <c r="V55" t="n">
        <v>14.54</v>
      </c>
      <c r="W55" t="inlineStr">
        <is>
          <t>-</t>
        </is>
      </c>
    </row>
    <row r="56">
      <c r="A56" s="5" t="inlineStr">
        <is>
          <t>Gesamtkapitalrendite in %</t>
        </is>
      </c>
      <c r="B56" s="5" t="inlineStr">
        <is>
          <t>Total Return on Investment in %</t>
        </is>
      </c>
      <c r="C56" t="n">
        <v>0.27</v>
      </c>
      <c r="D56" t="n">
        <v>0.54</v>
      </c>
      <c r="E56" t="n">
        <v>0.43</v>
      </c>
      <c r="F56" t="n">
        <v>0.1</v>
      </c>
      <c r="G56" t="n">
        <v>0.5600000000000001</v>
      </c>
      <c r="H56" t="n">
        <v>0.52</v>
      </c>
      <c r="I56" t="n">
        <v>0.61</v>
      </c>
      <c r="J56" t="n">
        <v>0.52</v>
      </c>
      <c r="K56" t="n">
        <v>0.66</v>
      </c>
      <c r="L56" t="n">
        <v>0.54</v>
      </c>
      <c r="M56" t="n">
        <v>0.25</v>
      </c>
      <c r="N56" t="n">
        <v>0.23</v>
      </c>
      <c r="O56" t="n">
        <v>0.8100000000000001</v>
      </c>
      <c r="P56" t="n">
        <v>0.85</v>
      </c>
      <c r="Q56" t="n">
        <v>1</v>
      </c>
      <c r="R56" t="n">
        <v>0.93</v>
      </c>
      <c r="S56" t="n">
        <v>0.85</v>
      </c>
      <c r="T56" t="n">
        <v>0.82</v>
      </c>
      <c r="U56" t="n">
        <v>0.78</v>
      </c>
      <c r="V56" t="n">
        <v>0.98</v>
      </c>
      <c r="W56" t="inlineStr">
        <is>
          <t>-</t>
        </is>
      </c>
    </row>
    <row r="57">
      <c r="A57" s="5" t="inlineStr">
        <is>
          <t>Eigenkapitalquote in %</t>
        </is>
      </c>
      <c r="B57" s="5" t="inlineStr">
        <is>
          <t>Equity Ratio in %</t>
        </is>
      </c>
      <c r="C57" t="n">
        <v>6.78</v>
      </c>
      <c r="D57" t="n">
        <v>7.28</v>
      </c>
      <c r="E57" t="n">
        <v>7.54</v>
      </c>
      <c r="F57" t="n">
        <v>7.38</v>
      </c>
      <c r="G57" t="n">
        <v>7.82</v>
      </c>
      <c r="H57" t="n">
        <v>7.23</v>
      </c>
      <c r="I57" t="n">
        <v>6.81</v>
      </c>
      <c r="J57" t="n">
        <v>6.51</v>
      </c>
      <c r="K57" t="n">
        <v>6.21</v>
      </c>
      <c r="L57" t="n">
        <v>6.02</v>
      </c>
      <c r="M57" t="n">
        <v>5.43</v>
      </c>
      <c r="N57" t="n">
        <v>3.7</v>
      </c>
      <c r="O57" t="n">
        <v>5.44</v>
      </c>
      <c r="P57" t="n">
        <v>5.82</v>
      </c>
      <c r="Q57" t="n">
        <v>6.15</v>
      </c>
      <c r="R57" t="n">
        <v>6.78</v>
      </c>
      <c r="S57" t="n">
        <v>7.2</v>
      </c>
      <c r="T57" t="n">
        <v>6.9</v>
      </c>
      <c r="U57" t="n">
        <v>6.61</v>
      </c>
      <c r="V57" t="n">
        <v>6.76</v>
      </c>
      <c r="W57" t="inlineStr">
        <is>
          <t>-</t>
        </is>
      </c>
    </row>
    <row r="58">
      <c r="A58" s="5" t="inlineStr">
        <is>
          <t>Fremdkapitalquote in %</t>
        </is>
      </c>
      <c r="B58" s="5" t="inlineStr">
        <is>
          <t>Debt Ratio in %</t>
        </is>
      </c>
      <c r="C58" t="n">
        <v>93.22</v>
      </c>
      <c r="D58" t="n">
        <v>92.72</v>
      </c>
      <c r="E58" t="n">
        <v>92.45999999999999</v>
      </c>
      <c r="F58" t="n">
        <v>92.62</v>
      </c>
      <c r="G58" t="n">
        <v>92.18000000000001</v>
      </c>
      <c r="H58" t="n">
        <v>92.77</v>
      </c>
      <c r="I58" t="n">
        <v>93.19</v>
      </c>
      <c r="J58" t="n">
        <v>93.48999999999999</v>
      </c>
      <c r="K58" t="n">
        <v>93.79000000000001</v>
      </c>
      <c r="L58" t="n">
        <v>93.98</v>
      </c>
      <c r="M58" t="n">
        <v>94.56999999999999</v>
      </c>
      <c r="N58" t="n">
        <v>96.3</v>
      </c>
      <c r="O58" t="n">
        <v>94.56</v>
      </c>
      <c r="P58" t="n">
        <v>94.18000000000001</v>
      </c>
      <c r="Q58" t="n">
        <v>93.84999999999999</v>
      </c>
      <c r="R58" t="n">
        <v>93.22</v>
      </c>
      <c r="S58" t="n">
        <v>92.8</v>
      </c>
      <c r="T58" t="n">
        <v>93.09999999999999</v>
      </c>
      <c r="U58" t="n">
        <v>93.39</v>
      </c>
      <c r="V58" t="n">
        <v>93.23999999999999</v>
      </c>
      <c r="W58" t="inlineStr">
        <is>
          <t>-</t>
        </is>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0.27</v>
      </c>
      <c r="D65" t="n">
        <v>0.54</v>
      </c>
      <c r="E65" t="n">
        <v>0.43</v>
      </c>
      <c r="F65" t="n">
        <v>0.1</v>
      </c>
      <c r="G65" t="n">
        <v>0.5600000000000001</v>
      </c>
      <c r="H65" t="n">
        <v>0.52</v>
      </c>
      <c r="I65" t="n">
        <v>0.61</v>
      </c>
      <c r="J65" t="n">
        <v>0.52</v>
      </c>
      <c r="K65" t="n">
        <v>0.66</v>
      </c>
      <c r="L65" t="n">
        <v>0.54</v>
      </c>
      <c r="M65" t="n">
        <v>0.25</v>
      </c>
      <c r="N65" t="n">
        <v>0.23</v>
      </c>
      <c r="O65" t="n">
        <v>0.8100000000000001</v>
      </c>
      <c r="P65" t="n">
        <v>0.85</v>
      </c>
      <c r="Q65" t="n">
        <v>1.01</v>
      </c>
      <c r="R65" t="n">
        <v>0.92</v>
      </c>
      <c r="S65" t="n">
        <v>0.85</v>
      </c>
      <c r="T65" t="n">
        <v>0.82</v>
      </c>
      <c r="U65" t="n">
        <v>0.78</v>
      </c>
      <c r="V65" t="n">
        <v>0.98</v>
      </c>
    </row>
    <row r="66">
      <c r="A66" s="5" t="inlineStr">
        <is>
          <t>Ertrag des eingesetzten Kapitals</t>
        </is>
      </c>
      <c r="B66" s="5" t="inlineStr">
        <is>
          <t>ROCE Return on Cap. Empl. in %</t>
        </is>
      </c>
      <c r="C66" t="n">
        <v>0.4</v>
      </c>
      <c r="D66" t="n">
        <v>0.68</v>
      </c>
      <c r="E66" t="n">
        <v>0.59</v>
      </c>
      <c r="F66" t="n">
        <v>0.2</v>
      </c>
      <c r="G66" t="n">
        <v>0.68</v>
      </c>
      <c r="H66" t="n">
        <v>0.61</v>
      </c>
      <c r="I66" t="n">
        <v>0.76</v>
      </c>
      <c r="J66" t="n">
        <v>0.64</v>
      </c>
      <c r="K66" t="n">
        <v>0.73</v>
      </c>
      <c r="L66" t="n">
        <v>0.67</v>
      </c>
      <c r="M66" t="n">
        <v>0.22</v>
      </c>
      <c r="N66" t="n">
        <v>0.3</v>
      </c>
      <c r="O66" t="n">
        <v>0.97</v>
      </c>
      <c r="P66" t="n">
        <v>1.14</v>
      </c>
      <c r="Q66" t="n">
        <v>1.36</v>
      </c>
      <c r="R66" t="n">
        <v>1.29</v>
      </c>
      <c r="S66" t="n">
        <v>1.2</v>
      </c>
      <c r="T66" t="n">
        <v>1.19</v>
      </c>
      <c r="U66" t="n">
        <v>1.03</v>
      </c>
      <c r="V66" t="n">
        <v>1.41</v>
      </c>
    </row>
    <row r="67">
      <c r="A67" s="5" t="inlineStr"/>
      <c r="B67" s="5" t="inlineStr"/>
    </row>
    <row r="68">
      <c r="A68" s="5" t="inlineStr"/>
      <c r="B68" s="5" t="inlineStr"/>
    </row>
    <row r="69">
      <c r="A69" s="5" t="inlineStr">
        <is>
          <t>Operativer Cashflow</t>
        </is>
      </c>
      <c r="B69" s="5" t="inlineStr">
        <is>
          <t>Operating Cashflow in M</t>
        </is>
      </c>
      <c r="C69" t="n">
        <v>84826.29000000001</v>
      </c>
      <c r="D69" t="n">
        <v>414570.32</v>
      </c>
      <c r="E69" t="n">
        <v>-302173.27</v>
      </c>
      <c r="F69" t="n">
        <v>47451.2</v>
      </c>
      <c r="G69" t="n">
        <v>-1851177.4</v>
      </c>
      <c r="H69" t="n">
        <v>-163737.36</v>
      </c>
      <c r="I69" t="n">
        <v>85299.90000000001</v>
      </c>
      <c r="J69" t="n">
        <v>-363053.4</v>
      </c>
      <c r="K69" t="n">
        <v>31269</v>
      </c>
      <c r="L69" t="n">
        <v>46867.9</v>
      </c>
      <c r="M69" t="n">
        <v>473671.68</v>
      </c>
      <c r="N69" t="n">
        <v>31836.15</v>
      </c>
      <c r="O69" t="n">
        <v>25668.93</v>
      </c>
      <c r="P69" t="n">
        <v>29855.76</v>
      </c>
      <c r="Q69" t="n">
        <v>299104.26</v>
      </c>
      <c r="R69" t="inlineStr">
        <is>
          <t>-</t>
        </is>
      </c>
      <c r="S69" t="inlineStr">
        <is>
          <t>-</t>
        </is>
      </c>
      <c r="T69" t="inlineStr">
        <is>
          <t>-</t>
        </is>
      </c>
      <c r="U69" t="inlineStr">
        <is>
          <t>-</t>
        </is>
      </c>
      <c r="V69" t="inlineStr">
        <is>
          <t>-</t>
        </is>
      </c>
    </row>
    <row r="70">
      <c r="A70" s="5" t="inlineStr">
        <is>
          <t>Aktienrückkauf</t>
        </is>
      </c>
      <c r="B70" s="5" t="inlineStr">
        <is>
          <t>Share Buyback in M</t>
        </is>
      </c>
      <c r="C70" t="n">
        <v>-277</v>
      </c>
      <c r="D70" t="n">
        <v>-41</v>
      </c>
      <c r="E70" t="n">
        <v>-129</v>
      </c>
      <c r="F70" t="n">
        <v>-507</v>
      </c>
      <c r="G70" t="n">
        <v>-467</v>
      </c>
      <c r="H70" t="n">
        <v>-388</v>
      </c>
      <c r="I70" t="n">
        <v>-354</v>
      </c>
      <c r="J70" t="n">
        <v>-608</v>
      </c>
      <c r="K70" t="n">
        <v>-182</v>
      </c>
      <c r="L70" t="n">
        <v>-278</v>
      </c>
      <c r="M70" t="n">
        <v>-5303</v>
      </c>
      <c r="N70" t="n">
        <v>-276</v>
      </c>
      <c r="O70" t="n">
        <v>-257</v>
      </c>
      <c r="P70" t="n">
        <v>-238</v>
      </c>
      <c r="Q70" t="n">
        <v>-162</v>
      </c>
      <c r="R70" t="n">
        <v>-212</v>
      </c>
      <c r="S70" t="n">
        <v>-1479</v>
      </c>
      <c r="T70" t="n">
        <v>-126</v>
      </c>
      <c r="U70" t="n">
        <v>-87</v>
      </c>
      <c r="V70" t="n">
        <v>-810</v>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-46.22</v>
      </c>
      <c r="D75" t="n">
        <v>27.13</v>
      </c>
      <c r="E75" t="n">
        <v>335.58</v>
      </c>
      <c r="F75" t="n">
        <v>-81.67</v>
      </c>
      <c r="G75" t="n">
        <v>-1.21</v>
      </c>
      <c r="H75" t="n">
        <v>-15.53</v>
      </c>
      <c r="I75" t="n">
        <v>15.52</v>
      </c>
      <c r="J75" t="n">
        <v>-16.49</v>
      </c>
      <c r="K75" t="n">
        <v>27.65</v>
      </c>
      <c r="L75" t="n">
        <v>125.56</v>
      </c>
      <c r="M75" t="n">
        <v>1.85</v>
      </c>
      <c r="N75" t="n">
        <v>-70.06</v>
      </c>
      <c r="O75" t="n">
        <v>21.18</v>
      </c>
      <c r="P75" t="n">
        <v>4.69</v>
      </c>
      <c r="Q75" t="n">
        <v>27.37</v>
      </c>
      <c r="R75" t="n">
        <v>34.94</v>
      </c>
      <c r="S75" t="n">
        <v>40.63</v>
      </c>
      <c r="T75" t="n">
        <v>15.41</v>
      </c>
      <c r="U75" t="n">
        <v>-18.44</v>
      </c>
      <c r="V75" t="n">
        <v>22.56</v>
      </c>
    </row>
    <row r="76">
      <c r="A76" s="5" t="inlineStr">
        <is>
          <t>Gewinnwachstum 3J in %</t>
        </is>
      </c>
      <c r="B76" s="5" t="inlineStr">
        <is>
          <t>Earnings Growth 3Y in %</t>
        </is>
      </c>
      <c r="C76" t="n">
        <v>105.5</v>
      </c>
      <c r="D76" t="n">
        <v>93.68000000000001</v>
      </c>
      <c r="E76" t="n">
        <v>84.23</v>
      </c>
      <c r="F76" t="n">
        <v>-32.8</v>
      </c>
      <c r="G76" t="n">
        <v>-0.41</v>
      </c>
      <c r="H76" t="n">
        <v>-5.5</v>
      </c>
      <c r="I76" t="n">
        <v>8.890000000000001</v>
      </c>
      <c r="J76" t="n">
        <v>45.57</v>
      </c>
      <c r="K76" t="n">
        <v>51.69</v>
      </c>
      <c r="L76" t="n">
        <v>19.12</v>
      </c>
      <c r="M76" t="n">
        <v>-15.68</v>
      </c>
      <c r="N76" t="n">
        <v>-14.73</v>
      </c>
      <c r="O76" t="n">
        <v>17.75</v>
      </c>
      <c r="P76" t="n">
        <v>22.33</v>
      </c>
      <c r="Q76" t="n">
        <v>34.31</v>
      </c>
      <c r="R76" t="n">
        <v>30.33</v>
      </c>
      <c r="S76" t="n">
        <v>12.53</v>
      </c>
      <c r="T76" t="n">
        <v>6.51</v>
      </c>
      <c r="U76" t="inlineStr">
        <is>
          <t>-</t>
        </is>
      </c>
      <c r="V76" t="inlineStr">
        <is>
          <t>-</t>
        </is>
      </c>
    </row>
    <row r="77">
      <c r="A77" s="5" t="inlineStr">
        <is>
          <t>Gewinnwachstum 5J in %</t>
        </is>
      </c>
      <c r="B77" s="5" t="inlineStr">
        <is>
          <t>Earnings Growth 5Y in %</t>
        </is>
      </c>
      <c r="C77" t="n">
        <v>46.72</v>
      </c>
      <c r="D77" t="n">
        <v>52.86</v>
      </c>
      <c r="E77" t="n">
        <v>50.54</v>
      </c>
      <c r="F77" t="n">
        <v>-19.88</v>
      </c>
      <c r="G77" t="n">
        <v>1.99</v>
      </c>
      <c r="H77" t="n">
        <v>27.34</v>
      </c>
      <c r="I77" t="n">
        <v>30.82</v>
      </c>
      <c r="J77" t="n">
        <v>13.7</v>
      </c>
      <c r="K77" t="n">
        <v>21.24</v>
      </c>
      <c r="L77" t="n">
        <v>16.64</v>
      </c>
      <c r="M77" t="n">
        <v>-2.99</v>
      </c>
      <c r="N77" t="n">
        <v>3.62</v>
      </c>
      <c r="O77" t="n">
        <v>25.76</v>
      </c>
      <c r="P77" t="n">
        <v>24.61</v>
      </c>
      <c r="Q77" t="n">
        <v>19.98</v>
      </c>
      <c r="R77" t="n">
        <v>19.02</v>
      </c>
      <c r="S77" t="inlineStr">
        <is>
          <t>-</t>
        </is>
      </c>
      <c r="T77" t="inlineStr">
        <is>
          <t>-</t>
        </is>
      </c>
      <c r="U77" t="inlineStr">
        <is>
          <t>-</t>
        </is>
      </c>
      <c r="V77" t="inlineStr">
        <is>
          <t>-</t>
        </is>
      </c>
    </row>
    <row r="78">
      <c r="A78" s="5" t="inlineStr">
        <is>
          <t>Gewinnwachstum 10J in %</t>
        </is>
      </c>
      <c r="B78" s="5" t="inlineStr">
        <is>
          <t>Earnings Growth 10Y in %</t>
        </is>
      </c>
      <c r="C78" t="n">
        <v>37.03</v>
      </c>
      <c r="D78" t="n">
        <v>41.84</v>
      </c>
      <c r="E78" t="n">
        <v>32.12</v>
      </c>
      <c r="F78" t="n">
        <v>0.68</v>
      </c>
      <c r="G78" t="n">
        <v>9.32</v>
      </c>
      <c r="H78" t="n">
        <v>12.17</v>
      </c>
      <c r="I78" t="n">
        <v>17.22</v>
      </c>
      <c r="J78" t="n">
        <v>19.73</v>
      </c>
      <c r="K78" t="n">
        <v>22.92</v>
      </c>
      <c r="L78" t="n">
        <v>18.31</v>
      </c>
      <c r="M78" t="n">
        <v>8.01</v>
      </c>
      <c r="N78" t="inlineStr">
        <is>
          <t>-</t>
        </is>
      </c>
      <c r="O78" t="inlineStr">
        <is>
          <t>-</t>
        </is>
      </c>
      <c r="P78" t="inlineStr">
        <is>
          <t>-</t>
        </is>
      </c>
      <c r="Q78" t="inlineStr">
        <is>
          <t>-</t>
        </is>
      </c>
      <c r="R78" t="inlineStr">
        <is>
          <t>-</t>
        </is>
      </c>
      <c r="S78" t="inlineStr">
        <is>
          <t>-</t>
        </is>
      </c>
      <c r="T78" t="inlineStr">
        <is>
          <t>-</t>
        </is>
      </c>
      <c r="U78" t="inlineStr">
        <is>
          <t>-</t>
        </is>
      </c>
      <c r="V78" t="inlineStr">
        <is>
          <t>-</t>
        </is>
      </c>
    </row>
    <row r="79">
      <c r="A79" s="5" t="inlineStr">
        <is>
          <t>PEG Ratio</t>
        </is>
      </c>
      <c r="B79" s="5" t="inlineStr">
        <is>
          <t>KGW Kurs/Gewinn/Wachstum</t>
        </is>
      </c>
      <c r="C79" t="n">
        <v>0.42</v>
      </c>
      <c r="D79" t="n">
        <v>0.19</v>
      </c>
      <c r="E79" t="n">
        <v>0.32</v>
      </c>
      <c r="F79" t="n">
        <v>-5.76</v>
      </c>
      <c r="G79" t="n">
        <v>4.12</v>
      </c>
      <c r="H79" t="n">
        <v>0.5</v>
      </c>
      <c r="I79" t="n">
        <v>0.42</v>
      </c>
      <c r="J79" t="n">
        <v>0.96</v>
      </c>
      <c r="K79" t="n">
        <v>0.4</v>
      </c>
      <c r="L79" t="n">
        <v>0.6899999999999999</v>
      </c>
      <c r="M79" t="n">
        <v>-10.6</v>
      </c>
      <c r="N79" t="n">
        <v>3.9</v>
      </c>
      <c r="O79" t="n">
        <v>0.39</v>
      </c>
      <c r="P79" t="n">
        <v>0.52</v>
      </c>
      <c r="Q79" t="n">
        <v>0.6</v>
      </c>
      <c r="R79" t="n">
        <v>0.8100000000000001</v>
      </c>
      <c r="S79" t="inlineStr">
        <is>
          <t>-</t>
        </is>
      </c>
      <c r="T79" t="inlineStr">
        <is>
          <t>-</t>
        </is>
      </c>
      <c r="U79" t="inlineStr">
        <is>
          <t>-</t>
        </is>
      </c>
      <c r="V79" t="inlineStr">
        <is>
          <t>-</t>
        </is>
      </c>
    </row>
    <row r="80">
      <c r="A80" s="5" t="inlineStr">
        <is>
          <t>EBIT-Wachstum 1J in %</t>
        </is>
      </c>
      <c r="B80" s="5" t="inlineStr">
        <is>
          <t>EBIT Growth 1Y in %</t>
        </is>
      </c>
      <c r="C80" t="n">
        <v>-36.65</v>
      </c>
      <c r="D80" t="n">
        <v>17.32</v>
      </c>
      <c r="E80" t="n">
        <v>210.89</v>
      </c>
      <c r="F80" t="n">
        <v>-70.83</v>
      </c>
      <c r="G80" t="n">
        <v>1.01</v>
      </c>
      <c r="H80" t="n">
        <v>-20.22</v>
      </c>
      <c r="I80" t="n">
        <v>18.42</v>
      </c>
      <c r="J80" t="n">
        <v>-8.15</v>
      </c>
      <c r="K80" t="n">
        <v>12.64</v>
      </c>
      <c r="L80" t="n">
        <v>211.82</v>
      </c>
      <c r="M80" t="n">
        <v>-30.71</v>
      </c>
      <c r="N80" t="n">
        <v>-66.33</v>
      </c>
      <c r="O80" t="n">
        <v>6.92</v>
      </c>
      <c r="P80" t="n">
        <v>4.52</v>
      </c>
      <c r="Q80" t="n">
        <v>23.06</v>
      </c>
      <c r="R80" t="n">
        <v>34.29</v>
      </c>
      <c r="S80" t="n">
        <v>36.1</v>
      </c>
      <c r="T80" t="n">
        <v>26.31</v>
      </c>
      <c r="U80" t="n">
        <v>-24.28</v>
      </c>
      <c r="V80" t="n">
        <v>27.51</v>
      </c>
    </row>
    <row r="81">
      <c r="A81" s="5" t="inlineStr">
        <is>
          <t>EBIT-Wachstum 3J in %</t>
        </is>
      </c>
      <c r="B81" s="5" t="inlineStr">
        <is>
          <t>EBIT Growth 3Y in %</t>
        </is>
      </c>
      <c r="C81" t="n">
        <v>63.85</v>
      </c>
      <c r="D81" t="n">
        <v>52.46</v>
      </c>
      <c r="E81" t="n">
        <v>47.02</v>
      </c>
      <c r="F81" t="n">
        <v>-30.01</v>
      </c>
      <c r="G81" t="n">
        <v>-0.26</v>
      </c>
      <c r="H81" t="n">
        <v>-3.32</v>
      </c>
      <c r="I81" t="n">
        <v>7.64</v>
      </c>
      <c r="J81" t="n">
        <v>72.09999999999999</v>
      </c>
      <c r="K81" t="n">
        <v>64.58</v>
      </c>
      <c r="L81" t="n">
        <v>38.26</v>
      </c>
      <c r="M81" t="n">
        <v>-30.04</v>
      </c>
      <c r="N81" t="n">
        <v>-18.3</v>
      </c>
      <c r="O81" t="n">
        <v>11.5</v>
      </c>
      <c r="P81" t="n">
        <v>20.62</v>
      </c>
      <c r="Q81" t="n">
        <v>31.15</v>
      </c>
      <c r="R81" t="n">
        <v>32.23</v>
      </c>
      <c r="S81" t="n">
        <v>12.71</v>
      </c>
      <c r="T81" t="n">
        <v>9.85</v>
      </c>
      <c r="U81" t="inlineStr">
        <is>
          <t>-</t>
        </is>
      </c>
      <c r="V81" t="inlineStr">
        <is>
          <t>-</t>
        </is>
      </c>
    </row>
    <row r="82">
      <c r="A82" s="5" t="inlineStr">
        <is>
          <t>EBIT-Wachstum 5J in %</t>
        </is>
      </c>
      <c r="B82" s="5" t="inlineStr">
        <is>
          <t>EBIT Growth 5Y in %</t>
        </is>
      </c>
      <c r="C82" t="n">
        <v>24.35</v>
      </c>
      <c r="D82" t="n">
        <v>27.63</v>
      </c>
      <c r="E82" t="n">
        <v>27.85</v>
      </c>
      <c r="F82" t="n">
        <v>-15.95</v>
      </c>
      <c r="G82" t="n">
        <v>0.74</v>
      </c>
      <c r="H82" t="n">
        <v>42.9</v>
      </c>
      <c r="I82" t="n">
        <v>40.8</v>
      </c>
      <c r="J82" t="n">
        <v>23.85</v>
      </c>
      <c r="K82" t="n">
        <v>26.87</v>
      </c>
      <c r="L82" t="n">
        <v>25.24</v>
      </c>
      <c r="M82" t="n">
        <v>-12.51</v>
      </c>
      <c r="N82" t="n">
        <v>0.49</v>
      </c>
      <c r="O82" t="n">
        <v>20.98</v>
      </c>
      <c r="P82" t="n">
        <v>24.86</v>
      </c>
      <c r="Q82" t="n">
        <v>19.1</v>
      </c>
      <c r="R82" t="n">
        <v>19.99</v>
      </c>
      <c r="S82" t="inlineStr">
        <is>
          <t>-</t>
        </is>
      </c>
      <c r="T82" t="inlineStr">
        <is>
          <t>-</t>
        </is>
      </c>
      <c r="U82" t="inlineStr">
        <is>
          <t>-</t>
        </is>
      </c>
      <c r="V82" t="inlineStr">
        <is>
          <t>-</t>
        </is>
      </c>
    </row>
    <row r="83">
      <c r="A83" s="5" t="inlineStr">
        <is>
          <t>EBIT-Wachstum 10J in %</t>
        </is>
      </c>
      <c r="B83" s="5" t="inlineStr">
        <is>
          <t>EBIT Growth 10Y in %</t>
        </is>
      </c>
      <c r="C83" t="n">
        <v>33.62</v>
      </c>
      <c r="D83" t="n">
        <v>34.22</v>
      </c>
      <c r="E83" t="n">
        <v>25.85</v>
      </c>
      <c r="F83" t="n">
        <v>5.46</v>
      </c>
      <c r="G83" t="n">
        <v>12.99</v>
      </c>
      <c r="H83" t="n">
        <v>15.2</v>
      </c>
      <c r="I83" t="n">
        <v>20.65</v>
      </c>
      <c r="J83" t="n">
        <v>22.42</v>
      </c>
      <c r="K83" t="n">
        <v>25.86</v>
      </c>
      <c r="L83" t="n">
        <v>22.17</v>
      </c>
      <c r="M83" t="n">
        <v>3.74</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Op.Cashflow Wachstum 1J in %</t>
        </is>
      </c>
      <c r="B84" s="5" t="inlineStr">
        <is>
          <t>Op.Cashflow Wachstum 1Y in %</t>
        </is>
      </c>
      <c r="C84" t="n">
        <v>-79.81</v>
      </c>
      <c r="D84" t="n">
        <v>-236.92</v>
      </c>
      <c r="E84" t="n">
        <v>-732.77</v>
      </c>
      <c r="F84" t="n">
        <v>-102.5</v>
      </c>
      <c r="G84" t="n">
        <v>1003.76</v>
      </c>
      <c r="H84" t="n">
        <v>-288.08</v>
      </c>
      <c r="I84" t="n">
        <v>-123.05</v>
      </c>
      <c r="J84" t="n">
        <v>-1222.86</v>
      </c>
      <c r="K84" t="n">
        <v>-33.96</v>
      </c>
      <c r="L84" t="n">
        <v>-90.26000000000001</v>
      </c>
      <c r="M84" t="n">
        <v>934.6</v>
      </c>
      <c r="N84" t="n">
        <v>21.2</v>
      </c>
      <c r="O84" t="n">
        <v>-15.89</v>
      </c>
      <c r="P84" t="n">
        <v>-90.22</v>
      </c>
      <c r="Q84" t="inlineStr">
        <is>
          <t>-</t>
        </is>
      </c>
      <c r="R84" t="inlineStr">
        <is>
          <t>-</t>
        </is>
      </c>
      <c r="S84" t="inlineStr">
        <is>
          <t>-</t>
        </is>
      </c>
      <c r="T84" t="inlineStr">
        <is>
          <t>-</t>
        </is>
      </c>
      <c r="U84" t="inlineStr">
        <is>
          <t>-</t>
        </is>
      </c>
      <c r="V84" t="inlineStr">
        <is>
          <t>-</t>
        </is>
      </c>
    </row>
    <row r="85">
      <c r="A85" s="5" t="inlineStr">
        <is>
          <t>Op.Cashflow Wachstum 3J in %</t>
        </is>
      </c>
      <c r="B85" s="5" t="inlineStr">
        <is>
          <t>Op.Cashflow Wachstum 3Y in %</t>
        </is>
      </c>
      <c r="C85" t="n">
        <v>-349.83</v>
      </c>
      <c r="D85" t="n">
        <v>-357.4</v>
      </c>
      <c r="E85" t="n">
        <v>56.16</v>
      </c>
      <c r="F85" t="n">
        <v>204.39</v>
      </c>
      <c r="G85" t="n">
        <v>197.54</v>
      </c>
      <c r="H85" t="n">
        <v>-544.66</v>
      </c>
      <c r="I85" t="n">
        <v>-459.96</v>
      </c>
      <c r="J85" t="n">
        <v>-449.03</v>
      </c>
      <c r="K85" t="n">
        <v>270.13</v>
      </c>
      <c r="L85" t="n">
        <v>288.51</v>
      </c>
      <c r="M85" t="n">
        <v>313.3</v>
      </c>
      <c r="N85" t="n">
        <v>-28.3</v>
      </c>
      <c r="O85" t="inlineStr">
        <is>
          <t>-</t>
        </is>
      </c>
      <c r="P85" t="inlineStr">
        <is>
          <t>-</t>
        </is>
      </c>
      <c r="Q85" t="inlineStr">
        <is>
          <t>-</t>
        </is>
      </c>
      <c r="R85" t="inlineStr">
        <is>
          <t>-</t>
        </is>
      </c>
      <c r="S85" t="inlineStr">
        <is>
          <t>-</t>
        </is>
      </c>
      <c r="T85" t="inlineStr">
        <is>
          <t>-</t>
        </is>
      </c>
      <c r="U85" t="inlineStr">
        <is>
          <t>-</t>
        </is>
      </c>
      <c r="V85" t="inlineStr">
        <is>
          <t>-</t>
        </is>
      </c>
    </row>
    <row r="86">
      <c r="A86" s="5" t="inlineStr">
        <is>
          <t>Op.Cashflow Wachstum 5J in %</t>
        </is>
      </c>
      <c r="B86" s="5" t="inlineStr">
        <is>
          <t>Op.Cashflow Wachstum 5Y in %</t>
        </is>
      </c>
      <c r="C86" t="n">
        <v>-29.65</v>
      </c>
      <c r="D86" t="n">
        <v>-71.3</v>
      </c>
      <c r="E86" t="n">
        <v>-48.53</v>
      </c>
      <c r="F86" t="n">
        <v>-146.55</v>
      </c>
      <c r="G86" t="n">
        <v>-132.84</v>
      </c>
      <c r="H86" t="n">
        <v>-351.64</v>
      </c>
      <c r="I86" t="n">
        <v>-107.11</v>
      </c>
      <c r="J86" t="n">
        <v>-78.26000000000001</v>
      </c>
      <c r="K86" t="n">
        <v>163.14</v>
      </c>
      <c r="L86" t="n">
        <v>151.89</v>
      </c>
      <c r="M86" t="inlineStr">
        <is>
          <t>-</t>
        </is>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Op.Cashflow Wachstum 10J in %</t>
        </is>
      </c>
      <c r="B87" s="5" t="inlineStr">
        <is>
          <t>Op.Cashflow Wachstum 10Y in %</t>
        </is>
      </c>
      <c r="C87" t="n">
        <v>-190.65</v>
      </c>
      <c r="D87" t="n">
        <v>-89.2</v>
      </c>
      <c r="E87" t="n">
        <v>-63.39</v>
      </c>
      <c r="F87" t="n">
        <v>8.300000000000001</v>
      </c>
      <c r="G87" t="n">
        <v>9.52</v>
      </c>
      <c r="H87" t="inlineStr">
        <is>
          <t>-</t>
        </is>
      </c>
      <c r="I87" t="inlineStr">
        <is>
          <t>-</t>
        </is>
      </c>
      <c r="J87" t="inlineStr">
        <is>
          <t>-</t>
        </is>
      </c>
      <c r="K87" t="inlineStr">
        <is>
          <t>-</t>
        </is>
      </c>
      <c r="L87" t="inlineStr">
        <is>
          <t>-</t>
        </is>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Verschuldungsgrad in %</t>
        </is>
      </c>
      <c r="B88" s="5" t="inlineStr">
        <is>
          <t>Finance Gearing in %</t>
        </is>
      </c>
      <c r="C88" t="n">
        <v>1376</v>
      </c>
      <c r="D88" t="n">
        <v>1273</v>
      </c>
      <c r="E88" t="n">
        <v>1226</v>
      </c>
      <c r="F88" t="n">
        <v>1254</v>
      </c>
      <c r="G88" t="n">
        <v>1179</v>
      </c>
      <c r="H88" t="n">
        <v>1283</v>
      </c>
      <c r="I88" t="n">
        <v>1369</v>
      </c>
      <c r="J88" t="n">
        <v>1436</v>
      </c>
      <c r="K88" t="n">
        <v>1510</v>
      </c>
      <c r="L88" t="n">
        <v>1562</v>
      </c>
      <c r="M88" t="n">
        <v>1743</v>
      </c>
      <c r="N88" t="n">
        <v>2601</v>
      </c>
      <c r="O88" t="n">
        <v>1737</v>
      </c>
      <c r="P88" t="n">
        <v>1617</v>
      </c>
      <c r="Q88" t="n">
        <v>1525</v>
      </c>
      <c r="R88" t="n">
        <v>1374</v>
      </c>
      <c r="S88" t="n">
        <v>1289</v>
      </c>
      <c r="T88" t="n">
        <v>1349</v>
      </c>
      <c r="U88" t="n">
        <v>1413</v>
      </c>
      <c r="V88" t="n">
        <v>1379</v>
      </c>
      <c r="W88" t="inlineStr">
        <is>
          <t>-</t>
        </is>
      </c>
    </row>
  </sheetData>
  <pageMargins bottom="1" footer="0.5" header="0.5" left="0.75" right="0.75" top="1"/>
</worksheet>
</file>

<file path=xl/worksheets/sheet44.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21"/>
    <col customWidth="1" max="15" min="15" width="11"/>
    <col customWidth="1" max="16" min="16" width="10"/>
  </cols>
  <sheetData>
    <row r="1">
      <c r="A1" s="1" t="inlineStr">
        <is>
          <t xml:space="preserve">IMPERIAL BRANDS </t>
        </is>
      </c>
      <c r="B1" s="2" t="inlineStr">
        <is>
          <t>WKN: 903000  ISIN: GB0004544929  US-Symbol:ITYBF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+44-117-963-6636</t>
        </is>
      </c>
      <c r="G4" t="inlineStr">
        <is>
          <t>05.02.2020</t>
        </is>
      </c>
      <c r="H4" t="inlineStr">
        <is>
          <t>Annual General Meeting</t>
        </is>
      </c>
      <c r="J4" t="inlineStr">
        <is>
          <t>BlackRock Inc</t>
        </is>
      </c>
      <c r="L4" t="inlineStr">
        <is>
          <t>5,59%</t>
        </is>
      </c>
    </row>
    <row r="5">
      <c r="A5" s="5" t="inlineStr">
        <is>
          <t>Ticker</t>
        </is>
      </c>
      <c r="B5" t="inlineStr">
        <is>
          <t>ITB</t>
        </is>
      </c>
      <c r="C5" s="5" t="inlineStr">
        <is>
          <t>Fax</t>
        </is>
      </c>
      <c r="D5" s="5" t="inlineStr"/>
      <c r="E5" t="inlineStr">
        <is>
          <t>-</t>
        </is>
      </c>
      <c r="G5" t="inlineStr">
        <is>
          <t>31.03.2020</t>
        </is>
      </c>
      <c r="H5" t="inlineStr">
        <is>
          <t>Dividend Payout</t>
        </is>
      </c>
      <c r="J5" t="inlineStr">
        <is>
          <t>Capital Group Companies Inc.</t>
        </is>
      </c>
      <c r="L5" t="inlineStr">
        <is>
          <t>5,00%</t>
        </is>
      </c>
    </row>
    <row r="6">
      <c r="A6" s="5" t="inlineStr">
        <is>
          <t>Gelistet Seit / Listed Since</t>
        </is>
      </c>
      <c r="B6" t="inlineStr">
        <is>
          <t>-</t>
        </is>
      </c>
      <c r="C6" s="5" t="inlineStr">
        <is>
          <t>Internet</t>
        </is>
      </c>
      <c r="D6" s="5" t="inlineStr"/>
      <c r="E6" t="inlineStr">
        <is>
          <t>http://www.imperialbrandsplc.com/</t>
        </is>
      </c>
      <c r="G6" t="inlineStr">
        <is>
          <t>19.05.2020</t>
        </is>
      </c>
      <c r="H6" t="inlineStr">
        <is>
          <t>Score Half Year</t>
        </is>
      </c>
      <c r="J6" t="inlineStr">
        <is>
          <t>Freefloat</t>
        </is>
      </c>
      <c r="L6" t="inlineStr">
        <is>
          <t>89,41%</t>
        </is>
      </c>
    </row>
    <row r="7">
      <c r="A7" s="5" t="inlineStr">
        <is>
          <t>Nominalwert / Nominal Value</t>
        </is>
      </c>
      <c r="B7" t="inlineStr">
        <is>
          <t>0,10</t>
        </is>
      </c>
      <c r="C7" s="5" t="inlineStr">
        <is>
          <t>Inv. Relations Telefon / Phone</t>
        </is>
      </c>
      <c r="D7" s="5" t="inlineStr"/>
      <c r="E7" t="inlineStr">
        <is>
          <t>+44-117-9337395</t>
        </is>
      </c>
      <c r="G7" t="inlineStr">
        <is>
          <t>30.06.2020</t>
        </is>
      </c>
      <c r="H7" t="inlineStr">
        <is>
          <t>Dividend Payout</t>
        </is>
      </c>
    </row>
    <row r="8">
      <c r="A8" s="5" t="inlineStr">
        <is>
          <t>Land / Country</t>
        </is>
      </c>
      <c r="B8" t="inlineStr">
        <is>
          <t>Großbritannien</t>
        </is>
      </c>
      <c r="C8" s="5" t="inlineStr">
        <is>
          <t>Inv. Relations E-Mail</t>
        </is>
      </c>
      <c r="D8" s="5" t="inlineStr"/>
      <c r="E8" t="inlineStr">
        <is>
          <t>ir@impbrands.com</t>
        </is>
      </c>
      <c r="G8" t="inlineStr">
        <is>
          <t>30.09.2020</t>
        </is>
      </c>
      <c r="H8" t="inlineStr">
        <is>
          <t>Dividend Payout</t>
        </is>
      </c>
    </row>
    <row r="9">
      <c r="A9" s="5" t="inlineStr">
        <is>
          <t>Währung / Currency</t>
        </is>
      </c>
      <c r="B9" t="inlineStr">
        <is>
          <t>GBP</t>
        </is>
      </c>
      <c r="C9" s="5" t="inlineStr">
        <is>
          <t>Kontaktperson / Contact Person</t>
        </is>
      </c>
      <c r="D9" s="5" t="inlineStr"/>
      <c r="E9" t="inlineStr">
        <is>
          <t>Peter Durman</t>
        </is>
      </c>
      <c r="G9" t="inlineStr">
        <is>
          <t>17.11.2020</t>
        </is>
      </c>
      <c r="H9" t="inlineStr">
        <is>
          <t>Preliminary Results</t>
        </is>
      </c>
    </row>
    <row r="10">
      <c r="A10" s="5" t="inlineStr">
        <is>
          <t>Branche / Industry</t>
        </is>
      </c>
      <c r="B10" t="inlineStr">
        <is>
          <t>Beverage / Tobacco</t>
        </is>
      </c>
      <c r="C10" s="5" t="inlineStr">
        <is>
          <t>31.12.2020</t>
        </is>
      </c>
      <c r="D10" s="5" t="inlineStr">
        <is>
          <t>Dividend Payout</t>
        </is>
      </c>
    </row>
    <row r="11">
      <c r="A11" s="5" t="inlineStr">
        <is>
          <t>Sektor / Sector</t>
        </is>
      </c>
      <c r="B11" t="inlineStr">
        <is>
          <t>Consumer Goods</t>
        </is>
      </c>
    </row>
    <row r="12">
      <c r="A12" s="5" t="inlineStr">
        <is>
          <t>Typ / Genre</t>
        </is>
      </c>
      <c r="B12" t="inlineStr">
        <is>
          <t>Namensaktie</t>
        </is>
      </c>
    </row>
    <row r="13">
      <c r="A13" s="5" t="inlineStr">
        <is>
          <t>Adresse / Address</t>
        </is>
      </c>
      <c r="B13" t="inlineStr">
        <is>
          <t>Imperial Brands PLC121 Winterstoke Road  UK-Bristol BS3 2LL</t>
        </is>
      </c>
    </row>
    <row r="14">
      <c r="A14" s="5" t="inlineStr">
        <is>
          <t>Management</t>
        </is>
      </c>
      <c r="B14" t="inlineStr">
        <is>
          <t>Joerg Biebernick, Dominic Brisby, Stefan Bomhard (ab 1.07.2020), Oliver Tant, Walter Prinz</t>
        </is>
      </c>
    </row>
    <row r="15">
      <c r="A15" s="5" t="inlineStr">
        <is>
          <t>Aufsichtsrat / Board</t>
        </is>
      </c>
      <c r="B15" t="inlineStr">
        <is>
          <t>Therese Esperdy, Oliver Tant, Sue Clark, Simon Langelier, Steven Stanbrook, Jon Stanton, Karen Witts, John Downing</t>
        </is>
      </c>
    </row>
    <row r="16">
      <c r="A16" s="5" t="inlineStr">
        <is>
          <t>Beschreibung</t>
        </is>
      </c>
      <c r="B16" t="inlineStr">
        <is>
          <t>Imperial Brands PLC (vormals Imperial Tobacco Group plc) ist eine international tätige Unternehmensgruppe, die in der Herstellung von Tabakprodukten tätig ist. Die Geschäftseinheiten sind in Imperial Tobacco, Tabacalera, ITG Brands, Fontem Ventures und Logista strukturiert. Produziert, vermarktet und verkauft werden Zigaretten, Zigarren, Tabak, Rollpapier, E-Zigaretten und Filterrohre, die in mehr als 160 Ländern weltweit erhältlich sind. Zu den Hauptmarken des Konzerns gehören Davidoff, Gauloises Blondes, West, JPS, Fortuna, Gitanes, Rizla, Drum, Golden Virginia, Winston, Maverick, Kool, USA Gold, Salem, Dutch Masters und Backwoods. Darüber hinaus ist Imperial Brands mit einem Kapitalanteil von 50% an Habanos S.A., Kuba, einer weltweit agierenden Vertriebsgesellschaft von kubanischen Zigarrenmarken, beteiligt. Das Unternehmen wurde bereits 1901 gegründet und hat seinen Hauptsitz in Bristol, UK. Copyright 2014 FINANCE BASE AG</t>
        </is>
      </c>
    </row>
    <row r="17">
      <c r="A17" s="5" t="inlineStr">
        <is>
          <t>Profile</t>
        </is>
      </c>
      <c r="B17" t="inlineStr">
        <is>
          <t>Imperial Brands PLC (formerly Imperial Tobacco Group plc) is a group of companies internationally active, which is engaged in the manufacture of tobacco products. The business units are structured in Imperial Tobacco, Tabacalera, ITG Brands, Fontem Ventures and Logista. It produces, markets and sells cigarettes, cigars, tobacco, rolling paper, e-cigarettes and filter tubes, which are available in more than 160 countries. The main Group brands include Davidoff, Gauloises Blondes, West, JPS, Fortuna, Gitanes, Rizla, Drum, Golden Virginia, Winston, Maverick, Kool, USA Gold, Salem, Dutch Masters and Backwoods. In addition, Imperial Brands, owns an equity share of 50% of Habanos S.A., Cuba, a global distributor of Cuban cigar brands. The company was founded in 1901 and headquartered in Bristol,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30.09</t>
        </is>
      </c>
      <c r="B19" s="5" t="inlineStr">
        <is>
          <t>Balance Sheet in M  GBP per  30.09</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31594</v>
      </c>
      <c r="D20" t="n">
        <v>30524</v>
      </c>
      <c r="E20" t="n">
        <v>30247</v>
      </c>
      <c r="F20" t="n">
        <v>27634</v>
      </c>
      <c r="G20" t="n">
        <v>25289</v>
      </c>
      <c r="H20" t="n">
        <v>26625</v>
      </c>
      <c r="I20" t="n">
        <v>28269</v>
      </c>
      <c r="J20" t="n">
        <v>28574</v>
      </c>
      <c r="K20" t="n">
        <v>29223</v>
      </c>
      <c r="L20" t="n">
        <v>28173</v>
      </c>
      <c r="M20" t="n">
        <v>26517</v>
      </c>
      <c r="N20" t="n">
        <v>20528</v>
      </c>
      <c r="O20" t="n">
        <v>12344</v>
      </c>
      <c r="P20" t="n">
        <v>12344</v>
      </c>
    </row>
    <row r="21">
      <c r="A21" s="5" t="inlineStr">
        <is>
          <t>Bruttoergebnis vom Umsatz</t>
        </is>
      </c>
      <c r="B21" s="5" t="inlineStr">
        <is>
          <t>Gross Profit</t>
        </is>
      </c>
      <c r="C21" t="n">
        <v>6240</v>
      </c>
      <c r="D21" t="n">
        <v>6450</v>
      </c>
      <c r="E21" t="n">
        <v>6427</v>
      </c>
      <c r="F21" t="n">
        <v>5956</v>
      </c>
      <c r="G21" t="n">
        <v>5171</v>
      </c>
      <c r="H21" t="n">
        <v>5275</v>
      </c>
      <c r="I21" t="n">
        <v>5529</v>
      </c>
      <c r="J21" t="n">
        <v>5494</v>
      </c>
      <c r="K21" t="n">
        <v>5450</v>
      </c>
      <c r="L21" t="n">
        <v>5455</v>
      </c>
      <c r="M21" t="n">
        <v>5316</v>
      </c>
      <c r="N21" t="n">
        <v>3863</v>
      </c>
      <c r="O21" t="n">
        <v>2290</v>
      </c>
      <c r="P21" t="n">
        <v>2290</v>
      </c>
    </row>
    <row r="22">
      <c r="A22" s="5" t="inlineStr">
        <is>
          <t>Operatives Ergebnis (EBIT)</t>
        </is>
      </c>
      <c r="B22" s="5" t="inlineStr">
        <is>
          <t>EBIT Earning Before Interest &amp; Tax</t>
        </is>
      </c>
      <c r="C22" t="n">
        <v>2197</v>
      </c>
      <c r="D22" t="n">
        <v>2407</v>
      </c>
      <c r="E22" t="n">
        <v>2278</v>
      </c>
      <c r="F22" t="n">
        <v>2229</v>
      </c>
      <c r="G22" t="n">
        <v>1988</v>
      </c>
      <c r="H22" t="n">
        <v>2064</v>
      </c>
      <c r="I22" t="n">
        <v>1958</v>
      </c>
      <c r="J22" t="n">
        <v>1518</v>
      </c>
      <c r="K22" t="n">
        <v>2640</v>
      </c>
      <c r="L22" t="n">
        <v>2528</v>
      </c>
      <c r="M22" t="n">
        <v>2337</v>
      </c>
      <c r="N22" t="n">
        <v>1157</v>
      </c>
      <c r="O22" t="n">
        <v>1418</v>
      </c>
      <c r="P22" t="n">
        <v>1418</v>
      </c>
    </row>
    <row r="23">
      <c r="A23" s="5" t="inlineStr">
        <is>
          <t>Finanzergebnis</t>
        </is>
      </c>
      <c r="B23" s="5" t="inlineStr">
        <is>
          <t>Financial Result</t>
        </is>
      </c>
      <c r="C23" t="n">
        <v>-507</v>
      </c>
      <c r="D23" t="n">
        <v>-584</v>
      </c>
      <c r="E23" t="n">
        <v>-417</v>
      </c>
      <c r="F23" t="n">
        <v>-1322</v>
      </c>
      <c r="G23" t="n">
        <v>-232</v>
      </c>
      <c r="H23" t="n">
        <v>-544</v>
      </c>
      <c r="I23" t="n">
        <v>-697</v>
      </c>
      <c r="J23" t="n">
        <v>-437</v>
      </c>
      <c r="K23" t="n">
        <v>-487</v>
      </c>
      <c r="L23" t="n">
        <v>-410</v>
      </c>
      <c r="M23" t="n">
        <v>-1392</v>
      </c>
      <c r="N23" t="n">
        <v>-536</v>
      </c>
      <c r="O23" t="n">
        <v>-181</v>
      </c>
      <c r="P23" t="n">
        <v>-181</v>
      </c>
    </row>
    <row r="24">
      <c r="A24" s="5" t="inlineStr">
        <is>
          <t>Ergebnis vor Steuer (EBT)</t>
        </is>
      </c>
      <c r="B24" s="5" t="inlineStr">
        <is>
          <t>EBT Earning Before Tax</t>
        </is>
      </c>
      <c r="C24" t="n">
        <v>1690</v>
      </c>
      <c r="D24" t="n">
        <v>1823</v>
      </c>
      <c r="E24" t="n">
        <v>1861</v>
      </c>
      <c r="F24" t="n">
        <v>907</v>
      </c>
      <c r="G24" t="n">
        <v>1756</v>
      </c>
      <c r="H24" t="n">
        <v>1520</v>
      </c>
      <c r="I24" t="n">
        <v>1261</v>
      </c>
      <c r="J24" t="n">
        <v>1081</v>
      </c>
      <c r="K24" t="n">
        <v>2153</v>
      </c>
      <c r="L24" t="n">
        <v>2118</v>
      </c>
      <c r="M24" t="n">
        <v>945</v>
      </c>
      <c r="N24" t="n">
        <v>621</v>
      </c>
      <c r="O24" t="n">
        <v>1237</v>
      </c>
      <c r="P24" t="n">
        <v>1237</v>
      </c>
    </row>
    <row r="25">
      <c r="A25" s="5" t="inlineStr">
        <is>
          <t>Ergebnis nach Steuer</t>
        </is>
      </c>
      <c r="B25" s="5" t="inlineStr">
        <is>
          <t>Earnings after tax</t>
        </is>
      </c>
      <c r="C25" t="n">
        <v>1081</v>
      </c>
      <c r="D25" t="n">
        <v>1427</v>
      </c>
      <c r="E25" t="n">
        <v>1447</v>
      </c>
      <c r="F25" t="n">
        <v>669</v>
      </c>
      <c r="G25" t="n">
        <v>1723</v>
      </c>
      <c r="H25" t="n">
        <v>1451</v>
      </c>
      <c r="I25" t="n">
        <v>961</v>
      </c>
      <c r="J25" t="n">
        <v>699</v>
      </c>
      <c r="K25" t="n">
        <v>1816</v>
      </c>
      <c r="L25" t="n">
        <v>1522</v>
      </c>
      <c r="M25" t="n">
        <v>677</v>
      </c>
      <c r="N25" t="n">
        <v>441</v>
      </c>
      <c r="O25" t="n">
        <v>912</v>
      </c>
      <c r="P25" t="n">
        <v>912</v>
      </c>
    </row>
    <row r="26">
      <c r="A26" s="5" t="inlineStr">
        <is>
          <t>Minderheitenanteil</t>
        </is>
      </c>
      <c r="B26" s="5" t="inlineStr">
        <is>
          <t>Minority Share</t>
        </is>
      </c>
      <c r="C26" t="n">
        <v>-71</v>
      </c>
      <c r="D26" t="n">
        <v>-59</v>
      </c>
      <c r="E26" t="n">
        <v>-38</v>
      </c>
      <c r="F26" t="n">
        <v>-38</v>
      </c>
      <c r="G26" t="n">
        <v>-32</v>
      </c>
      <c r="H26" t="n">
        <v>-29</v>
      </c>
      <c r="I26" t="n">
        <v>-24</v>
      </c>
      <c r="J26" t="n">
        <v>-21</v>
      </c>
      <c r="K26" t="n">
        <v>-20</v>
      </c>
      <c r="L26" t="n">
        <v>-17</v>
      </c>
      <c r="M26" t="n">
        <v>-14</v>
      </c>
      <c r="N26" t="n">
        <v>-13</v>
      </c>
      <c r="O26" t="n">
        <v>-7</v>
      </c>
      <c r="P26" t="n">
        <v>-7</v>
      </c>
    </row>
    <row r="27">
      <c r="A27" s="5" t="inlineStr">
        <is>
          <t>Jahresüberschuss/-fehlbetrag</t>
        </is>
      </c>
      <c r="B27" s="5" t="inlineStr">
        <is>
          <t>Net Profit</t>
        </is>
      </c>
      <c r="C27" t="n">
        <v>1010</v>
      </c>
      <c r="D27" t="n">
        <v>1368</v>
      </c>
      <c r="E27" t="n">
        <v>1409</v>
      </c>
      <c r="F27" t="n">
        <v>631</v>
      </c>
      <c r="G27" t="n">
        <v>1691</v>
      </c>
      <c r="H27" t="n">
        <v>1422</v>
      </c>
      <c r="I27" t="n">
        <v>937</v>
      </c>
      <c r="J27" t="n">
        <v>678</v>
      </c>
      <c r="K27" t="n">
        <v>1796</v>
      </c>
      <c r="L27" t="n">
        <v>1505</v>
      </c>
      <c r="M27" t="n">
        <v>663</v>
      </c>
      <c r="N27" t="n">
        <v>428</v>
      </c>
      <c r="O27" t="n">
        <v>905</v>
      </c>
      <c r="P27" t="n">
        <v>905</v>
      </c>
    </row>
    <row r="28">
      <c r="A28" s="5" t="inlineStr">
        <is>
          <t>Summe Umlaufvermögen</t>
        </is>
      </c>
      <c r="B28" s="5" t="inlineStr">
        <is>
          <t>Current Assets</t>
        </is>
      </c>
      <c r="C28" t="n">
        <v>11088</v>
      </c>
      <c r="D28" t="n">
        <v>7253</v>
      </c>
      <c r="E28" t="n">
        <v>6896</v>
      </c>
      <c r="F28" t="n">
        <v>7534</v>
      </c>
      <c r="G28" t="n">
        <v>7468</v>
      </c>
      <c r="H28" t="n">
        <v>7306</v>
      </c>
      <c r="I28" t="n">
        <v>8388</v>
      </c>
      <c r="J28" t="n">
        <v>7113</v>
      </c>
      <c r="K28" t="n">
        <v>7388</v>
      </c>
      <c r="L28" t="n">
        <v>7086</v>
      </c>
      <c r="M28" t="n">
        <v>7263</v>
      </c>
      <c r="N28" t="n">
        <v>6579</v>
      </c>
      <c r="O28" t="n">
        <v>2753</v>
      </c>
      <c r="P28" t="n">
        <v>2753</v>
      </c>
    </row>
    <row r="29">
      <c r="A29" s="5" t="inlineStr">
        <is>
          <t>Summe Anlagevermögen</t>
        </is>
      </c>
      <c r="B29" s="5" t="inlineStr">
        <is>
          <t>Fixed Assets</t>
        </is>
      </c>
      <c r="C29" t="n">
        <v>22642</v>
      </c>
      <c r="D29" t="n">
        <v>23595</v>
      </c>
      <c r="E29" t="n">
        <v>24094</v>
      </c>
      <c r="F29" t="n">
        <v>25195</v>
      </c>
      <c r="G29" t="n">
        <v>22666</v>
      </c>
      <c r="H29" t="n">
        <v>18703</v>
      </c>
      <c r="I29" t="n">
        <v>20030</v>
      </c>
      <c r="J29" t="n">
        <v>20526</v>
      </c>
      <c r="K29" t="n">
        <v>23179</v>
      </c>
      <c r="L29" t="n">
        <v>23529</v>
      </c>
      <c r="M29" t="n">
        <v>24662</v>
      </c>
      <c r="N29" t="n">
        <v>22637</v>
      </c>
      <c r="O29" t="n">
        <v>6255</v>
      </c>
      <c r="P29" t="n">
        <v>6255</v>
      </c>
    </row>
    <row r="30">
      <c r="A30" s="5" t="inlineStr">
        <is>
          <t>Summe Aktiva</t>
        </is>
      </c>
      <c r="B30" s="5" t="inlineStr">
        <is>
          <t>Total Assets</t>
        </is>
      </c>
      <c r="C30" t="n">
        <v>33730</v>
      </c>
      <c r="D30" t="n">
        <v>30848</v>
      </c>
      <c r="E30" t="n">
        <v>30990</v>
      </c>
      <c r="F30" t="n">
        <v>32729</v>
      </c>
      <c r="G30" t="n">
        <v>30134</v>
      </c>
      <c r="H30" t="n">
        <v>26009</v>
      </c>
      <c r="I30" t="n">
        <v>28418</v>
      </c>
      <c r="J30" t="n">
        <v>27639</v>
      </c>
      <c r="K30" t="n">
        <v>30567</v>
      </c>
      <c r="L30" t="n">
        <v>30615</v>
      </c>
      <c r="M30" t="n">
        <v>31925</v>
      </c>
      <c r="N30" t="n">
        <v>29216</v>
      </c>
      <c r="O30" t="n">
        <v>9008</v>
      </c>
      <c r="P30" t="n">
        <v>9008</v>
      </c>
    </row>
    <row r="31">
      <c r="A31" s="5" t="inlineStr">
        <is>
          <t>Summe kurzfristiges Fremdkapital</t>
        </is>
      </c>
      <c r="B31" s="5" t="inlineStr">
        <is>
          <t>Short-Term Debt</t>
        </is>
      </c>
      <c r="C31" t="n">
        <v>12382</v>
      </c>
      <c r="D31" t="n">
        <v>11237</v>
      </c>
      <c r="E31" t="n">
        <v>10878</v>
      </c>
      <c r="F31" t="n">
        <v>10125</v>
      </c>
      <c r="G31" t="n">
        <v>9141</v>
      </c>
      <c r="H31" t="n">
        <v>7813</v>
      </c>
      <c r="I31" t="n">
        <v>11082</v>
      </c>
      <c r="J31" t="n">
        <v>9142</v>
      </c>
      <c r="K31" t="n">
        <v>10620</v>
      </c>
      <c r="L31" t="n">
        <v>9142</v>
      </c>
      <c r="M31" t="n">
        <v>11420</v>
      </c>
      <c r="N31" t="n">
        <v>9658</v>
      </c>
      <c r="O31" t="n">
        <v>3172</v>
      </c>
      <c r="P31" t="n">
        <v>3172</v>
      </c>
    </row>
    <row r="32">
      <c r="A32" s="5" t="inlineStr">
        <is>
          <t>Summe langfristiges Fremdkapital</t>
        </is>
      </c>
      <c r="B32" s="5" t="inlineStr">
        <is>
          <t>Long-Term Debt</t>
        </is>
      </c>
      <c r="C32" t="n">
        <v>15764</v>
      </c>
      <c r="D32" t="n">
        <v>13166</v>
      </c>
      <c r="E32" t="n">
        <v>13886</v>
      </c>
      <c r="F32" t="n">
        <v>16862</v>
      </c>
      <c r="G32" t="n">
        <v>15297</v>
      </c>
      <c r="H32" t="n">
        <v>12719</v>
      </c>
      <c r="I32" t="n">
        <v>11688</v>
      </c>
      <c r="J32" t="n">
        <v>12413</v>
      </c>
      <c r="K32" t="n">
        <v>12237</v>
      </c>
      <c r="L32" t="n">
        <v>14384</v>
      </c>
      <c r="M32" t="n">
        <v>13910</v>
      </c>
      <c r="N32" t="n">
        <v>13202</v>
      </c>
      <c r="O32" t="n">
        <v>4695</v>
      </c>
      <c r="P32" t="n">
        <v>4695</v>
      </c>
    </row>
    <row r="33">
      <c r="A33" s="5" t="inlineStr">
        <is>
          <t>Summe Fremdkapital</t>
        </is>
      </c>
      <c r="B33" s="5" t="inlineStr">
        <is>
          <t>Total Liabilities</t>
        </is>
      </c>
      <c r="C33" t="n">
        <v>28146</v>
      </c>
      <c r="D33" t="n">
        <v>24403</v>
      </c>
      <c r="E33" t="n">
        <v>24764</v>
      </c>
      <c r="F33" t="n">
        <v>26987</v>
      </c>
      <c r="G33" t="n">
        <v>24438</v>
      </c>
      <c r="H33" t="n">
        <v>20532</v>
      </c>
      <c r="I33" t="n">
        <v>22770</v>
      </c>
      <c r="J33" t="n">
        <v>21555</v>
      </c>
      <c r="K33" t="n">
        <v>22857</v>
      </c>
      <c r="L33" t="n">
        <v>23526</v>
      </c>
      <c r="M33" t="n">
        <v>25330</v>
      </c>
      <c r="N33" t="n">
        <v>22860</v>
      </c>
      <c r="O33" t="n">
        <v>7867</v>
      </c>
      <c r="P33" t="n">
        <v>7867</v>
      </c>
    </row>
    <row r="34">
      <c r="A34" s="5" t="inlineStr">
        <is>
          <t>Minderheitenanteil</t>
        </is>
      </c>
      <c r="B34" s="5" t="inlineStr">
        <is>
          <t>Minority Share</t>
        </is>
      </c>
      <c r="C34" t="n">
        <v>647</v>
      </c>
      <c r="D34" t="n">
        <v>675</v>
      </c>
      <c r="E34" t="n">
        <v>542</v>
      </c>
      <c r="F34" t="n">
        <v>431</v>
      </c>
      <c r="G34" t="n">
        <v>369</v>
      </c>
      <c r="H34" t="n">
        <v>412</v>
      </c>
      <c r="I34" t="n">
        <v>56</v>
      </c>
      <c r="J34" t="n">
        <v>49</v>
      </c>
      <c r="K34" t="n">
        <v>55</v>
      </c>
      <c r="L34" t="n">
        <v>60</v>
      </c>
      <c r="M34" t="n">
        <v>57</v>
      </c>
      <c r="N34" t="n">
        <v>49</v>
      </c>
      <c r="O34" t="n">
        <v>23</v>
      </c>
      <c r="P34" t="n">
        <v>23</v>
      </c>
    </row>
    <row r="35">
      <c r="A35" s="5" t="inlineStr">
        <is>
          <t>Summe Eigenkapital</t>
        </is>
      </c>
      <c r="B35" s="5" t="inlineStr">
        <is>
          <t>Equity</t>
        </is>
      </c>
      <c r="C35" t="n">
        <v>4937</v>
      </c>
      <c r="D35" t="n">
        <v>5770</v>
      </c>
      <c r="E35" t="n">
        <v>5684</v>
      </c>
      <c r="F35" t="n">
        <v>5311</v>
      </c>
      <c r="G35" t="n">
        <v>5327</v>
      </c>
      <c r="H35" t="n">
        <v>5065</v>
      </c>
      <c r="I35" t="n">
        <v>5592</v>
      </c>
      <c r="J35" t="n">
        <v>6035</v>
      </c>
      <c r="K35" t="n">
        <v>7655</v>
      </c>
      <c r="L35" t="n">
        <v>7029</v>
      </c>
      <c r="M35" t="n">
        <v>6538</v>
      </c>
      <c r="N35" t="n">
        <v>6307</v>
      </c>
      <c r="O35" t="n">
        <v>1118</v>
      </c>
      <c r="P35" t="n">
        <v>1118</v>
      </c>
    </row>
    <row r="36">
      <c r="A36" s="5" t="inlineStr">
        <is>
          <t>Summe Passiva</t>
        </is>
      </c>
      <c r="B36" s="5" t="inlineStr">
        <is>
          <t>Liabilities &amp; Shareholder Equity</t>
        </is>
      </c>
      <c r="C36" t="n">
        <v>33730</v>
      </c>
      <c r="D36" t="n">
        <v>30848</v>
      </c>
      <c r="E36" t="n">
        <v>30990</v>
      </c>
      <c r="F36" t="n">
        <v>32729</v>
      </c>
      <c r="G36" t="n">
        <v>30134</v>
      </c>
      <c r="H36" t="n">
        <v>26009</v>
      </c>
      <c r="I36" t="n">
        <v>28418</v>
      </c>
      <c r="J36" t="n">
        <v>27639</v>
      </c>
      <c r="K36" t="n">
        <v>30567</v>
      </c>
      <c r="L36" t="n">
        <v>30615</v>
      </c>
      <c r="M36" t="n">
        <v>31925</v>
      </c>
      <c r="N36" t="n">
        <v>29216</v>
      </c>
      <c r="O36" t="n">
        <v>9008</v>
      </c>
      <c r="P36" t="n">
        <v>9008</v>
      </c>
    </row>
    <row r="37">
      <c r="A37" s="5" t="inlineStr">
        <is>
          <t>Mio.Aktien im Umlauf</t>
        </is>
      </c>
      <c r="B37" s="5" t="inlineStr">
        <is>
          <t>Million shares outstanding</t>
        </is>
      </c>
      <c r="C37" t="n">
        <v>1026</v>
      </c>
      <c r="D37" t="n">
        <v>1031</v>
      </c>
      <c r="E37" t="n">
        <v>1032</v>
      </c>
      <c r="F37" t="n">
        <v>1036</v>
      </c>
      <c r="G37" t="n">
        <v>1036</v>
      </c>
      <c r="H37" t="n">
        <v>1036</v>
      </c>
      <c r="I37" t="n">
        <v>1068</v>
      </c>
      <c r="J37" t="n">
        <v>1068</v>
      </c>
      <c r="K37" t="n">
        <v>1068</v>
      </c>
      <c r="L37" t="n">
        <v>1068</v>
      </c>
      <c r="M37" t="n">
        <v>1068</v>
      </c>
      <c r="N37" t="n">
        <v>1068</v>
      </c>
      <c r="O37" t="n">
        <v>729.2</v>
      </c>
      <c r="P37" t="n">
        <v>729.2</v>
      </c>
    </row>
    <row r="38">
      <c r="A38" s="5" t="inlineStr">
        <is>
          <t>Gezeichnetes Kapital (in Mio.)</t>
        </is>
      </c>
      <c r="B38" s="5" t="inlineStr">
        <is>
          <t>Subscribed Capital in M</t>
        </is>
      </c>
      <c r="C38" t="n">
        <v>103</v>
      </c>
      <c r="D38" t="n">
        <v>103</v>
      </c>
      <c r="E38" t="n">
        <v>103</v>
      </c>
      <c r="F38" t="n">
        <v>104</v>
      </c>
      <c r="G38" t="n">
        <v>104</v>
      </c>
      <c r="H38" t="n">
        <v>104</v>
      </c>
      <c r="I38" t="n">
        <v>107</v>
      </c>
      <c r="J38" t="n">
        <v>107</v>
      </c>
      <c r="K38" t="n">
        <v>107</v>
      </c>
      <c r="L38" t="n">
        <v>107</v>
      </c>
      <c r="M38" t="n">
        <v>107</v>
      </c>
      <c r="N38" t="n">
        <v>107</v>
      </c>
      <c r="O38" t="n">
        <v>73</v>
      </c>
      <c r="P38" t="n">
        <v>73</v>
      </c>
    </row>
    <row r="39">
      <c r="A39" s="5" t="inlineStr">
        <is>
          <t>Ergebnis je Aktie (brutto)</t>
        </is>
      </c>
      <c r="B39" s="5" t="inlineStr">
        <is>
          <t>Earnings per share</t>
        </is>
      </c>
      <c r="C39" t="n">
        <v>1.65</v>
      </c>
      <c r="D39" t="n">
        <v>1.77</v>
      </c>
      <c r="E39" t="n">
        <v>1.8</v>
      </c>
      <c r="F39" t="n">
        <v>0.88</v>
      </c>
      <c r="G39" t="n">
        <v>1.69</v>
      </c>
      <c r="H39" t="n">
        <v>1.47</v>
      </c>
      <c r="I39" t="n">
        <v>1.18</v>
      </c>
      <c r="J39" t="n">
        <v>1.01</v>
      </c>
      <c r="K39" t="n">
        <v>2.02</v>
      </c>
      <c r="L39" t="n">
        <v>1.98</v>
      </c>
      <c r="M39" t="n">
        <v>0.88</v>
      </c>
      <c r="N39" t="n">
        <v>0.58</v>
      </c>
      <c r="O39" t="n">
        <v>1.7</v>
      </c>
      <c r="P39" t="n">
        <v>1.7</v>
      </c>
    </row>
    <row r="40">
      <c r="A40" s="5" t="inlineStr">
        <is>
          <t>Ergebnis je Aktie (unverwässert)</t>
        </is>
      </c>
      <c r="B40" s="5" t="inlineStr">
        <is>
          <t>Basic Earnings per share</t>
        </is>
      </c>
      <c r="C40" t="n">
        <v>1.06</v>
      </c>
      <c r="D40" t="n">
        <v>1.44</v>
      </c>
      <c r="E40" t="n">
        <v>1.48</v>
      </c>
      <c r="F40" t="n">
        <v>0.66</v>
      </c>
      <c r="G40" t="n">
        <v>1.77</v>
      </c>
      <c r="H40" t="n">
        <v>1.49</v>
      </c>
      <c r="I40" t="n">
        <v>0.96</v>
      </c>
      <c r="J40" t="n">
        <v>0.68</v>
      </c>
      <c r="K40" t="n">
        <v>1.77</v>
      </c>
      <c r="L40" t="n">
        <v>1.49</v>
      </c>
      <c r="M40" t="n">
        <v>0.66</v>
      </c>
      <c r="N40" t="n">
        <v>0.51</v>
      </c>
      <c r="O40" t="n">
        <v>1.17</v>
      </c>
      <c r="P40" t="n">
        <v>1.17</v>
      </c>
    </row>
    <row r="41">
      <c r="A41" s="5" t="inlineStr">
        <is>
          <t>Ergebnis je Aktie (verwässert)</t>
        </is>
      </c>
      <c r="B41" s="5" t="inlineStr">
        <is>
          <t>Diluted Earnings per share</t>
        </is>
      </c>
      <c r="C41" t="n">
        <v>1.06</v>
      </c>
      <c r="D41" t="n">
        <v>1.43</v>
      </c>
      <c r="E41" t="n">
        <v>1.47</v>
      </c>
      <c r="F41" t="n">
        <v>0.66</v>
      </c>
      <c r="G41" t="n">
        <v>1.77</v>
      </c>
      <c r="H41" t="n">
        <v>1.48</v>
      </c>
      <c r="I41" t="n">
        <v>0.96</v>
      </c>
      <c r="J41" t="n">
        <v>0.68</v>
      </c>
      <c r="K41" t="n">
        <v>1.77</v>
      </c>
      <c r="L41" t="n">
        <v>1.48</v>
      </c>
      <c r="M41" t="n">
        <v>0.65</v>
      </c>
      <c r="N41" t="n">
        <v>0.5</v>
      </c>
      <c r="O41" t="n">
        <v>1.16</v>
      </c>
      <c r="P41" t="n">
        <v>1.16</v>
      </c>
    </row>
    <row r="42">
      <c r="A42" s="5" t="inlineStr">
        <is>
          <t>Dividende je Aktie</t>
        </is>
      </c>
      <c r="B42" s="5" t="inlineStr">
        <is>
          <t>Dividend per share</t>
        </is>
      </c>
      <c r="C42" t="n">
        <v>2.07</v>
      </c>
      <c r="D42" t="n">
        <v>1.88</v>
      </c>
      <c r="E42" t="n">
        <v>1.71</v>
      </c>
      <c r="F42" t="n">
        <v>1.55</v>
      </c>
      <c r="G42" t="n">
        <v>1.41</v>
      </c>
      <c r="H42" t="n">
        <v>1.28</v>
      </c>
      <c r="I42" t="n">
        <v>1.16</v>
      </c>
      <c r="J42" t="n">
        <v>1.06</v>
      </c>
      <c r="K42" t="n">
        <v>0.95</v>
      </c>
      <c r="L42" t="n">
        <v>0.84</v>
      </c>
      <c r="M42" t="n">
        <v>0.73</v>
      </c>
      <c r="N42" t="n">
        <v>0.63</v>
      </c>
      <c r="O42" t="n">
        <v>0.6</v>
      </c>
      <c r="P42" t="n">
        <v>0.6</v>
      </c>
    </row>
    <row r="43">
      <c r="A43" s="5" t="inlineStr">
        <is>
          <t>Dividendenausschüttung in Mio</t>
        </is>
      </c>
      <c r="B43" s="5" t="inlineStr">
        <is>
          <t>Dividend Payment in M</t>
        </is>
      </c>
      <c r="C43" t="n">
        <v>1962</v>
      </c>
      <c r="D43" t="n">
        <v>1790</v>
      </c>
      <c r="E43" t="n">
        <v>1628</v>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Umsatz je Aktie</t>
        </is>
      </c>
      <c r="B44" s="5" t="inlineStr">
        <is>
          <t>Revenue per share</t>
        </is>
      </c>
      <c r="C44" t="n">
        <v>30.8</v>
      </c>
      <c r="D44" t="n">
        <v>29.61</v>
      </c>
      <c r="E44" t="n">
        <v>29.3</v>
      </c>
      <c r="F44" t="n">
        <v>26.67</v>
      </c>
      <c r="G44" t="n">
        <v>24.41</v>
      </c>
      <c r="H44" t="n">
        <v>25.7</v>
      </c>
      <c r="I44" t="n">
        <v>26.47</v>
      </c>
      <c r="J44" t="n">
        <v>26.76</v>
      </c>
      <c r="K44" t="n">
        <v>27.36</v>
      </c>
      <c r="L44" t="n">
        <v>26.38</v>
      </c>
      <c r="M44" t="n">
        <v>24.83</v>
      </c>
      <c r="N44" t="n">
        <v>19.22</v>
      </c>
      <c r="O44" t="n">
        <v>16.93</v>
      </c>
      <c r="P44" t="n">
        <v>16.93</v>
      </c>
    </row>
    <row r="45">
      <c r="A45" s="5" t="inlineStr">
        <is>
          <t>Buchwert je Aktie</t>
        </is>
      </c>
      <c r="B45" s="5" t="inlineStr">
        <is>
          <t>Book value per share</t>
        </is>
      </c>
      <c r="C45" t="n">
        <v>4.81</v>
      </c>
      <c r="D45" t="n">
        <v>5.6</v>
      </c>
      <c r="E45" t="n">
        <v>5.51</v>
      </c>
      <c r="F45" t="n">
        <v>5.13</v>
      </c>
      <c r="G45" t="n">
        <v>5.14</v>
      </c>
      <c r="H45" t="n">
        <v>4.89</v>
      </c>
      <c r="I45" t="n">
        <v>5.24</v>
      </c>
      <c r="J45" t="n">
        <v>5.65</v>
      </c>
      <c r="K45" t="n">
        <v>7.17</v>
      </c>
      <c r="L45" t="n">
        <v>6.58</v>
      </c>
      <c r="M45" t="n">
        <v>6.12</v>
      </c>
      <c r="N45" t="n">
        <v>5.91</v>
      </c>
      <c r="O45" t="n">
        <v>1.53</v>
      </c>
      <c r="P45" t="n">
        <v>1.53</v>
      </c>
    </row>
    <row r="46">
      <c r="A46" s="5" t="inlineStr">
        <is>
          <t>Cashflow je Aktie</t>
        </is>
      </c>
      <c r="B46" s="5" t="inlineStr">
        <is>
          <t>Cashflow per share</t>
        </is>
      </c>
      <c r="C46" t="n">
        <v>3.15</v>
      </c>
      <c r="D46" t="n">
        <v>2.99</v>
      </c>
      <c r="E46" t="n">
        <v>2.97</v>
      </c>
      <c r="F46" t="n">
        <v>3.05</v>
      </c>
      <c r="G46" t="n">
        <v>2.65</v>
      </c>
      <c r="H46" t="n">
        <v>2.46</v>
      </c>
      <c r="I46" t="n">
        <v>2.2</v>
      </c>
      <c r="J46" t="n">
        <v>1.98</v>
      </c>
      <c r="K46" t="n">
        <v>2.39</v>
      </c>
      <c r="L46" t="n">
        <v>2.68</v>
      </c>
      <c r="M46" t="n">
        <v>3.34</v>
      </c>
      <c r="N46" t="n">
        <v>1.59</v>
      </c>
      <c r="O46" t="n">
        <v>1.37</v>
      </c>
      <c r="P46" t="n">
        <v>1.37</v>
      </c>
    </row>
    <row r="47">
      <c r="A47" s="5" t="inlineStr">
        <is>
          <t>Bilanzsumme je Aktie</t>
        </is>
      </c>
      <c r="B47" s="5" t="inlineStr">
        <is>
          <t>Total assets per share</t>
        </is>
      </c>
      <c r="C47" t="n">
        <v>32.88</v>
      </c>
      <c r="D47" t="n">
        <v>29.92</v>
      </c>
      <c r="E47" t="n">
        <v>30.02</v>
      </c>
      <c r="F47" t="n">
        <v>31.59</v>
      </c>
      <c r="G47" t="n">
        <v>29.09</v>
      </c>
      <c r="H47" t="n">
        <v>25.11</v>
      </c>
      <c r="I47" t="n">
        <v>26.61</v>
      </c>
      <c r="J47" t="n">
        <v>25.88</v>
      </c>
      <c r="K47" t="n">
        <v>28.62</v>
      </c>
      <c r="L47" t="n">
        <v>28.67</v>
      </c>
      <c r="M47" t="n">
        <v>29.9</v>
      </c>
      <c r="N47" t="n">
        <v>27.36</v>
      </c>
      <c r="O47" t="n">
        <v>12.35</v>
      </c>
      <c r="P47" t="n">
        <v>12.35</v>
      </c>
    </row>
    <row r="48">
      <c r="A48" s="5" t="inlineStr">
        <is>
          <t>Personal am Ende des Jahres</t>
        </is>
      </c>
      <c r="B48" s="5" t="inlineStr">
        <is>
          <t>Staff at the end of year</t>
        </is>
      </c>
      <c r="C48" t="n">
        <v>32700</v>
      </c>
      <c r="D48" t="n">
        <v>33300</v>
      </c>
      <c r="E48" t="n">
        <v>33800</v>
      </c>
      <c r="F48" t="n">
        <v>33900</v>
      </c>
      <c r="G48" t="n">
        <v>36400</v>
      </c>
      <c r="H48" t="n">
        <v>33900</v>
      </c>
      <c r="I48" t="n">
        <v>35300</v>
      </c>
      <c r="J48" t="n">
        <v>37000</v>
      </c>
      <c r="K48" t="n">
        <v>38200</v>
      </c>
      <c r="L48" t="n">
        <v>38300</v>
      </c>
      <c r="M48" t="n">
        <v>38400</v>
      </c>
      <c r="N48" t="n">
        <v>40285</v>
      </c>
      <c r="O48" t="n">
        <v>14221</v>
      </c>
      <c r="P48" t="n">
        <v>14221</v>
      </c>
    </row>
    <row r="49">
      <c r="A49" s="5" t="inlineStr">
        <is>
          <t>Personalaufwand in Mio. GBP</t>
        </is>
      </c>
      <c r="B49" s="5" t="inlineStr"/>
      <c r="C49" t="n">
        <v>1108</v>
      </c>
      <c r="D49" t="n">
        <v>1125</v>
      </c>
      <c r="E49" t="n">
        <v>1056</v>
      </c>
      <c r="F49" t="n">
        <v>1061</v>
      </c>
      <c r="G49" t="n">
        <v>1072</v>
      </c>
      <c r="H49" t="n">
        <v>1079</v>
      </c>
      <c r="I49" t="n">
        <v>1195</v>
      </c>
      <c r="J49" t="n">
        <v>1185</v>
      </c>
      <c r="K49" t="n">
        <v>1206</v>
      </c>
      <c r="L49" t="n">
        <v>1235</v>
      </c>
      <c r="M49" t="n">
        <v>1266</v>
      </c>
      <c r="N49" t="n">
        <v>971</v>
      </c>
      <c r="O49" t="n">
        <v>471</v>
      </c>
      <c r="P49" t="n">
        <v>471</v>
      </c>
    </row>
    <row r="50">
      <c r="A50" s="5" t="inlineStr">
        <is>
          <t>Aufwand je Mitarbeiter in GBP</t>
        </is>
      </c>
      <c r="B50" s="5" t="inlineStr"/>
      <c r="C50" t="n">
        <v>33884</v>
      </c>
      <c r="D50" t="n">
        <v>33784</v>
      </c>
      <c r="E50" t="n">
        <v>31243</v>
      </c>
      <c r="F50" t="n">
        <v>31298</v>
      </c>
      <c r="G50" t="n">
        <v>29451</v>
      </c>
      <c r="H50" t="n">
        <v>31829</v>
      </c>
      <c r="I50" t="n">
        <v>33853</v>
      </c>
      <c r="J50" t="n">
        <v>32027</v>
      </c>
      <c r="K50" t="n">
        <v>31571</v>
      </c>
      <c r="L50" t="n">
        <v>32245</v>
      </c>
      <c r="M50" t="n">
        <v>32969</v>
      </c>
      <c r="N50" t="n">
        <v>24103</v>
      </c>
      <c r="O50" t="n">
        <v>33120</v>
      </c>
      <c r="P50" t="n">
        <v>33120</v>
      </c>
    </row>
    <row r="51">
      <c r="A51" s="5" t="inlineStr">
        <is>
          <t>Umsatz je Mitarbeiter in GBP</t>
        </is>
      </c>
      <c r="B51" s="5" t="inlineStr"/>
      <c r="C51" t="n">
        <v>966177</v>
      </c>
      <c r="D51" t="n">
        <v>916637</v>
      </c>
      <c r="E51" t="n">
        <v>894882</v>
      </c>
      <c r="F51" t="n">
        <v>815162</v>
      </c>
      <c r="G51" t="n">
        <v>694753</v>
      </c>
      <c r="H51" t="n">
        <v>785398</v>
      </c>
      <c r="I51" t="n">
        <v>800822</v>
      </c>
      <c r="J51" t="n">
        <v>772270</v>
      </c>
      <c r="K51" t="n">
        <v>765000</v>
      </c>
      <c r="L51" t="n">
        <v>735587</v>
      </c>
      <c r="M51" t="n">
        <v>690547</v>
      </c>
      <c r="N51" t="n">
        <v>509569</v>
      </c>
      <c r="O51" t="n">
        <v>868012</v>
      </c>
      <c r="P51" t="n">
        <v>868012</v>
      </c>
    </row>
    <row r="52">
      <c r="A52" s="5" t="inlineStr">
        <is>
          <t>Bruttoergebnis je Mitarbeiter in GBP</t>
        </is>
      </c>
      <c r="B52" s="5" t="inlineStr"/>
      <c r="C52" t="n">
        <v>190826</v>
      </c>
      <c r="D52" t="n">
        <v>193694</v>
      </c>
      <c r="E52" t="n">
        <v>190148</v>
      </c>
      <c r="F52" t="n">
        <v>175693</v>
      </c>
      <c r="G52" t="n">
        <v>142060</v>
      </c>
      <c r="H52" t="n">
        <v>155605</v>
      </c>
      <c r="I52" t="n">
        <v>156629</v>
      </c>
      <c r="J52" t="n">
        <v>148486</v>
      </c>
      <c r="K52" t="n">
        <v>142670</v>
      </c>
      <c r="L52" t="n">
        <v>142428</v>
      </c>
      <c r="M52" t="n">
        <v>138438</v>
      </c>
      <c r="N52" t="n">
        <v>95892</v>
      </c>
      <c r="O52" t="n">
        <v>161029</v>
      </c>
      <c r="P52" t="n">
        <v>161029</v>
      </c>
    </row>
    <row r="53">
      <c r="A53" s="5" t="inlineStr">
        <is>
          <t>Gewinn je Mitarbeiter in GBP</t>
        </is>
      </c>
      <c r="B53" s="5" t="inlineStr"/>
      <c r="C53" t="n">
        <v>30887</v>
      </c>
      <c r="D53" t="n">
        <v>41081</v>
      </c>
      <c r="E53" t="n">
        <v>41686</v>
      </c>
      <c r="F53" t="n">
        <v>18614</v>
      </c>
      <c r="G53" t="n">
        <v>46456</v>
      </c>
      <c r="H53" t="n">
        <v>41947</v>
      </c>
      <c r="I53" t="n">
        <v>26544</v>
      </c>
      <c r="J53" t="n">
        <v>18324</v>
      </c>
      <c r="K53" t="n">
        <v>47016</v>
      </c>
      <c r="L53" t="n">
        <v>39295</v>
      </c>
      <c r="M53" t="n">
        <v>17266</v>
      </c>
      <c r="N53" t="n">
        <v>10624</v>
      </c>
      <c r="O53" t="n">
        <v>63638</v>
      </c>
      <c r="P53" t="n">
        <v>63638</v>
      </c>
    </row>
    <row r="54">
      <c r="A54" s="5" t="inlineStr">
        <is>
          <t>KGV (Kurs/Gewinn)</t>
        </is>
      </c>
      <c r="B54" s="5" t="inlineStr">
        <is>
          <t>PE (price/earnings)</t>
        </is>
      </c>
      <c r="C54" t="n">
        <v>17.5</v>
      </c>
      <c r="D54" t="n">
        <v>18.6</v>
      </c>
      <c r="E54" t="n">
        <v>21.6</v>
      </c>
      <c r="F54" t="n">
        <v>60.2</v>
      </c>
      <c r="G54" t="n">
        <v>19</v>
      </c>
      <c r="H54" t="n">
        <v>18</v>
      </c>
      <c r="I54" t="n">
        <v>23.3</v>
      </c>
      <c r="J54" t="n">
        <v>33.7</v>
      </c>
      <c r="K54" t="n">
        <v>12.3</v>
      </c>
      <c r="L54" t="n">
        <v>12.7</v>
      </c>
      <c r="M54" t="n">
        <v>27.4</v>
      </c>
      <c r="N54" t="n">
        <v>35.2</v>
      </c>
      <c r="O54" t="n">
        <v>19.2</v>
      </c>
      <c r="P54" t="n">
        <v>19.2</v>
      </c>
    </row>
    <row r="55">
      <c r="A55" s="5" t="inlineStr">
        <is>
          <t>KUV (Kurs/Umsatz)</t>
        </is>
      </c>
      <c r="B55" s="5" t="inlineStr">
        <is>
          <t>PS (price/sales)</t>
        </is>
      </c>
      <c r="C55" t="n">
        <v>0.6</v>
      </c>
      <c r="D55" t="n">
        <v>0.9</v>
      </c>
      <c r="E55" t="n">
        <v>1.09</v>
      </c>
      <c r="F55" t="n">
        <v>1.49</v>
      </c>
      <c r="G55" t="n">
        <v>1.37</v>
      </c>
      <c r="H55" t="n">
        <v>1.04</v>
      </c>
      <c r="I55" t="n">
        <v>0.85</v>
      </c>
      <c r="J55" t="n">
        <v>0.86</v>
      </c>
      <c r="K55" t="n">
        <v>0.79</v>
      </c>
      <c r="L55" t="n">
        <v>0.72</v>
      </c>
      <c r="M55" t="n">
        <v>0.73</v>
      </c>
      <c r="N55" t="n">
        <v>0.93</v>
      </c>
      <c r="O55" t="n">
        <v>1.32</v>
      </c>
      <c r="P55" t="n">
        <v>1.32</v>
      </c>
    </row>
    <row r="56">
      <c r="A56" s="5" t="inlineStr">
        <is>
          <t>KBV (Kurs/Buchwert)</t>
        </is>
      </c>
      <c r="B56" s="5" t="inlineStr">
        <is>
          <t>PB (price/book value)</t>
        </is>
      </c>
      <c r="C56" t="n">
        <v>3.86</v>
      </c>
      <c r="D56" t="n">
        <v>4.77</v>
      </c>
      <c r="E56" t="n">
        <v>5.78</v>
      </c>
      <c r="F56" t="n">
        <v>7.75</v>
      </c>
      <c r="G56" t="n">
        <v>6.53</v>
      </c>
      <c r="H56" t="n">
        <v>5.48</v>
      </c>
      <c r="I56" t="n">
        <v>4.27</v>
      </c>
      <c r="J56" t="n">
        <v>4.06</v>
      </c>
      <c r="K56" t="n">
        <v>3.03</v>
      </c>
      <c r="L56" t="n">
        <v>2.88</v>
      </c>
      <c r="M56" t="n">
        <v>2.95</v>
      </c>
      <c r="N56" t="n">
        <v>3.04</v>
      </c>
      <c r="O56" t="n">
        <v>14.62</v>
      </c>
      <c r="P56" t="n">
        <v>14.62</v>
      </c>
    </row>
    <row r="57">
      <c r="A57" s="5" t="inlineStr">
        <is>
          <t>KCV (Kurs/Cashflow)</t>
        </is>
      </c>
      <c r="B57" s="5" t="inlineStr">
        <is>
          <t>PC (price/cashflow)</t>
        </is>
      </c>
      <c r="C57" t="n">
        <v>5.9</v>
      </c>
      <c r="D57" t="n">
        <v>8.92</v>
      </c>
      <c r="E57" t="n">
        <v>10.72</v>
      </c>
      <c r="F57" t="n">
        <v>13.04</v>
      </c>
      <c r="G57" t="n">
        <v>12.66</v>
      </c>
      <c r="H57" t="n">
        <v>10.89</v>
      </c>
      <c r="I57" t="n">
        <v>10.16</v>
      </c>
      <c r="J57" t="n">
        <v>11.55</v>
      </c>
      <c r="K57" t="n">
        <v>9.08</v>
      </c>
      <c r="L57" t="n">
        <v>7.09</v>
      </c>
      <c r="M57" t="n">
        <v>5.41</v>
      </c>
      <c r="N57" t="n">
        <v>11.29</v>
      </c>
      <c r="O57" t="n">
        <v>16.36</v>
      </c>
      <c r="P57" t="n">
        <v>16.36</v>
      </c>
    </row>
    <row r="58">
      <c r="A58" s="5" t="inlineStr">
        <is>
          <t>Dividendenrendite in %</t>
        </is>
      </c>
      <c r="B58" s="5" t="inlineStr">
        <is>
          <t>Dividend Yield in %</t>
        </is>
      </c>
      <c r="C58" t="n">
        <v>11.11</v>
      </c>
      <c r="D58" t="n">
        <v>7.03</v>
      </c>
      <c r="E58" t="n">
        <v>5.36</v>
      </c>
      <c r="F58" t="n">
        <v>3.9</v>
      </c>
      <c r="G58" t="n">
        <v>4.2</v>
      </c>
      <c r="H58" t="n">
        <v>4.78</v>
      </c>
      <c r="I58" t="n">
        <v>5.19</v>
      </c>
      <c r="J58" t="n">
        <v>4.62</v>
      </c>
      <c r="K58" t="n">
        <v>4.37</v>
      </c>
      <c r="L58" t="n">
        <v>4.43</v>
      </c>
      <c r="M58" t="n">
        <v>4.04</v>
      </c>
      <c r="N58" t="n">
        <v>3.51</v>
      </c>
      <c r="O58" t="n">
        <v>2.68</v>
      </c>
      <c r="P58" t="n">
        <v>2.68</v>
      </c>
    </row>
    <row r="59">
      <c r="A59" s="5" t="inlineStr">
        <is>
          <t>Gewinnrendite in %</t>
        </is>
      </c>
      <c r="B59" s="5" t="inlineStr">
        <is>
          <t>Return on profit in %</t>
        </is>
      </c>
      <c r="C59" t="n">
        <v>5.7</v>
      </c>
      <c r="D59" t="n">
        <v>5.4</v>
      </c>
      <c r="E59" t="n">
        <v>4.6</v>
      </c>
      <c r="F59" t="n">
        <v>1.7</v>
      </c>
      <c r="G59" t="n">
        <v>5.3</v>
      </c>
      <c r="H59" t="n">
        <v>5.6</v>
      </c>
      <c r="I59" t="n">
        <v>4.3</v>
      </c>
      <c r="J59" t="n">
        <v>3</v>
      </c>
      <c r="K59" t="n">
        <v>8.1</v>
      </c>
      <c r="L59" t="n">
        <v>7.9</v>
      </c>
      <c r="M59" t="n">
        <v>3.7</v>
      </c>
      <c r="N59" t="n">
        <v>2.8</v>
      </c>
      <c r="O59" t="n">
        <v>5.2</v>
      </c>
      <c r="P59" t="n">
        <v>5.2</v>
      </c>
    </row>
    <row r="60">
      <c r="A60" s="5" t="inlineStr">
        <is>
          <t>Eigenkapitalrendite in %</t>
        </is>
      </c>
      <c r="B60" s="5" t="inlineStr">
        <is>
          <t>Return on Equity in %</t>
        </is>
      </c>
      <c r="C60" t="n">
        <v>20.46</v>
      </c>
      <c r="D60" t="n">
        <v>23.71</v>
      </c>
      <c r="E60" t="n">
        <v>24.79</v>
      </c>
      <c r="F60" t="n">
        <v>11.88</v>
      </c>
      <c r="G60" t="n">
        <v>31.74</v>
      </c>
      <c r="H60" t="n">
        <v>28.08</v>
      </c>
      <c r="I60" t="n">
        <v>16.76</v>
      </c>
      <c r="J60" t="n">
        <v>11.23</v>
      </c>
      <c r="K60" t="n">
        <v>23.46</v>
      </c>
      <c r="L60" t="n">
        <v>21.41</v>
      </c>
      <c r="M60" t="n">
        <v>10.14</v>
      </c>
      <c r="N60" t="n">
        <v>6.79</v>
      </c>
      <c r="O60" t="n">
        <v>80.95</v>
      </c>
      <c r="P60" t="n">
        <v>80.95</v>
      </c>
    </row>
    <row r="61">
      <c r="A61" s="5" t="inlineStr">
        <is>
          <t>Umsatzrendite in %</t>
        </is>
      </c>
      <c r="B61" s="5" t="inlineStr">
        <is>
          <t>Return on sales in %</t>
        </is>
      </c>
      <c r="C61" t="n">
        <v>3.2</v>
      </c>
      <c r="D61" t="n">
        <v>4.48</v>
      </c>
      <c r="E61" t="n">
        <v>4.66</v>
      </c>
      <c r="F61" t="n">
        <v>2.28</v>
      </c>
      <c r="G61" t="n">
        <v>6.69</v>
      </c>
      <c r="H61" t="n">
        <v>5.34</v>
      </c>
      <c r="I61" t="n">
        <v>3.31</v>
      </c>
      <c r="J61" t="n">
        <v>2.37</v>
      </c>
      <c r="K61" t="n">
        <v>6.15</v>
      </c>
      <c r="L61" t="n">
        <v>5.34</v>
      </c>
      <c r="M61" t="n">
        <v>2.5</v>
      </c>
      <c r="N61" t="n">
        <v>2.08</v>
      </c>
      <c r="O61" t="n">
        <v>7.33</v>
      </c>
      <c r="P61" t="n">
        <v>7.33</v>
      </c>
    </row>
    <row r="62">
      <c r="A62" s="5" t="inlineStr">
        <is>
          <t>Gesamtkapitalrendite in %</t>
        </is>
      </c>
      <c r="B62" s="5" t="inlineStr">
        <is>
          <t>Total Return on Investment in %</t>
        </is>
      </c>
      <c r="C62" t="n">
        <v>2.99</v>
      </c>
      <c r="D62" t="n">
        <v>4.43</v>
      </c>
      <c r="E62" t="n">
        <v>4.55</v>
      </c>
      <c r="F62" t="n">
        <v>1.93</v>
      </c>
      <c r="G62" t="n">
        <v>5.61</v>
      </c>
      <c r="H62" t="n">
        <v>5.47</v>
      </c>
      <c r="I62" t="n">
        <v>3.3</v>
      </c>
      <c r="J62" t="n">
        <v>2.45</v>
      </c>
      <c r="K62" t="n">
        <v>5.88</v>
      </c>
      <c r="L62" t="n">
        <v>4.92</v>
      </c>
      <c r="M62" t="n">
        <v>2.08</v>
      </c>
      <c r="N62" t="n">
        <v>1.46</v>
      </c>
      <c r="O62" t="n">
        <v>10.05</v>
      </c>
      <c r="P62" t="n">
        <v>10.05</v>
      </c>
    </row>
    <row r="63">
      <c r="A63" s="5" t="inlineStr">
        <is>
          <t>Return on Investment in %</t>
        </is>
      </c>
      <c r="B63" s="5" t="inlineStr">
        <is>
          <t>Return on Investment in %</t>
        </is>
      </c>
      <c r="C63" t="n">
        <v>2.99</v>
      </c>
      <c r="D63" t="n">
        <v>4.43</v>
      </c>
      <c r="E63" t="n">
        <v>4.55</v>
      </c>
      <c r="F63" t="n">
        <v>1.93</v>
      </c>
      <c r="G63" t="n">
        <v>5.61</v>
      </c>
      <c r="H63" t="n">
        <v>5.47</v>
      </c>
      <c r="I63" t="n">
        <v>3.3</v>
      </c>
      <c r="J63" t="n">
        <v>2.45</v>
      </c>
      <c r="K63" t="n">
        <v>5.88</v>
      </c>
      <c r="L63" t="n">
        <v>4.92</v>
      </c>
      <c r="M63" t="n">
        <v>2.08</v>
      </c>
      <c r="N63" t="n">
        <v>1.46</v>
      </c>
      <c r="O63" t="n">
        <v>10.05</v>
      </c>
      <c r="P63" t="n">
        <v>10.05</v>
      </c>
    </row>
    <row r="64">
      <c r="A64" s="5" t="inlineStr">
        <is>
          <t>Arbeitsintensität in %</t>
        </is>
      </c>
      <c r="B64" s="5" t="inlineStr">
        <is>
          <t>Work Intensity in %</t>
        </is>
      </c>
      <c r="C64" t="n">
        <v>32.87</v>
      </c>
      <c r="D64" t="n">
        <v>23.51</v>
      </c>
      <c r="E64" t="n">
        <v>22.25</v>
      </c>
      <c r="F64" t="n">
        <v>23.02</v>
      </c>
      <c r="G64" t="n">
        <v>24.78</v>
      </c>
      <c r="H64" t="n">
        <v>28.09</v>
      </c>
      <c r="I64" t="n">
        <v>29.52</v>
      </c>
      <c r="J64" t="n">
        <v>25.74</v>
      </c>
      <c r="K64" t="n">
        <v>24.17</v>
      </c>
      <c r="L64" t="n">
        <v>23.15</v>
      </c>
      <c r="M64" t="n">
        <v>22.75</v>
      </c>
      <c r="N64" t="n">
        <v>22.52</v>
      </c>
      <c r="O64" t="n">
        <v>30.56</v>
      </c>
      <c r="P64" t="n">
        <v>30.56</v>
      </c>
    </row>
    <row r="65">
      <c r="A65" s="5" t="inlineStr">
        <is>
          <t>Eigenkapitalquote in %</t>
        </is>
      </c>
      <c r="B65" s="5" t="inlineStr">
        <is>
          <t>Equity Ratio in %</t>
        </is>
      </c>
      <c r="C65" t="n">
        <v>14.64</v>
      </c>
      <c r="D65" t="n">
        <v>18.7</v>
      </c>
      <c r="E65" t="n">
        <v>18.34</v>
      </c>
      <c r="F65" t="n">
        <v>16.23</v>
      </c>
      <c r="G65" t="n">
        <v>17.68</v>
      </c>
      <c r="H65" t="n">
        <v>19.47</v>
      </c>
      <c r="I65" t="n">
        <v>19.68</v>
      </c>
      <c r="J65" t="n">
        <v>21.84</v>
      </c>
      <c r="K65" t="n">
        <v>25.04</v>
      </c>
      <c r="L65" t="n">
        <v>22.96</v>
      </c>
      <c r="M65" t="n">
        <v>20.48</v>
      </c>
      <c r="N65" t="n">
        <v>21.59</v>
      </c>
      <c r="O65" t="n">
        <v>12.41</v>
      </c>
      <c r="P65" t="n">
        <v>12.41</v>
      </c>
    </row>
    <row r="66">
      <c r="A66" s="5" t="inlineStr">
        <is>
          <t>Fremdkapitalquote in %</t>
        </is>
      </c>
      <c r="B66" s="5" t="inlineStr">
        <is>
          <t>Debt Ratio in %</t>
        </is>
      </c>
      <c r="C66" t="n">
        <v>85.36</v>
      </c>
      <c r="D66" t="n">
        <v>81.3</v>
      </c>
      <c r="E66" t="n">
        <v>81.66</v>
      </c>
      <c r="F66" t="n">
        <v>83.77</v>
      </c>
      <c r="G66" t="n">
        <v>82.31999999999999</v>
      </c>
      <c r="H66" t="n">
        <v>80.53</v>
      </c>
      <c r="I66" t="n">
        <v>80.31999999999999</v>
      </c>
      <c r="J66" t="n">
        <v>78.16</v>
      </c>
      <c r="K66" t="n">
        <v>74.95999999999999</v>
      </c>
      <c r="L66" t="n">
        <v>77.04000000000001</v>
      </c>
      <c r="M66" t="n">
        <v>79.52</v>
      </c>
      <c r="N66" t="n">
        <v>78.41</v>
      </c>
      <c r="O66" t="n">
        <v>87.59</v>
      </c>
      <c r="P66" t="n">
        <v>87.59</v>
      </c>
    </row>
    <row r="67">
      <c r="A67" s="5" t="inlineStr">
        <is>
          <t>Verschuldungsgrad in %</t>
        </is>
      </c>
      <c r="B67" s="5" t="inlineStr">
        <is>
          <t>Finance Gearing in %</t>
        </is>
      </c>
      <c r="C67" t="n">
        <v>583.21</v>
      </c>
      <c r="D67" t="n">
        <v>434.63</v>
      </c>
      <c r="E67" t="n">
        <v>445.21</v>
      </c>
      <c r="F67" t="n">
        <v>516.25</v>
      </c>
      <c r="G67" t="n">
        <v>465.68</v>
      </c>
      <c r="H67" t="n">
        <v>413.5</v>
      </c>
      <c r="I67" t="n">
        <v>408.19</v>
      </c>
      <c r="J67" t="n">
        <v>357.98</v>
      </c>
      <c r="K67" t="n">
        <v>299.31</v>
      </c>
      <c r="L67" t="n">
        <v>335.55</v>
      </c>
      <c r="M67" t="n">
        <v>388.3</v>
      </c>
      <c r="N67" t="n">
        <v>363.23</v>
      </c>
      <c r="O67" t="n">
        <v>705.72</v>
      </c>
      <c r="P67" t="n">
        <v>705.72</v>
      </c>
    </row>
    <row r="68">
      <c r="A68" s="5" t="inlineStr">
        <is>
          <t>Bruttoergebnis Marge in %</t>
        </is>
      </c>
      <c r="B68" s="5" t="inlineStr">
        <is>
          <t>Gross Profit Marge in %</t>
        </is>
      </c>
      <c r="C68" t="n">
        <v>19.75</v>
      </c>
      <c r="D68" t="n">
        <v>21.13</v>
      </c>
      <c r="E68" t="n">
        <v>21.25</v>
      </c>
      <c r="F68" t="n">
        <v>21.55</v>
      </c>
      <c r="G68" t="n">
        <v>20.45</v>
      </c>
      <c r="H68" t="n">
        <v>19.81</v>
      </c>
      <c r="I68" t="n">
        <v>19.56</v>
      </c>
      <c r="J68" t="n">
        <v>19.23</v>
      </c>
      <c r="K68" t="n">
        <v>18.65</v>
      </c>
      <c r="L68" t="n">
        <v>19.36</v>
      </c>
      <c r="M68" t="n">
        <v>20.05</v>
      </c>
      <c r="N68" t="n">
        <v>18.82</v>
      </c>
      <c r="O68" t="n">
        <v>18.55</v>
      </c>
    </row>
    <row r="69">
      <c r="A69" s="5" t="inlineStr">
        <is>
          <t>Kurzfristige Vermögensquote in %</t>
        </is>
      </c>
      <c r="B69" s="5" t="inlineStr">
        <is>
          <t>Current Assets Ratio in %</t>
        </is>
      </c>
      <c r="C69" t="n">
        <v>32.87</v>
      </c>
      <c r="D69" t="n">
        <v>23.51</v>
      </c>
      <c r="E69" t="n">
        <v>22.25</v>
      </c>
      <c r="F69" t="n">
        <v>23.02</v>
      </c>
      <c r="G69" t="n">
        <v>24.78</v>
      </c>
      <c r="H69" t="n">
        <v>28.09</v>
      </c>
      <c r="I69" t="n">
        <v>29.52</v>
      </c>
      <c r="J69" t="n">
        <v>25.74</v>
      </c>
      <c r="K69" t="n">
        <v>24.17</v>
      </c>
      <c r="L69" t="n">
        <v>23.15</v>
      </c>
      <c r="M69" t="n">
        <v>22.75</v>
      </c>
      <c r="N69" t="n">
        <v>22.52</v>
      </c>
      <c r="O69" t="n">
        <v>30.56</v>
      </c>
    </row>
    <row r="70">
      <c r="A70" s="5" t="inlineStr">
        <is>
          <t>Nettogewinn Marge in %</t>
        </is>
      </c>
      <c r="B70" s="5" t="inlineStr">
        <is>
          <t>Net Profit Marge in %</t>
        </is>
      </c>
      <c r="C70" t="n">
        <v>3.2</v>
      </c>
      <c r="D70" t="n">
        <v>4.48</v>
      </c>
      <c r="E70" t="n">
        <v>4.66</v>
      </c>
      <c r="F70" t="n">
        <v>2.28</v>
      </c>
      <c r="G70" t="n">
        <v>6.69</v>
      </c>
      <c r="H70" t="n">
        <v>5.34</v>
      </c>
      <c r="I70" t="n">
        <v>3.31</v>
      </c>
      <c r="J70" t="n">
        <v>2.37</v>
      </c>
      <c r="K70" t="n">
        <v>6.15</v>
      </c>
      <c r="L70" t="n">
        <v>5.34</v>
      </c>
      <c r="M70" t="n">
        <v>2.5</v>
      </c>
      <c r="N70" t="n">
        <v>2.08</v>
      </c>
      <c r="O70" t="n">
        <v>7.33</v>
      </c>
    </row>
    <row r="71">
      <c r="A71" s="5" t="inlineStr">
        <is>
          <t>Operative Ergebnis Marge in %</t>
        </is>
      </c>
      <c r="B71" s="5" t="inlineStr">
        <is>
          <t>EBIT Marge in %</t>
        </is>
      </c>
      <c r="C71" t="n">
        <v>6.95</v>
      </c>
      <c r="D71" t="n">
        <v>7.89</v>
      </c>
      <c r="E71" t="n">
        <v>7.53</v>
      </c>
      <c r="F71" t="n">
        <v>8.07</v>
      </c>
      <c r="G71" t="n">
        <v>7.86</v>
      </c>
      <c r="H71" t="n">
        <v>7.75</v>
      </c>
      <c r="I71" t="n">
        <v>6.93</v>
      </c>
      <c r="J71" t="n">
        <v>5.31</v>
      </c>
      <c r="K71" t="n">
        <v>9.029999999999999</v>
      </c>
      <c r="L71" t="n">
        <v>8.970000000000001</v>
      </c>
      <c r="M71" t="n">
        <v>8.81</v>
      </c>
      <c r="N71" t="n">
        <v>5.64</v>
      </c>
      <c r="O71" t="n">
        <v>11.49</v>
      </c>
    </row>
    <row r="72">
      <c r="A72" s="5" t="inlineStr">
        <is>
          <t>Vermögensumsschlag in %</t>
        </is>
      </c>
      <c r="B72" s="5" t="inlineStr">
        <is>
          <t>Asset Turnover in %</t>
        </is>
      </c>
      <c r="C72" t="n">
        <v>93.67</v>
      </c>
      <c r="D72" t="n">
        <v>98.95</v>
      </c>
      <c r="E72" t="n">
        <v>97.59999999999999</v>
      </c>
      <c r="F72" t="n">
        <v>84.43000000000001</v>
      </c>
      <c r="G72" t="n">
        <v>83.92</v>
      </c>
      <c r="H72" t="n">
        <v>102.37</v>
      </c>
      <c r="I72" t="n">
        <v>99.48</v>
      </c>
      <c r="J72" t="n">
        <v>103.38</v>
      </c>
      <c r="K72" t="n">
        <v>95.59999999999999</v>
      </c>
      <c r="L72" t="n">
        <v>92.02</v>
      </c>
      <c r="M72" t="n">
        <v>83.06</v>
      </c>
      <c r="N72" t="n">
        <v>70.26000000000001</v>
      </c>
      <c r="O72" t="n">
        <v>137.03</v>
      </c>
    </row>
    <row r="73">
      <c r="A73" s="5" t="inlineStr">
        <is>
          <t>Langfristige Vermögensquote in %</t>
        </is>
      </c>
      <c r="B73" s="5" t="inlineStr">
        <is>
          <t>Non-Current Assets Ratio in %</t>
        </is>
      </c>
      <c r="C73" t="n">
        <v>67.13</v>
      </c>
      <c r="D73" t="n">
        <v>76.48999999999999</v>
      </c>
      <c r="E73" t="n">
        <v>77.75</v>
      </c>
      <c r="F73" t="n">
        <v>76.98</v>
      </c>
      <c r="G73" t="n">
        <v>75.22</v>
      </c>
      <c r="H73" t="n">
        <v>71.91</v>
      </c>
      <c r="I73" t="n">
        <v>70.48</v>
      </c>
      <c r="J73" t="n">
        <v>74.26000000000001</v>
      </c>
      <c r="K73" t="n">
        <v>75.83</v>
      </c>
      <c r="L73" t="n">
        <v>76.84999999999999</v>
      </c>
      <c r="M73" t="n">
        <v>77.25</v>
      </c>
      <c r="N73" t="n">
        <v>77.48</v>
      </c>
      <c r="O73" t="n">
        <v>69.44</v>
      </c>
    </row>
    <row r="74">
      <c r="A74" s="5" t="inlineStr">
        <is>
          <t>Gesamtkapitalrentabilität</t>
        </is>
      </c>
      <c r="B74" s="5" t="inlineStr">
        <is>
          <t>ROA Return on Assets in %</t>
        </is>
      </c>
      <c r="C74" t="n">
        <v>2.99</v>
      </c>
      <c r="D74" t="n">
        <v>4.43</v>
      </c>
      <c r="E74" t="n">
        <v>4.55</v>
      </c>
      <c r="F74" t="n">
        <v>1.93</v>
      </c>
      <c r="G74" t="n">
        <v>5.61</v>
      </c>
      <c r="H74" t="n">
        <v>5.47</v>
      </c>
      <c r="I74" t="n">
        <v>3.3</v>
      </c>
      <c r="J74" t="n">
        <v>2.45</v>
      </c>
      <c r="K74" t="n">
        <v>5.88</v>
      </c>
      <c r="L74" t="n">
        <v>4.92</v>
      </c>
      <c r="M74" t="n">
        <v>2.08</v>
      </c>
      <c r="N74" t="n">
        <v>1.46</v>
      </c>
      <c r="O74" t="n">
        <v>10.05</v>
      </c>
    </row>
    <row r="75">
      <c r="A75" s="5" t="inlineStr">
        <is>
          <t>Ertrag des eingesetzten Kapitals</t>
        </is>
      </c>
      <c r="B75" s="5" t="inlineStr">
        <is>
          <t>ROCE Return on Cap. Empl. in %</t>
        </is>
      </c>
      <c r="C75" t="n">
        <v>10.29</v>
      </c>
      <c r="D75" t="n">
        <v>12.27</v>
      </c>
      <c r="E75" t="n">
        <v>11.33</v>
      </c>
      <c r="F75" t="n">
        <v>9.859999999999999</v>
      </c>
      <c r="G75" t="n">
        <v>9.470000000000001</v>
      </c>
      <c r="H75" t="n">
        <v>11.34</v>
      </c>
      <c r="I75" t="n">
        <v>11.29</v>
      </c>
      <c r="J75" t="n">
        <v>8.210000000000001</v>
      </c>
      <c r="K75" t="n">
        <v>13.24</v>
      </c>
      <c r="L75" t="n">
        <v>11.77</v>
      </c>
      <c r="M75" t="n">
        <v>11.4</v>
      </c>
      <c r="N75" t="n">
        <v>5.92</v>
      </c>
      <c r="O75" t="n">
        <v>24.3</v>
      </c>
    </row>
    <row r="76">
      <c r="A76" s="5" t="inlineStr">
        <is>
          <t>Eigenkapital zu Anlagevermögen</t>
        </is>
      </c>
      <c r="B76" s="5" t="inlineStr">
        <is>
          <t>Equity to Fixed Assets in %</t>
        </is>
      </c>
      <c r="C76" t="n">
        <v>21.8</v>
      </c>
      <c r="D76" t="n">
        <v>24.45</v>
      </c>
      <c r="E76" t="n">
        <v>23.59</v>
      </c>
      <c r="F76" t="n">
        <v>21.08</v>
      </c>
      <c r="G76" t="n">
        <v>23.5</v>
      </c>
      <c r="H76" t="n">
        <v>27.08</v>
      </c>
      <c r="I76" t="n">
        <v>27.92</v>
      </c>
      <c r="J76" t="n">
        <v>29.4</v>
      </c>
      <c r="K76" t="n">
        <v>33.03</v>
      </c>
      <c r="L76" t="n">
        <v>29.87</v>
      </c>
      <c r="M76" t="n">
        <v>26.51</v>
      </c>
      <c r="N76" t="n">
        <v>27.86</v>
      </c>
      <c r="O76" t="n">
        <v>17.87</v>
      </c>
    </row>
    <row r="77">
      <c r="A77" s="5" t="inlineStr">
        <is>
          <t>Liquidität Dritten Grades</t>
        </is>
      </c>
      <c r="B77" s="5" t="inlineStr">
        <is>
          <t>Current Ratio in %</t>
        </is>
      </c>
      <c r="C77" t="n">
        <v>89.55</v>
      </c>
      <c r="D77" t="n">
        <v>64.55</v>
      </c>
      <c r="E77" t="n">
        <v>63.39</v>
      </c>
      <c r="F77" t="n">
        <v>74.41</v>
      </c>
      <c r="G77" t="n">
        <v>81.7</v>
      </c>
      <c r="H77" t="n">
        <v>93.51000000000001</v>
      </c>
      <c r="I77" t="n">
        <v>75.69</v>
      </c>
      <c r="J77" t="n">
        <v>77.81</v>
      </c>
      <c r="K77" t="n">
        <v>69.56999999999999</v>
      </c>
      <c r="L77" t="n">
        <v>77.51000000000001</v>
      </c>
      <c r="M77" t="n">
        <v>63.6</v>
      </c>
      <c r="N77" t="n">
        <v>68.12</v>
      </c>
      <c r="O77" t="n">
        <v>86.79000000000001</v>
      </c>
    </row>
    <row r="78">
      <c r="A78" s="5" t="inlineStr">
        <is>
          <t>Operativer Cashflow</t>
        </is>
      </c>
      <c r="B78" s="5" t="inlineStr">
        <is>
          <t>Operating Cashflow in M</t>
        </is>
      </c>
      <c r="C78" t="n">
        <v>6053.400000000001</v>
      </c>
      <c r="D78" t="n">
        <v>9196.52</v>
      </c>
      <c r="E78" t="n">
        <v>11063.04</v>
      </c>
      <c r="F78" t="n">
        <v>13509.44</v>
      </c>
      <c r="G78" t="n">
        <v>13115.76</v>
      </c>
      <c r="H78" t="n">
        <v>11282.04</v>
      </c>
      <c r="I78" t="n">
        <v>10850.88</v>
      </c>
      <c r="J78" t="n">
        <v>12335.4</v>
      </c>
      <c r="K78" t="n">
        <v>9697.440000000001</v>
      </c>
      <c r="L78" t="n">
        <v>7572.12</v>
      </c>
      <c r="M78" t="n">
        <v>5777.88</v>
      </c>
      <c r="N78" t="n">
        <v>12057.72</v>
      </c>
      <c r="O78" t="n">
        <v>11929.712</v>
      </c>
    </row>
    <row r="79">
      <c r="A79" s="5" t="inlineStr">
        <is>
          <t>Aktienrückkauf</t>
        </is>
      </c>
      <c r="B79" s="5" t="inlineStr">
        <is>
          <t>Share Buyback in M</t>
        </is>
      </c>
      <c r="C79" t="n">
        <v>5</v>
      </c>
      <c r="D79" t="n">
        <v>1</v>
      </c>
      <c r="E79" t="n">
        <v>4</v>
      </c>
      <c r="F79" t="n">
        <v>0</v>
      </c>
      <c r="G79" t="n">
        <v>0</v>
      </c>
      <c r="H79" t="n">
        <v>32</v>
      </c>
      <c r="I79" t="n">
        <v>0</v>
      </c>
      <c r="J79" t="n">
        <v>0</v>
      </c>
      <c r="K79" t="n">
        <v>0</v>
      </c>
      <c r="L79" t="n">
        <v>0</v>
      </c>
      <c r="M79" t="n">
        <v>0</v>
      </c>
      <c r="N79" t="n">
        <v>-338.8</v>
      </c>
      <c r="O79" t="n">
        <v>0</v>
      </c>
    </row>
    <row r="80">
      <c r="A80" s="5" t="inlineStr">
        <is>
          <t>Umsatzwachstum 1J in %</t>
        </is>
      </c>
      <c r="B80" s="5" t="inlineStr">
        <is>
          <t>Revenue Growth 1Y in %</t>
        </is>
      </c>
      <c r="C80" t="n">
        <v>3.51</v>
      </c>
      <c r="D80" t="n">
        <v>0.92</v>
      </c>
      <c r="E80" t="n">
        <v>9.460000000000001</v>
      </c>
      <c r="F80" t="n">
        <v>9.27</v>
      </c>
      <c r="G80" t="n">
        <v>-5.02</v>
      </c>
      <c r="H80" t="n">
        <v>-5.82</v>
      </c>
      <c r="I80" t="n">
        <v>-1.07</v>
      </c>
      <c r="J80" t="n">
        <v>-2.22</v>
      </c>
      <c r="K80" t="n">
        <v>3.73</v>
      </c>
      <c r="L80" t="n">
        <v>6.25</v>
      </c>
      <c r="M80" t="n">
        <v>29.17</v>
      </c>
      <c r="N80" t="n">
        <v>66.3</v>
      </c>
      <c r="O80" t="inlineStr">
        <is>
          <t>-</t>
        </is>
      </c>
    </row>
    <row r="81">
      <c r="A81" s="5" t="inlineStr">
        <is>
          <t>Umsatzwachstum 3J in %</t>
        </is>
      </c>
      <c r="B81" s="5" t="inlineStr">
        <is>
          <t>Revenue Growth 3Y in %</t>
        </is>
      </c>
      <c r="C81" t="n">
        <v>4.63</v>
      </c>
      <c r="D81" t="n">
        <v>6.55</v>
      </c>
      <c r="E81" t="n">
        <v>4.57</v>
      </c>
      <c r="F81" t="n">
        <v>-0.52</v>
      </c>
      <c r="G81" t="n">
        <v>-3.97</v>
      </c>
      <c r="H81" t="n">
        <v>-3.04</v>
      </c>
      <c r="I81" t="n">
        <v>0.15</v>
      </c>
      <c r="J81" t="n">
        <v>2.59</v>
      </c>
      <c r="K81" t="n">
        <v>13.05</v>
      </c>
      <c r="L81" t="n">
        <v>33.91</v>
      </c>
      <c r="M81" t="n">
        <v>31.82</v>
      </c>
      <c r="N81" t="inlineStr">
        <is>
          <t>-</t>
        </is>
      </c>
      <c r="O81" t="inlineStr">
        <is>
          <t>-</t>
        </is>
      </c>
    </row>
    <row r="82">
      <c r="A82" s="5" t="inlineStr">
        <is>
          <t>Umsatzwachstum 5J in %</t>
        </is>
      </c>
      <c r="B82" s="5" t="inlineStr">
        <is>
          <t>Revenue Growth 5Y in %</t>
        </is>
      </c>
      <c r="C82" t="n">
        <v>3.63</v>
      </c>
      <c r="D82" t="n">
        <v>1.76</v>
      </c>
      <c r="E82" t="n">
        <v>1.36</v>
      </c>
      <c r="F82" t="n">
        <v>-0.97</v>
      </c>
      <c r="G82" t="n">
        <v>-2.08</v>
      </c>
      <c r="H82" t="n">
        <v>0.17</v>
      </c>
      <c r="I82" t="n">
        <v>7.17</v>
      </c>
      <c r="J82" t="n">
        <v>20.65</v>
      </c>
      <c r="K82" t="n">
        <v>21.09</v>
      </c>
      <c r="L82" t="inlineStr">
        <is>
          <t>-</t>
        </is>
      </c>
      <c r="M82" t="inlineStr">
        <is>
          <t>-</t>
        </is>
      </c>
      <c r="N82" t="inlineStr">
        <is>
          <t>-</t>
        </is>
      </c>
      <c r="O82" t="inlineStr">
        <is>
          <t>-</t>
        </is>
      </c>
    </row>
    <row r="83">
      <c r="A83" s="5" t="inlineStr">
        <is>
          <t>Umsatzwachstum 10J in %</t>
        </is>
      </c>
      <c r="B83" s="5" t="inlineStr">
        <is>
          <t>Revenue Growth 10Y in %</t>
        </is>
      </c>
      <c r="C83" t="n">
        <v>1.9</v>
      </c>
      <c r="D83" t="n">
        <v>4.47</v>
      </c>
      <c r="E83" t="n">
        <v>11</v>
      </c>
      <c r="F83" t="n">
        <v>10.06</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-26.17</v>
      </c>
      <c r="D84" t="n">
        <v>-2.91</v>
      </c>
      <c r="E84" t="n">
        <v>123.3</v>
      </c>
      <c r="F84" t="n">
        <v>-62.68</v>
      </c>
      <c r="G84" t="n">
        <v>18.92</v>
      </c>
      <c r="H84" t="n">
        <v>51.76</v>
      </c>
      <c r="I84" t="n">
        <v>38.2</v>
      </c>
      <c r="J84" t="n">
        <v>-62.25</v>
      </c>
      <c r="K84" t="n">
        <v>19.34</v>
      </c>
      <c r="L84" t="n">
        <v>127</v>
      </c>
      <c r="M84" t="n">
        <v>54.91</v>
      </c>
      <c r="N84" t="n">
        <v>-52.71</v>
      </c>
      <c r="O84" t="inlineStr">
        <is>
          <t>-</t>
        </is>
      </c>
    </row>
    <row r="85">
      <c r="A85" s="5" t="inlineStr">
        <is>
          <t>Gewinnwachstum 3J in %</t>
        </is>
      </c>
      <c r="B85" s="5" t="inlineStr">
        <is>
          <t>Earnings Growth 3Y in %</t>
        </is>
      </c>
      <c r="C85" t="n">
        <v>31.41</v>
      </c>
      <c r="D85" t="n">
        <v>19.24</v>
      </c>
      <c r="E85" t="n">
        <v>26.51</v>
      </c>
      <c r="F85" t="n">
        <v>2.67</v>
      </c>
      <c r="G85" t="n">
        <v>36.29</v>
      </c>
      <c r="H85" t="n">
        <v>9.24</v>
      </c>
      <c r="I85" t="n">
        <v>-1.57</v>
      </c>
      <c r="J85" t="n">
        <v>28.03</v>
      </c>
      <c r="K85" t="n">
        <v>67.08</v>
      </c>
      <c r="L85" t="n">
        <v>43.07</v>
      </c>
      <c r="M85" t="n">
        <v>0.73</v>
      </c>
      <c r="N85" t="inlineStr">
        <is>
          <t>-</t>
        </is>
      </c>
      <c r="O85" t="inlineStr">
        <is>
          <t>-</t>
        </is>
      </c>
    </row>
    <row r="86">
      <c r="A86" s="5" t="inlineStr">
        <is>
          <t>Gewinnwachstum 5J in %</t>
        </is>
      </c>
      <c r="B86" s="5" t="inlineStr">
        <is>
          <t>Earnings Growth 5Y in %</t>
        </is>
      </c>
      <c r="C86" t="n">
        <v>10.09</v>
      </c>
      <c r="D86" t="n">
        <v>25.68</v>
      </c>
      <c r="E86" t="n">
        <v>33.9</v>
      </c>
      <c r="F86" t="n">
        <v>-3.21</v>
      </c>
      <c r="G86" t="n">
        <v>13.19</v>
      </c>
      <c r="H86" t="n">
        <v>34.81</v>
      </c>
      <c r="I86" t="n">
        <v>35.44</v>
      </c>
      <c r="J86" t="n">
        <v>17.26</v>
      </c>
      <c r="K86" t="n">
        <v>29.71</v>
      </c>
      <c r="L86" t="inlineStr">
        <is>
          <t>-</t>
        </is>
      </c>
      <c r="M86" t="inlineStr">
        <is>
          <t>-</t>
        </is>
      </c>
      <c r="N86" t="inlineStr">
        <is>
          <t>-</t>
        </is>
      </c>
      <c r="O86" t="inlineStr">
        <is>
          <t>-</t>
        </is>
      </c>
    </row>
    <row r="87">
      <c r="A87" s="5" t="inlineStr">
        <is>
          <t>Gewinnwachstum 10J in %</t>
        </is>
      </c>
      <c r="B87" s="5" t="inlineStr">
        <is>
          <t>Earnings Growth 10Y in %</t>
        </is>
      </c>
      <c r="C87" t="n">
        <v>22.45</v>
      </c>
      <c r="D87" t="n">
        <v>30.56</v>
      </c>
      <c r="E87" t="n">
        <v>25.58</v>
      </c>
      <c r="F87" t="n">
        <v>13.25</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1.73</v>
      </c>
      <c r="D88" t="n">
        <v>0.72</v>
      </c>
      <c r="E88" t="n">
        <v>0.64</v>
      </c>
      <c r="F88" t="n">
        <v>-18.75</v>
      </c>
      <c r="G88" t="n">
        <v>1.44</v>
      </c>
      <c r="H88" t="n">
        <v>0.52</v>
      </c>
      <c r="I88" t="n">
        <v>0.66</v>
      </c>
      <c r="J88" t="n">
        <v>1.95</v>
      </c>
      <c r="K88" t="n">
        <v>0.41</v>
      </c>
      <c r="L88" t="inlineStr">
        <is>
          <t>-</t>
        </is>
      </c>
      <c r="M88" t="inlineStr">
        <is>
          <t>-</t>
        </is>
      </c>
      <c r="N88" t="inlineStr">
        <is>
          <t>-</t>
        </is>
      </c>
      <c r="O88" t="inlineStr">
        <is>
          <t>-</t>
        </is>
      </c>
    </row>
    <row r="89">
      <c r="A89" s="5" t="inlineStr">
        <is>
          <t>EBIT-Wachstum 1J in %</t>
        </is>
      </c>
      <c r="B89" s="5" t="inlineStr">
        <is>
          <t>EBIT Growth 1Y in %</t>
        </is>
      </c>
      <c r="C89" t="n">
        <v>-8.720000000000001</v>
      </c>
      <c r="D89" t="n">
        <v>5.66</v>
      </c>
      <c r="E89" t="n">
        <v>2.2</v>
      </c>
      <c r="F89" t="n">
        <v>12.12</v>
      </c>
      <c r="G89" t="n">
        <v>-3.68</v>
      </c>
      <c r="H89" t="n">
        <v>5.41</v>
      </c>
      <c r="I89" t="n">
        <v>28.99</v>
      </c>
      <c r="J89" t="n">
        <v>-42.5</v>
      </c>
      <c r="K89" t="n">
        <v>4.43</v>
      </c>
      <c r="L89" t="n">
        <v>8.17</v>
      </c>
      <c r="M89" t="n">
        <v>101.99</v>
      </c>
      <c r="N89" t="n">
        <v>-18.41</v>
      </c>
      <c r="O89" t="inlineStr">
        <is>
          <t>-</t>
        </is>
      </c>
    </row>
    <row r="90">
      <c r="A90" s="5" t="inlineStr">
        <is>
          <t>EBIT-Wachstum 3J in %</t>
        </is>
      </c>
      <c r="B90" s="5" t="inlineStr">
        <is>
          <t>EBIT Growth 3Y in %</t>
        </is>
      </c>
      <c r="C90" t="n">
        <v>-0.29</v>
      </c>
      <c r="D90" t="n">
        <v>6.66</v>
      </c>
      <c r="E90" t="n">
        <v>3.55</v>
      </c>
      <c r="F90" t="n">
        <v>4.62</v>
      </c>
      <c r="G90" t="n">
        <v>10.24</v>
      </c>
      <c r="H90" t="n">
        <v>-2.7</v>
      </c>
      <c r="I90" t="n">
        <v>-3.03</v>
      </c>
      <c r="J90" t="n">
        <v>-9.970000000000001</v>
      </c>
      <c r="K90" t="n">
        <v>38.2</v>
      </c>
      <c r="L90" t="n">
        <v>30.58</v>
      </c>
      <c r="M90" t="n">
        <v>27.86</v>
      </c>
      <c r="N90" t="inlineStr">
        <is>
          <t>-</t>
        </is>
      </c>
      <c r="O90" t="inlineStr">
        <is>
          <t>-</t>
        </is>
      </c>
    </row>
    <row r="91">
      <c r="A91" s="5" t="inlineStr">
        <is>
          <t>EBIT-Wachstum 5J in %</t>
        </is>
      </c>
      <c r="B91" s="5" t="inlineStr">
        <is>
          <t>EBIT Growth 5Y in %</t>
        </is>
      </c>
      <c r="C91" t="n">
        <v>1.52</v>
      </c>
      <c r="D91" t="n">
        <v>4.34</v>
      </c>
      <c r="E91" t="n">
        <v>9.01</v>
      </c>
      <c r="F91" t="n">
        <v>0.07000000000000001</v>
      </c>
      <c r="G91" t="n">
        <v>-1.47</v>
      </c>
      <c r="H91" t="n">
        <v>0.9</v>
      </c>
      <c r="I91" t="n">
        <v>20.22</v>
      </c>
      <c r="J91" t="n">
        <v>10.74</v>
      </c>
      <c r="K91" t="n">
        <v>19.24</v>
      </c>
      <c r="L91" t="inlineStr">
        <is>
          <t>-</t>
        </is>
      </c>
      <c r="M91" t="inlineStr">
        <is>
          <t>-</t>
        </is>
      </c>
      <c r="N91" t="inlineStr">
        <is>
          <t>-</t>
        </is>
      </c>
      <c r="O91" t="inlineStr">
        <is>
          <t>-</t>
        </is>
      </c>
    </row>
    <row r="92">
      <c r="A92" s="5" t="inlineStr">
        <is>
          <t>EBIT-Wachstum 10J in %</t>
        </is>
      </c>
      <c r="B92" s="5" t="inlineStr">
        <is>
          <t>EBIT Growth 10Y in %</t>
        </is>
      </c>
      <c r="C92" t="n">
        <v>1.21</v>
      </c>
      <c r="D92" t="n">
        <v>12.28</v>
      </c>
      <c r="E92" t="n">
        <v>9.869999999999999</v>
      </c>
      <c r="F92" t="n">
        <v>9.65</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-33.86</v>
      </c>
      <c r="D93" t="n">
        <v>-16.79</v>
      </c>
      <c r="E93" t="n">
        <v>-17.79</v>
      </c>
      <c r="F93" t="n">
        <v>3</v>
      </c>
      <c r="G93" t="n">
        <v>16.25</v>
      </c>
      <c r="H93" t="n">
        <v>7.19</v>
      </c>
      <c r="I93" t="n">
        <v>-12.03</v>
      </c>
      <c r="J93" t="n">
        <v>27.2</v>
      </c>
      <c r="K93" t="n">
        <v>28.07</v>
      </c>
      <c r="L93" t="n">
        <v>31.05</v>
      </c>
      <c r="M93" t="n">
        <v>-52.08</v>
      </c>
      <c r="N93" t="n">
        <v>-30.99</v>
      </c>
      <c r="O93" t="inlineStr">
        <is>
          <t>-</t>
        </is>
      </c>
    </row>
    <row r="94">
      <c r="A94" s="5" t="inlineStr">
        <is>
          <t>Op.Cashflow Wachstum 3J in %</t>
        </is>
      </c>
      <c r="B94" s="5" t="inlineStr">
        <is>
          <t>Op.Cashflow Wachstum 3Y in %</t>
        </is>
      </c>
      <c r="C94" t="n">
        <v>-22.81</v>
      </c>
      <c r="D94" t="n">
        <v>-10.53</v>
      </c>
      <c r="E94" t="n">
        <v>0.49</v>
      </c>
      <c r="F94" t="n">
        <v>8.81</v>
      </c>
      <c r="G94" t="n">
        <v>3.8</v>
      </c>
      <c r="H94" t="n">
        <v>7.45</v>
      </c>
      <c r="I94" t="n">
        <v>14.41</v>
      </c>
      <c r="J94" t="n">
        <v>28.77</v>
      </c>
      <c r="K94" t="n">
        <v>2.35</v>
      </c>
      <c r="L94" t="n">
        <v>-17.34</v>
      </c>
      <c r="M94" t="n">
        <v>-27.69</v>
      </c>
      <c r="N94" t="inlineStr">
        <is>
          <t>-</t>
        </is>
      </c>
      <c r="O94" t="inlineStr">
        <is>
          <t>-</t>
        </is>
      </c>
    </row>
    <row r="95">
      <c r="A95" s="5" t="inlineStr">
        <is>
          <t>Op.Cashflow Wachstum 5J in %</t>
        </is>
      </c>
      <c r="B95" s="5" t="inlineStr">
        <is>
          <t>Op.Cashflow Wachstum 5Y in %</t>
        </is>
      </c>
      <c r="C95" t="n">
        <v>-9.84</v>
      </c>
      <c r="D95" t="n">
        <v>-1.63</v>
      </c>
      <c r="E95" t="n">
        <v>-0.68</v>
      </c>
      <c r="F95" t="n">
        <v>8.32</v>
      </c>
      <c r="G95" t="n">
        <v>13.34</v>
      </c>
      <c r="H95" t="n">
        <v>16.3</v>
      </c>
      <c r="I95" t="n">
        <v>4.44</v>
      </c>
      <c r="J95" t="n">
        <v>0.65</v>
      </c>
      <c r="K95" t="n">
        <v>-4.79</v>
      </c>
      <c r="L95" t="inlineStr">
        <is>
          <t>-</t>
        </is>
      </c>
      <c r="M95" t="inlineStr">
        <is>
          <t>-</t>
        </is>
      </c>
      <c r="N95" t="inlineStr">
        <is>
          <t>-</t>
        </is>
      </c>
      <c r="O95" t="inlineStr">
        <is>
          <t>-</t>
        </is>
      </c>
    </row>
    <row r="96">
      <c r="A96" s="5" t="inlineStr">
        <is>
          <t>Op.Cashflow Wachstum 10J in %</t>
        </is>
      </c>
      <c r="B96" s="5" t="inlineStr">
        <is>
          <t>Op.Cashflow Wachstum 10Y in %</t>
        </is>
      </c>
      <c r="C96" t="n">
        <v>3.23</v>
      </c>
      <c r="D96" t="n">
        <v>1.41</v>
      </c>
      <c r="E96" t="n">
        <v>-0.01</v>
      </c>
      <c r="F96" t="n">
        <v>1.77</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-1294</v>
      </c>
      <c r="D97" t="n">
        <v>-3984</v>
      </c>
      <c r="E97" t="n">
        <v>-3982</v>
      </c>
      <c r="F97" t="n">
        <v>-2591</v>
      </c>
      <c r="G97" t="n">
        <v>-1673</v>
      </c>
      <c r="H97" t="n">
        <v>-507</v>
      </c>
      <c r="I97" t="n">
        <v>-2694</v>
      </c>
      <c r="J97" t="n">
        <v>-2029</v>
      </c>
      <c r="K97" t="n">
        <v>-3232</v>
      </c>
      <c r="L97" t="n">
        <v>-2056</v>
      </c>
      <c r="M97" t="n">
        <v>-4157</v>
      </c>
      <c r="N97" t="n">
        <v>-3079</v>
      </c>
      <c r="O97" t="n">
        <v>-419</v>
      </c>
      <c r="P97" t="n">
        <v>-419</v>
      </c>
    </row>
  </sheetData>
  <pageMargins bottom="1" footer="0.5" header="0.5" left="0.75" right="0.75" top="1"/>
</worksheet>
</file>

<file path=xl/worksheets/sheet45.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s>
  <sheetData>
    <row r="1">
      <c r="A1" s="1" t="inlineStr">
        <is>
          <t xml:space="preserve">INFORMA </t>
        </is>
      </c>
      <c r="B1" s="2" t="inlineStr">
        <is>
          <t>WKN: A114PL  ISIN: GB00BMJ6DW54  US-Symbol:IFPJF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+44-20-7017-5000</t>
        </is>
      </c>
      <c r="G4" t="inlineStr">
        <is>
          <t>10.03.2020</t>
        </is>
      </c>
      <c r="H4" t="inlineStr">
        <is>
          <t>Q4 Result</t>
        </is>
      </c>
      <c r="J4" t="inlineStr">
        <is>
          <t>BlackRock, Inc.</t>
        </is>
      </c>
      <c r="L4" t="inlineStr">
        <is>
          <t>5,48%</t>
        </is>
      </c>
    </row>
    <row r="5">
      <c r="A5" s="5" t="inlineStr">
        <is>
          <t>Ticker</t>
        </is>
      </c>
      <c r="B5" t="inlineStr">
        <is>
          <t>IEA</t>
        </is>
      </c>
      <c r="C5" s="5" t="inlineStr">
        <is>
          <t>Fax</t>
        </is>
      </c>
      <c r="D5" s="5" t="inlineStr"/>
      <c r="E5" t="inlineStr">
        <is>
          <t>-</t>
        </is>
      </c>
      <c r="G5" t="inlineStr">
        <is>
          <t>07.05.2020</t>
        </is>
      </c>
      <c r="H5" t="inlineStr">
        <is>
          <t>Publication Of Annual Report</t>
        </is>
      </c>
      <c r="J5" t="inlineStr">
        <is>
          <t>Newton Investment Management Limited</t>
        </is>
      </c>
      <c r="L5" t="inlineStr">
        <is>
          <t>5,12%</t>
        </is>
      </c>
    </row>
    <row r="6">
      <c r="A6" s="5" t="inlineStr">
        <is>
          <t>Gelistet Seit / Listed Since</t>
        </is>
      </c>
      <c r="B6" t="inlineStr">
        <is>
          <t>-</t>
        </is>
      </c>
      <c r="C6" s="5" t="inlineStr">
        <is>
          <t>Internet</t>
        </is>
      </c>
      <c r="D6" s="5" t="inlineStr"/>
      <c r="E6" t="inlineStr">
        <is>
          <t>http://www.informa.com/</t>
        </is>
      </c>
      <c r="G6" t="inlineStr">
        <is>
          <t>12.06.2020</t>
        </is>
      </c>
      <c r="H6" t="inlineStr">
        <is>
          <t>Annual General Meeting</t>
        </is>
      </c>
      <c r="J6" t="inlineStr">
        <is>
          <t>Lazard Asset Management LLC</t>
        </is>
      </c>
      <c r="L6" t="inlineStr">
        <is>
          <t>4,30%</t>
        </is>
      </c>
    </row>
    <row r="7">
      <c r="A7" s="5" t="inlineStr">
        <is>
          <t>Nominalwert / Nominal Value</t>
        </is>
      </c>
      <c r="B7" t="inlineStr">
        <is>
          <t>-</t>
        </is>
      </c>
      <c r="C7" s="5" t="inlineStr">
        <is>
          <t>E-Mail</t>
        </is>
      </c>
      <c r="D7" s="5" t="inlineStr"/>
      <c r="E7" t="inlineStr">
        <is>
          <t>headoffice@informa.com</t>
        </is>
      </c>
      <c r="J7" t="inlineStr">
        <is>
          <t>Artemis Investment Manager LLP</t>
        </is>
      </c>
      <c r="L7" t="inlineStr">
        <is>
          <t>3,59%</t>
        </is>
      </c>
    </row>
    <row r="8">
      <c r="A8" s="5" t="inlineStr">
        <is>
          <t>Land / Country</t>
        </is>
      </c>
      <c r="B8" t="inlineStr">
        <is>
          <t>Großbritannien</t>
        </is>
      </c>
      <c r="C8" s="5" t="inlineStr">
        <is>
          <t>Inv. Relations E-Mail</t>
        </is>
      </c>
      <c r="D8" s="5" t="inlineStr"/>
      <c r="E8" t="inlineStr">
        <is>
          <t>investorrelations@informa.com</t>
        </is>
      </c>
      <c r="J8" t="inlineStr">
        <is>
          <t>Invesco Ltd</t>
        </is>
      </c>
      <c r="L8" t="inlineStr">
        <is>
          <t>3,55%</t>
        </is>
      </c>
    </row>
    <row r="9">
      <c r="A9" s="5" t="inlineStr">
        <is>
          <t>Währung / Currency</t>
        </is>
      </c>
      <c r="B9" t="inlineStr">
        <is>
          <t>GBP</t>
        </is>
      </c>
      <c r="C9" s="5" t="inlineStr">
        <is>
          <t>Kontaktperson / Contact Person</t>
        </is>
      </c>
      <c r="D9" s="5" t="inlineStr"/>
      <c r="E9" t="inlineStr">
        <is>
          <t>Richard Menzies-Gow</t>
        </is>
      </c>
      <c r="J9" t="inlineStr">
        <is>
          <t>APG Asset Management N.V.</t>
        </is>
      </c>
      <c r="L9" t="inlineStr">
        <is>
          <t>3,49%</t>
        </is>
      </c>
    </row>
    <row r="10">
      <c r="A10" s="5" t="inlineStr">
        <is>
          <t>Branche / Industry</t>
        </is>
      </c>
      <c r="B10" t="inlineStr">
        <is>
          <t>Print Media (Newspapers And Magazines)</t>
        </is>
      </c>
      <c r="C10" s="5" t="inlineStr"/>
      <c r="D10" s="5" t="inlineStr"/>
      <c r="J10" t="inlineStr">
        <is>
          <t>Freefloat</t>
        </is>
      </c>
      <c r="L10" t="inlineStr">
        <is>
          <t>74,47%</t>
        </is>
      </c>
    </row>
    <row r="11">
      <c r="A11" s="5" t="inlineStr">
        <is>
          <t>Sektor / Sector</t>
        </is>
      </c>
      <c r="B11" t="inlineStr">
        <is>
          <t>Media / Entertainment / Leisure</t>
        </is>
      </c>
    </row>
    <row r="12">
      <c r="A12" s="5" t="inlineStr">
        <is>
          <t>Typ / Genre</t>
        </is>
      </c>
      <c r="B12" t="inlineStr">
        <is>
          <t>Namensaktie</t>
        </is>
      </c>
    </row>
    <row r="13">
      <c r="A13" s="5" t="inlineStr">
        <is>
          <t>Adresse / Address</t>
        </is>
      </c>
      <c r="B13" t="inlineStr">
        <is>
          <t>Informa plc5 Howick Place  UK-London SW1P 1WG</t>
        </is>
      </c>
    </row>
    <row r="14">
      <c r="A14" s="5" t="inlineStr">
        <is>
          <t>Management</t>
        </is>
      </c>
      <c r="B14" t="inlineStr">
        <is>
          <t>Stephen A. Carter, Gareth Wright, Patrick Martell, Annie Callanan, Charlie McCurdy, Andrew Mullins, Gary Nugent, Kayte Herrity, Rupert Hopley, Richard Menzies-Gow, Eleanor Phillips, Alex Roth</t>
        </is>
      </c>
    </row>
    <row r="15">
      <c r="A15" s="5" t="inlineStr">
        <is>
          <t>Aufsichtsrat / Board</t>
        </is>
      </c>
      <c r="B15" t="inlineStr">
        <is>
          <t>Derek Mapp, Stephen Carter, Gareth Wright, Gareth Bullock, Helen Owers, Stephen Davidson, David Flaschen, John Rishton, Mary McDowell, Gill Whitehead</t>
        </is>
      </c>
    </row>
    <row r="16">
      <c r="A16" s="5" t="inlineStr">
        <is>
          <t>Beschreibung</t>
        </is>
      </c>
      <c r="B16" t="inlineStr">
        <is>
          <t>Informa plc ist ein Wissenschaftsverlag, der Wissenschaftlern, Unternehmen wie auch Privatpersonen ein umfangreiches Verlagsangebot anbietet. Zu den Veröffentlichungen gehören Bücher und Zeitschriften mit mehr als 55.000 Titeln. Darüber hinaus gehören zum Verlagsangebot auch Datenbanken, Abonnement-basierte Services, News sowie forschungskritische Informationen sowie Austellungen, veranstaltungen und Schulungen. Copyright 2014 FINANCE BASE AG</t>
        </is>
      </c>
    </row>
    <row r="17">
      <c r="A17" s="5" t="inlineStr">
        <is>
          <t>Profile</t>
        </is>
      </c>
      <c r="B17" t="inlineStr">
        <is>
          <t>Informa plc, a scientific publisher, scientists, companies and individuals is offering an extensive publishing deal. Among the publications include books and magazines with more than 55,000 titles. the publishing offer beyond including databases, subscription-based services, news and research-critical information as well as exhibitions, events and training.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row>
    <row r="20">
      <c r="A20" s="5" t="inlineStr">
        <is>
          <t>Umsatz</t>
        </is>
      </c>
      <c r="B20" s="5" t="inlineStr">
        <is>
          <t>Revenue</t>
        </is>
      </c>
      <c r="C20" t="inlineStr">
        <is>
          <t>-</t>
        </is>
      </c>
      <c r="D20" t="n">
        <v>2370</v>
      </c>
      <c r="E20" t="n">
        <v>1758</v>
      </c>
      <c r="F20" t="n">
        <v>1346</v>
      </c>
      <c r="G20" t="n">
        <v>1212</v>
      </c>
      <c r="H20" t="n">
        <v>1137</v>
      </c>
      <c r="I20" t="n">
        <v>1132</v>
      </c>
      <c r="J20" t="n">
        <v>1233</v>
      </c>
      <c r="K20" t="n">
        <v>1275</v>
      </c>
      <c r="L20" t="n">
        <v>1227</v>
      </c>
    </row>
    <row r="21">
      <c r="A21" s="5" t="inlineStr">
        <is>
          <t>Operatives Ergebnis (EBIT)</t>
        </is>
      </c>
      <c r="B21" s="5" t="inlineStr">
        <is>
          <t>EBIT Earning Before Interest &amp; Tax</t>
        </is>
      </c>
      <c r="C21" t="inlineStr">
        <is>
          <t>-</t>
        </is>
      </c>
      <c r="D21" t="n">
        <v>363.2</v>
      </c>
      <c r="E21" t="n">
        <v>345.3</v>
      </c>
      <c r="F21" t="n">
        <v>198</v>
      </c>
      <c r="G21" t="n">
        <v>236.6</v>
      </c>
      <c r="H21" t="n">
        <v>-2.4</v>
      </c>
      <c r="I21" t="n">
        <v>146.7</v>
      </c>
      <c r="J21" t="n">
        <v>124.4</v>
      </c>
      <c r="K21" t="n">
        <v>130.3</v>
      </c>
      <c r="L21" t="n">
        <v>164</v>
      </c>
    </row>
    <row r="22">
      <c r="A22" s="5" t="inlineStr">
        <is>
          <t>Finanzergebnis</t>
        </is>
      </c>
      <c r="B22" s="5" t="inlineStr">
        <is>
          <t>Financial Result</t>
        </is>
      </c>
      <c r="C22" t="inlineStr">
        <is>
          <t>-</t>
        </is>
      </c>
      <c r="D22" t="n">
        <v>-81.09999999999999</v>
      </c>
      <c r="E22" t="n">
        <v>-76.5</v>
      </c>
      <c r="F22" t="n">
        <v>-19.7</v>
      </c>
      <c r="G22" t="n">
        <v>-16.9</v>
      </c>
      <c r="H22" t="n">
        <v>-28.8</v>
      </c>
      <c r="I22" t="n">
        <v>-31</v>
      </c>
      <c r="J22" t="n">
        <v>-57.4</v>
      </c>
      <c r="K22" t="n">
        <v>-41.7</v>
      </c>
      <c r="L22" t="n">
        <v>-39</v>
      </c>
    </row>
    <row r="23">
      <c r="A23" s="5" t="inlineStr">
        <is>
          <t>Ergebnis vor Steuer (EBT)</t>
        </is>
      </c>
      <c r="B23" s="5" t="inlineStr">
        <is>
          <t>EBT Earning Before Tax</t>
        </is>
      </c>
      <c r="C23" t="inlineStr">
        <is>
          <t>-</t>
        </is>
      </c>
      <c r="D23" t="n">
        <v>282.1</v>
      </c>
      <c r="E23" t="n">
        <v>268.8</v>
      </c>
      <c r="F23" t="n">
        <v>178.3</v>
      </c>
      <c r="G23" t="n">
        <v>219.7</v>
      </c>
      <c r="H23" t="n">
        <v>-31.2</v>
      </c>
      <c r="I23" t="n">
        <v>115.7</v>
      </c>
      <c r="J23" t="n">
        <v>67</v>
      </c>
      <c r="K23" t="n">
        <v>88.59999999999999</v>
      </c>
      <c r="L23" t="n">
        <v>125</v>
      </c>
    </row>
    <row r="24">
      <c r="A24" s="5" t="inlineStr">
        <is>
          <t>Steuern auf Einkommen und Ertrag</t>
        </is>
      </c>
      <c r="B24" s="5" t="inlineStr">
        <is>
          <t>Taxes on income and earnings</t>
        </is>
      </c>
      <c r="C24" t="inlineStr">
        <is>
          <t>-</t>
        </is>
      </c>
      <c r="D24" t="n">
        <v>60.5</v>
      </c>
      <c r="E24" t="n">
        <v>-44.9</v>
      </c>
      <c r="F24" t="n">
        <v>4.8</v>
      </c>
      <c r="G24" t="n">
        <v>47</v>
      </c>
      <c r="H24" t="n">
        <v>19.8</v>
      </c>
      <c r="I24" t="n">
        <v>12.6</v>
      </c>
      <c r="J24" t="n">
        <v>-23.7</v>
      </c>
      <c r="K24" t="n">
        <v>14.3</v>
      </c>
      <c r="L24" t="n">
        <v>26.1</v>
      </c>
    </row>
    <row r="25">
      <c r="A25" s="5" t="inlineStr">
        <is>
          <t>Ergebnis nach Steuer</t>
        </is>
      </c>
      <c r="B25" s="5" t="inlineStr">
        <is>
          <t>Earnings after tax</t>
        </is>
      </c>
      <c r="C25" t="inlineStr">
        <is>
          <t>-</t>
        </is>
      </c>
      <c r="D25" t="n">
        <v>221.6</v>
      </c>
      <c r="E25" t="n">
        <v>313.7</v>
      </c>
      <c r="F25" t="n">
        <v>173.5</v>
      </c>
      <c r="G25" t="n">
        <v>172.7</v>
      </c>
      <c r="H25" t="n">
        <v>-51</v>
      </c>
      <c r="I25" t="n">
        <v>103.1</v>
      </c>
      <c r="J25" t="n">
        <v>90.7</v>
      </c>
      <c r="K25" t="n">
        <v>74.3</v>
      </c>
      <c r="L25" t="n">
        <v>98.90000000000001</v>
      </c>
    </row>
    <row r="26">
      <c r="A26" s="5" t="inlineStr">
        <is>
          <t>Minderheitenanteil</t>
        </is>
      </c>
      <c r="B26" s="5" t="inlineStr">
        <is>
          <t>Minority Share</t>
        </is>
      </c>
      <c r="C26" t="inlineStr">
        <is>
          <t>-</t>
        </is>
      </c>
      <c r="D26" t="n">
        <v>-13.7</v>
      </c>
      <c r="E26" t="n">
        <v>-2.4</v>
      </c>
      <c r="F26" t="n">
        <v>-1.9</v>
      </c>
      <c r="G26" t="inlineStr">
        <is>
          <t>-</t>
        </is>
      </c>
      <c r="H26" t="inlineStr">
        <is>
          <t>-</t>
        </is>
      </c>
      <c r="I26" t="inlineStr">
        <is>
          <t>-</t>
        </is>
      </c>
      <c r="J26" t="inlineStr">
        <is>
          <t>-</t>
        </is>
      </c>
      <c r="K26" t="n">
        <v>1.1</v>
      </c>
      <c r="L26" t="inlineStr">
        <is>
          <t>-</t>
        </is>
      </c>
    </row>
    <row r="27">
      <c r="A27" s="5" t="inlineStr">
        <is>
          <t>Jahresüberschuss/-fehlbetrag</t>
        </is>
      </c>
      <c r="B27" s="5" t="inlineStr">
        <is>
          <t>Net Profit</t>
        </is>
      </c>
      <c r="C27" t="inlineStr">
        <is>
          <t>-</t>
        </is>
      </c>
      <c r="D27" t="n">
        <v>207.9</v>
      </c>
      <c r="E27" t="n">
        <v>311.3</v>
      </c>
      <c r="F27" t="n">
        <v>171.6</v>
      </c>
      <c r="G27" t="n">
        <v>172.7</v>
      </c>
      <c r="H27" t="n">
        <v>-51</v>
      </c>
      <c r="I27" t="n">
        <v>-6.4</v>
      </c>
      <c r="J27" t="n">
        <v>90.7</v>
      </c>
      <c r="K27" t="n">
        <v>75.40000000000001</v>
      </c>
      <c r="L27" t="n">
        <v>98.90000000000001</v>
      </c>
    </row>
    <row r="28">
      <c r="A28" s="5" t="inlineStr">
        <is>
          <t>Summe Umlaufvermögen</t>
        </is>
      </c>
      <c r="B28" s="5" t="inlineStr">
        <is>
          <t>Current Assets</t>
        </is>
      </c>
      <c r="C28" t="inlineStr">
        <is>
          <t>-</t>
        </is>
      </c>
      <c r="D28" t="n">
        <v>717.8</v>
      </c>
      <c r="E28" t="n">
        <v>535.5</v>
      </c>
      <c r="F28" t="n">
        <v>491.2</v>
      </c>
      <c r="G28" t="n">
        <v>326.4</v>
      </c>
      <c r="H28" t="n">
        <v>306.2</v>
      </c>
      <c r="I28" t="n">
        <v>280.2</v>
      </c>
      <c r="J28" t="n">
        <v>293.2</v>
      </c>
      <c r="K28" t="n">
        <v>320.1</v>
      </c>
      <c r="L28" t="n">
        <v>299.5</v>
      </c>
    </row>
    <row r="29">
      <c r="A29" s="5" t="inlineStr">
        <is>
          <t>Summe Anlagevermögen</t>
        </is>
      </c>
      <c r="B29" s="5" t="inlineStr">
        <is>
          <t>Fixed Assets</t>
        </is>
      </c>
      <c r="C29" t="inlineStr">
        <is>
          <t>-</t>
        </is>
      </c>
      <c r="D29" t="n">
        <v>10248</v>
      </c>
      <c r="E29" t="n">
        <v>4357</v>
      </c>
      <c r="F29" t="n">
        <v>4520</v>
      </c>
      <c r="G29" t="n">
        <v>2733</v>
      </c>
      <c r="H29" t="n">
        <v>2578</v>
      </c>
      <c r="I29" t="n">
        <v>2433</v>
      </c>
      <c r="J29" t="n">
        <v>2641</v>
      </c>
      <c r="K29" t="n">
        <v>2756</v>
      </c>
      <c r="L29" t="n">
        <v>2821</v>
      </c>
    </row>
    <row r="30">
      <c r="A30" s="5" t="inlineStr">
        <is>
          <t>Summe Aktiva</t>
        </is>
      </c>
      <c r="B30" s="5" t="inlineStr">
        <is>
          <t>Total Assets</t>
        </is>
      </c>
      <c r="C30" t="inlineStr">
        <is>
          <t>-</t>
        </is>
      </c>
      <c r="D30" t="n">
        <v>10966</v>
      </c>
      <c r="E30" t="n">
        <v>4892</v>
      </c>
      <c r="F30" t="n">
        <v>5012</v>
      </c>
      <c r="G30" t="n">
        <v>3060</v>
      </c>
      <c r="H30" t="n">
        <v>2885</v>
      </c>
      <c r="I30" t="n">
        <v>2713</v>
      </c>
      <c r="J30" t="n">
        <v>2934</v>
      </c>
      <c r="K30" t="n">
        <v>3076</v>
      </c>
      <c r="L30" t="n">
        <v>3120</v>
      </c>
    </row>
    <row r="31">
      <c r="A31" s="5" t="inlineStr">
        <is>
          <t>Summe kurzfristiges Fremdkapital</t>
        </is>
      </c>
      <c r="B31" s="5" t="inlineStr">
        <is>
          <t>Short-Term Debt</t>
        </is>
      </c>
      <c r="C31" t="inlineStr">
        <is>
          <t>-</t>
        </is>
      </c>
      <c r="D31" t="n">
        <v>1531</v>
      </c>
      <c r="E31" t="n">
        <v>1190</v>
      </c>
      <c r="F31" t="n">
        <v>1048</v>
      </c>
      <c r="G31" t="n">
        <v>650</v>
      </c>
      <c r="H31" t="n">
        <v>658.3</v>
      </c>
      <c r="I31" t="n">
        <v>553.8</v>
      </c>
      <c r="J31" t="n">
        <v>594.1</v>
      </c>
      <c r="K31" t="n">
        <v>692.3</v>
      </c>
      <c r="L31" t="n">
        <v>851.7</v>
      </c>
    </row>
    <row r="32">
      <c r="A32" s="5" t="inlineStr">
        <is>
          <t>Summe langfristiges Fremdkapital</t>
        </is>
      </c>
      <c r="B32" s="5" t="inlineStr">
        <is>
          <t>Long-Term Debt</t>
        </is>
      </c>
      <c r="C32" t="inlineStr">
        <is>
          <t>-</t>
        </is>
      </c>
      <c r="D32" t="n">
        <v>3375</v>
      </c>
      <c r="E32" t="n">
        <v>1471</v>
      </c>
      <c r="F32" t="n">
        <v>1776</v>
      </c>
      <c r="G32" t="n">
        <v>1142</v>
      </c>
      <c r="H32" t="n">
        <v>994.5</v>
      </c>
      <c r="I32" t="n">
        <v>968.1</v>
      </c>
      <c r="J32" t="n">
        <v>1016</v>
      </c>
      <c r="K32" t="n">
        <v>1003</v>
      </c>
      <c r="L32" t="n">
        <v>867.8</v>
      </c>
    </row>
    <row r="33">
      <c r="A33" s="5" t="inlineStr">
        <is>
          <t>Summe Fremdkapital</t>
        </is>
      </c>
      <c r="B33" s="5" t="inlineStr">
        <is>
          <t>Total Liabilities</t>
        </is>
      </c>
      <c r="C33" t="inlineStr">
        <is>
          <t>-</t>
        </is>
      </c>
      <c r="D33" t="n">
        <v>4906</v>
      </c>
      <c r="E33" t="n">
        <v>2661</v>
      </c>
      <c r="F33" t="n">
        <v>2824</v>
      </c>
      <c r="G33" t="n">
        <v>1792</v>
      </c>
      <c r="H33" t="n">
        <v>1653</v>
      </c>
      <c r="I33" t="n">
        <v>1522</v>
      </c>
      <c r="J33" t="n">
        <v>1611</v>
      </c>
      <c r="K33" t="n">
        <v>1695</v>
      </c>
      <c r="L33" t="n">
        <v>1720</v>
      </c>
    </row>
    <row r="34">
      <c r="A34" s="5" t="inlineStr">
        <is>
          <t>Minderheitenanteil</t>
        </is>
      </c>
      <c r="B34" s="5" t="inlineStr">
        <is>
          <t>Minority Share</t>
        </is>
      </c>
      <c r="C34" t="inlineStr">
        <is>
          <t>-</t>
        </is>
      </c>
      <c r="D34" t="n">
        <v>193.4</v>
      </c>
      <c r="E34" t="n">
        <v>11.3</v>
      </c>
      <c r="F34" t="n">
        <v>1.2</v>
      </c>
      <c r="G34" t="n">
        <v>2.1</v>
      </c>
      <c r="H34" t="n">
        <v>1.5</v>
      </c>
      <c r="I34" t="n">
        <v>1</v>
      </c>
      <c r="J34" t="inlineStr">
        <is>
          <t>-</t>
        </is>
      </c>
      <c r="K34" t="n">
        <v>-1.7</v>
      </c>
      <c r="L34" t="inlineStr">
        <is>
          <t>-</t>
        </is>
      </c>
    </row>
    <row r="35">
      <c r="A35" s="5" t="inlineStr">
        <is>
          <t>Summe Eigenkapital</t>
        </is>
      </c>
      <c r="B35" s="5" t="inlineStr">
        <is>
          <t>Equity</t>
        </is>
      </c>
      <c r="C35" t="inlineStr">
        <is>
          <t>-</t>
        </is>
      </c>
      <c r="D35" t="n">
        <v>5867</v>
      </c>
      <c r="E35" t="n">
        <v>2219</v>
      </c>
      <c r="F35" t="n">
        <v>2187</v>
      </c>
      <c r="G35" t="n">
        <v>1266</v>
      </c>
      <c r="H35" t="n">
        <v>1230</v>
      </c>
      <c r="I35" t="n">
        <v>1190</v>
      </c>
      <c r="J35" t="n">
        <v>1324</v>
      </c>
      <c r="K35" t="n">
        <v>1382</v>
      </c>
      <c r="L35" t="n">
        <v>1401</v>
      </c>
    </row>
    <row r="36">
      <c r="A36" s="5" t="inlineStr">
        <is>
          <t>Summe Passiva</t>
        </is>
      </c>
      <c r="B36" s="5" t="inlineStr">
        <is>
          <t>Liabilities &amp; Shareholder Equity</t>
        </is>
      </c>
      <c r="C36" t="inlineStr">
        <is>
          <t>-</t>
        </is>
      </c>
      <c r="D36" t="n">
        <v>10966</v>
      </c>
      <c r="E36" t="n">
        <v>4892</v>
      </c>
      <c r="F36" t="n">
        <v>5012</v>
      </c>
      <c r="G36" t="n">
        <v>3060</v>
      </c>
      <c r="H36" t="n">
        <v>2885</v>
      </c>
      <c r="I36" t="n">
        <v>2713</v>
      </c>
      <c r="J36" t="n">
        <v>2934</v>
      </c>
      <c r="K36" t="n">
        <v>3076</v>
      </c>
      <c r="L36" t="n">
        <v>3120</v>
      </c>
    </row>
    <row r="37">
      <c r="A37" s="5" t="inlineStr">
        <is>
          <t>Mio.Aktien im Umlauf</t>
        </is>
      </c>
      <c r="B37" s="5" t="inlineStr">
        <is>
          <t>Million shares outstanding</t>
        </is>
      </c>
      <c r="C37" t="n">
        <v>1252</v>
      </c>
      <c r="D37" t="n">
        <v>1252</v>
      </c>
      <c r="E37" t="n">
        <v>824.01</v>
      </c>
      <c r="F37" t="n">
        <v>824.01</v>
      </c>
      <c r="G37" t="n">
        <v>648.9400000000001</v>
      </c>
      <c r="H37" t="n">
        <v>648.9400000000001</v>
      </c>
      <c r="I37" t="n">
        <v>603.9400000000001</v>
      </c>
      <c r="J37" t="n">
        <v>602.71</v>
      </c>
      <c r="K37" t="n">
        <v>601.2</v>
      </c>
      <c r="L37" t="n">
        <v>600.9299999999999</v>
      </c>
    </row>
    <row r="38">
      <c r="A38" s="5" t="inlineStr">
        <is>
          <t>Gezeichnetes Kapital (in Mio.)</t>
        </is>
      </c>
      <c r="B38" s="5" t="inlineStr">
        <is>
          <t>Subscribed Capital in M</t>
        </is>
      </c>
      <c r="C38" t="n">
        <v>1.3</v>
      </c>
      <c r="D38" t="n">
        <v>1.3</v>
      </c>
      <c r="E38" t="n">
        <v>0.8</v>
      </c>
      <c r="F38" t="n">
        <v>0.8</v>
      </c>
      <c r="G38" t="n">
        <v>0.6</v>
      </c>
      <c r="H38" t="n">
        <v>0.6</v>
      </c>
      <c r="I38" t="n">
        <v>0.6</v>
      </c>
      <c r="J38" t="n">
        <v>0.6</v>
      </c>
      <c r="K38" t="n">
        <v>0.6</v>
      </c>
      <c r="L38" t="n">
        <v>0.6</v>
      </c>
    </row>
    <row r="39">
      <c r="A39" s="5" t="inlineStr">
        <is>
          <t>Ergebnis je Aktie (brutto)</t>
        </is>
      </c>
      <c r="B39" s="5" t="inlineStr">
        <is>
          <t>Earnings per share</t>
        </is>
      </c>
      <c r="C39" t="inlineStr">
        <is>
          <t>-</t>
        </is>
      </c>
      <c r="D39" t="n">
        <v>0.23</v>
      </c>
      <c r="E39" t="n">
        <v>0.33</v>
      </c>
      <c r="F39" t="n">
        <v>0.22</v>
      </c>
      <c r="G39" t="n">
        <v>0.34</v>
      </c>
      <c r="H39" t="n">
        <v>-0.05</v>
      </c>
      <c r="I39" t="n">
        <v>0.19</v>
      </c>
      <c r="J39" t="n">
        <v>0.11</v>
      </c>
      <c r="K39" t="n">
        <v>0.15</v>
      </c>
      <c r="L39" t="n">
        <v>0.21</v>
      </c>
    </row>
    <row r="40">
      <c r="A40" s="5" t="inlineStr">
        <is>
          <t>Ergebnis je Aktie (unverwässert)</t>
        </is>
      </c>
      <c r="B40" s="5" t="inlineStr">
        <is>
          <t>Basic Earnings per share</t>
        </is>
      </c>
      <c r="C40" t="n">
        <v>0.18</v>
      </c>
      <c r="D40" t="n">
        <v>0.2</v>
      </c>
      <c r="E40" t="n">
        <v>0.38</v>
      </c>
      <c r="F40" t="n">
        <v>0.24</v>
      </c>
      <c r="G40" t="n">
        <v>0.43</v>
      </c>
      <c r="H40" t="n">
        <v>0.4</v>
      </c>
      <c r="I40" t="n">
        <v>0.4</v>
      </c>
      <c r="J40" t="n">
        <v>0.5600000000000001</v>
      </c>
      <c r="K40" t="n">
        <v>0.5</v>
      </c>
      <c r="L40" t="n">
        <v>0.51</v>
      </c>
    </row>
    <row r="41">
      <c r="A41" s="5" t="inlineStr">
        <is>
          <t>Ergebnis je Aktie (verwässert)</t>
        </is>
      </c>
      <c r="B41" s="5" t="inlineStr">
        <is>
          <t>Diluted Earnings per share</t>
        </is>
      </c>
      <c r="C41" t="n">
        <v>0.18</v>
      </c>
      <c r="D41" t="n">
        <v>0.2</v>
      </c>
      <c r="E41" t="n">
        <v>0.38</v>
      </c>
      <c r="F41" t="n">
        <v>0.24</v>
      </c>
      <c r="G41" t="n">
        <v>0.43</v>
      </c>
      <c r="H41" t="n">
        <v>0.4</v>
      </c>
      <c r="I41" t="n">
        <v>0.4</v>
      </c>
      <c r="J41" t="n">
        <v>0.5600000000000001</v>
      </c>
      <c r="K41" t="n">
        <v>0.5</v>
      </c>
      <c r="L41" t="n">
        <v>0.51</v>
      </c>
    </row>
    <row r="42">
      <c r="A42" s="5" t="inlineStr">
        <is>
          <t>Dividende je Aktie</t>
        </is>
      </c>
      <c r="B42" s="5" t="inlineStr">
        <is>
          <t>Dividend per share</t>
        </is>
      </c>
      <c r="C42" t="n">
        <v>0.24</v>
      </c>
      <c r="D42" t="n">
        <v>0.22</v>
      </c>
      <c r="E42" t="n">
        <v>0.2</v>
      </c>
      <c r="F42" t="n">
        <v>0.19</v>
      </c>
      <c r="G42" t="n">
        <v>0.2</v>
      </c>
      <c r="H42" t="n">
        <v>0.19</v>
      </c>
      <c r="I42" t="n">
        <v>0.19</v>
      </c>
      <c r="J42" t="n">
        <v>0.19</v>
      </c>
      <c r="K42" t="n">
        <v>0.17</v>
      </c>
      <c r="L42" t="n">
        <v>0.14</v>
      </c>
    </row>
    <row r="43">
      <c r="A43" s="5" t="inlineStr">
        <is>
          <t>Dividendenausschüttung in Mio</t>
        </is>
      </c>
      <c r="B43" s="5" t="inlineStr">
        <is>
          <t>Dividend Payment in M</t>
        </is>
      </c>
      <c r="C43" t="n">
        <v>280</v>
      </c>
      <c r="D43" t="n">
        <v>201.9</v>
      </c>
      <c r="E43" t="n">
        <v>162</v>
      </c>
      <c r="F43" t="n">
        <v>131.9</v>
      </c>
      <c r="G43" t="n">
        <v>126</v>
      </c>
      <c r="H43" t="n">
        <v>114</v>
      </c>
      <c r="I43" t="n">
        <v>114</v>
      </c>
      <c r="J43" t="n">
        <v>107.4</v>
      </c>
      <c r="K43" t="n">
        <v>87</v>
      </c>
      <c r="L43" t="n">
        <v>74.09999999999999</v>
      </c>
    </row>
    <row r="44">
      <c r="A44" s="5" t="inlineStr">
        <is>
          <t>Umsatz</t>
        </is>
      </c>
      <c r="B44" s="5" t="inlineStr">
        <is>
          <t>Revenue</t>
        </is>
      </c>
      <c r="C44" t="inlineStr">
        <is>
          <t>-</t>
        </is>
      </c>
      <c r="D44" t="n">
        <v>1.89</v>
      </c>
      <c r="E44" t="n">
        <v>2.13</v>
      </c>
      <c r="F44" t="n">
        <v>1.63</v>
      </c>
      <c r="G44" t="n">
        <v>1.87</v>
      </c>
      <c r="H44" t="n">
        <v>1.75</v>
      </c>
      <c r="I44" t="n">
        <v>1.88</v>
      </c>
      <c r="J44" t="n">
        <v>2.04</v>
      </c>
      <c r="K44" t="n">
        <v>2.12</v>
      </c>
      <c r="L44" t="n">
        <v>2.04</v>
      </c>
    </row>
    <row r="45">
      <c r="A45" s="5" t="inlineStr">
        <is>
          <t>Buchwert je Aktie</t>
        </is>
      </c>
      <c r="B45" s="5" t="inlineStr">
        <is>
          <t>Book value per share</t>
        </is>
      </c>
      <c r="C45" t="inlineStr">
        <is>
          <t>-</t>
        </is>
      </c>
      <c r="D45" t="n">
        <v>4.84</v>
      </c>
      <c r="E45" t="n">
        <v>2.71</v>
      </c>
      <c r="F45" t="n">
        <v>2.66</v>
      </c>
      <c r="G45" t="n">
        <v>1.95</v>
      </c>
      <c r="H45" t="n">
        <v>1.9</v>
      </c>
      <c r="I45" t="n">
        <v>1.97</v>
      </c>
      <c r="J45" t="n">
        <v>2.2</v>
      </c>
      <c r="K45" t="n">
        <v>2.3</v>
      </c>
      <c r="L45" t="n">
        <v>2.33</v>
      </c>
    </row>
    <row r="46">
      <c r="A46" s="5" t="inlineStr">
        <is>
          <t>Cashflow je Aktie</t>
        </is>
      </c>
      <c r="B46" s="5" t="inlineStr">
        <is>
          <t>Cashflow per share</t>
        </is>
      </c>
      <c r="C46" t="inlineStr">
        <is>
          <t>-</t>
        </is>
      </c>
      <c r="D46" t="n">
        <v>0.39</v>
      </c>
      <c r="E46" t="n">
        <v>0.53</v>
      </c>
      <c r="F46" t="n">
        <v>0.41</v>
      </c>
      <c r="G46" t="n">
        <v>0.51</v>
      </c>
      <c r="H46" t="n">
        <v>0.37</v>
      </c>
      <c r="I46" t="n">
        <v>0.38</v>
      </c>
      <c r="J46" t="n">
        <v>0.44</v>
      </c>
      <c r="K46" t="n">
        <v>0.37</v>
      </c>
      <c r="L46" t="n">
        <v>0.43</v>
      </c>
    </row>
    <row r="47">
      <c r="A47" s="5" t="inlineStr">
        <is>
          <t>Bilanzsumme je Aktie</t>
        </is>
      </c>
      <c r="B47" s="5" t="inlineStr">
        <is>
          <t>Total assets per share</t>
        </is>
      </c>
      <c r="C47" t="inlineStr">
        <is>
          <t>-</t>
        </is>
      </c>
      <c r="D47" t="n">
        <v>8.76</v>
      </c>
      <c r="E47" t="n">
        <v>5.94</v>
      </c>
      <c r="F47" t="n">
        <v>6.08</v>
      </c>
      <c r="G47" t="n">
        <v>4.72</v>
      </c>
      <c r="H47" t="n">
        <v>4.44</v>
      </c>
      <c r="I47" t="n">
        <v>4.49</v>
      </c>
      <c r="J47" t="n">
        <v>4.87</v>
      </c>
      <c r="K47" t="n">
        <v>5.12</v>
      </c>
      <c r="L47" t="n">
        <v>5.19</v>
      </c>
    </row>
    <row r="48">
      <c r="A48" s="5" t="inlineStr">
        <is>
          <t>Personal am Ende des Jahres</t>
        </is>
      </c>
      <c r="B48" s="5" t="inlineStr">
        <is>
          <t>Staff at the end of year</t>
        </is>
      </c>
      <c r="C48" t="n">
        <v>11174</v>
      </c>
      <c r="D48" t="n">
        <v>9832</v>
      </c>
      <c r="E48" t="n">
        <v>7539</v>
      </c>
      <c r="F48" t="n">
        <v>6559</v>
      </c>
      <c r="G48" t="n">
        <v>6570</v>
      </c>
      <c r="H48" t="n">
        <v>6627</v>
      </c>
      <c r="I48" t="n">
        <v>6594</v>
      </c>
      <c r="J48" t="n">
        <v>7531</v>
      </c>
      <c r="K48" t="n">
        <v>8275</v>
      </c>
      <c r="L48" t="n">
        <v>8241</v>
      </c>
    </row>
    <row r="49">
      <c r="A49" s="5" t="inlineStr">
        <is>
          <t>Personalaufwand in Mio. GBP</t>
        </is>
      </c>
      <c r="B49" s="5" t="inlineStr"/>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row>
    <row r="50">
      <c r="A50" s="5" t="inlineStr">
        <is>
          <t>Aufwand je Mitarbeiter in GBP</t>
        </is>
      </c>
      <c r="B50" s="5" t="inlineStr"/>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row>
    <row r="51">
      <c r="A51" s="5" t="inlineStr">
        <is>
          <t>Umsatz je Aktie</t>
        </is>
      </c>
      <c r="B51" s="5" t="inlineStr">
        <is>
          <t>Revenue per share</t>
        </is>
      </c>
      <c r="C51" t="inlineStr">
        <is>
          <t>-</t>
        </is>
      </c>
      <c r="D51" t="n">
        <v>240999</v>
      </c>
      <c r="E51" t="n">
        <v>233134</v>
      </c>
      <c r="F51" t="n">
        <v>205168</v>
      </c>
      <c r="G51" t="n">
        <v>184505</v>
      </c>
      <c r="H51" t="n">
        <v>171571</v>
      </c>
      <c r="I51" t="n">
        <v>171732</v>
      </c>
      <c r="J51" t="n">
        <v>163657</v>
      </c>
      <c r="K51" t="n">
        <v>154115</v>
      </c>
      <c r="L51" t="n">
        <v>148829</v>
      </c>
    </row>
    <row r="52">
      <c r="A52" s="5" t="inlineStr">
        <is>
          <t>Bruttoergebnis je Mitarbeiter in GBP</t>
        </is>
      </c>
      <c r="B52" s="5" t="inlineStr"/>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row>
    <row r="53">
      <c r="A53" s="5" t="inlineStr">
        <is>
          <t>Gewinn je Mitarbeiter in GBP</t>
        </is>
      </c>
      <c r="B53" s="5" t="inlineStr"/>
      <c r="C53" t="inlineStr">
        <is>
          <t>-</t>
        </is>
      </c>
      <c r="D53" t="n">
        <v>21145</v>
      </c>
      <c r="E53" t="n">
        <v>41292</v>
      </c>
      <c r="F53" t="n">
        <v>26163</v>
      </c>
      <c r="G53" t="n">
        <v>26286</v>
      </c>
      <c r="H53" t="n">
        <v>-7696</v>
      </c>
      <c r="I53" t="n">
        <v>-970.58</v>
      </c>
      <c r="J53" t="n">
        <v>12044</v>
      </c>
      <c r="K53" t="n">
        <v>9112</v>
      </c>
      <c r="L53" t="n">
        <v>12001</v>
      </c>
    </row>
    <row r="54">
      <c r="A54" s="5" t="inlineStr">
        <is>
          <t>KGV (Kurs/Gewinn)</t>
        </is>
      </c>
      <c r="B54" s="5" t="inlineStr">
        <is>
          <t>PE (price/earnings)</t>
        </is>
      </c>
      <c r="C54" t="n">
        <v>47.7</v>
      </c>
      <c r="D54" t="n">
        <v>34.3</v>
      </c>
      <c r="E54" t="n">
        <v>19.1</v>
      </c>
      <c r="F54" t="n">
        <v>27.7</v>
      </c>
      <c r="G54" t="n">
        <v>14.3</v>
      </c>
      <c r="H54" t="n">
        <v>11.7</v>
      </c>
      <c r="I54" t="n">
        <v>14.3</v>
      </c>
      <c r="J54" t="n">
        <v>8</v>
      </c>
      <c r="K54" t="n">
        <v>7.2</v>
      </c>
      <c r="L54" t="n">
        <v>8</v>
      </c>
    </row>
    <row r="55">
      <c r="A55" s="5" t="inlineStr">
        <is>
          <t>KUV (Kurs/Umsatz)</t>
        </is>
      </c>
      <c r="B55" s="5" t="inlineStr">
        <is>
          <t>PS (price/sales)</t>
        </is>
      </c>
      <c r="C55" t="inlineStr">
        <is>
          <t>-</t>
        </is>
      </c>
      <c r="D55" t="n">
        <v>3.57</v>
      </c>
      <c r="E55" t="n">
        <v>3.38</v>
      </c>
      <c r="F55" t="n">
        <v>4</v>
      </c>
      <c r="G55" t="n">
        <v>3.28</v>
      </c>
      <c r="H55" t="n">
        <v>2.69</v>
      </c>
      <c r="I55" t="n">
        <v>3.06</v>
      </c>
      <c r="J55" t="n">
        <v>2.2</v>
      </c>
      <c r="K55" t="n">
        <v>1.7</v>
      </c>
      <c r="L55" t="n">
        <v>2</v>
      </c>
    </row>
    <row r="56">
      <c r="A56" s="5" t="inlineStr">
        <is>
          <t>KBV (Kurs/Buchwert)</t>
        </is>
      </c>
      <c r="B56" s="5" t="inlineStr">
        <is>
          <t>PB (price/book value)</t>
        </is>
      </c>
      <c r="C56" t="inlineStr">
        <is>
          <t>-</t>
        </is>
      </c>
      <c r="D56" t="n">
        <v>1.44</v>
      </c>
      <c r="E56" t="n">
        <v>2.68</v>
      </c>
      <c r="F56" t="n">
        <v>2.46</v>
      </c>
      <c r="G56" t="n">
        <v>3.14</v>
      </c>
      <c r="H56" t="n">
        <v>2.48</v>
      </c>
      <c r="I56" t="n">
        <v>2.91</v>
      </c>
      <c r="J56" t="n">
        <v>2.04</v>
      </c>
      <c r="K56" t="n">
        <v>1.57</v>
      </c>
      <c r="L56" t="n">
        <v>1.75</v>
      </c>
    </row>
    <row r="57">
      <c r="A57" s="5" t="inlineStr">
        <is>
          <t>KCV (Kurs/Cashflow)</t>
        </is>
      </c>
      <c r="B57" s="5" t="inlineStr">
        <is>
          <t>PC (price/cashflow)</t>
        </is>
      </c>
      <c r="C57" t="inlineStr">
        <is>
          <t>-</t>
        </is>
      </c>
      <c r="D57" t="n">
        <v>17.4</v>
      </c>
      <c r="E57" t="n">
        <v>13.71</v>
      </c>
      <c r="F57" t="n">
        <v>16</v>
      </c>
      <c r="G57" t="n">
        <v>11.91</v>
      </c>
      <c r="H57" t="n">
        <v>12.64</v>
      </c>
      <c r="I57" t="n">
        <v>15.08</v>
      </c>
      <c r="J57" t="n">
        <v>10.32</v>
      </c>
      <c r="K57" t="n">
        <v>9.880000000000001</v>
      </c>
      <c r="L57" t="n">
        <v>9.5</v>
      </c>
    </row>
    <row r="58">
      <c r="A58" s="5" t="inlineStr">
        <is>
          <t>Dividendenrendite in %</t>
        </is>
      </c>
      <c r="B58" s="5" t="inlineStr">
        <is>
          <t>Dividend Yield in %</t>
        </is>
      </c>
      <c r="C58" t="n">
        <v>2.74</v>
      </c>
      <c r="D58" t="n">
        <v>3.24</v>
      </c>
      <c r="E58" t="n">
        <v>2.83</v>
      </c>
      <c r="F58" t="n">
        <v>2.96</v>
      </c>
      <c r="G58" t="n">
        <v>3.28</v>
      </c>
      <c r="H58" t="n">
        <v>4.1</v>
      </c>
      <c r="I58" t="n">
        <v>3.3</v>
      </c>
      <c r="J58" t="n">
        <v>4.12</v>
      </c>
      <c r="K58" t="n">
        <v>4.65</v>
      </c>
      <c r="L58" t="n">
        <v>3.43</v>
      </c>
    </row>
    <row r="59">
      <c r="A59" s="5" t="inlineStr">
        <is>
          <t>Gewinnrendite in %</t>
        </is>
      </c>
      <c r="B59" s="5" t="inlineStr">
        <is>
          <t>Return on profit in %</t>
        </is>
      </c>
      <c r="C59" t="n">
        <v>2.1</v>
      </c>
      <c r="D59" t="n">
        <v>2.9</v>
      </c>
      <c r="E59" t="n">
        <v>5.2</v>
      </c>
      <c r="F59" t="n">
        <v>3.6</v>
      </c>
      <c r="G59" t="n">
        <v>7</v>
      </c>
      <c r="H59" t="n">
        <v>8.6</v>
      </c>
      <c r="I59" t="n">
        <v>7</v>
      </c>
      <c r="J59" t="n">
        <v>12.4</v>
      </c>
      <c r="K59" t="n">
        <v>14</v>
      </c>
      <c r="L59" t="n">
        <v>12.6</v>
      </c>
    </row>
    <row r="60">
      <c r="A60" s="5" t="inlineStr">
        <is>
          <t>Eigenkapitalrendite in %</t>
        </is>
      </c>
      <c r="B60" s="5" t="inlineStr">
        <is>
          <t>Return on Equity in %</t>
        </is>
      </c>
      <c r="C60" t="inlineStr">
        <is>
          <t>-</t>
        </is>
      </c>
      <c r="D60" t="n">
        <v>3.43</v>
      </c>
      <c r="E60" t="n">
        <v>13.96</v>
      </c>
      <c r="F60" t="n">
        <v>7.84</v>
      </c>
      <c r="G60" t="n">
        <v>13.62</v>
      </c>
      <c r="H60" t="n">
        <v>-4.14</v>
      </c>
      <c r="I60" t="n">
        <v>-0.54</v>
      </c>
      <c r="J60" t="n">
        <v>6.85</v>
      </c>
      <c r="K60" t="n">
        <v>5.46</v>
      </c>
      <c r="L60" t="n">
        <v>7.06</v>
      </c>
    </row>
    <row r="61">
      <c r="A61" s="5" t="inlineStr">
        <is>
          <t>Umsatzrendite in %</t>
        </is>
      </c>
      <c r="B61" s="5" t="inlineStr">
        <is>
          <t>Return on sales in %</t>
        </is>
      </c>
      <c r="C61" t="inlineStr">
        <is>
          <t>-</t>
        </is>
      </c>
      <c r="D61" t="n">
        <v>8.77</v>
      </c>
      <c r="E61" t="n">
        <v>17.71</v>
      </c>
      <c r="F61" t="n">
        <v>12.75</v>
      </c>
      <c r="G61" t="n">
        <v>14.25</v>
      </c>
      <c r="H61" t="n">
        <v>-4.49</v>
      </c>
      <c r="I61" t="n">
        <v>-0.57</v>
      </c>
      <c r="J61" t="n">
        <v>7.36</v>
      </c>
      <c r="K61" t="n">
        <v>5.91</v>
      </c>
      <c r="L61" t="n">
        <v>8.06</v>
      </c>
    </row>
    <row r="62">
      <c r="A62" s="5" t="inlineStr">
        <is>
          <t>Gesamtkapitalrendite in %</t>
        </is>
      </c>
      <c r="B62" s="5" t="inlineStr">
        <is>
          <t>Total Return on Investment in %</t>
        </is>
      </c>
      <c r="C62" t="inlineStr">
        <is>
          <t>-</t>
        </is>
      </c>
      <c r="D62" t="n">
        <v>2.72</v>
      </c>
      <c r="E62" t="n">
        <v>7.58</v>
      </c>
      <c r="F62" t="n">
        <v>4.23</v>
      </c>
      <c r="G62" t="n">
        <v>6.64</v>
      </c>
      <c r="H62" t="n">
        <v>-0.76</v>
      </c>
      <c r="I62" t="n">
        <v>0.85</v>
      </c>
      <c r="J62" t="n">
        <v>4.5</v>
      </c>
      <c r="K62" t="n">
        <v>4</v>
      </c>
      <c r="L62" t="n">
        <v>4.58</v>
      </c>
    </row>
    <row r="63">
      <c r="A63" s="5" t="inlineStr">
        <is>
          <t>Return on Investment in %</t>
        </is>
      </c>
      <c r="B63" s="5" t="inlineStr">
        <is>
          <t>Return on Investment in %</t>
        </is>
      </c>
      <c r="C63" t="inlineStr">
        <is>
          <t>-</t>
        </is>
      </c>
      <c r="D63" t="n">
        <v>1.9</v>
      </c>
      <c r="E63" t="n">
        <v>6.36</v>
      </c>
      <c r="F63" t="n">
        <v>3.42</v>
      </c>
      <c r="G63" t="n">
        <v>5.64</v>
      </c>
      <c r="H63" t="n">
        <v>-1.77</v>
      </c>
      <c r="I63" t="n">
        <v>-0.24</v>
      </c>
      <c r="J63" t="n">
        <v>3.09</v>
      </c>
      <c r="K63" t="n">
        <v>2.45</v>
      </c>
      <c r="L63" t="n">
        <v>3.17</v>
      </c>
    </row>
    <row r="64">
      <c r="A64" s="5" t="inlineStr">
        <is>
          <t>Arbeitsintensität in %</t>
        </is>
      </c>
      <c r="B64" s="5" t="inlineStr">
        <is>
          <t>Work Intensity in %</t>
        </is>
      </c>
      <c r="C64" t="inlineStr">
        <is>
          <t>-</t>
        </is>
      </c>
      <c r="D64" t="n">
        <v>6.55</v>
      </c>
      <c r="E64" t="n">
        <v>10.95</v>
      </c>
      <c r="F64" t="n">
        <v>9.800000000000001</v>
      </c>
      <c r="G64" t="n">
        <v>10.67</v>
      </c>
      <c r="H64" t="n">
        <v>10.62</v>
      </c>
      <c r="I64" t="n">
        <v>10.33</v>
      </c>
      <c r="J64" t="n">
        <v>9.99</v>
      </c>
      <c r="K64" t="n">
        <v>10.41</v>
      </c>
      <c r="L64" t="n">
        <v>9.6</v>
      </c>
    </row>
    <row r="65">
      <c r="A65" s="5" t="inlineStr">
        <is>
          <t>Eigenkapitalquote in %</t>
        </is>
      </c>
      <c r="B65" s="5" t="inlineStr">
        <is>
          <t>Equity Ratio in %</t>
        </is>
      </c>
      <c r="C65" t="inlineStr">
        <is>
          <t>-</t>
        </is>
      </c>
      <c r="D65" t="n">
        <v>55.26</v>
      </c>
      <c r="E65" t="n">
        <v>45.6</v>
      </c>
      <c r="F65" t="n">
        <v>43.66</v>
      </c>
      <c r="G65" t="n">
        <v>41.44</v>
      </c>
      <c r="H65" t="n">
        <v>42.7</v>
      </c>
      <c r="I65" t="n">
        <v>43.9</v>
      </c>
      <c r="J65" t="n">
        <v>45.11</v>
      </c>
      <c r="K65" t="n">
        <v>44.88</v>
      </c>
      <c r="L65" t="n">
        <v>44.89</v>
      </c>
    </row>
    <row r="66">
      <c r="A66" s="5" t="inlineStr">
        <is>
          <t>Fremdkapitalquote in %</t>
        </is>
      </c>
      <c r="B66" s="5" t="inlineStr">
        <is>
          <t>Debt Ratio in %</t>
        </is>
      </c>
      <c r="C66" t="inlineStr">
        <is>
          <t>-</t>
        </is>
      </c>
      <c r="D66" t="n">
        <v>44.74</v>
      </c>
      <c r="E66" t="n">
        <v>54.4</v>
      </c>
      <c r="F66" t="n">
        <v>56.34</v>
      </c>
      <c r="G66" t="n">
        <v>58.56</v>
      </c>
      <c r="H66" t="n">
        <v>57.3</v>
      </c>
      <c r="I66" t="n">
        <v>56.1</v>
      </c>
      <c r="J66" t="n">
        <v>54.89</v>
      </c>
      <c r="K66" t="n">
        <v>55.12</v>
      </c>
      <c r="L66" t="n">
        <v>55.11</v>
      </c>
    </row>
    <row r="67">
      <c r="A67" s="5" t="inlineStr">
        <is>
          <t>Verschuldungsgrad in %</t>
        </is>
      </c>
      <c r="B67" s="5" t="inlineStr">
        <is>
          <t>Finance Gearing in %</t>
        </is>
      </c>
      <c r="C67" t="inlineStr">
        <is>
          <t>-</t>
        </is>
      </c>
      <c r="D67" t="n">
        <v>80.95</v>
      </c>
      <c r="E67" t="n">
        <v>119.31</v>
      </c>
      <c r="F67" t="n">
        <v>129.04</v>
      </c>
      <c r="G67" t="n">
        <v>141.29</v>
      </c>
      <c r="H67" t="n">
        <v>134.19</v>
      </c>
      <c r="I67" t="n">
        <v>127.77</v>
      </c>
      <c r="J67" t="n">
        <v>121.68</v>
      </c>
      <c r="K67" t="n">
        <v>122.81</v>
      </c>
      <c r="L67" t="n">
        <v>122.74</v>
      </c>
    </row>
    <row r="68">
      <c r="A68" s="5" t="inlineStr"/>
      <c r="B68" s="5" t="inlineStr"/>
    </row>
    <row r="69">
      <c r="A69" s="5" t="inlineStr">
        <is>
          <t>Kurzfristige Vermögensquote in %</t>
        </is>
      </c>
      <c r="B69" s="5" t="inlineStr">
        <is>
          <t>Current Assets Ratio in %</t>
        </is>
      </c>
      <c r="C69" t="inlineStr">
        <is>
          <t>-</t>
        </is>
      </c>
      <c r="D69" t="n">
        <v>6.55</v>
      </c>
      <c r="E69" t="n">
        <v>10.95</v>
      </c>
      <c r="F69" t="n">
        <v>9.800000000000001</v>
      </c>
      <c r="G69" t="n">
        <v>10.67</v>
      </c>
      <c r="H69" t="n">
        <v>10.61</v>
      </c>
      <c r="I69" t="n">
        <v>10.33</v>
      </c>
      <c r="J69" t="n">
        <v>9.99</v>
      </c>
      <c r="K69" t="n">
        <v>10.41</v>
      </c>
    </row>
    <row r="70">
      <c r="A70" s="5" t="inlineStr">
        <is>
          <t>Nettogewinn Marge in %</t>
        </is>
      </c>
      <c r="B70" s="5" t="inlineStr">
        <is>
          <t>Net Profit Marge in %</t>
        </is>
      </c>
      <c r="C70" t="inlineStr">
        <is>
          <t>-</t>
        </is>
      </c>
      <c r="D70" t="n">
        <v>11000</v>
      </c>
      <c r="E70" t="n">
        <v>14615.02</v>
      </c>
      <c r="F70" t="n">
        <v>10527.61</v>
      </c>
      <c r="G70" t="n">
        <v>9235.290000000001</v>
      </c>
      <c r="H70" t="n">
        <v>-2914.29</v>
      </c>
      <c r="I70" t="n">
        <v>-340.43</v>
      </c>
      <c r="J70" t="n">
        <v>4446.08</v>
      </c>
      <c r="K70" t="n">
        <v>3556.6</v>
      </c>
    </row>
    <row r="71">
      <c r="A71" s="5" t="inlineStr">
        <is>
          <t>Operative Ergebnis Marge in %</t>
        </is>
      </c>
      <c r="B71" s="5" t="inlineStr">
        <is>
          <t>EBIT Marge in %</t>
        </is>
      </c>
      <c r="C71" t="inlineStr">
        <is>
          <t>-</t>
        </is>
      </c>
      <c r="D71" t="n">
        <v>19216.93</v>
      </c>
      <c r="E71" t="n">
        <v>16211.27</v>
      </c>
      <c r="F71" t="n">
        <v>12147.24</v>
      </c>
      <c r="G71" t="n">
        <v>12652.41</v>
      </c>
      <c r="H71" t="n">
        <v>-137.14</v>
      </c>
      <c r="I71" t="n">
        <v>7803.19</v>
      </c>
      <c r="J71" t="n">
        <v>6098.04</v>
      </c>
      <c r="K71" t="n">
        <v>6146.23</v>
      </c>
    </row>
    <row r="72">
      <c r="A72" s="5" t="inlineStr">
        <is>
          <t>Vermögensumsschlag in %</t>
        </is>
      </c>
      <c r="B72" s="5" t="inlineStr">
        <is>
          <t>Asset Turnover in %</t>
        </is>
      </c>
      <c r="C72" t="inlineStr">
        <is>
          <t>-</t>
        </is>
      </c>
      <c r="D72" t="n">
        <v>0.02</v>
      </c>
      <c r="E72" t="n">
        <v>0.04</v>
      </c>
      <c r="F72" t="n">
        <v>0.03</v>
      </c>
      <c r="G72" t="n">
        <v>0.06</v>
      </c>
      <c r="H72" t="n">
        <v>0.06</v>
      </c>
      <c r="I72" t="n">
        <v>0.07000000000000001</v>
      </c>
      <c r="J72" t="n">
        <v>0.07000000000000001</v>
      </c>
      <c r="K72" t="n">
        <v>0.07000000000000001</v>
      </c>
    </row>
    <row r="73">
      <c r="A73" s="5" t="inlineStr">
        <is>
          <t>Langfristige Vermögensquote in %</t>
        </is>
      </c>
      <c r="B73" s="5" t="inlineStr">
        <is>
          <t>Non-Current Assets Ratio in %</t>
        </is>
      </c>
      <c r="C73" t="inlineStr">
        <is>
          <t>-</t>
        </is>
      </c>
      <c r="D73" t="n">
        <v>93.45</v>
      </c>
      <c r="E73" t="n">
        <v>89.06</v>
      </c>
      <c r="F73" t="n">
        <v>90.18000000000001</v>
      </c>
      <c r="G73" t="n">
        <v>89.31</v>
      </c>
      <c r="H73" t="n">
        <v>89.36</v>
      </c>
      <c r="I73" t="n">
        <v>89.68000000000001</v>
      </c>
      <c r="J73" t="n">
        <v>90.01000000000001</v>
      </c>
      <c r="K73" t="n">
        <v>89.59999999999999</v>
      </c>
    </row>
    <row r="74">
      <c r="A74" s="5" t="inlineStr">
        <is>
          <t>Gesamtkapitalrentabilität</t>
        </is>
      </c>
      <c r="B74" s="5" t="inlineStr">
        <is>
          <t>ROA Return on Assets in %</t>
        </is>
      </c>
      <c r="C74" t="inlineStr">
        <is>
          <t>-</t>
        </is>
      </c>
      <c r="D74" t="n">
        <v>1.9</v>
      </c>
      <c r="E74" t="n">
        <v>6.36</v>
      </c>
      <c r="F74" t="n">
        <v>3.42</v>
      </c>
      <c r="G74" t="n">
        <v>5.64</v>
      </c>
      <c r="H74" t="n">
        <v>-1.77</v>
      </c>
      <c r="I74" t="n">
        <v>-0.24</v>
      </c>
      <c r="J74" t="n">
        <v>3.09</v>
      </c>
      <c r="K74" t="n">
        <v>2.45</v>
      </c>
    </row>
    <row r="75">
      <c r="A75" s="5" t="inlineStr">
        <is>
          <t>Ertrag des eingesetzten Kapitals</t>
        </is>
      </c>
      <c r="B75" s="5" t="inlineStr">
        <is>
          <t>ROCE Return on Cap. Empl. in %</t>
        </is>
      </c>
      <c r="C75" t="inlineStr">
        <is>
          <t>-</t>
        </is>
      </c>
      <c r="D75" t="n">
        <v>3.85</v>
      </c>
      <c r="E75" t="n">
        <v>9.33</v>
      </c>
      <c r="F75" t="n">
        <v>4.99</v>
      </c>
      <c r="G75" t="n">
        <v>9.82</v>
      </c>
      <c r="H75" t="n">
        <v>-0.11</v>
      </c>
      <c r="I75" t="n">
        <v>6.79</v>
      </c>
      <c r="J75" t="n">
        <v>5.32</v>
      </c>
      <c r="K75" t="n">
        <v>5.47</v>
      </c>
    </row>
    <row r="76">
      <c r="A76" s="5" t="inlineStr">
        <is>
          <t>Eigenkapital zu Anlagevermögen</t>
        </is>
      </c>
      <c r="B76" s="5" t="inlineStr">
        <is>
          <t>Equity to Fixed Assets in %</t>
        </is>
      </c>
      <c r="C76" t="inlineStr">
        <is>
          <t>-</t>
        </is>
      </c>
      <c r="D76" t="n">
        <v>57.25</v>
      </c>
      <c r="E76" t="n">
        <v>50.93</v>
      </c>
      <c r="F76" t="n">
        <v>48.38</v>
      </c>
      <c r="G76" t="n">
        <v>46.32</v>
      </c>
      <c r="H76" t="n">
        <v>47.71</v>
      </c>
      <c r="I76" t="n">
        <v>48.91</v>
      </c>
      <c r="J76" t="n">
        <v>50.13</v>
      </c>
      <c r="K76" t="n">
        <v>50.15</v>
      </c>
    </row>
    <row r="77">
      <c r="A77" s="5" t="inlineStr">
        <is>
          <t>Liquidität Dritten Grades</t>
        </is>
      </c>
      <c r="B77" s="5" t="inlineStr">
        <is>
          <t>Current Ratio in %</t>
        </is>
      </c>
      <c r="C77" t="inlineStr">
        <is>
          <t>-</t>
        </is>
      </c>
      <c r="D77" t="n">
        <v>46.88</v>
      </c>
      <c r="E77" t="n">
        <v>45</v>
      </c>
      <c r="F77" t="n">
        <v>46.87</v>
      </c>
      <c r="G77" t="n">
        <v>50.22</v>
      </c>
      <c r="H77" t="n">
        <v>46.51</v>
      </c>
      <c r="I77" t="n">
        <v>50.6</v>
      </c>
      <c r="J77" t="n">
        <v>49.35</v>
      </c>
      <c r="K77" t="n">
        <v>46.24</v>
      </c>
    </row>
    <row r="78">
      <c r="A78" s="5" t="inlineStr">
        <is>
          <t>Operativer Cashflow</t>
        </is>
      </c>
      <c r="B78" s="5" t="inlineStr">
        <is>
          <t>Operating Cashflow in M</t>
        </is>
      </c>
      <c r="C78" t="inlineStr">
        <is>
          <t>-</t>
        </is>
      </c>
      <c r="D78" t="n">
        <v>21784.8</v>
      </c>
      <c r="E78" t="n">
        <v>11297.1771</v>
      </c>
      <c r="F78" t="n">
        <v>13184.16</v>
      </c>
      <c r="G78" t="n">
        <v>7728.875400000001</v>
      </c>
      <c r="H78" t="n">
        <v>8202.601600000002</v>
      </c>
      <c r="I78" t="n">
        <v>9107.415200000001</v>
      </c>
      <c r="J78" t="n">
        <v>6219.967200000001</v>
      </c>
      <c r="K78" t="n">
        <v>5939.856000000001</v>
      </c>
    </row>
    <row r="79">
      <c r="A79" s="5" t="inlineStr">
        <is>
          <t>Aktienrückkauf</t>
        </is>
      </c>
      <c r="B79" s="5" t="inlineStr">
        <is>
          <t>Share Buyback in M</t>
        </is>
      </c>
      <c r="C79" t="n">
        <v>0</v>
      </c>
      <c r="D79" t="n">
        <v>-427.99</v>
      </c>
      <c r="E79" t="n">
        <v>0</v>
      </c>
      <c r="F79" t="n">
        <v>-175.0699999999999</v>
      </c>
      <c r="G79" t="n">
        <v>0</v>
      </c>
      <c r="H79" t="n">
        <v>-45</v>
      </c>
      <c r="I79" t="n">
        <v>-1.230000000000018</v>
      </c>
      <c r="J79" t="n">
        <v>-1.509999999999991</v>
      </c>
      <c r="K79" t="n">
        <v>-0.2700000000000955</v>
      </c>
    </row>
    <row r="80">
      <c r="A80" s="5" t="inlineStr">
        <is>
          <t>Umsatzwachstum 1J in %</t>
        </is>
      </c>
      <c r="B80" s="5" t="inlineStr">
        <is>
          <t>Revenue Growth 1Y in %</t>
        </is>
      </c>
      <c r="C80" t="inlineStr">
        <is>
          <t>-</t>
        </is>
      </c>
      <c r="D80" t="n">
        <v>-11.27</v>
      </c>
      <c r="E80" t="n">
        <v>30.67</v>
      </c>
      <c r="F80" t="n">
        <v>-12.83</v>
      </c>
      <c r="G80" t="n">
        <v>6.86</v>
      </c>
      <c r="H80" t="n">
        <v>-6.91</v>
      </c>
      <c r="I80" t="n">
        <v>-7.84</v>
      </c>
      <c r="J80" t="n">
        <v>-3.77</v>
      </c>
      <c r="K80" t="n">
        <v>3.92</v>
      </c>
    </row>
    <row r="81">
      <c r="A81" s="5" t="inlineStr">
        <is>
          <t>Umsatzwachstum 3J in %</t>
        </is>
      </c>
      <c r="B81" s="5" t="inlineStr">
        <is>
          <t>Revenue Growth 3Y in %</t>
        </is>
      </c>
      <c r="C81" t="inlineStr">
        <is>
          <t>-</t>
        </is>
      </c>
      <c r="D81" t="n">
        <v>2.19</v>
      </c>
      <c r="E81" t="n">
        <v>8.23</v>
      </c>
      <c r="F81" t="n">
        <v>-4.29</v>
      </c>
      <c r="G81" t="n">
        <v>-2.63</v>
      </c>
      <c r="H81" t="n">
        <v>-6.17</v>
      </c>
      <c r="I81" t="n">
        <v>-2.56</v>
      </c>
      <c r="J81" t="inlineStr">
        <is>
          <t>-</t>
        </is>
      </c>
      <c r="K81" t="inlineStr">
        <is>
          <t>-</t>
        </is>
      </c>
    </row>
    <row r="82">
      <c r="A82" s="5" t="inlineStr">
        <is>
          <t>Umsatzwachstum 5J in %</t>
        </is>
      </c>
      <c r="B82" s="5" t="inlineStr">
        <is>
          <t>Revenue Growth 5Y in %</t>
        </is>
      </c>
      <c r="C82" t="inlineStr">
        <is>
          <t>-</t>
        </is>
      </c>
      <c r="D82" t="n">
        <v>1.3</v>
      </c>
      <c r="E82" t="n">
        <v>1.99</v>
      </c>
      <c r="F82" t="n">
        <v>-4.9</v>
      </c>
      <c r="G82" t="n">
        <v>-1.55</v>
      </c>
      <c r="H82" t="inlineStr">
        <is>
          <t>-</t>
        </is>
      </c>
      <c r="I82" t="inlineStr">
        <is>
          <t>-</t>
        </is>
      </c>
      <c r="J82" t="inlineStr">
        <is>
          <t>-</t>
        </is>
      </c>
      <c r="K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c r="J83" t="inlineStr">
        <is>
          <t>-</t>
        </is>
      </c>
      <c r="K83" t="inlineStr">
        <is>
          <t>-</t>
        </is>
      </c>
    </row>
    <row r="84">
      <c r="A84" s="5" t="inlineStr">
        <is>
          <t>Gewinnwachstum 1J in %</t>
        </is>
      </c>
      <c r="B84" s="5" t="inlineStr">
        <is>
          <t>Earnings Growth 1Y in %</t>
        </is>
      </c>
      <c r="C84" t="inlineStr">
        <is>
          <t>-</t>
        </is>
      </c>
      <c r="D84" t="n">
        <v>-33.22</v>
      </c>
      <c r="E84" t="n">
        <v>81.41</v>
      </c>
      <c r="F84" t="n">
        <v>-0.64</v>
      </c>
      <c r="G84" t="n">
        <v>-438.63</v>
      </c>
      <c r="H84" t="n">
        <v>696.88</v>
      </c>
      <c r="I84" t="n">
        <v>-107.06</v>
      </c>
      <c r="J84" t="n">
        <v>20.29</v>
      </c>
      <c r="K84" t="n">
        <v>-23.76</v>
      </c>
    </row>
    <row r="85">
      <c r="A85" s="5" t="inlineStr">
        <is>
          <t>Gewinnwachstum 3J in %</t>
        </is>
      </c>
      <c r="B85" s="5" t="inlineStr">
        <is>
          <t>Earnings Growth 3Y in %</t>
        </is>
      </c>
      <c r="C85" t="inlineStr">
        <is>
          <t>-</t>
        </is>
      </c>
      <c r="D85" t="n">
        <v>15.85</v>
      </c>
      <c r="E85" t="n">
        <v>-119.29</v>
      </c>
      <c r="F85" t="n">
        <v>85.87</v>
      </c>
      <c r="G85" t="n">
        <v>50.4</v>
      </c>
      <c r="H85" t="n">
        <v>203.37</v>
      </c>
      <c r="I85" t="n">
        <v>-36.84</v>
      </c>
      <c r="J85" t="inlineStr">
        <is>
          <t>-</t>
        </is>
      </c>
      <c r="K85" t="inlineStr">
        <is>
          <t>-</t>
        </is>
      </c>
    </row>
    <row r="86">
      <c r="A86" s="5" t="inlineStr">
        <is>
          <t>Gewinnwachstum 5J in %</t>
        </is>
      </c>
      <c r="B86" s="5" t="inlineStr">
        <is>
          <t>Earnings Growth 5Y in %</t>
        </is>
      </c>
      <c r="C86" t="inlineStr">
        <is>
          <t>-</t>
        </is>
      </c>
      <c r="D86" t="n">
        <v>61.16</v>
      </c>
      <c r="E86" t="n">
        <v>46.39</v>
      </c>
      <c r="F86" t="n">
        <v>34.17</v>
      </c>
      <c r="G86" t="n">
        <v>29.54</v>
      </c>
      <c r="H86" t="inlineStr">
        <is>
          <t>-</t>
        </is>
      </c>
      <c r="I86" t="inlineStr">
        <is>
          <t>-</t>
        </is>
      </c>
      <c r="J86" t="inlineStr">
        <is>
          <t>-</t>
        </is>
      </c>
      <c r="K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c r="J87" t="inlineStr">
        <is>
          <t>-</t>
        </is>
      </c>
      <c r="K87" t="inlineStr">
        <is>
          <t>-</t>
        </is>
      </c>
    </row>
    <row r="88">
      <c r="A88" s="5" t="inlineStr">
        <is>
          <t>PEG Ratio</t>
        </is>
      </c>
      <c r="B88" s="5" t="inlineStr">
        <is>
          <t>KGW Kurs/Gewinn/Wachstum</t>
        </is>
      </c>
      <c r="C88" t="inlineStr">
        <is>
          <t>-</t>
        </is>
      </c>
      <c r="D88" t="n">
        <v>0.5600000000000001</v>
      </c>
      <c r="E88" t="n">
        <v>0.41</v>
      </c>
      <c r="F88" t="n">
        <v>0.8100000000000001</v>
      </c>
      <c r="G88" t="n">
        <v>0.48</v>
      </c>
      <c r="H88" t="inlineStr">
        <is>
          <t>-</t>
        </is>
      </c>
      <c r="I88" t="inlineStr">
        <is>
          <t>-</t>
        </is>
      </c>
      <c r="J88" t="inlineStr">
        <is>
          <t>-</t>
        </is>
      </c>
      <c r="K88" t="inlineStr">
        <is>
          <t>-</t>
        </is>
      </c>
    </row>
    <row r="89">
      <c r="A89" s="5" t="inlineStr">
        <is>
          <t>EBIT-Wachstum 1J in %</t>
        </is>
      </c>
      <c r="B89" s="5" t="inlineStr">
        <is>
          <t>EBIT Growth 1Y in %</t>
        </is>
      </c>
      <c r="C89" t="inlineStr">
        <is>
          <t>-</t>
        </is>
      </c>
      <c r="D89" t="n">
        <v>5.18</v>
      </c>
      <c r="E89" t="n">
        <v>74.39</v>
      </c>
      <c r="F89" t="n">
        <v>-16.31</v>
      </c>
      <c r="G89" t="n">
        <v>-9958.33</v>
      </c>
      <c r="H89" t="n">
        <v>-101.64</v>
      </c>
      <c r="I89" t="n">
        <v>17.93</v>
      </c>
      <c r="J89" t="n">
        <v>-4.53</v>
      </c>
      <c r="K89" t="n">
        <v>-20.55</v>
      </c>
    </row>
    <row r="90">
      <c r="A90" s="5" t="inlineStr">
        <is>
          <t>EBIT-Wachstum 3J in %</t>
        </is>
      </c>
      <c r="B90" s="5" t="inlineStr">
        <is>
          <t>EBIT Growth 3Y in %</t>
        </is>
      </c>
      <c r="C90" t="inlineStr">
        <is>
          <t>-</t>
        </is>
      </c>
      <c r="D90" t="n">
        <v>21.09</v>
      </c>
      <c r="E90" t="n">
        <v>-3300.08</v>
      </c>
      <c r="F90" t="n">
        <v>-3358.76</v>
      </c>
      <c r="G90" t="n">
        <v>-3347.35</v>
      </c>
      <c r="H90" t="n">
        <v>-29.41</v>
      </c>
      <c r="I90" t="n">
        <v>-2.38</v>
      </c>
      <c r="J90" t="inlineStr">
        <is>
          <t>-</t>
        </is>
      </c>
      <c r="K90" t="inlineStr">
        <is>
          <t>-</t>
        </is>
      </c>
    </row>
    <row r="91">
      <c r="A91" s="5" t="inlineStr">
        <is>
          <t>EBIT-Wachstum 5J in %</t>
        </is>
      </c>
      <c r="B91" s="5" t="inlineStr">
        <is>
          <t>EBIT Growth 5Y in %</t>
        </is>
      </c>
      <c r="C91" t="inlineStr">
        <is>
          <t>-</t>
        </is>
      </c>
      <c r="D91" t="n">
        <v>-1999.34</v>
      </c>
      <c r="E91" t="n">
        <v>-1996.79</v>
      </c>
      <c r="F91" t="n">
        <v>-2012.58</v>
      </c>
      <c r="G91" t="n">
        <v>-2013.42</v>
      </c>
      <c r="H91" t="inlineStr">
        <is>
          <t>-</t>
        </is>
      </c>
      <c r="I91" t="inlineStr">
        <is>
          <t>-</t>
        </is>
      </c>
      <c r="J91" t="inlineStr">
        <is>
          <t>-</t>
        </is>
      </c>
      <c r="K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c r="J92" t="inlineStr">
        <is>
          <t>-</t>
        </is>
      </c>
      <c r="K92" t="inlineStr">
        <is>
          <t>-</t>
        </is>
      </c>
    </row>
    <row r="93">
      <c r="A93" s="5" t="inlineStr">
        <is>
          <t>Op.Cashflow Wachstum 1J in %</t>
        </is>
      </c>
      <c r="B93" s="5" t="inlineStr">
        <is>
          <t>Op.Cashflow Wachstum 1Y in %</t>
        </is>
      </c>
      <c r="C93" t="inlineStr">
        <is>
          <t>-</t>
        </is>
      </c>
      <c r="D93" t="n">
        <v>26.91</v>
      </c>
      <c r="E93" t="n">
        <v>-14.31</v>
      </c>
      <c r="F93" t="n">
        <v>34.34</v>
      </c>
      <c r="G93" t="n">
        <v>-5.78</v>
      </c>
      <c r="H93" t="n">
        <v>-16.18</v>
      </c>
      <c r="I93" t="n">
        <v>46.12</v>
      </c>
      <c r="J93" t="n">
        <v>4.45</v>
      </c>
      <c r="K93" t="n">
        <v>4</v>
      </c>
    </row>
    <row r="94">
      <c r="A94" s="5" t="inlineStr">
        <is>
          <t>Op.Cashflow Wachstum 3J in %</t>
        </is>
      </c>
      <c r="B94" s="5" t="inlineStr">
        <is>
          <t>Op.Cashflow Wachstum 3Y in %</t>
        </is>
      </c>
      <c r="C94" t="inlineStr">
        <is>
          <t>-</t>
        </is>
      </c>
      <c r="D94" t="n">
        <v>15.65</v>
      </c>
      <c r="E94" t="n">
        <v>4.75</v>
      </c>
      <c r="F94" t="n">
        <v>4.13</v>
      </c>
      <c r="G94" t="n">
        <v>8.050000000000001</v>
      </c>
      <c r="H94" t="n">
        <v>11.46</v>
      </c>
      <c r="I94" t="n">
        <v>18.19</v>
      </c>
      <c r="J94" t="inlineStr">
        <is>
          <t>-</t>
        </is>
      </c>
      <c r="K94" t="inlineStr">
        <is>
          <t>-</t>
        </is>
      </c>
    </row>
    <row r="95">
      <c r="A95" s="5" t="inlineStr">
        <is>
          <t>Op.Cashflow Wachstum 5J in %</t>
        </is>
      </c>
      <c r="B95" s="5" t="inlineStr">
        <is>
          <t>Op.Cashflow Wachstum 5Y in %</t>
        </is>
      </c>
      <c r="C95" t="inlineStr">
        <is>
          <t>-</t>
        </is>
      </c>
      <c r="D95" t="n">
        <v>5</v>
      </c>
      <c r="E95" t="n">
        <v>8.84</v>
      </c>
      <c r="F95" t="n">
        <v>12.59</v>
      </c>
      <c r="G95" t="n">
        <v>6.52</v>
      </c>
      <c r="H95" t="inlineStr">
        <is>
          <t>-</t>
        </is>
      </c>
      <c r="I95" t="inlineStr">
        <is>
          <t>-</t>
        </is>
      </c>
      <c r="J95" t="inlineStr">
        <is>
          <t>-</t>
        </is>
      </c>
      <c r="K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c r="J96" t="inlineStr">
        <is>
          <t>-</t>
        </is>
      </c>
      <c r="K96" t="inlineStr">
        <is>
          <t>-</t>
        </is>
      </c>
    </row>
    <row r="97">
      <c r="A97" s="5" t="inlineStr">
        <is>
          <t>Working Capital in Mio</t>
        </is>
      </c>
      <c r="B97" s="5" t="inlineStr">
        <is>
          <t>Working Capital in M</t>
        </is>
      </c>
      <c r="C97" t="inlineStr">
        <is>
          <t>-</t>
        </is>
      </c>
      <c r="D97" t="n">
        <v>-813</v>
      </c>
      <c r="E97" t="n">
        <v>-654.9</v>
      </c>
      <c r="F97" t="n">
        <v>-556.4</v>
      </c>
      <c r="G97" t="n">
        <v>-323.6</v>
      </c>
      <c r="H97" t="n">
        <v>-352.1</v>
      </c>
      <c r="I97" t="n">
        <v>-273.6</v>
      </c>
      <c r="J97" t="n">
        <v>-300.9</v>
      </c>
      <c r="K97" t="n">
        <v>-372.2</v>
      </c>
      <c r="L97" t="n">
        <v>-552.2</v>
      </c>
    </row>
  </sheetData>
  <pageMargins bottom="1" footer="0.5" header="0.5" left="0.75" right="0.75" top="1"/>
</worksheet>
</file>

<file path=xl/worksheets/sheet46.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9"/>
  </cols>
  <sheetData>
    <row r="1">
      <c r="A1" s="1" t="inlineStr">
        <is>
          <t xml:space="preserve">INTERNATIONAL AIRLINES GROUP </t>
        </is>
      </c>
      <c r="B1" s="2" t="inlineStr">
        <is>
          <t>WKN: A1H6AJ  ISIN: ES0177542018  US-Symbol:BABWF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+44-20-85642800</t>
        </is>
      </c>
      <c r="G4" t="inlineStr">
        <is>
          <t>28.02.2020</t>
        </is>
      </c>
      <c r="H4" t="inlineStr">
        <is>
          <t>Preliminary Results</t>
        </is>
      </c>
      <c r="J4" t="inlineStr">
        <is>
          <t>Qatar Airways</t>
        </is>
      </c>
      <c r="L4" t="inlineStr">
        <is>
          <t>21,43%</t>
        </is>
      </c>
    </row>
    <row r="5">
      <c r="A5" s="5" t="inlineStr">
        <is>
          <t>Ticker</t>
        </is>
      </c>
      <c r="B5" t="inlineStr">
        <is>
          <t>INR</t>
        </is>
      </c>
      <c r="C5" s="5" t="inlineStr">
        <is>
          <t>Fax</t>
        </is>
      </c>
      <c r="D5" s="5" t="inlineStr"/>
      <c r="E5" t="inlineStr">
        <is>
          <t>-</t>
        </is>
      </c>
      <c r="G5" t="inlineStr">
        <is>
          <t>04.03.2020</t>
        </is>
      </c>
      <c r="H5" t="inlineStr">
        <is>
          <t>Publication Of Annual Report</t>
        </is>
      </c>
      <c r="J5" t="inlineStr">
        <is>
          <t>Capital Research and Management Company</t>
        </is>
      </c>
      <c r="L5" t="inlineStr">
        <is>
          <t>10,01%</t>
        </is>
      </c>
    </row>
    <row r="6">
      <c r="A6" s="5" t="inlineStr">
        <is>
          <t>Gelistet Seit / Listed Since</t>
        </is>
      </c>
      <c r="B6" t="inlineStr">
        <is>
          <t>-</t>
        </is>
      </c>
      <c r="C6" s="5" t="inlineStr">
        <is>
          <t>Internet</t>
        </is>
      </c>
      <c r="D6" s="5" t="inlineStr"/>
      <c r="E6" t="inlineStr">
        <is>
          <t>http://www.iairgroup.com/</t>
        </is>
      </c>
      <c r="G6" t="inlineStr">
        <is>
          <t>07.05.2020</t>
        </is>
      </c>
      <c r="H6" t="inlineStr">
        <is>
          <t>Result Q1</t>
        </is>
      </c>
      <c r="J6" t="inlineStr">
        <is>
          <t>Europacific Growth Fund</t>
        </is>
      </c>
      <c r="L6" t="inlineStr">
        <is>
          <t>5,26%</t>
        </is>
      </c>
    </row>
    <row r="7">
      <c r="A7" s="5" t="inlineStr">
        <is>
          <t>Nominalwert / Nominal Value</t>
        </is>
      </c>
      <c r="B7" t="inlineStr">
        <is>
          <t>-</t>
        </is>
      </c>
      <c r="C7" s="5" t="inlineStr">
        <is>
          <t>Inv. Relations Telefon / Phone</t>
        </is>
      </c>
      <c r="D7" s="5" t="inlineStr"/>
      <c r="E7" t="inlineStr">
        <is>
          <t>+44-20-85642900</t>
        </is>
      </c>
      <c r="G7" t="inlineStr">
        <is>
          <t>31.07.2020</t>
        </is>
      </c>
      <c r="H7" t="inlineStr">
        <is>
          <t>Score Half Year</t>
        </is>
      </c>
      <c r="J7" t="inlineStr">
        <is>
          <t>Freefloat</t>
        </is>
      </c>
      <c r="L7" t="inlineStr">
        <is>
          <t>63,30%</t>
        </is>
      </c>
    </row>
    <row r="8">
      <c r="A8" s="5" t="inlineStr">
        <is>
          <t>Land / Country</t>
        </is>
      </c>
      <c r="B8" t="inlineStr">
        <is>
          <t>Spanien</t>
        </is>
      </c>
      <c r="C8" s="5" t="inlineStr">
        <is>
          <t>Inv. Relations E-Mail</t>
        </is>
      </c>
      <c r="D8" s="5" t="inlineStr"/>
      <c r="E8" t="inlineStr">
        <is>
          <t>investor.relations@iairgroup.com</t>
        </is>
      </c>
      <c r="G8" t="inlineStr">
        <is>
          <t>30.10.2020</t>
        </is>
      </c>
      <c r="H8" t="inlineStr">
        <is>
          <t>Q3 Earnings</t>
        </is>
      </c>
    </row>
    <row r="9">
      <c r="A9" s="5" t="inlineStr">
        <is>
          <t>Währung / Currency</t>
        </is>
      </c>
      <c r="B9" t="inlineStr">
        <is>
          <t>EUR</t>
        </is>
      </c>
      <c r="C9" s="5" t="inlineStr">
        <is>
          <t>Kontaktperson / Contact Person</t>
        </is>
      </c>
      <c r="D9" s="5" t="inlineStr"/>
      <c r="E9" t="inlineStr">
        <is>
          <t>Andrew Barker</t>
        </is>
      </c>
    </row>
    <row r="10">
      <c r="A10" s="5" t="inlineStr">
        <is>
          <t>Branche / Industry</t>
        </is>
      </c>
      <c r="B10" t="inlineStr">
        <is>
          <t>Airlines</t>
        </is>
      </c>
      <c r="C10" s="5" t="inlineStr"/>
      <c r="D10" s="5" t="inlineStr"/>
    </row>
    <row r="11">
      <c r="A11" s="5" t="inlineStr">
        <is>
          <t>Sektor / Sector</t>
        </is>
      </c>
      <c r="B11" t="inlineStr">
        <is>
          <t>Transport / Transport Sector</t>
        </is>
      </c>
    </row>
    <row r="12">
      <c r="A12" s="5" t="inlineStr">
        <is>
          <t>Typ / Genre</t>
        </is>
      </c>
      <c r="B12" t="inlineStr">
        <is>
          <t>Stammaktie</t>
        </is>
      </c>
    </row>
    <row r="13">
      <c r="A13" s="5" t="inlineStr">
        <is>
          <t>Adresse / Address</t>
        </is>
      </c>
      <c r="B13" t="inlineStr">
        <is>
          <t>International Consolidated Airlines Group SAEl Caserío, Iberia Zona Industrial 2 (La Muñoza), Camino de La Muñoza  ES-28042 Madrid</t>
        </is>
      </c>
    </row>
    <row r="14">
      <c r="A14" s="5" t="inlineStr">
        <is>
          <t>Management</t>
        </is>
      </c>
      <c r="B14" t="inlineStr">
        <is>
          <t>Willie Walsh, Steve Gunning, Julia Simpson, Chris Haynes, Alistair Hartley, Luis Gallego Martín, Alex Cruz, Sean Doyle, Javier Sanchez-Prieto, Andrew Crawley, Lynne Embleton, John Gibbs</t>
        </is>
      </c>
    </row>
    <row r="15">
      <c r="A15" s="5" t="inlineStr">
        <is>
          <t>Aufsichtsrat / Board</t>
        </is>
      </c>
      <c r="B15" t="inlineStr">
        <is>
          <t>Antonio Vázquez Romero, Willie Walsh, Steve Gunning, Marc Bolland, Margeret Ewing, Javier Ferrán, Deborah Kerr, María Fernanda Mejía Campuzano, Kieran Poynter, Emilio Saracho, Nicola Shaw, Alberto Terol</t>
        </is>
      </c>
    </row>
    <row r="16">
      <c r="A16" s="5" t="inlineStr">
        <is>
          <t>Beschreibung</t>
        </is>
      </c>
      <c r="B16" t="inlineStr">
        <is>
          <t>International Consolidated Airlines Group SA (IAG) ist eine der weltweit grössten Fluggesellschaften und die Dachgesellschaft von Aer Lingus, British Airways, Iberia und Vueling. Das Unternehmen entstand im Januar 2011 durch die Fusion von British Airways plc und IBERIA L.A.E. S.A. Mit über 570 Flugzeugen werden 268 Destinationen angeflogen und jährlich mehr als 113 Millionen Passagiere befördert. Die Kernkompetenz des Konzerns ist die Durchführung von nationalen und internationalen Passagierflügen, Fracht- und Postlinienverkehr. British Airways und IBERIA sind Gründungsmitglied der Luftfahrtallianz Oneworld, einer globalen Allianz von Fluggesellschaften. Der registrierte Firmensitz der International Consolidated Airlines Group SA (IAG) ist in Madrid, Spanien und der Hauptsitz in London, UK. Copyright 2014 FINANCE BASE AG</t>
        </is>
      </c>
    </row>
    <row r="17">
      <c r="A17" s="5" t="inlineStr">
        <is>
          <t>Profile</t>
        </is>
      </c>
      <c r="B17" t="inlineStr">
        <is>
          <t>International Consolidated Airlines Group SA (IAG) is one of the world's largest airlines and the parent company of Aer Lingus, British Airways, Iberia and Vueling. The company was created in January 2011 through the merger of British Airways plc and IBERIA L.A.E. S.A. With over 570 aircraft 268 destinations are served and transported more than 113 million passengers annually. The core competence of the group is to carry out domestic and international passenger flights, cargo and mail along the line. British Airways and Iberia are a founding member of the Oneworld airline alliance, a global airline alliance. The registered head office of International Consolidated Airlines Group SA (IAG) in Madrid, Spain and is headquartered in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row>
    <row r="20">
      <c r="A20" s="5" t="inlineStr">
        <is>
          <t>Umsatz</t>
        </is>
      </c>
      <c r="B20" s="5" t="inlineStr">
        <is>
          <t>Revenue</t>
        </is>
      </c>
      <c r="C20" t="n">
        <v>25506</v>
      </c>
      <c r="D20" t="n">
        <v>24406</v>
      </c>
      <c r="E20" t="n">
        <v>22972</v>
      </c>
      <c r="F20" t="n">
        <v>22567</v>
      </c>
      <c r="G20" t="n">
        <v>22858</v>
      </c>
      <c r="H20" t="n">
        <v>20170</v>
      </c>
      <c r="I20" t="n">
        <v>18569</v>
      </c>
      <c r="J20" t="n">
        <v>18117</v>
      </c>
      <c r="K20" t="n">
        <v>16103</v>
      </c>
      <c r="L20" t="inlineStr">
        <is>
          <t>-</t>
        </is>
      </c>
    </row>
    <row r="21">
      <c r="A21" s="5" t="inlineStr">
        <is>
          <t>Operatives Ergebnis (EBIT)</t>
        </is>
      </c>
      <c r="B21" s="5" t="inlineStr">
        <is>
          <t>EBIT Earning Before Interest &amp; Tax</t>
        </is>
      </c>
      <c r="C21" t="n">
        <v>2613</v>
      </c>
      <c r="D21" t="n">
        <v>3678</v>
      </c>
      <c r="E21" t="n">
        <v>2727</v>
      </c>
      <c r="F21" t="n">
        <v>2484</v>
      </c>
      <c r="G21" t="n">
        <v>2318</v>
      </c>
      <c r="H21" t="n">
        <v>1029</v>
      </c>
      <c r="I21" t="n">
        <v>527</v>
      </c>
      <c r="J21" t="n">
        <v>-613</v>
      </c>
      <c r="K21" t="n">
        <v>444</v>
      </c>
      <c r="L21" t="inlineStr">
        <is>
          <t>-</t>
        </is>
      </c>
    </row>
    <row r="22">
      <c r="A22" s="5" t="inlineStr">
        <is>
          <t>Finanzergebnis</t>
        </is>
      </c>
      <c r="B22" s="5" t="inlineStr">
        <is>
          <t>Financial Result</t>
        </is>
      </c>
      <c r="C22" t="n">
        <v>-338</v>
      </c>
      <c r="D22" t="n">
        <v>-191</v>
      </c>
      <c r="E22" t="n">
        <v>-234</v>
      </c>
      <c r="F22" t="n">
        <v>-122</v>
      </c>
      <c r="G22" t="n">
        <v>-517</v>
      </c>
      <c r="H22" t="n">
        <v>-201</v>
      </c>
      <c r="I22" t="n">
        <v>-300</v>
      </c>
      <c r="J22" t="n">
        <v>-384</v>
      </c>
      <c r="K22" t="n">
        <v>98</v>
      </c>
      <c r="L22" t="inlineStr">
        <is>
          <t>-</t>
        </is>
      </c>
    </row>
    <row r="23">
      <c r="A23" s="5" t="inlineStr">
        <is>
          <t>Ergebnis vor Steuer (EBT)</t>
        </is>
      </c>
      <c r="B23" s="5" t="inlineStr">
        <is>
          <t>EBT Earning Before Tax</t>
        </is>
      </c>
      <c r="C23" t="n">
        <v>2275</v>
      </c>
      <c r="D23" t="n">
        <v>3487</v>
      </c>
      <c r="E23" t="n">
        <v>2493</v>
      </c>
      <c r="F23" t="n">
        <v>2362</v>
      </c>
      <c r="G23" t="n">
        <v>1801</v>
      </c>
      <c r="H23" t="n">
        <v>828</v>
      </c>
      <c r="I23" t="n">
        <v>227</v>
      </c>
      <c r="J23" t="n">
        <v>-997</v>
      </c>
      <c r="K23" t="n">
        <v>542</v>
      </c>
      <c r="L23" t="inlineStr">
        <is>
          <t>-</t>
        </is>
      </c>
    </row>
    <row r="24">
      <c r="A24" s="5" t="inlineStr">
        <is>
          <t>Ergebnis nach Steuer</t>
        </is>
      </c>
      <c r="B24" s="5" t="inlineStr">
        <is>
          <t>Earnings after tax</t>
        </is>
      </c>
      <c r="C24" t="n">
        <v>1715</v>
      </c>
      <c r="D24" t="n">
        <v>2897</v>
      </c>
      <c r="E24" t="n">
        <v>2021</v>
      </c>
      <c r="F24" t="n">
        <v>1952</v>
      </c>
      <c r="G24" t="n">
        <v>1516</v>
      </c>
      <c r="H24" t="n">
        <v>1003</v>
      </c>
      <c r="I24" t="n">
        <v>151</v>
      </c>
      <c r="J24" t="n">
        <v>-885</v>
      </c>
      <c r="K24" t="n">
        <v>582</v>
      </c>
      <c r="L24" t="inlineStr">
        <is>
          <t>-</t>
        </is>
      </c>
    </row>
    <row r="25">
      <c r="A25" s="5" t="inlineStr">
        <is>
          <t>Minderheitenanteil</t>
        </is>
      </c>
      <c r="B25" s="5" t="inlineStr">
        <is>
          <t>Minority Share</t>
        </is>
      </c>
      <c r="C25" t="inlineStr">
        <is>
          <t>-</t>
        </is>
      </c>
      <c r="D25" t="n">
        <v>-12</v>
      </c>
      <c r="E25" t="n">
        <v>-20</v>
      </c>
      <c r="F25" t="n">
        <v>-21</v>
      </c>
      <c r="G25" t="n">
        <v>-21</v>
      </c>
      <c r="H25" t="n">
        <v>-21</v>
      </c>
      <c r="I25" t="n">
        <v>-25</v>
      </c>
      <c r="J25" t="n">
        <v>-20</v>
      </c>
      <c r="K25" t="n">
        <v>-20</v>
      </c>
      <c r="L25" t="inlineStr">
        <is>
          <t>-</t>
        </is>
      </c>
    </row>
    <row r="26">
      <c r="A26" s="5" t="inlineStr">
        <is>
          <t>Jahresüberschuss/-fehlbetrag</t>
        </is>
      </c>
      <c r="B26" s="5" t="inlineStr">
        <is>
          <t>Net Profit</t>
        </is>
      </c>
      <c r="C26" t="n">
        <v>1715</v>
      </c>
      <c r="D26" t="n">
        <v>2885</v>
      </c>
      <c r="E26" t="n">
        <v>2001</v>
      </c>
      <c r="F26" t="n">
        <v>1931</v>
      </c>
      <c r="G26" t="n">
        <v>1495</v>
      </c>
      <c r="H26" t="n">
        <v>982</v>
      </c>
      <c r="I26" t="n">
        <v>122</v>
      </c>
      <c r="J26" t="n">
        <v>-943</v>
      </c>
      <c r="K26" t="n">
        <v>562</v>
      </c>
      <c r="L26" t="inlineStr">
        <is>
          <t>-</t>
        </is>
      </c>
    </row>
    <row r="27">
      <c r="A27" s="5" t="inlineStr">
        <is>
          <t>Summe Umlaufvermögen</t>
        </is>
      </c>
      <c r="B27" s="5" t="inlineStr">
        <is>
          <t>Current Assets</t>
        </is>
      </c>
      <c r="C27" t="n">
        <v>11327</v>
      </c>
      <c r="D27" t="n">
        <v>10093</v>
      </c>
      <c r="E27" t="n">
        <v>10223</v>
      </c>
      <c r="F27" t="n">
        <v>9785</v>
      </c>
      <c r="G27" t="n">
        <v>9089</v>
      </c>
      <c r="H27" t="n">
        <v>7427</v>
      </c>
      <c r="I27" t="n">
        <v>6018</v>
      </c>
      <c r="J27" t="n">
        <v>5026</v>
      </c>
      <c r="K27" t="n">
        <v>5892</v>
      </c>
      <c r="L27" t="n">
        <v>3367</v>
      </c>
    </row>
    <row r="28">
      <c r="A28" s="5" t="inlineStr">
        <is>
          <t>Summe Anlagevermögen</t>
        </is>
      </c>
      <c r="B28" s="5" t="inlineStr">
        <is>
          <t>Fixed Assets</t>
        </is>
      </c>
      <c r="C28" t="n">
        <v>24334</v>
      </c>
      <c r="D28" t="n">
        <v>17941</v>
      </c>
      <c r="E28" t="n">
        <v>17038</v>
      </c>
      <c r="F28" t="n">
        <v>17588</v>
      </c>
      <c r="G28" t="n">
        <v>19140</v>
      </c>
      <c r="H28" t="n">
        <v>16225</v>
      </c>
      <c r="I28" t="n">
        <v>14759</v>
      </c>
      <c r="J28" t="n">
        <v>14811</v>
      </c>
      <c r="K28" t="n">
        <v>13861</v>
      </c>
      <c r="L28" t="n">
        <v>9526</v>
      </c>
    </row>
    <row r="29">
      <c r="A29" s="5" t="inlineStr">
        <is>
          <t>Summe Aktiva</t>
        </is>
      </c>
      <c r="B29" s="5" t="inlineStr">
        <is>
          <t>Total Assets</t>
        </is>
      </c>
      <c r="C29" t="n">
        <v>35661</v>
      </c>
      <c r="D29" t="n">
        <v>28034</v>
      </c>
      <c r="E29" t="n">
        <v>27261</v>
      </c>
      <c r="F29" t="n">
        <v>27373</v>
      </c>
      <c r="G29" t="n">
        <v>28229</v>
      </c>
      <c r="H29" t="n">
        <v>23652</v>
      </c>
      <c r="I29" t="n">
        <v>20777</v>
      </c>
      <c r="J29" t="n">
        <v>19837</v>
      </c>
      <c r="K29" t="n">
        <v>19753</v>
      </c>
      <c r="L29" t="n">
        <v>12893</v>
      </c>
    </row>
    <row r="30">
      <c r="A30" s="5" t="inlineStr">
        <is>
          <t>Summe kurzfristiges Fremdkapital</t>
        </is>
      </c>
      <c r="B30" s="5" t="inlineStr">
        <is>
          <t>Short-Term Debt</t>
        </is>
      </c>
      <c r="C30" t="n">
        <v>12748</v>
      </c>
      <c r="D30" t="n">
        <v>11050</v>
      </c>
      <c r="E30" t="n">
        <v>9692</v>
      </c>
      <c r="F30" t="n">
        <v>9336</v>
      </c>
      <c r="G30" t="n">
        <v>11366</v>
      </c>
      <c r="H30" t="n">
        <v>9801</v>
      </c>
      <c r="I30" t="n">
        <v>8317</v>
      </c>
      <c r="J30" t="n">
        <v>7564</v>
      </c>
      <c r="K30" t="n">
        <v>6529</v>
      </c>
      <c r="L30" t="n">
        <v>4208</v>
      </c>
    </row>
    <row r="31">
      <c r="A31" s="5" t="inlineStr">
        <is>
          <t>Summe langfristiges Fremdkapital</t>
        </is>
      </c>
      <c r="B31" s="5" t="inlineStr">
        <is>
          <t>Long-Term Debt</t>
        </is>
      </c>
      <c r="C31" t="n">
        <v>16084</v>
      </c>
      <c r="D31" t="n">
        <v>10264</v>
      </c>
      <c r="E31" t="n">
        <v>10173</v>
      </c>
      <c r="F31" t="n">
        <v>12373</v>
      </c>
      <c r="G31" t="n">
        <v>11329</v>
      </c>
      <c r="H31" t="n">
        <v>10058</v>
      </c>
      <c r="I31" t="n">
        <v>8244</v>
      </c>
      <c r="J31" t="n">
        <v>7218</v>
      </c>
      <c r="K31" t="n">
        <v>7538</v>
      </c>
      <c r="L31" t="n">
        <v>5860</v>
      </c>
    </row>
    <row r="32">
      <c r="A32" s="5" t="inlineStr">
        <is>
          <t>Summe Fremdkapital</t>
        </is>
      </c>
      <c r="B32" s="5" t="inlineStr">
        <is>
          <t>Total Liabilities</t>
        </is>
      </c>
      <c r="C32" t="n">
        <v>28832</v>
      </c>
      <c r="D32" t="n">
        <v>21314</v>
      </c>
      <c r="E32" t="n">
        <v>19865</v>
      </c>
      <c r="F32" t="n">
        <v>21709</v>
      </c>
      <c r="G32" t="n">
        <v>22695</v>
      </c>
      <c r="H32" t="n">
        <v>19859</v>
      </c>
      <c r="I32" t="n">
        <v>16561</v>
      </c>
      <c r="J32" t="n">
        <v>14782</v>
      </c>
      <c r="K32" t="n">
        <v>14067</v>
      </c>
      <c r="L32" t="n">
        <v>10068</v>
      </c>
    </row>
    <row r="33">
      <c r="A33" s="5" t="inlineStr">
        <is>
          <t>Minderheitenanteil</t>
        </is>
      </c>
      <c r="B33" s="5" t="inlineStr">
        <is>
          <t>Minority Share</t>
        </is>
      </c>
      <c r="C33" t="n">
        <v>6</v>
      </c>
      <c r="D33" t="n">
        <v>6</v>
      </c>
      <c r="E33" t="n">
        <v>307</v>
      </c>
      <c r="F33" t="n">
        <v>308</v>
      </c>
      <c r="G33" t="n">
        <v>308</v>
      </c>
      <c r="H33" t="n">
        <v>308</v>
      </c>
      <c r="I33" t="n">
        <v>307</v>
      </c>
      <c r="J33" t="n">
        <v>300</v>
      </c>
      <c r="K33" t="n">
        <v>300</v>
      </c>
      <c r="L33" t="n">
        <v>300</v>
      </c>
    </row>
    <row r="34">
      <c r="A34" s="5" t="inlineStr">
        <is>
          <t>Summe Eigenkapital</t>
        </is>
      </c>
      <c r="B34" s="5" t="inlineStr">
        <is>
          <t>Equity</t>
        </is>
      </c>
      <c r="C34" t="n">
        <v>6823</v>
      </c>
      <c r="D34" t="n">
        <v>6714</v>
      </c>
      <c r="E34" t="n">
        <v>7089</v>
      </c>
      <c r="F34" t="n">
        <v>5356</v>
      </c>
      <c r="G34" t="n">
        <v>5226</v>
      </c>
      <c r="H34" t="n">
        <v>3485</v>
      </c>
      <c r="I34" t="n">
        <v>3909</v>
      </c>
      <c r="J34" t="n">
        <v>4755</v>
      </c>
      <c r="K34" t="n">
        <v>5386</v>
      </c>
      <c r="L34" t="n">
        <v>2525</v>
      </c>
    </row>
    <row r="35">
      <c r="A35" s="5" t="inlineStr">
        <is>
          <t>Summe Passiva</t>
        </is>
      </c>
      <c r="B35" s="5" t="inlineStr">
        <is>
          <t>Liabilities &amp; Shareholder Equity</t>
        </is>
      </c>
      <c r="C35" t="n">
        <v>35661</v>
      </c>
      <c r="D35" t="n">
        <v>28034</v>
      </c>
      <c r="E35" t="n">
        <v>27261</v>
      </c>
      <c r="F35" t="n">
        <v>27373</v>
      </c>
      <c r="G35" t="n">
        <v>28229</v>
      </c>
      <c r="H35" t="n">
        <v>23652</v>
      </c>
      <c r="I35" t="n">
        <v>20777</v>
      </c>
      <c r="J35" t="n">
        <v>19837</v>
      </c>
      <c r="K35" t="n">
        <v>19753</v>
      </c>
      <c r="L35" t="n">
        <v>12893</v>
      </c>
    </row>
    <row r="36">
      <c r="A36" s="5" t="inlineStr">
        <is>
          <t>Mio.Aktien im Umlauf</t>
        </is>
      </c>
      <c r="B36" s="5" t="inlineStr">
        <is>
          <t>Million shares outstanding</t>
        </is>
      </c>
      <c r="C36" t="n">
        <v>996.02</v>
      </c>
      <c r="D36" t="n">
        <v>1992</v>
      </c>
      <c r="E36" t="n">
        <v>2058</v>
      </c>
      <c r="F36" t="n">
        <v>2120</v>
      </c>
      <c r="G36" t="n">
        <v>2040</v>
      </c>
      <c r="H36" t="n">
        <v>2040</v>
      </c>
      <c r="I36" t="n">
        <v>2040</v>
      </c>
      <c r="J36" t="n">
        <v>1855</v>
      </c>
      <c r="K36" t="n">
        <v>1855</v>
      </c>
      <c r="L36" t="inlineStr">
        <is>
          <t>-</t>
        </is>
      </c>
    </row>
    <row r="37">
      <c r="A37" s="5" t="inlineStr">
        <is>
          <t>Gezeichnetes Kapital (in Mio.)</t>
        </is>
      </c>
      <c r="B37" s="5" t="inlineStr">
        <is>
          <t>Subscribed Capital in M</t>
        </is>
      </c>
      <c r="C37" t="n">
        <v>996</v>
      </c>
      <c r="D37" t="n">
        <v>996</v>
      </c>
      <c r="E37" t="n">
        <v>1029</v>
      </c>
      <c r="F37" t="n">
        <v>1067</v>
      </c>
      <c r="G37" t="n">
        <v>1020</v>
      </c>
      <c r="H37" t="n">
        <v>1020</v>
      </c>
      <c r="I37" t="n">
        <v>1020</v>
      </c>
      <c r="J37" t="n">
        <v>927.7</v>
      </c>
      <c r="K37" t="n">
        <v>927.7</v>
      </c>
      <c r="L37" t="inlineStr">
        <is>
          <t>-</t>
        </is>
      </c>
    </row>
    <row r="38">
      <c r="A38" s="5" t="inlineStr">
        <is>
          <t>Ergebnis je Aktie (brutto)</t>
        </is>
      </c>
      <c r="B38" s="5" t="inlineStr">
        <is>
          <t>Earnings per share</t>
        </is>
      </c>
      <c r="C38" t="n">
        <v>2.28</v>
      </c>
      <c r="D38" t="n">
        <v>1.75</v>
      </c>
      <c r="E38" t="n">
        <v>1.21</v>
      </c>
      <c r="F38" t="n">
        <v>1.11</v>
      </c>
      <c r="G38" t="n">
        <v>0.88</v>
      </c>
      <c r="H38" t="n">
        <v>0.41</v>
      </c>
      <c r="I38" t="n">
        <v>0.11</v>
      </c>
      <c r="J38" t="n">
        <v>-0.54</v>
      </c>
      <c r="K38" t="n">
        <v>0.29</v>
      </c>
      <c r="L38" t="inlineStr">
        <is>
          <t>-</t>
        </is>
      </c>
    </row>
    <row r="39">
      <c r="A39" s="5" t="inlineStr">
        <is>
          <t>Ergebnis je Aktie (unverwässert)</t>
        </is>
      </c>
      <c r="B39" s="5" t="inlineStr">
        <is>
          <t>Basic Earnings per share</t>
        </is>
      </c>
      <c r="C39" t="n">
        <v>0.86</v>
      </c>
      <c r="D39" t="n">
        <v>1.43</v>
      </c>
      <c r="E39" t="n">
        <v>0.96</v>
      </c>
      <c r="F39" t="n">
        <v>0.93</v>
      </c>
      <c r="G39" t="n">
        <v>0.74</v>
      </c>
      <c r="H39" t="n">
        <v>0.48</v>
      </c>
      <c r="I39" t="n">
        <v>0.06</v>
      </c>
      <c r="J39" t="n">
        <v>-0.51</v>
      </c>
      <c r="K39" t="n">
        <v>0.31</v>
      </c>
      <c r="L39" t="inlineStr">
        <is>
          <t>-</t>
        </is>
      </c>
    </row>
    <row r="40">
      <c r="A40" s="5" t="inlineStr">
        <is>
          <t>Ergebnis je Aktie (verwässert)</t>
        </is>
      </c>
      <c r="B40" s="5" t="inlineStr">
        <is>
          <t>Diluted Earnings per share</t>
        </is>
      </c>
      <c r="C40" t="n">
        <v>0.84</v>
      </c>
      <c r="D40" t="n">
        <v>1.37</v>
      </c>
      <c r="E40" t="n">
        <v>0.93</v>
      </c>
      <c r="F40" t="n">
        <v>0.89</v>
      </c>
      <c r="G40" t="n">
        <v>0.7</v>
      </c>
      <c r="H40" t="n">
        <v>0.46</v>
      </c>
      <c r="I40" t="n">
        <v>0.06</v>
      </c>
      <c r="J40" t="n">
        <v>-0.51</v>
      </c>
      <c r="K40" t="n">
        <v>0.3</v>
      </c>
      <c r="L40" t="inlineStr">
        <is>
          <t>-</t>
        </is>
      </c>
    </row>
    <row r="41">
      <c r="A41" s="5" t="inlineStr">
        <is>
          <t>Dividende je Aktie</t>
        </is>
      </c>
      <c r="B41" s="5" t="inlineStr">
        <is>
          <t>Dividend per share</t>
        </is>
      </c>
      <c r="C41" t="n">
        <v>0.32</v>
      </c>
      <c r="D41" t="n">
        <v>0.31</v>
      </c>
      <c r="E41" t="n">
        <v>0.27</v>
      </c>
      <c r="F41" t="n">
        <v>0.24</v>
      </c>
      <c r="G41" t="n">
        <v>0.2</v>
      </c>
      <c r="H41" t="inlineStr">
        <is>
          <t>-</t>
        </is>
      </c>
      <c r="I41" t="inlineStr">
        <is>
          <t>-</t>
        </is>
      </c>
      <c r="J41" t="inlineStr">
        <is>
          <t>-</t>
        </is>
      </c>
      <c r="K41" t="inlineStr">
        <is>
          <t>-</t>
        </is>
      </c>
      <c r="L41" t="inlineStr">
        <is>
          <t>-</t>
        </is>
      </c>
    </row>
    <row r="42">
      <c r="A42" s="5" t="inlineStr">
        <is>
          <t>Sonderdividende je Aktie</t>
        </is>
      </c>
      <c r="B42" s="5" t="inlineStr">
        <is>
          <t>Special Dividend per share</t>
        </is>
      </c>
      <c r="C42" t="inlineStr">
        <is>
          <t>-</t>
        </is>
      </c>
      <c r="D42" t="n">
        <v>0.35</v>
      </c>
      <c r="E42" t="inlineStr">
        <is>
          <t>-</t>
        </is>
      </c>
      <c r="F42" t="inlineStr">
        <is>
          <t>-</t>
        </is>
      </c>
      <c r="G42" t="inlineStr">
        <is>
          <t>-</t>
        </is>
      </c>
      <c r="H42" t="inlineStr">
        <is>
          <t>-</t>
        </is>
      </c>
      <c r="I42" t="inlineStr">
        <is>
          <t>-</t>
        </is>
      </c>
      <c r="J42" t="inlineStr">
        <is>
          <t>-</t>
        </is>
      </c>
      <c r="K42" t="inlineStr">
        <is>
          <t>-</t>
        </is>
      </c>
      <c r="L42" t="inlineStr">
        <is>
          <t>-</t>
        </is>
      </c>
    </row>
    <row r="43">
      <c r="A43" s="5" t="inlineStr">
        <is>
          <t>Dividendenausschüttung in Mio</t>
        </is>
      </c>
      <c r="B43" s="5" t="inlineStr">
        <is>
          <t>Dividend Payment in M</t>
        </is>
      </c>
      <c r="C43" t="n">
        <v>1308</v>
      </c>
      <c r="D43" t="n">
        <v>577</v>
      </c>
      <c r="E43" t="n">
        <v>512</v>
      </c>
      <c r="F43" t="n">
        <v>498</v>
      </c>
      <c r="G43" t="n">
        <v>415</v>
      </c>
      <c r="H43" t="inlineStr">
        <is>
          <t>-</t>
        </is>
      </c>
      <c r="I43" t="inlineStr">
        <is>
          <t>-</t>
        </is>
      </c>
      <c r="J43" t="inlineStr">
        <is>
          <t>-</t>
        </is>
      </c>
      <c r="K43" t="inlineStr">
        <is>
          <t>-</t>
        </is>
      </c>
      <c r="L43" t="inlineStr">
        <is>
          <t>-</t>
        </is>
      </c>
    </row>
    <row r="44">
      <c r="A44" s="5" t="inlineStr">
        <is>
          <t>Umsatz</t>
        </is>
      </c>
      <c r="B44" s="5" t="inlineStr">
        <is>
          <t>Revenue</t>
        </is>
      </c>
      <c r="C44" t="n">
        <v>25.61</v>
      </c>
      <c r="D44" t="n">
        <v>12.25</v>
      </c>
      <c r="E44" t="n">
        <v>11.16</v>
      </c>
      <c r="F44" t="n">
        <v>10.64</v>
      </c>
      <c r="G44" t="n">
        <v>11.2</v>
      </c>
      <c r="H44" t="n">
        <v>9.890000000000001</v>
      </c>
      <c r="I44" t="n">
        <v>9.1</v>
      </c>
      <c r="J44" t="n">
        <v>9.76</v>
      </c>
      <c r="K44" t="n">
        <v>8.68</v>
      </c>
      <c r="L44" t="inlineStr">
        <is>
          <t>-</t>
        </is>
      </c>
    </row>
    <row r="45">
      <c r="A45" s="5" t="inlineStr">
        <is>
          <t>Buchwert je Aktie</t>
        </is>
      </c>
      <c r="B45" s="5" t="inlineStr">
        <is>
          <t>Book value per share</t>
        </is>
      </c>
      <c r="C45" t="n">
        <v>6.85</v>
      </c>
      <c r="D45" t="n">
        <v>3.37</v>
      </c>
      <c r="E45" t="n">
        <v>3.44</v>
      </c>
      <c r="F45" t="n">
        <v>2.53</v>
      </c>
      <c r="G45" t="n">
        <v>2.56</v>
      </c>
      <c r="H45" t="n">
        <v>1.71</v>
      </c>
      <c r="I45" t="n">
        <v>1.92</v>
      </c>
      <c r="J45" t="n">
        <v>2.56</v>
      </c>
      <c r="K45" t="n">
        <v>2.9</v>
      </c>
      <c r="L45" t="inlineStr">
        <is>
          <t>-</t>
        </is>
      </c>
    </row>
    <row r="46">
      <c r="A46" s="5" t="inlineStr">
        <is>
          <t>Cashflow je Aktie</t>
        </is>
      </c>
      <c r="B46" s="5" t="inlineStr">
        <is>
          <t>Cashflow per share</t>
        </is>
      </c>
      <c r="C46" t="n">
        <v>4.02</v>
      </c>
      <c r="D46" t="n">
        <v>1.62</v>
      </c>
      <c r="E46" t="n">
        <v>1.71</v>
      </c>
      <c r="F46" t="n">
        <v>1.25</v>
      </c>
      <c r="G46" t="n">
        <v>0.96</v>
      </c>
      <c r="H46" t="n">
        <v>0.91</v>
      </c>
      <c r="I46" t="n">
        <v>0.6</v>
      </c>
      <c r="J46" t="n">
        <v>0.18</v>
      </c>
      <c r="K46" t="n">
        <v>0.42</v>
      </c>
      <c r="L46" t="inlineStr">
        <is>
          <t>-</t>
        </is>
      </c>
    </row>
    <row r="47">
      <c r="A47" s="5" t="inlineStr">
        <is>
          <t>Bilanzsumme je Aktie</t>
        </is>
      </c>
      <c r="B47" s="5" t="inlineStr">
        <is>
          <t>Total assets per share</t>
        </is>
      </c>
      <c r="C47" t="n">
        <v>35.8</v>
      </c>
      <c r="D47" t="n">
        <v>14.07</v>
      </c>
      <c r="E47" t="n">
        <v>13.25</v>
      </c>
      <c r="F47" t="n">
        <v>12.91</v>
      </c>
      <c r="G47" t="n">
        <v>13.84</v>
      </c>
      <c r="H47" t="n">
        <v>11.59</v>
      </c>
      <c r="I47" t="n">
        <v>10.18</v>
      </c>
      <c r="J47" t="n">
        <v>10.69</v>
      </c>
      <c r="K47" t="n">
        <v>10.65</v>
      </c>
      <c r="L47" t="inlineStr">
        <is>
          <t>-</t>
        </is>
      </c>
    </row>
    <row r="48">
      <c r="A48" s="5" t="inlineStr">
        <is>
          <t>Personal am Ende des Jahres</t>
        </is>
      </c>
      <c r="B48" s="5" t="inlineStr">
        <is>
          <t>Staff at the end of year</t>
        </is>
      </c>
      <c r="C48" t="n">
        <v>64642</v>
      </c>
      <c r="D48" t="n">
        <v>63531</v>
      </c>
      <c r="E48" t="n">
        <v>63994</v>
      </c>
      <c r="F48" t="n">
        <v>63387</v>
      </c>
      <c r="G48" t="n">
        <v>63496</v>
      </c>
      <c r="H48" t="n">
        <v>58814</v>
      </c>
      <c r="I48" t="n">
        <v>59026</v>
      </c>
      <c r="J48" t="n">
        <v>59506</v>
      </c>
      <c r="K48" t="n">
        <v>56782</v>
      </c>
      <c r="L48" t="inlineStr">
        <is>
          <t>-</t>
        </is>
      </c>
    </row>
    <row r="49">
      <c r="A49" s="5" t="inlineStr">
        <is>
          <t>Personalaufwand in Mio. EUR</t>
        </is>
      </c>
      <c r="B49" s="5" t="inlineStr">
        <is>
          <t>Personnel expenses in M</t>
        </is>
      </c>
      <c r="C49" t="n">
        <v>5634</v>
      </c>
      <c r="D49" t="n">
        <v>4352</v>
      </c>
      <c r="E49" t="n">
        <v>4988</v>
      </c>
      <c r="F49" t="n">
        <v>4824</v>
      </c>
      <c r="G49" t="n">
        <v>4905</v>
      </c>
      <c r="H49" t="n">
        <v>4585</v>
      </c>
      <c r="I49" t="n">
        <v>4221</v>
      </c>
      <c r="J49" t="n">
        <v>4579</v>
      </c>
      <c r="K49" t="n">
        <v>3799</v>
      </c>
      <c r="L49" t="inlineStr">
        <is>
          <t>-</t>
        </is>
      </c>
    </row>
    <row r="50">
      <c r="A50" s="5" t="inlineStr">
        <is>
          <t>Aufwand je Mitarbeiter in EUR</t>
        </is>
      </c>
      <c r="B50" s="5" t="inlineStr">
        <is>
          <t>Effort per employee</t>
        </is>
      </c>
      <c r="C50" t="n">
        <v>87157</v>
      </c>
      <c r="D50" t="n">
        <v>68502</v>
      </c>
      <c r="E50" t="n">
        <v>77945</v>
      </c>
      <c r="F50" t="n">
        <v>76104</v>
      </c>
      <c r="G50" t="n">
        <v>77249</v>
      </c>
      <c r="H50" t="n">
        <v>77958</v>
      </c>
      <c r="I50" t="n">
        <v>71511</v>
      </c>
      <c r="J50" t="n">
        <v>76950</v>
      </c>
      <c r="K50" t="n">
        <v>66905</v>
      </c>
      <c r="L50" t="inlineStr">
        <is>
          <t>-</t>
        </is>
      </c>
    </row>
    <row r="51">
      <c r="A51" s="5" t="inlineStr">
        <is>
          <t>Umsatz je Aktie</t>
        </is>
      </c>
      <c r="B51" s="5" t="inlineStr">
        <is>
          <t>Revenue per share</t>
        </is>
      </c>
      <c r="C51" t="n">
        <v>394573</v>
      </c>
      <c r="D51" t="n">
        <v>384159</v>
      </c>
      <c r="E51" t="n">
        <v>358971</v>
      </c>
      <c r="F51" t="n">
        <v>356019</v>
      </c>
      <c r="G51" t="n">
        <v>359991</v>
      </c>
      <c r="H51" t="n">
        <v>342946</v>
      </c>
      <c r="I51" t="n">
        <v>314590</v>
      </c>
      <c r="J51" t="n">
        <v>304457</v>
      </c>
      <c r="K51" t="n">
        <v>283593</v>
      </c>
      <c r="L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row>
    <row r="53">
      <c r="A53" s="5" t="inlineStr">
        <is>
          <t>Gewinn je Mitarbeiter in EUR</t>
        </is>
      </c>
      <c r="B53" s="5" t="inlineStr">
        <is>
          <t>Earnings per employee</t>
        </is>
      </c>
      <c r="C53" t="n">
        <v>26531</v>
      </c>
      <c r="D53" t="n">
        <v>45411</v>
      </c>
      <c r="E53" t="n">
        <v>31269</v>
      </c>
      <c r="F53" t="n">
        <v>30464</v>
      </c>
      <c r="G53" t="n">
        <v>23545</v>
      </c>
      <c r="H53" t="n">
        <v>16697</v>
      </c>
      <c r="I53" t="n">
        <v>2067</v>
      </c>
      <c r="J53" t="n">
        <v>-15847</v>
      </c>
      <c r="K53" t="n">
        <v>9898</v>
      </c>
      <c r="L53" t="inlineStr">
        <is>
          <t>-</t>
        </is>
      </c>
    </row>
    <row r="54">
      <c r="A54" s="5" t="inlineStr">
        <is>
          <t>KGV (Kurs/Gewinn)</t>
        </is>
      </c>
      <c r="B54" s="5" t="inlineStr">
        <is>
          <t>PE (price/earnings)</t>
        </is>
      </c>
      <c r="C54" t="n">
        <v>8.4</v>
      </c>
      <c r="D54" t="n">
        <v>4.8</v>
      </c>
      <c r="E54" t="n">
        <v>7.6</v>
      </c>
      <c r="F54" t="n">
        <v>5.5</v>
      </c>
      <c r="G54" t="n">
        <v>8.300000000000001</v>
      </c>
      <c r="H54" t="n">
        <v>10.1</v>
      </c>
      <c r="I54" t="n">
        <v>80.7</v>
      </c>
      <c r="J54" t="inlineStr">
        <is>
          <t>-</t>
        </is>
      </c>
      <c r="K54" t="n">
        <v>5.7</v>
      </c>
      <c r="L54" t="inlineStr">
        <is>
          <t>-</t>
        </is>
      </c>
    </row>
    <row r="55">
      <c r="A55" s="5" t="inlineStr">
        <is>
          <t>KUV (Kurs/Umsatz)</t>
        </is>
      </c>
      <c r="B55" s="5" t="inlineStr">
        <is>
          <t>PS (price/sales)</t>
        </is>
      </c>
      <c r="C55" t="n">
        <v>0.28</v>
      </c>
      <c r="D55" t="n">
        <v>0.5600000000000001</v>
      </c>
      <c r="E55" t="n">
        <v>0.65</v>
      </c>
      <c r="F55" t="n">
        <v>0.48</v>
      </c>
      <c r="G55" t="n">
        <v>0.55</v>
      </c>
      <c r="H55" t="n">
        <v>0.49</v>
      </c>
      <c r="I55" t="n">
        <v>0.53</v>
      </c>
      <c r="J55" t="n">
        <v>0.23</v>
      </c>
      <c r="K55" t="n">
        <v>0.21</v>
      </c>
      <c r="L55" t="inlineStr">
        <is>
          <t>-</t>
        </is>
      </c>
    </row>
    <row r="56">
      <c r="A56" s="5" t="inlineStr">
        <is>
          <t>KBV (Kurs/Buchwert)</t>
        </is>
      </c>
      <c r="B56" s="5" t="inlineStr">
        <is>
          <t>PB (price/book value)</t>
        </is>
      </c>
      <c r="C56" t="n">
        <v>1.05</v>
      </c>
      <c r="D56" t="n">
        <v>2.05</v>
      </c>
      <c r="E56" t="n">
        <v>2.1</v>
      </c>
      <c r="F56" t="n">
        <v>2.03</v>
      </c>
      <c r="G56" t="n">
        <v>2.39</v>
      </c>
      <c r="H56" t="n">
        <v>2.85</v>
      </c>
      <c r="I56" t="n">
        <v>2.53</v>
      </c>
      <c r="J56" t="n">
        <v>0.88</v>
      </c>
      <c r="K56" t="n">
        <v>0.61</v>
      </c>
      <c r="L56" t="inlineStr">
        <is>
          <t>-</t>
        </is>
      </c>
    </row>
    <row r="57">
      <c r="A57" s="5" t="inlineStr">
        <is>
          <t>KCV (Kurs/Cashflow)</t>
        </is>
      </c>
      <c r="B57" s="5" t="inlineStr">
        <is>
          <t>PC (price/cashflow)</t>
        </is>
      </c>
      <c r="C57" t="n">
        <v>1.8</v>
      </c>
      <c r="D57" t="n">
        <v>4.26</v>
      </c>
      <c r="E57" t="n">
        <v>4.24</v>
      </c>
      <c r="F57" t="n">
        <v>4.11</v>
      </c>
      <c r="G57" t="n">
        <v>6.33</v>
      </c>
      <c r="H57" t="n">
        <v>5.32</v>
      </c>
      <c r="I57" t="n">
        <v>8.109999999999999</v>
      </c>
      <c r="J57" t="n">
        <v>12.31</v>
      </c>
      <c r="K57" t="n">
        <v>4.29</v>
      </c>
      <c r="L57" t="inlineStr">
        <is>
          <t>-</t>
        </is>
      </c>
    </row>
    <row r="58">
      <c r="A58" s="5" t="inlineStr">
        <is>
          <t>Dividendenrendite in %</t>
        </is>
      </c>
      <c r="B58" s="5" t="inlineStr">
        <is>
          <t>Dividend Yield in %</t>
        </is>
      </c>
      <c r="C58" t="n">
        <v>4.36</v>
      </c>
      <c r="D58" t="n">
        <v>4.48</v>
      </c>
      <c r="E58" t="n">
        <v>3.73</v>
      </c>
      <c r="F58" t="n">
        <v>4.58</v>
      </c>
      <c r="G58" t="n">
        <v>3.27</v>
      </c>
      <c r="H58" t="inlineStr">
        <is>
          <t>-</t>
        </is>
      </c>
      <c r="I58" t="inlineStr">
        <is>
          <t>-</t>
        </is>
      </c>
      <c r="J58" t="inlineStr">
        <is>
          <t>-</t>
        </is>
      </c>
      <c r="K58" t="inlineStr">
        <is>
          <t>-</t>
        </is>
      </c>
      <c r="L58" t="inlineStr">
        <is>
          <t>-</t>
        </is>
      </c>
    </row>
    <row r="59">
      <c r="A59" s="5" t="inlineStr">
        <is>
          <t>Gewinnrendite in %</t>
        </is>
      </c>
      <c r="B59" s="5" t="inlineStr">
        <is>
          <t>Return on profit in %</t>
        </is>
      </c>
      <c r="C59" t="n">
        <v>12</v>
      </c>
      <c r="D59" t="n">
        <v>20.6</v>
      </c>
      <c r="E59" t="n">
        <v>13.2</v>
      </c>
      <c r="F59" t="n">
        <v>18.1</v>
      </c>
      <c r="G59" t="n">
        <v>12.1</v>
      </c>
      <c r="H59" t="n">
        <v>9.9</v>
      </c>
      <c r="I59" t="n">
        <v>1.2</v>
      </c>
      <c r="J59" t="n">
        <v>-22.7</v>
      </c>
      <c r="K59" t="n">
        <v>17.4</v>
      </c>
      <c r="L59" t="inlineStr">
        <is>
          <t>-</t>
        </is>
      </c>
    </row>
    <row r="60">
      <c r="A60" s="5" t="inlineStr">
        <is>
          <t>Eigenkapitalrendite in %</t>
        </is>
      </c>
      <c r="B60" s="5" t="inlineStr">
        <is>
          <t>Return on Equity in %</t>
        </is>
      </c>
      <c r="C60" t="n">
        <v>25.14</v>
      </c>
      <c r="D60" t="n">
        <v>42.97</v>
      </c>
      <c r="E60" t="n">
        <v>28.23</v>
      </c>
      <c r="F60" t="n">
        <v>36.05</v>
      </c>
      <c r="G60" t="n">
        <v>28.61</v>
      </c>
      <c r="H60" t="n">
        <v>28.18</v>
      </c>
      <c r="I60" t="n">
        <v>3.12</v>
      </c>
      <c r="J60" t="n">
        <v>-19.83</v>
      </c>
      <c r="K60" t="n">
        <v>10.43</v>
      </c>
      <c r="L60" t="inlineStr">
        <is>
          <t>-</t>
        </is>
      </c>
    </row>
    <row r="61">
      <c r="A61" s="5" t="inlineStr">
        <is>
          <t>Umsatzrendite in %</t>
        </is>
      </c>
      <c r="B61" s="5" t="inlineStr">
        <is>
          <t>Return on sales in %</t>
        </is>
      </c>
      <c r="C61" t="n">
        <v>6.72</v>
      </c>
      <c r="D61" t="n">
        <v>11.82</v>
      </c>
      <c r="E61" t="n">
        <v>8.710000000000001</v>
      </c>
      <c r="F61" t="n">
        <v>8.56</v>
      </c>
      <c r="G61" t="n">
        <v>6.54</v>
      </c>
      <c r="H61" t="n">
        <v>4.87</v>
      </c>
      <c r="I61" t="n">
        <v>0.66</v>
      </c>
      <c r="J61" t="n">
        <v>-5.21</v>
      </c>
      <c r="K61" t="n">
        <v>3.49</v>
      </c>
      <c r="L61" t="inlineStr">
        <is>
          <t>-</t>
        </is>
      </c>
    </row>
    <row r="62">
      <c r="A62" s="5" t="inlineStr">
        <is>
          <t>Gesamtkapitalrendite in %</t>
        </is>
      </c>
      <c r="B62" s="5" t="inlineStr">
        <is>
          <t>Total Return on Investment in %</t>
        </is>
      </c>
      <c r="C62" t="n">
        <v>4.81</v>
      </c>
      <c r="D62" t="n">
        <v>10.29</v>
      </c>
      <c r="E62" t="n">
        <v>7.34</v>
      </c>
      <c r="F62" t="n">
        <v>7.05</v>
      </c>
      <c r="G62" t="n">
        <v>5.3</v>
      </c>
      <c r="H62" t="n">
        <v>4.15</v>
      </c>
      <c r="I62" t="n">
        <v>0.59</v>
      </c>
      <c r="J62" t="n">
        <v>-4.75</v>
      </c>
      <c r="K62" t="n">
        <v>2.85</v>
      </c>
      <c r="L62" t="inlineStr">
        <is>
          <t>-</t>
        </is>
      </c>
    </row>
    <row r="63">
      <c r="A63" s="5" t="inlineStr">
        <is>
          <t>Return on Investment in %</t>
        </is>
      </c>
      <c r="B63" s="5" t="inlineStr">
        <is>
          <t>Return on Investment in %</t>
        </is>
      </c>
      <c r="C63" t="n">
        <v>4.81</v>
      </c>
      <c r="D63" t="n">
        <v>10.29</v>
      </c>
      <c r="E63" t="n">
        <v>7.34</v>
      </c>
      <c r="F63" t="n">
        <v>7.05</v>
      </c>
      <c r="G63" t="n">
        <v>5.3</v>
      </c>
      <c r="H63" t="n">
        <v>4.15</v>
      </c>
      <c r="I63" t="n">
        <v>0.59</v>
      </c>
      <c r="J63" t="n">
        <v>-4.75</v>
      </c>
      <c r="K63" t="n">
        <v>2.85</v>
      </c>
      <c r="L63" t="inlineStr">
        <is>
          <t>-</t>
        </is>
      </c>
    </row>
    <row r="64">
      <c r="A64" s="5" t="inlineStr">
        <is>
          <t>Arbeitsintensität in %</t>
        </is>
      </c>
      <c r="B64" s="5" t="inlineStr">
        <is>
          <t>Work Intensity in %</t>
        </is>
      </c>
      <c r="C64" t="n">
        <v>31.76</v>
      </c>
      <c r="D64" t="n">
        <v>36</v>
      </c>
      <c r="E64" t="n">
        <v>37.5</v>
      </c>
      <c r="F64" t="n">
        <v>35.75</v>
      </c>
      <c r="G64" t="n">
        <v>32.2</v>
      </c>
      <c r="H64" t="n">
        <v>31.4</v>
      </c>
      <c r="I64" t="n">
        <v>28.96</v>
      </c>
      <c r="J64" t="n">
        <v>25.34</v>
      </c>
      <c r="K64" t="n">
        <v>29.83</v>
      </c>
      <c r="L64" t="n">
        <v>26.11</v>
      </c>
    </row>
    <row r="65">
      <c r="A65" s="5" t="inlineStr">
        <is>
          <t>Eigenkapitalquote in %</t>
        </is>
      </c>
      <c r="B65" s="5" t="inlineStr">
        <is>
          <t>Equity Ratio in %</t>
        </is>
      </c>
      <c r="C65" t="n">
        <v>19.13</v>
      </c>
      <c r="D65" t="n">
        <v>23.95</v>
      </c>
      <c r="E65" t="n">
        <v>26</v>
      </c>
      <c r="F65" t="n">
        <v>19.57</v>
      </c>
      <c r="G65" t="n">
        <v>18.51</v>
      </c>
      <c r="H65" t="n">
        <v>14.73</v>
      </c>
      <c r="I65" t="n">
        <v>18.81</v>
      </c>
      <c r="J65" t="n">
        <v>23.97</v>
      </c>
      <c r="K65" t="n">
        <v>27.27</v>
      </c>
      <c r="L65" t="n">
        <v>19.58</v>
      </c>
    </row>
    <row r="66">
      <c r="A66" s="5" t="inlineStr">
        <is>
          <t>Fremdkapitalquote in %</t>
        </is>
      </c>
      <c r="B66" s="5" t="inlineStr">
        <is>
          <t>Debt Ratio in %</t>
        </is>
      </c>
      <c r="C66" t="n">
        <v>80.87</v>
      </c>
      <c r="D66" t="n">
        <v>76.05</v>
      </c>
      <c r="E66" t="n">
        <v>74</v>
      </c>
      <c r="F66" t="n">
        <v>80.43000000000001</v>
      </c>
      <c r="G66" t="n">
        <v>81.48999999999999</v>
      </c>
      <c r="H66" t="n">
        <v>85.27</v>
      </c>
      <c r="I66" t="n">
        <v>81.19</v>
      </c>
      <c r="J66" t="n">
        <v>76.03</v>
      </c>
      <c r="K66" t="n">
        <v>72.73</v>
      </c>
      <c r="L66" t="n">
        <v>80.42</v>
      </c>
    </row>
    <row r="67">
      <c r="A67" s="5" t="inlineStr">
        <is>
          <t>Verschuldungsgrad in %</t>
        </is>
      </c>
      <c r="B67" s="5" t="inlineStr">
        <is>
          <t>Finance Gearing in %</t>
        </is>
      </c>
      <c r="C67" t="n">
        <v>422.66</v>
      </c>
      <c r="D67" t="n">
        <v>317.55</v>
      </c>
      <c r="E67" t="n">
        <v>284.55</v>
      </c>
      <c r="F67" t="n">
        <v>411.07</v>
      </c>
      <c r="G67" t="n">
        <v>440.16</v>
      </c>
      <c r="H67" t="n">
        <v>578.6799999999999</v>
      </c>
      <c r="I67" t="n">
        <v>431.52</v>
      </c>
      <c r="J67" t="n">
        <v>317.18</v>
      </c>
      <c r="K67" t="n">
        <v>266.75</v>
      </c>
      <c r="L67" t="n">
        <v>410.61</v>
      </c>
    </row>
    <row r="68">
      <c r="A68" s="5" t="inlineStr"/>
      <c r="B68" s="5" t="inlineStr"/>
    </row>
    <row r="69">
      <c r="A69" s="5" t="inlineStr">
        <is>
          <t>Kurzfristige Vermögensquote in %</t>
        </is>
      </c>
      <c r="B69" s="5" t="inlineStr">
        <is>
          <t>Current Assets Ratio in %</t>
        </is>
      </c>
      <c r="C69" t="n">
        <v>31.76</v>
      </c>
      <c r="D69" t="n">
        <v>36</v>
      </c>
      <c r="E69" t="n">
        <v>37.5</v>
      </c>
      <c r="F69" t="n">
        <v>35.75</v>
      </c>
      <c r="G69" t="n">
        <v>32.2</v>
      </c>
      <c r="H69" t="n">
        <v>31.4</v>
      </c>
      <c r="I69" t="n">
        <v>28.96</v>
      </c>
      <c r="J69" t="n">
        <v>25.34</v>
      </c>
      <c r="K69" t="n">
        <v>29.83</v>
      </c>
    </row>
    <row r="70">
      <c r="A70" s="5" t="inlineStr">
        <is>
          <t>Nettogewinn Marge in %</t>
        </is>
      </c>
      <c r="B70" s="5" t="inlineStr">
        <is>
          <t>Net Profit Marge in %</t>
        </is>
      </c>
      <c r="C70" t="n">
        <v>6696.6</v>
      </c>
      <c r="D70" t="n">
        <v>23551.02</v>
      </c>
      <c r="E70" t="n">
        <v>17930.11</v>
      </c>
      <c r="F70" t="n">
        <v>18148.5</v>
      </c>
      <c r="G70" t="n">
        <v>13348.21</v>
      </c>
      <c r="H70" t="n">
        <v>9929.219999999999</v>
      </c>
      <c r="I70" t="n">
        <v>1340.66</v>
      </c>
      <c r="J70" t="n">
        <v>-9661.889999999999</v>
      </c>
      <c r="K70" t="n">
        <v>6474.65</v>
      </c>
    </row>
    <row r="71">
      <c r="A71" s="5" t="inlineStr">
        <is>
          <t>Operative Ergebnis Marge in %</t>
        </is>
      </c>
      <c r="B71" s="5" t="inlineStr">
        <is>
          <t>EBIT Marge in %</t>
        </is>
      </c>
      <c r="C71" t="n">
        <v>10203.05</v>
      </c>
      <c r="D71" t="n">
        <v>30024.49</v>
      </c>
      <c r="E71" t="n">
        <v>24435.48</v>
      </c>
      <c r="F71" t="n">
        <v>23345.86</v>
      </c>
      <c r="G71" t="n">
        <v>20696.43</v>
      </c>
      <c r="H71" t="n">
        <v>10404.45</v>
      </c>
      <c r="I71" t="n">
        <v>5791.21</v>
      </c>
      <c r="J71" t="n">
        <v>-6280.74</v>
      </c>
      <c r="K71" t="n">
        <v>5115.21</v>
      </c>
    </row>
    <row r="72">
      <c r="A72" s="5" t="inlineStr">
        <is>
          <t>Vermögensumsschlag in %</t>
        </is>
      </c>
      <c r="B72" s="5" t="inlineStr">
        <is>
          <t>Asset Turnover in %</t>
        </is>
      </c>
      <c r="C72" t="n">
        <v>0.07000000000000001</v>
      </c>
      <c r="D72" t="n">
        <v>0.04</v>
      </c>
      <c r="E72" t="n">
        <v>0.04</v>
      </c>
      <c r="F72" t="n">
        <v>0.04</v>
      </c>
      <c r="G72" t="n">
        <v>0.04</v>
      </c>
      <c r="H72" t="n">
        <v>0.04</v>
      </c>
      <c r="I72" t="n">
        <v>0.04</v>
      </c>
      <c r="J72" t="n">
        <v>0.05</v>
      </c>
      <c r="K72" t="n">
        <v>0.04</v>
      </c>
    </row>
    <row r="73">
      <c r="A73" s="5" t="inlineStr">
        <is>
          <t>Langfristige Vermögensquote in %</t>
        </is>
      </c>
      <c r="B73" s="5" t="inlineStr">
        <is>
          <t>Non-Current Assets Ratio in %</t>
        </is>
      </c>
      <c r="C73" t="n">
        <v>68.23999999999999</v>
      </c>
      <c r="D73" t="n">
        <v>64</v>
      </c>
      <c r="E73" t="n">
        <v>62.5</v>
      </c>
      <c r="F73" t="n">
        <v>64.25</v>
      </c>
      <c r="G73" t="n">
        <v>67.8</v>
      </c>
      <c r="H73" t="n">
        <v>68.59999999999999</v>
      </c>
      <c r="I73" t="n">
        <v>71.04000000000001</v>
      </c>
      <c r="J73" t="n">
        <v>74.66</v>
      </c>
      <c r="K73" t="n">
        <v>70.17</v>
      </c>
    </row>
    <row r="74">
      <c r="A74" s="5" t="inlineStr">
        <is>
          <t>Gesamtkapitalrentabilität</t>
        </is>
      </c>
      <c r="B74" s="5" t="inlineStr">
        <is>
          <t>ROA Return on Assets in %</t>
        </is>
      </c>
      <c r="C74" t="n">
        <v>4.81</v>
      </c>
      <c r="D74" t="n">
        <v>10.29</v>
      </c>
      <c r="E74" t="n">
        <v>7.34</v>
      </c>
      <c r="F74" t="n">
        <v>7.05</v>
      </c>
      <c r="G74" t="n">
        <v>5.3</v>
      </c>
      <c r="H74" t="n">
        <v>4.15</v>
      </c>
      <c r="I74" t="n">
        <v>0.59</v>
      </c>
      <c r="J74" t="n">
        <v>-4.75</v>
      </c>
      <c r="K74" t="n">
        <v>2.85</v>
      </c>
    </row>
    <row r="75">
      <c r="A75" s="5" t="inlineStr">
        <is>
          <t>Ertrag des eingesetzten Kapitals</t>
        </is>
      </c>
      <c r="B75" s="5" t="inlineStr">
        <is>
          <t>ROCE Return on Cap. Empl. in %</t>
        </is>
      </c>
      <c r="C75" t="n">
        <v>11.4</v>
      </c>
      <c r="D75" t="n">
        <v>21.66</v>
      </c>
      <c r="E75" t="n">
        <v>15.52</v>
      </c>
      <c r="F75" t="n">
        <v>13.77</v>
      </c>
      <c r="G75" t="n">
        <v>13.75</v>
      </c>
      <c r="H75" t="n">
        <v>7.43</v>
      </c>
      <c r="I75" t="n">
        <v>4.23</v>
      </c>
      <c r="J75" t="n">
        <v>-4.99</v>
      </c>
      <c r="K75" t="n">
        <v>3.36</v>
      </c>
    </row>
    <row r="76">
      <c r="A76" s="5" t="inlineStr">
        <is>
          <t>Eigenkapital zu Anlagevermögen</t>
        </is>
      </c>
      <c r="B76" s="5" t="inlineStr">
        <is>
          <t>Equity to Fixed Assets in %</t>
        </is>
      </c>
      <c r="C76" t="n">
        <v>28.04</v>
      </c>
      <c r="D76" t="n">
        <v>37.42</v>
      </c>
      <c r="E76" t="n">
        <v>41.61</v>
      </c>
      <c r="F76" t="n">
        <v>30.45</v>
      </c>
      <c r="G76" t="n">
        <v>27.3</v>
      </c>
      <c r="H76" t="n">
        <v>21.48</v>
      </c>
      <c r="I76" t="n">
        <v>26.49</v>
      </c>
      <c r="J76" t="n">
        <v>32.1</v>
      </c>
      <c r="K76" t="n">
        <v>38.86</v>
      </c>
    </row>
    <row r="77">
      <c r="A77" s="5" t="inlineStr">
        <is>
          <t>Liquidität Dritten Grades</t>
        </is>
      </c>
      <c r="B77" s="5" t="inlineStr">
        <is>
          <t>Current Ratio in %</t>
        </is>
      </c>
      <c r="C77" t="n">
        <v>88.84999999999999</v>
      </c>
      <c r="D77" t="n">
        <v>91.34</v>
      </c>
      <c r="E77" t="n">
        <v>105.48</v>
      </c>
      <c r="F77" t="n">
        <v>104.81</v>
      </c>
      <c r="G77" t="n">
        <v>79.97</v>
      </c>
      <c r="H77" t="n">
        <v>75.78</v>
      </c>
      <c r="I77" t="n">
        <v>72.36</v>
      </c>
      <c r="J77" t="n">
        <v>66.45</v>
      </c>
      <c r="K77" t="n">
        <v>90.23999999999999</v>
      </c>
    </row>
    <row r="78">
      <c r="A78" s="5" t="inlineStr">
        <is>
          <t>Operativer Cashflow</t>
        </is>
      </c>
      <c r="B78" s="5" t="inlineStr">
        <is>
          <t>Operating Cashflow in M</t>
        </is>
      </c>
      <c r="C78" t="n">
        <v>1792.836</v>
      </c>
      <c r="D78" t="n">
        <v>8485.92</v>
      </c>
      <c r="E78" t="n">
        <v>8725.92</v>
      </c>
      <c r="F78" t="n">
        <v>8713.200000000001</v>
      </c>
      <c r="G78" t="n">
        <v>12913.2</v>
      </c>
      <c r="H78" t="n">
        <v>10852.8</v>
      </c>
      <c r="I78" t="n">
        <v>16544.4</v>
      </c>
      <c r="J78" t="n">
        <v>22835.05</v>
      </c>
      <c r="K78" t="n">
        <v>7957.95</v>
      </c>
    </row>
    <row r="79">
      <c r="A79" s="5" t="inlineStr">
        <is>
          <t>Aktienrückkauf</t>
        </is>
      </c>
      <c r="B79" s="5" t="inlineStr">
        <is>
          <t>Share Buyback in M</t>
        </is>
      </c>
      <c r="C79" t="n">
        <v>995.98</v>
      </c>
      <c r="D79" t="n">
        <v>66</v>
      </c>
      <c r="E79" t="n">
        <v>62</v>
      </c>
      <c r="F79" t="n">
        <v>-80</v>
      </c>
      <c r="G79" t="n">
        <v>0</v>
      </c>
      <c r="H79" t="n">
        <v>0</v>
      </c>
      <c r="I79" t="n">
        <v>-185</v>
      </c>
      <c r="J79" t="n">
        <v>0</v>
      </c>
      <c r="K79" t="inlineStr">
        <is>
          <t>-</t>
        </is>
      </c>
    </row>
    <row r="80">
      <c r="A80" s="5" t="inlineStr">
        <is>
          <t>Umsatzwachstum 1J in %</t>
        </is>
      </c>
      <c r="B80" s="5" t="inlineStr">
        <is>
          <t>Revenue Growth 1Y in %</t>
        </is>
      </c>
      <c r="C80" t="n">
        <v>109.06</v>
      </c>
      <c r="D80" t="n">
        <v>9.77</v>
      </c>
      <c r="E80" t="n">
        <v>4.89</v>
      </c>
      <c r="F80" t="n">
        <v>-5</v>
      </c>
      <c r="G80" t="n">
        <v>13.25</v>
      </c>
      <c r="H80" t="n">
        <v>8.68</v>
      </c>
      <c r="I80" t="n">
        <v>-6.76</v>
      </c>
      <c r="J80" t="n">
        <v>12.44</v>
      </c>
      <c r="K80" t="inlineStr">
        <is>
          <t>-</t>
        </is>
      </c>
    </row>
    <row r="81">
      <c r="A81" s="5" t="inlineStr">
        <is>
          <t>Umsatzwachstum 3J in %</t>
        </is>
      </c>
      <c r="B81" s="5" t="inlineStr">
        <is>
          <t>Revenue Growth 3Y in %</t>
        </is>
      </c>
      <c r="C81" t="n">
        <v>41.24</v>
      </c>
      <c r="D81" t="n">
        <v>3.22</v>
      </c>
      <c r="E81" t="n">
        <v>4.38</v>
      </c>
      <c r="F81" t="n">
        <v>5.64</v>
      </c>
      <c r="G81" t="n">
        <v>5.06</v>
      </c>
      <c r="H81" t="n">
        <v>4.79</v>
      </c>
      <c r="I81" t="inlineStr">
        <is>
          <t>-</t>
        </is>
      </c>
      <c r="J81" t="inlineStr">
        <is>
          <t>-</t>
        </is>
      </c>
      <c r="K81" t="inlineStr">
        <is>
          <t>-</t>
        </is>
      </c>
    </row>
    <row r="82">
      <c r="A82" s="5" t="inlineStr">
        <is>
          <t>Umsatzwachstum 5J in %</t>
        </is>
      </c>
      <c r="B82" s="5" t="inlineStr">
        <is>
          <t>Revenue Growth 5Y in %</t>
        </is>
      </c>
      <c r="C82" t="n">
        <v>26.39</v>
      </c>
      <c r="D82" t="n">
        <v>6.32</v>
      </c>
      <c r="E82" t="n">
        <v>3.01</v>
      </c>
      <c r="F82" t="n">
        <v>4.52</v>
      </c>
      <c r="G82" t="inlineStr">
        <is>
          <t>-</t>
        </is>
      </c>
      <c r="H82" t="inlineStr">
        <is>
          <t>-</t>
        </is>
      </c>
      <c r="I82" t="inlineStr">
        <is>
          <t>-</t>
        </is>
      </c>
      <c r="J82" t="inlineStr">
        <is>
          <t>-</t>
        </is>
      </c>
      <c r="K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c r="J83" t="inlineStr">
        <is>
          <t>-</t>
        </is>
      </c>
      <c r="K83" t="inlineStr">
        <is>
          <t>-</t>
        </is>
      </c>
    </row>
    <row r="84">
      <c r="A84" s="5" t="inlineStr">
        <is>
          <t>Gewinnwachstum 1J in %</t>
        </is>
      </c>
      <c r="B84" s="5" t="inlineStr">
        <is>
          <t>Earnings Growth 1Y in %</t>
        </is>
      </c>
      <c r="C84" t="n">
        <v>-40.55</v>
      </c>
      <c r="D84" t="n">
        <v>44.18</v>
      </c>
      <c r="E84" t="n">
        <v>3.63</v>
      </c>
      <c r="F84" t="n">
        <v>29.16</v>
      </c>
      <c r="G84" t="n">
        <v>52.24</v>
      </c>
      <c r="H84" t="n">
        <v>704.92</v>
      </c>
      <c r="I84" t="n">
        <v>-112.94</v>
      </c>
      <c r="J84" t="n">
        <v>-267.79</v>
      </c>
      <c r="K84" t="inlineStr">
        <is>
          <t>-</t>
        </is>
      </c>
    </row>
    <row r="85">
      <c r="A85" s="5" t="inlineStr">
        <is>
          <t>Gewinnwachstum 3J in %</t>
        </is>
      </c>
      <c r="B85" s="5" t="inlineStr">
        <is>
          <t>Earnings Growth 3Y in %</t>
        </is>
      </c>
      <c r="C85" t="n">
        <v>2.42</v>
      </c>
      <c r="D85" t="n">
        <v>25.66</v>
      </c>
      <c r="E85" t="n">
        <v>28.34</v>
      </c>
      <c r="F85" t="n">
        <v>262.11</v>
      </c>
      <c r="G85" t="n">
        <v>214.74</v>
      </c>
      <c r="H85" t="n">
        <v>108.06</v>
      </c>
      <c r="I85" t="inlineStr">
        <is>
          <t>-</t>
        </is>
      </c>
      <c r="J85" t="inlineStr">
        <is>
          <t>-</t>
        </is>
      </c>
      <c r="K85" t="inlineStr">
        <is>
          <t>-</t>
        </is>
      </c>
    </row>
    <row r="86">
      <c r="A86" s="5" t="inlineStr">
        <is>
          <t>Gewinnwachstum 5J in %</t>
        </is>
      </c>
      <c r="B86" s="5" t="inlineStr">
        <is>
          <t>Earnings Growth 5Y in %</t>
        </is>
      </c>
      <c r="C86" t="n">
        <v>17.73</v>
      </c>
      <c r="D86" t="n">
        <v>166.83</v>
      </c>
      <c r="E86" t="n">
        <v>135.4</v>
      </c>
      <c r="F86" t="n">
        <v>81.12</v>
      </c>
      <c r="G86" t="inlineStr">
        <is>
          <t>-</t>
        </is>
      </c>
      <c r="H86" t="inlineStr">
        <is>
          <t>-</t>
        </is>
      </c>
      <c r="I86" t="inlineStr">
        <is>
          <t>-</t>
        </is>
      </c>
      <c r="J86" t="inlineStr">
        <is>
          <t>-</t>
        </is>
      </c>
      <c r="K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c r="J87" t="inlineStr">
        <is>
          <t>-</t>
        </is>
      </c>
      <c r="K87" t="inlineStr">
        <is>
          <t>-</t>
        </is>
      </c>
    </row>
    <row r="88">
      <c r="A88" s="5" t="inlineStr">
        <is>
          <t>PEG Ratio</t>
        </is>
      </c>
      <c r="B88" s="5" t="inlineStr">
        <is>
          <t>KGW Kurs/Gewinn/Wachstum</t>
        </is>
      </c>
      <c r="C88" t="n">
        <v>0.47</v>
      </c>
      <c r="D88" t="n">
        <v>0.03</v>
      </c>
      <c r="E88" t="n">
        <v>0.06</v>
      </c>
      <c r="F88" t="n">
        <v>0.07000000000000001</v>
      </c>
      <c r="G88" t="inlineStr">
        <is>
          <t>-</t>
        </is>
      </c>
      <c r="H88" t="inlineStr">
        <is>
          <t>-</t>
        </is>
      </c>
      <c r="I88" t="inlineStr">
        <is>
          <t>-</t>
        </is>
      </c>
      <c r="J88" t="inlineStr">
        <is>
          <t>-</t>
        </is>
      </c>
      <c r="K88" t="inlineStr">
        <is>
          <t>-</t>
        </is>
      </c>
    </row>
    <row r="89">
      <c r="A89" s="5" t="inlineStr">
        <is>
          <t>EBIT-Wachstum 1J in %</t>
        </is>
      </c>
      <c r="B89" s="5" t="inlineStr">
        <is>
          <t>EBIT Growth 1Y in %</t>
        </is>
      </c>
      <c r="C89" t="n">
        <v>-28.96</v>
      </c>
      <c r="D89" t="n">
        <v>34.87</v>
      </c>
      <c r="E89" t="n">
        <v>9.779999999999999</v>
      </c>
      <c r="F89" t="n">
        <v>7.16</v>
      </c>
      <c r="G89" t="n">
        <v>125.27</v>
      </c>
      <c r="H89" t="n">
        <v>95.26000000000001</v>
      </c>
      <c r="I89" t="n">
        <v>-185.97</v>
      </c>
      <c r="J89" t="n">
        <v>-238.06</v>
      </c>
      <c r="K89" t="inlineStr">
        <is>
          <t>-</t>
        </is>
      </c>
    </row>
    <row r="90">
      <c r="A90" s="5" t="inlineStr">
        <is>
          <t>EBIT-Wachstum 3J in %</t>
        </is>
      </c>
      <c r="B90" s="5" t="inlineStr">
        <is>
          <t>EBIT Growth 3Y in %</t>
        </is>
      </c>
      <c r="C90" t="n">
        <v>5.23</v>
      </c>
      <c r="D90" t="n">
        <v>17.27</v>
      </c>
      <c r="E90" t="n">
        <v>47.4</v>
      </c>
      <c r="F90" t="n">
        <v>75.90000000000001</v>
      </c>
      <c r="G90" t="n">
        <v>11.52</v>
      </c>
      <c r="H90" t="n">
        <v>-109.59</v>
      </c>
      <c r="I90" t="inlineStr">
        <is>
          <t>-</t>
        </is>
      </c>
      <c r="J90" t="inlineStr">
        <is>
          <t>-</t>
        </is>
      </c>
      <c r="K90" t="inlineStr">
        <is>
          <t>-</t>
        </is>
      </c>
    </row>
    <row r="91">
      <c r="A91" s="5" t="inlineStr">
        <is>
          <t>EBIT-Wachstum 5J in %</t>
        </is>
      </c>
      <c r="B91" s="5" t="inlineStr">
        <is>
          <t>EBIT Growth 5Y in %</t>
        </is>
      </c>
      <c r="C91" t="n">
        <v>29.62</v>
      </c>
      <c r="D91" t="n">
        <v>54.47</v>
      </c>
      <c r="E91" t="n">
        <v>10.3</v>
      </c>
      <c r="F91" t="n">
        <v>-39.27</v>
      </c>
      <c r="G91" t="inlineStr">
        <is>
          <t>-</t>
        </is>
      </c>
      <c r="H91" t="inlineStr">
        <is>
          <t>-</t>
        </is>
      </c>
      <c r="I91" t="inlineStr">
        <is>
          <t>-</t>
        </is>
      </c>
      <c r="J91" t="inlineStr">
        <is>
          <t>-</t>
        </is>
      </c>
      <c r="K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c r="J92" t="inlineStr">
        <is>
          <t>-</t>
        </is>
      </c>
      <c r="K92" t="inlineStr">
        <is>
          <t>-</t>
        </is>
      </c>
    </row>
    <row r="93">
      <c r="A93" s="5" t="inlineStr">
        <is>
          <t>Op.Cashflow Wachstum 1J in %</t>
        </is>
      </c>
      <c r="B93" s="5" t="inlineStr">
        <is>
          <t>Op.Cashflow Wachstum 1Y in %</t>
        </is>
      </c>
      <c r="C93" t="n">
        <v>-57.75</v>
      </c>
      <c r="D93" t="n">
        <v>0.47</v>
      </c>
      <c r="E93" t="n">
        <v>3.16</v>
      </c>
      <c r="F93" t="n">
        <v>-35.07</v>
      </c>
      <c r="G93" t="n">
        <v>18.98</v>
      </c>
      <c r="H93" t="n">
        <v>-34.4</v>
      </c>
      <c r="I93" t="n">
        <v>-34.12</v>
      </c>
      <c r="J93" t="n">
        <v>186.95</v>
      </c>
      <c r="K93" t="inlineStr">
        <is>
          <t>-</t>
        </is>
      </c>
    </row>
    <row r="94">
      <c r="A94" s="5" t="inlineStr">
        <is>
          <t>Op.Cashflow Wachstum 3J in %</t>
        </is>
      </c>
      <c r="B94" s="5" t="inlineStr">
        <is>
          <t>Op.Cashflow Wachstum 3Y in %</t>
        </is>
      </c>
      <c r="C94" t="n">
        <v>-18.04</v>
      </c>
      <c r="D94" t="n">
        <v>-10.48</v>
      </c>
      <c r="E94" t="n">
        <v>-4.31</v>
      </c>
      <c r="F94" t="n">
        <v>-16.83</v>
      </c>
      <c r="G94" t="n">
        <v>-16.51</v>
      </c>
      <c r="H94" t="n">
        <v>39.48</v>
      </c>
      <c r="I94" t="inlineStr">
        <is>
          <t>-</t>
        </is>
      </c>
      <c r="J94" t="inlineStr">
        <is>
          <t>-</t>
        </is>
      </c>
      <c r="K94" t="inlineStr">
        <is>
          <t>-</t>
        </is>
      </c>
    </row>
    <row r="95">
      <c r="A95" s="5" t="inlineStr">
        <is>
          <t>Op.Cashflow Wachstum 5J in %</t>
        </is>
      </c>
      <c r="B95" s="5" t="inlineStr">
        <is>
          <t>Op.Cashflow Wachstum 5Y in %</t>
        </is>
      </c>
      <c r="C95" t="n">
        <v>-14.04</v>
      </c>
      <c r="D95" t="n">
        <v>-9.369999999999999</v>
      </c>
      <c r="E95" t="n">
        <v>-16.29</v>
      </c>
      <c r="F95" t="n">
        <v>20.47</v>
      </c>
      <c r="G95" t="inlineStr">
        <is>
          <t>-</t>
        </is>
      </c>
      <c r="H95" t="inlineStr">
        <is>
          <t>-</t>
        </is>
      </c>
      <c r="I95" t="inlineStr">
        <is>
          <t>-</t>
        </is>
      </c>
      <c r="J95" t="inlineStr">
        <is>
          <t>-</t>
        </is>
      </c>
      <c r="K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c r="J96" t="inlineStr">
        <is>
          <t>-</t>
        </is>
      </c>
      <c r="K96" t="inlineStr">
        <is>
          <t>-</t>
        </is>
      </c>
    </row>
    <row r="97">
      <c r="A97" s="5" t="inlineStr">
        <is>
          <t>Working Capital in Mio</t>
        </is>
      </c>
      <c r="B97" s="5" t="inlineStr">
        <is>
          <t>Working Capital in M</t>
        </is>
      </c>
      <c r="C97" t="n">
        <v>-1421</v>
      </c>
      <c r="D97" t="n">
        <v>-957</v>
      </c>
      <c r="E97" t="n">
        <v>531</v>
      </c>
      <c r="F97" t="n">
        <v>449</v>
      </c>
      <c r="G97" t="n">
        <v>-2277</v>
      </c>
      <c r="H97" t="n">
        <v>-2374</v>
      </c>
      <c r="I97" t="n">
        <v>-2299</v>
      </c>
      <c r="J97" t="n">
        <v>-2538</v>
      </c>
      <c r="K97" t="n">
        <v>-637</v>
      </c>
      <c r="L97" t="n">
        <v>-841</v>
      </c>
    </row>
  </sheetData>
  <pageMargins bottom="1" footer="0.5" header="0.5" left="0.75" right="0.75" top="1"/>
</worksheet>
</file>

<file path=xl/worksheets/sheet47.xml><?xml version="1.0" encoding="utf-8"?>
<worksheet xmlns="http://schemas.openxmlformats.org/spreadsheetml/2006/main">
  <sheetPr>
    <outlinePr summaryBelow="1" summaryRight="1"/>
    <pageSetUpPr/>
  </sheetPr>
  <dimension ref="A1:P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s>
  <sheetData>
    <row r="1">
      <c r="A1" s="1" t="inlineStr">
        <is>
          <t xml:space="preserve">INTERCONT H </t>
        </is>
      </c>
      <c r="B1" s="2" t="inlineStr">
        <is>
          <t>WKN: A2PA4R  ISIN: GB00BHJYC057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+44-1895-512000</t>
        </is>
      </c>
      <c r="G4" t="inlineStr">
        <is>
          <t>18.02.2020</t>
        </is>
      </c>
      <c r="H4" t="inlineStr">
        <is>
          <t>Preliminary Results</t>
        </is>
      </c>
      <c r="J4" t="inlineStr">
        <is>
          <t>BlackRock, Inc.</t>
        </is>
      </c>
      <c r="L4" t="inlineStr">
        <is>
          <t>5,46%</t>
        </is>
      </c>
    </row>
    <row r="5">
      <c r="A5" s="5" t="inlineStr">
        <is>
          <t>Ticker</t>
        </is>
      </c>
      <c r="B5" t="inlineStr">
        <is>
          <t>IC1H</t>
        </is>
      </c>
      <c r="C5" s="5" t="inlineStr">
        <is>
          <t>Fax</t>
        </is>
      </c>
      <c r="D5" s="5" t="inlineStr"/>
      <c r="E5" t="inlineStr">
        <is>
          <t>+44-1895-512101</t>
        </is>
      </c>
      <c r="G5" t="inlineStr">
        <is>
          <t>02.04.2020</t>
        </is>
      </c>
      <c r="H5" t="inlineStr">
        <is>
          <t>Ex Dividend</t>
        </is>
      </c>
      <c r="J5" t="inlineStr">
        <is>
          <t>Boron Investments N.V.</t>
        </is>
      </c>
      <c r="L5" t="inlineStr">
        <is>
          <t>6,01%</t>
        </is>
      </c>
    </row>
    <row r="6">
      <c r="A6" s="5" t="inlineStr">
        <is>
          <t>Gelistet Seit / Listed Since</t>
        </is>
      </c>
      <c r="B6" t="inlineStr">
        <is>
          <t>-</t>
        </is>
      </c>
      <c r="C6" s="5" t="inlineStr">
        <is>
          <t>Internet</t>
        </is>
      </c>
      <c r="D6" s="5" t="inlineStr"/>
      <c r="E6" t="inlineStr">
        <is>
          <t>http://www.ihgplc.com</t>
        </is>
      </c>
      <c r="G6" t="inlineStr">
        <is>
          <t>07.05.2020</t>
        </is>
      </c>
      <c r="H6" t="inlineStr">
        <is>
          <t>Annual General Meeting</t>
        </is>
      </c>
      <c r="J6" t="inlineStr">
        <is>
          <t>Cedar Rock Capital Limited</t>
        </is>
      </c>
      <c r="L6" t="inlineStr">
        <is>
          <t>5,07%</t>
        </is>
      </c>
    </row>
    <row r="7">
      <c r="A7" s="5" t="inlineStr">
        <is>
          <t>Nominalwert / Nominal Value</t>
        </is>
      </c>
      <c r="B7" t="inlineStr">
        <is>
          <t>-</t>
        </is>
      </c>
      <c r="C7" s="5" t="inlineStr">
        <is>
          <t>E-Mail</t>
        </is>
      </c>
      <c r="D7" s="5" t="inlineStr"/>
      <c r="E7" t="inlineStr">
        <is>
          <t>companysecretariat@ihg.com</t>
        </is>
      </c>
      <c r="G7" t="inlineStr">
        <is>
          <t>14.05.2020</t>
        </is>
      </c>
      <c r="H7" t="inlineStr">
        <is>
          <t>Dividend Payout</t>
        </is>
      </c>
      <c r="J7" t="inlineStr">
        <is>
          <t>Fiera Capital Corporation</t>
        </is>
      </c>
      <c r="L7" t="inlineStr">
        <is>
          <t>6,06%</t>
        </is>
      </c>
    </row>
    <row r="8">
      <c r="A8" s="5" t="inlineStr">
        <is>
          <t>Land / Country</t>
        </is>
      </c>
      <c r="B8" t="inlineStr">
        <is>
          <t>Großbritannien</t>
        </is>
      </c>
      <c r="C8" s="5" t="inlineStr">
        <is>
          <t>Inv. Relations Telefon / Phone</t>
        </is>
      </c>
      <c r="D8" s="5" t="inlineStr"/>
      <c r="E8" t="inlineStr">
        <is>
          <t>+44-1895-512-176</t>
        </is>
      </c>
      <c r="G8" t="inlineStr">
        <is>
          <t>11.08.2020</t>
        </is>
      </c>
      <c r="H8" t="inlineStr">
        <is>
          <t>Score Half Year</t>
        </is>
      </c>
      <c r="J8" t="inlineStr">
        <is>
          <t>Fundsmith LLP</t>
        </is>
      </c>
      <c r="L8" t="inlineStr">
        <is>
          <t>5,18%</t>
        </is>
      </c>
    </row>
    <row r="9">
      <c r="A9" s="5" t="inlineStr">
        <is>
          <t>Währung / Currency</t>
        </is>
      </c>
      <c r="B9" t="inlineStr">
        <is>
          <t>USD</t>
        </is>
      </c>
      <c r="C9" s="5" t="inlineStr">
        <is>
          <t>Inv. Relations E-Mail</t>
        </is>
      </c>
      <c r="D9" s="5" t="inlineStr"/>
      <c r="E9" t="inlineStr">
        <is>
          <t>investors@ihg.com</t>
        </is>
      </c>
      <c r="J9" t="inlineStr">
        <is>
          <t>Freefloat</t>
        </is>
      </c>
      <c r="L9" t="inlineStr">
        <is>
          <t>72,22%</t>
        </is>
      </c>
    </row>
    <row r="10">
      <c r="A10" s="5" t="inlineStr">
        <is>
          <t>Branche / Industry</t>
        </is>
      </c>
      <c r="B10" t="inlineStr">
        <is>
          <t>Services</t>
        </is>
      </c>
      <c r="C10" s="5" t="inlineStr">
        <is>
          <t>Kontaktperson / Contact Person</t>
        </is>
      </c>
      <c r="D10" s="5" t="inlineStr"/>
      <c r="E10" t="inlineStr">
        <is>
          <t>Stuart Ford</t>
        </is>
      </c>
    </row>
    <row r="11">
      <c r="A11" s="5" t="inlineStr">
        <is>
          <t>Sektor / Sector</t>
        </is>
      </c>
      <c r="B11" t="inlineStr">
        <is>
          <t>Various</t>
        </is>
      </c>
    </row>
    <row r="12">
      <c r="A12" s="5" t="inlineStr">
        <is>
          <t>Typ / Genre</t>
        </is>
      </c>
      <c r="B12" t="inlineStr">
        <is>
          <t>Stammaktie</t>
        </is>
      </c>
    </row>
    <row r="13">
      <c r="A13" s="5" t="inlineStr">
        <is>
          <t>Adresse / Address</t>
        </is>
      </c>
      <c r="B13" t="inlineStr">
        <is>
          <t>InterContinental Hotels Group plcBroadwater Park  UK-Denham, Buckinghamshire, UB9 5HR</t>
        </is>
      </c>
    </row>
    <row r="14">
      <c r="A14" s="5" t="inlineStr">
        <is>
          <t>Management</t>
        </is>
      </c>
      <c r="B14" t="inlineStr">
        <is>
          <t>Keith Barr, Paul Edgecliffe-Johnson, Claire Bennet, Jolyon Bulley, Yasmin Diamond, Elie Maalouf, Kenneth Macpherson, George Turner, Nicolette Henfrey</t>
        </is>
      </c>
    </row>
    <row r="15">
      <c r="A15" s="5" t="inlineStr">
        <is>
          <t>Aufsichtsrat / Board</t>
        </is>
      </c>
      <c r="B15" t="inlineStr">
        <is>
          <t>Patrick Cescau, Keith Barr, Paul Edgecliffe-Johnson, Anne Busquet, Arthur de Haast, Ian Dyson, Jo Harlow, Elie Maalouf, Luke Mayhew, Jill McDonald, Dale Morrison, Malina Ngai, Sharon Rothstein</t>
        </is>
      </c>
    </row>
    <row r="16">
      <c r="A16" s="5" t="inlineStr">
        <is>
          <t>Beschreibung</t>
        </is>
      </c>
      <c r="B16" t="inlineStr">
        <is>
          <t>Intercontinental Hotels Group Plc ist eine international tätige Hotelgruppe. Zur Hotelgruppe gehören das InterContinental®, Crowne Plaza®, Hotel Indigo®, Holiday Inn®, Holiday Inn Express®, Holiday Inn Resort®, Holiday Inn Club Vacations®, Staybridge Suites®, Candlewood Suites®, Kimpton, EVEN™ Hotels und HUALUXE® Hotels and Resorts. Der Konzern betreibt mehr als 5.000 Hotels mit über 750.000 Zimmern in 100 Ländern in unterschiedlichen Führungsstrukturen: im Franchise, als Manager und als Eigentümer. Die Mehrzahl der Hotels wird als Franchisebetrieb geführt unter Nutzung des Markennamens und des Vertriebssystems der Unternehmensgruppe wie auch diverser sonstiger Dienstleistungen wie Ausbildungsprogramme und Marketingprogramme. Darüber hinaus bietet die Hotelgruppe die kostenlose Mitgliedschaft in ihrem IHG® Rewards Club an mit bereits über 90 Millionen Teilnehmern. Die Mitglieder haben die Möglichkeit bei jedem Aufenthalt in einem der Gruppenhotels Punkte zu sammeln und diese gegen diverse Angebote wie unter anderem kostenlose Übernachtungen oder Vielfliegermeilen einzulösen. Copyright 2014 FINANCE BASE AG</t>
        </is>
      </c>
    </row>
    <row r="17">
      <c r="A17" s="5" t="inlineStr">
        <is>
          <t>Profile</t>
        </is>
      </c>
      <c r="B17" t="inlineStr">
        <is>
          <t>InterContinental Hotels Group Plc is a hotel group with international operations. For hotel group include the InterContinental ®, Crowne Plaza®, Hotel Indigo®, Holiday Inn®, Holiday Inn Express®, Holiday Inn Resort ®, Holiday Inn Club Vacations®, Staybridge Suites®, Candlewood Suites®, Kimpton, EVEN ™ Hotels and HUALUXE ® hotels and resorts. The Group operates more than 5,000 hotels with over 750,000 rooms in 100 countries in various management structures in the franchise, as a manager and as the owner. The majority of the hotels is franchised operation using the brand name and distribution system of the Group as well as various other services such as training programs and marketing programs. In addition, the hotel group offers free membership in their IHG® Rewards Club with over 90 million subscribers. The members have the opportunity to collect during each stay in a group of hotels and redeem points against these various activities such as, among others, free nights or frequent flyer miles.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4627</v>
      </c>
      <c r="D20" t="n">
        <v>1933</v>
      </c>
      <c r="E20" t="n">
        <v>1784</v>
      </c>
      <c r="F20" t="n">
        <v>1715</v>
      </c>
      <c r="G20" t="n">
        <v>1803</v>
      </c>
      <c r="H20" t="n">
        <v>1858</v>
      </c>
      <c r="I20" t="n">
        <v>1903</v>
      </c>
      <c r="J20" t="n">
        <v>1835</v>
      </c>
      <c r="K20" t="n">
        <v>1768</v>
      </c>
      <c r="L20" t="n">
        <v>1628</v>
      </c>
      <c r="M20" t="n">
        <v>1538</v>
      </c>
      <c r="N20" t="n">
        <v>1854</v>
      </c>
      <c r="O20" t="n">
        <v>1771</v>
      </c>
      <c r="P20" t="n">
        <v>1771</v>
      </c>
    </row>
    <row r="21">
      <c r="A21" s="5" t="inlineStr">
        <is>
          <t>Bruttoergebnis vom Umsatz</t>
        </is>
      </c>
      <c r="B21" s="5" t="inlineStr">
        <is>
          <t>Gross Profit</t>
        </is>
      </c>
      <c r="C21" t="n">
        <v>3837</v>
      </c>
      <c r="D21" t="n">
        <v>1227</v>
      </c>
      <c r="E21" t="n">
        <v>1176</v>
      </c>
      <c r="F21" t="n">
        <v>1135</v>
      </c>
      <c r="G21" t="n">
        <v>1163</v>
      </c>
      <c r="H21" t="n">
        <v>1117</v>
      </c>
      <c r="I21" t="n">
        <v>1119</v>
      </c>
      <c r="J21" t="n">
        <v>1063</v>
      </c>
      <c r="K21" t="n">
        <v>997</v>
      </c>
      <c r="L21" t="n">
        <v>875</v>
      </c>
      <c r="M21" t="n">
        <v>678</v>
      </c>
      <c r="N21" t="n">
        <v>1031</v>
      </c>
      <c r="O21" t="n">
        <v>946</v>
      </c>
      <c r="P21" t="n">
        <v>946</v>
      </c>
    </row>
    <row r="22">
      <c r="A22" s="5" t="inlineStr">
        <is>
          <t>Operatives Ergebnis (EBIT)</t>
        </is>
      </c>
      <c r="B22" s="5" t="inlineStr">
        <is>
          <t>EBIT Earning Before Interest &amp; Tax</t>
        </is>
      </c>
      <c r="C22" t="n">
        <v>630</v>
      </c>
      <c r="D22" t="n">
        <v>566</v>
      </c>
      <c r="E22" t="n">
        <v>763</v>
      </c>
      <c r="F22" t="n">
        <v>678</v>
      </c>
      <c r="G22" t="n">
        <v>1499</v>
      </c>
      <c r="H22" t="n">
        <v>680</v>
      </c>
      <c r="I22" t="n">
        <v>673</v>
      </c>
      <c r="J22" t="n">
        <v>610</v>
      </c>
      <c r="K22" t="n">
        <v>594</v>
      </c>
      <c r="L22" t="n">
        <v>459</v>
      </c>
      <c r="M22" t="n">
        <v>-10</v>
      </c>
      <c r="N22" t="n">
        <v>403</v>
      </c>
      <c r="O22" t="n">
        <v>534</v>
      </c>
      <c r="P22" t="n">
        <v>534</v>
      </c>
    </row>
    <row r="23">
      <c r="A23" s="5" t="inlineStr">
        <is>
          <t>Finanzergebnis</t>
        </is>
      </c>
      <c r="B23" s="5" t="inlineStr">
        <is>
          <t>Financial Result</t>
        </is>
      </c>
      <c r="C23" t="n">
        <v>-88</v>
      </c>
      <c r="D23" t="n">
        <v>-81</v>
      </c>
      <c r="E23" t="n">
        <v>-85</v>
      </c>
      <c r="F23" t="n">
        <v>-87</v>
      </c>
      <c r="G23" t="n">
        <v>-87</v>
      </c>
      <c r="H23" t="n">
        <v>-80</v>
      </c>
      <c r="I23" t="n">
        <v>-73</v>
      </c>
      <c r="J23" t="n">
        <v>-54</v>
      </c>
      <c r="K23" t="n">
        <v>-62</v>
      </c>
      <c r="L23" t="n">
        <v>-62</v>
      </c>
      <c r="M23" t="n">
        <v>-54</v>
      </c>
      <c r="N23" t="n">
        <v>-101</v>
      </c>
      <c r="O23" t="n">
        <v>-90</v>
      </c>
      <c r="P23" t="n">
        <v>-90</v>
      </c>
    </row>
    <row r="24">
      <c r="A24" s="5" t="inlineStr">
        <is>
          <t>Ergebnis vor Steuer (EBT)</t>
        </is>
      </c>
      <c r="B24" s="5" t="inlineStr">
        <is>
          <t>EBT Earning Before Tax</t>
        </is>
      </c>
      <c r="C24" t="n">
        <v>542</v>
      </c>
      <c r="D24" t="n">
        <v>485</v>
      </c>
      <c r="E24" t="n">
        <v>678</v>
      </c>
      <c r="F24" t="n">
        <v>591</v>
      </c>
      <c r="G24" t="n">
        <v>1412</v>
      </c>
      <c r="H24" t="n">
        <v>600</v>
      </c>
      <c r="I24" t="n">
        <v>600</v>
      </c>
      <c r="J24" t="n">
        <v>556</v>
      </c>
      <c r="K24" t="n">
        <v>532</v>
      </c>
      <c r="L24" t="n">
        <v>397</v>
      </c>
      <c r="M24" t="n">
        <v>-64</v>
      </c>
      <c r="N24" t="n">
        <v>302</v>
      </c>
      <c r="O24" t="n">
        <v>444</v>
      </c>
      <c r="P24" t="n">
        <v>444</v>
      </c>
    </row>
    <row r="25">
      <c r="A25" s="5" t="inlineStr">
        <is>
          <t>Ergebnis nach Steuer</t>
        </is>
      </c>
      <c r="B25" s="5" t="inlineStr">
        <is>
          <t>Earnings after tax</t>
        </is>
      </c>
      <c r="C25" t="n">
        <v>386</v>
      </c>
      <c r="D25" t="n">
        <v>352</v>
      </c>
      <c r="E25" t="n">
        <v>593</v>
      </c>
      <c r="F25" t="n">
        <v>417</v>
      </c>
      <c r="G25" t="n">
        <v>1224</v>
      </c>
      <c r="H25" t="n">
        <v>392</v>
      </c>
      <c r="I25" t="n">
        <v>374</v>
      </c>
      <c r="J25" t="n">
        <v>545</v>
      </c>
      <c r="K25" t="n">
        <v>460</v>
      </c>
      <c r="L25" t="n">
        <v>291</v>
      </c>
      <c r="M25" t="n">
        <v>208</v>
      </c>
      <c r="N25" t="n">
        <v>248</v>
      </c>
      <c r="O25" t="n">
        <v>420</v>
      </c>
      <c r="P25" t="n">
        <v>420</v>
      </c>
    </row>
    <row r="26">
      <c r="A26" s="5" t="inlineStr">
        <is>
          <t>Minderheitenanteil</t>
        </is>
      </c>
      <c r="B26" s="5" t="inlineStr">
        <is>
          <t>Minority Share</t>
        </is>
      </c>
      <c r="C26" t="n">
        <v>-1</v>
      </c>
      <c r="D26" t="n">
        <v>-1</v>
      </c>
      <c r="E26" t="n">
        <v>-1</v>
      </c>
      <c r="F26" t="n">
        <v>-3</v>
      </c>
      <c r="G26" t="n">
        <v>-2</v>
      </c>
      <c r="H26" t="n">
        <v>-1</v>
      </c>
      <c r="I26" t="n">
        <v>-2</v>
      </c>
      <c r="J26" t="n">
        <v>-1</v>
      </c>
      <c r="K26" t="inlineStr">
        <is>
          <t>-</t>
        </is>
      </c>
      <c r="L26" t="inlineStr">
        <is>
          <t>-</t>
        </is>
      </c>
      <c r="M26" t="n">
        <v>-1</v>
      </c>
      <c r="N26" t="inlineStr">
        <is>
          <t>-</t>
        </is>
      </c>
      <c r="O26" t="inlineStr">
        <is>
          <t>-</t>
        </is>
      </c>
      <c r="P26" t="inlineStr">
        <is>
          <t>-</t>
        </is>
      </c>
    </row>
    <row r="27">
      <c r="A27" s="5" t="inlineStr">
        <is>
          <t>Jahresüberschuss/-fehlbetrag</t>
        </is>
      </c>
      <c r="B27" s="5" t="inlineStr">
        <is>
          <t>Net Profit</t>
        </is>
      </c>
      <c r="C27" t="n">
        <v>385</v>
      </c>
      <c r="D27" t="n">
        <v>351</v>
      </c>
      <c r="E27" t="n">
        <v>592</v>
      </c>
      <c r="F27" t="n">
        <v>414</v>
      </c>
      <c r="G27" t="n">
        <v>1222</v>
      </c>
      <c r="H27" t="n">
        <v>391</v>
      </c>
      <c r="I27" t="n">
        <v>372</v>
      </c>
      <c r="J27" t="n">
        <v>544</v>
      </c>
      <c r="K27" t="n">
        <v>460</v>
      </c>
      <c r="L27" t="n">
        <v>293</v>
      </c>
      <c r="M27" t="n">
        <v>213</v>
      </c>
      <c r="N27" t="n">
        <v>262</v>
      </c>
      <c r="O27" t="n">
        <v>463</v>
      </c>
      <c r="P27" t="n">
        <v>463</v>
      </c>
    </row>
    <row r="28">
      <c r="A28" s="5" t="inlineStr">
        <is>
          <t>Summe Umlaufvermögen</t>
        </is>
      </c>
      <c r="B28" s="5" t="inlineStr">
        <is>
          <t>Current Assets</t>
        </is>
      </c>
      <c r="C28" t="n">
        <v>916</v>
      </c>
      <c r="D28" t="n">
        <v>1376</v>
      </c>
      <c r="E28" t="n">
        <v>839</v>
      </c>
      <c r="F28" t="n">
        <v>778</v>
      </c>
      <c r="G28" t="n">
        <v>1606</v>
      </c>
      <c r="H28" t="n">
        <v>624</v>
      </c>
      <c r="I28" t="n">
        <v>586</v>
      </c>
      <c r="J28" t="n">
        <v>660</v>
      </c>
      <c r="K28" t="n">
        <v>578</v>
      </c>
      <c r="L28" t="n">
        <v>466</v>
      </c>
      <c r="M28" t="n">
        <v>419</v>
      </c>
      <c r="N28" t="n">
        <v>544</v>
      </c>
      <c r="O28" t="n">
        <v>710</v>
      </c>
      <c r="P28" t="n">
        <v>710</v>
      </c>
    </row>
    <row r="29">
      <c r="A29" s="5" t="inlineStr">
        <is>
          <t>Summe Anlagevermögen</t>
        </is>
      </c>
      <c r="B29" s="5" t="inlineStr">
        <is>
          <t>Fixed Assets</t>
        </is>
      </c>
      <c r="C29" t="n">
        <v>3060</v>
      </c>
      <c r="D29" t="n">
        <v>2377</v>
      </c>
      <c r="E29" t="n">
        <v>2336</v>
      </c>
      <c r="F29" t="n">
        <v>2149</v>
      </c>
      <c r="G29" t="n">
        <v>2163</v>
      </c>
      <c r="H29" t="n">
        <v>2194</v>
      </c>
      <c r="I29" t="n">
        <v>2367</v>
      </c>
      <c r="J29" t="n">
        <v>2603</v>
      </c>
      <c r="K29" t="n">
        <v>2390</v>
      </c>
      <c r="L29" t="n">
        <v>2310</v>
      </c>
      <c r="M29" t="n">
        <v>2474</v>
      </c>
      <c r="N29" t="n">
        <v>2574</v>
      </c>
      <c r="O29" t="n">
        <v>2907</v>
      </c>
      <c r="P29" t="n">
        <v>2907</v>
      </c>
    </row>
    <row r="30">
      <c r="A30" s="5" t="inlineStr">
        <is>
          <t>Summe Aktiva</t>
        </is>
      </c>
      <c r="B30" s="5" t="inlineStr">
        <is>
          <t>Total Assets</t>
        </is>
      </c>
      <c r="C30" t="n">
        <v>3976</v>
      </c>
      <c r="D30" t="n">
        <v>3753</v>
      </c>
      <c r="E30" t="n">
        <v>3175</v>
      </c>
      <c r="F30" t="n">
        <v>2927</v>
      </c>
      <c r="G30" t="n">
        <v>3769</v>
      </c>
      <c r="H30" t="n">
        <v>2818</v>
      </c>
      <c r="I30" t="n">
        <v>2953</v>
      </c>
      <c r="J30" t="n">
        <v>3263</v>
      </c>
      <c r="K30" t="n">
        <v>2968</v>
      </c>
      <c r="L30" t="n">
        <v>2776</v>
      </c>
      <c r="M30" t="n">
        <v>2893</v>
      </c>
      <c r="N30" t="n">
        <v>3118</v>
      </c>
      <c r="O30" t="n">
        <v>3617</v>
      </c>
      <c r="P30" t="n">
        <v>3617</v>
      </c>
    </row>
    <row r="31">
      <c r="A31" s="5" t="inlineStr">
        <is>
          <t>Summe kurzfristiges Fremdkapital</t>
        </is>
      </c>
      <c r="B31" s="5" t="inlineStr">
        <is>
          <t>Short-Term Debt</t>
        </is>
      </c>
      <c r="C31" t="n">
        <v>1365</v>
      </c>
      <c r="D31" t="n">
        <v>1370</v>
      </c>
      <c r="E31" t="n">
        <v>1304</v>
      </c>
      <c r="F31" t="n">
        <v>1134</v>
      </c>
      <c r="G31" t="n">
        <v>1369</v>
      </c>
      <c r="H31" t="n">
        <v>943</v>
      </c>
      <c r="I31" t="n">
        <v>814</v>
      </c>
      <c r="J31" t="n">
        <v>780</v>
      </c>
      <c r="K31" t="n">
        <v>860</v>
      </c>
      <c r="L31" t="n">
        <v>921</v>
      </c>
      <c r="M31" t="n">
        <v>1053</v>
      </c>
      <c r="N31" t="n">
        <v>1141</v>
      </c>
      <c r="O31" t="n">
        <v>1226</v>
      </c>
      <c r="P31" t="n">
        <v>1226</v>
      </c>
    </row>
    <row r="32">
      <c r="A32" s="5" t="inlineStr">
        <is>
          <t>Summe langfristiges Fremdkapital</t>
        </is>
      </c>
      <c r="B32" s="5" t="inlineStr">
        <is>
          <t>Long-Term Debt</t>
        </is>
      </c>
      <c r="C32" t="n">
        <v>4054</v>
      </c>
      <c r="D32" t="n">
        <v>3460</v>
      </c>
      <c r="E32" t="n">
        <v>2722</v>
      </c>
      <c r="F32" t="n">
        <v>2552</v>
      </c>
      <c r="G32" t="n">
        <v>2081</v>
      </c>
      <c r="H32" t="n">
        <v>2498</v>
      </c>
      <c r="I32" t="n">
        <v>2213</v>
      </c>
      <c r="J32" t="n">
        <v>2105</v>
      </c>
      <c r="K32" t="n">
        <v>1493</v>
      </c>
      <c r="L32" t="n">
        <v>1564</v>
      </c>
      <c r="M32" t="n">
        <v>1684</v>
      </c>
      <c r="N32" t="n">
        <v>1972</v>
      </c>
      <c r="O32" t="n">
        <v>2287</v>
      </c>
      <c r="P32" t="n">
        <v>2287</v>
      </c>
    </row>
    <row r="33">
      <c r="A33" s="5" t="inlineStr">
        <is>
          <t>Summe Fremdkapital</t>
        </is>
      </c>
      <c r="B33" s="5" t="inlineStr">
        <is>
          <t>Total Liabilities</t>
        </is>
      </c>
      <c r="C33" t="n">
        <v>5441</v>
      </c>
      <c r="D33" t="n">
        <v>4830</v>
      </c>
      <c r="E33" t="n">
        <v>4026</v>
      </c>
      <c r="F33" t="n">
        <v>3686</v>
      </c>
      <c r="G33" t="n">
        <v>3450</v>
      </c>
      <c r="H33" t="n">
        <v>3535</v>
      </c>
      <c r="I33" t="n">
        <v>3027</v>
      </c>
      <c r="J33" t="n">
        <v>2946</v>
      </c>
      <c r="K33" t="n">
        <v>2413</v>
      </c>
      <c r="L33" t="n">
        <v>2485</v>
      </c>
      <c r="M33" t="n">
        <v>2737</v>
      </c>
      <c r="N33" t="n">
        <v>3117</v>
      </c>
      <c r="O33" t="n">
        <v>3519</v>
      </c>
      <c r="P33" t="n">
        <v>3519</v>
      </c>
    </row>
    <row r="34">
      <c r="A34" s="5" t="inlineStr">
        <is>
          <t>Minderheitenanteil</t>
        </is>
      </c>
      <c r="B34" s="5" t="inlineStr">
        <is>
          <t>Minority Share</t>
        </is>
      </c>
      <c r="C34" t="n">
        <v>8</v>
      </c>
      <c r="D34" t="n">
        <v>8</v>
      </c>
      <c r="E34" t="n">
        <v>7</v>
      </c>
      <c r="F34" t="n">
        <v>8</v>
      </c>
      <c r="G34" t="n">
        <v>10</v>
      </c>
      <c r="H34" t="n">
        <v>8</v>
      </c>
      <c r="I34" t="n">
        <v>8</v>
      </c>
      <c r="J34" t="n">
        <v>9</v>
      </c>
      <c r="K34" t="n">
        <v>8</v>
      </c>
      <c r="L34" t="n">
        <v>7</v>
      </c>
      <c r="M34" t="n">
        <v>7</v>
      </c>
      <c r="N34" t="n">
        <v>7</v>
      </c>
      <c r="O34" t="n">
        <v>6</v>
      </c>
      <c r="P34" t="n">
        <v>6</v>
      </c>
    </row>
    <row r="35">
      <c r="A35" s="5" t="inlineStr">
        <is>
          <t>Summe Eigenkapital</t>
        </is>
      </c>
      <c r="B35" s="5" t="inlineStr">
        <is>
          <t>Equity</t>
        </is>
      </c>
      <c r="C35" t="n">
        <v>-1473</v>
      </c>
      <c r="D35" t="n">
        <v>-1085</v>
      </c>
      <c r="E35" t="n">
        <v>-858</v>
      </c>
      <c r="F35" t="n">
        <v>-767</v>
      </c>
      <c r="G35" t="n">
        <v>309</v>
      </c>
      <c r="H35" t="n">
        <v>-725</v>
      </c>
      <c r="I35" t="n">
        <v>-82</v>
      </c>
      <c r="J35" t="n">
        <v>308</v>
      </c>
      <c r="K35" t="n">
        <v>547</v>
      </c>
      <c r="L35" t="n">
        <v>284</v>
      </c>
      <c r="M35" t="n">
        <v>149</v>
      </c>
      <c r="N35" t="n">
        <v>-6</v>
      </c>
      <c r="O35" t="n">
        <v>92</v>
      </c>
      <c r="P35" t="n">
        <v>92</v>
      </c>
    </row>
    <row r="36">
      <c r="A36" s="5" t="inlineStr">
        <is>
          <t>Summe Passiva</t>
        </is>
      </c>
      <c r="B36" s="5" t="inlineStr">
        <is>
          <t>Liabilities &amp; Shareholder Equity</t>
        </is>
      </c>
      <c r="C36" t="n">
        <v>3976</v>
      </c>
      <c r="D36" t="n">
        <v>3753</v>
      </c>
      <c r="E36" t="n">
        <v>3175</v>
      </c>
      <c r="F36" t="n">
        <v>2927</v>
      </c>
      <c r="G36" t="n">
        <v>3769</v>
      </c>
      <c r="H36" t="n">
        <v>2818</v>
      </c>
      <c r="I36" t="n">
        <v>2953</v>
      </c>
      <c r="J36" t="n">
        <v>3263</v>
      </c>
      <c r="K36" t="n">
        <v>2968</v>
      </c>
      <c r="L36" t="n">
        <v>2776</v>
      </c>
      <c r="M36" t="n">
        <v>2893</v>
      </c>
      <c r="N36" t="n">
        <v>3118</v>
      </c>
      <c r="O36" t="n">
        <v>3617</v>
      </c>
      <c r="P36" t="n">
        <v>3617</v>
      </c>
    </row>
    <row r="37">
      <c r="A37" s="5" t="inlineStr">
        <is>
          <t>Mio.Aktien im Umlauf</t>
        </is>
      </c>
      <c r="B37" s="5" t="inlineStr">
        <is>
          <t>Million shares outstanding</t>
        </is>
      </c>
      <c r="C37" t="n">
        <v>187</v>
      </c>
      <c r="D37" t="n">
        <v>197.6</v>
      </c>
      <c r="E37" t="n">
        <v>197.6</v>
      </c>
      <c r="F37" t="n">
        <v>206.38</v>
      </c>
      <c r="G37" t="n">
        <v>248</v>
      </c>
      <c r="H37" t="n">
        <v>248</v>
      </c>
      <c r="I37" t="n">
        <v>269</v>
      </c>
      <c r="J37" t="n">
        <v>268</v>
      </c>
      <c r="K37" t="n">
        <v>290</v>
      </c>
      <c r="L37" t="n">
        <v>289</v>
      </c>
      <c r="M37" t="n">
        <v>287</v>
      </c>
      <c r="N37" t="n">
        <v>296</v>
      </c>
      <c r="O37" t="n">
        <v>329</v>
      </c>
      <c r="P37" t="n">
        <v>329</v>
      </c>
    </row>
    <row r="38">
      <c r="A38" s="5" t="inlineStr">
        <is>
          <t>Gezeichnetes Kapital (in Mio.)</t>
        </is>
      </c>
      <c r="B38" s="5" t="inlineStr">
        <is>
          <t>Subscribed Capital in M</t>
        </is>
      </c>
      <c r="C38" t="n">
        <v>151</v>
      </c>
      <c r="D38" t="n">
        <v>146</v>
      </c>
      <c r="E38" t="n">
        <v>154</v>
      </c>
      <c r="F38" t="n">
        <v>154</v>
      </c>
      <c r="G38" t="n">
        <v>169</v>
      </c>
      <c r="H38" t="n">
        <v>178</v>
      </c>
      <c r="I38" t="n">
        <v>189</v>
      </c>
      <c r="J38" t="n">
        <v>179</v>
      </c>
      <c r="K38" t="n">
        <v>162</v>
      </c>
      <c r="L38" t="n">
        <v>155</v>
      </c>
      <c r="M38" t="n">
        <v>142</v>
      </c>
      <c r="N38" t="n">
        <v>118</v>
      </c>
      <c r="O38" t="n">
        <v>163</v>
      </c>
      <c r="P38" t="n">
        <v>163</v>
      </c>
    </row>
    <row r="39">
      <c r="A39" s="5" t="inlineStr">
        <is>
          <t>Ergebnis je Aktie (brutto)</t>
        </is>
      </c>
      <c r="B39" s="5" t="inlineStr">
        <is>
          <t>Earnings per share</t>
        </is>
      </c>
      <c r="C39" t="n">
        <v>2.9</v>
      </c>
      <c r="D39" t="n">
        <v>2.45</v>
      </c>
      <c r="E39" t="n">
        <v>3.43</v>
      </c>
      <c r="F39" t="n">
        <v>2.86</v>
      </c>
      <c r="G39" t="n">
        <v>5.69</v>
      </c>
      <c r="H39" t="n">
        <v>2.42</v>
      </c>
      <c r="I39" t="n">
        <v>2.23</v>
      </c>
      <c r="J39" t="n">
        <v>2.07</v>
      </c>
      <c r="K39" t="n">
        <v>1.83</v>
      </c>
      <c r="L39" t="n">
        <v>1.37</v>
      </c>
      <c r="M39" t="n">
        <v>-0.22</v>
      </c>
      <c r="N39" t="n">
        <v>1.02</v>
      </c>
      <c r="O39" t="n">
        <v>1.35</v>
      </c>
      <c r="P39" t="n">
        <v>1.35</v>
      </c>
    </row>
    <row r="40">
      <c r="A40" s="5" t="inlineStr">
        <is>
          <t>Ergebnis je Aktie (unverwässert)</t>
        </is>
      </c>
      <c r="B40" s="5" t="inlineStr">
        <is>
          <t>Basic Earnings per share</t>
        </is>
      </c>
      <c r="C40" t="n">
        <v>2.1</v>
      </c>
      <c r="D40" t="n">
        <v>1.85</v>
      </c>
      <c r="E40" t="n">
        <v>3.07</v>
      </c>
      <c r="F40" t="n">
        <v>1.95</v>
      </c>
      <c r="G40" t="n">
        <v>5.2</v>
      </c>
      <c r="H40" t="n">
        <v>1.58</v>
      </c>
      <c r="I40" t="n">
        <v>1.41</v>
      </c>
      <c r="J40" t="n">
        <v>1.9</v>
      </c>
      <c r="K40" t="n">
        <v>1.59</v>
      </c>
      <c r="L40" t="n">
        <v>1.02</v>
      </c>
      <c r="M40" t="n">
        <v>0.75</v>
      </c>
      <c r="N40" t="n">
        <v>0.91</v>
      </c>
      <c r="O40" t="n">
        <v>1.45</v>
      </c>
      <c r="P40" t="n">
        <v>1.45</v>
      </c>
    </row>
    <row r="41">
      <c r="A41" s="5" t="inlineStr">
        <is>
          <t>Ergebnis je Aktie (verwässert)</t>
        </is>
      </c>
      <c r="B41" s="5" t="inlineStr">
        <is>
          <t>Diluted Earnings per share</t>
        </is>
      </c>
      <c r="C41" t="n">
        <v>2.09</v>
      </c>
      <c r="D41" t="n">
        <v>1.83</v>
      </c>
      <c r="E41" t="n">
        <v>3.05</v>
      </c>
      <c r="F41" t="n">
        <v>1.94</v>
      </c>
      <c r="G41" t="n">
        <v>5.13</v>
      </c>
      <c r="H41" t="n">
        <v>1.56</v>
      </c>
      <c r="I41" t="n">
        <v>1.39</v>
      </c>
      <c r="J41" t="n">
        <v>1.86</v>
      </c>
      <c r="K41" t="n">
        <v>1.55</v>
      </c>
      <c r="L41" t="n">
        <v>0.99</v>
      </c>
      <c r="M41" t="n">
        <v>0.72</v>
      </c>
      <c r="N41" t="n">
        <v>0.89</v>
      </c>
      <c r="O41" t="n">
        <v>1.41</v>
      </c>
      <c r="P41" t="n">
        <v>1.41</v>
      </c>
    </row>
    <row r="42">
      <c r="A42" s="5" t="inlineStr">
        <is>
          <t>Dividende je Aktie</t>
        </is>
      </c>
      <c r="B42" s="5" t="inlineStr">
        <is>
          <t>Dividend per share</t>
        </is>
      </c>
      <c r="C42" t="n">
        <v>1.26</v>
      </c>
      <c r="D42" t="n">
        <v>1.14</v>
      </c>
      <c r="E42" t="n">
        <v>1.04</v>
      </c>
      <c r="F42" t="n">
        <v>0.9</v>
      </c>
      <c r="G42" t="n">
        <v>0.85</v>
      </c>
      <c r="H42" t="n">
        <v>0.77</v>
      </c>
      <c r="I42" t="n">
        <v>0.7</v>
      </c>
      <c r="J42" t="n">
        <v>0.64</v>
      </c>
      <c r="K42" t="n">
        <v>0.55</v>
      </c>
      <c r="L42" t="n">
        <v>0.48</v>
      </c>
      <c r="M42" t="n">
        <v>0.41</v>
      </c>
      <c r="N42" t="n">
        <v>0.41</v>
      </c>
      <c r="O42" t="n">
        <v>0.27</v>
      </c>
      <c r="P42" t="n">
        <v>0.27</v>
      </c>
    </row>
    <row r="43">
      <c r="A43" s="5" t="inlineStr">
        <is>
          <t>Sonderdividende je Aktie</t>
        </is>
      </c>
      <c r="B43" s="5" t="inlineStr">
        <is>
          <t>Special Dividend per share</t>
        </is>
      </c>
      <c r="C43" t="inlineStr">
        <is>
          <t>-</t>
        </is>
      </c>
      <c r="D43" t="inlineStr">
        <is>
          <t>-</t>
        </is>
      </c>
      <c r="E43" t="inlineStr">
        <is>
          <t>-</t>
        </is>
      </c>
      <c r="F43" t="n">
        <v>6.33</v>
      </c>
      <c r="G43" t="inlineStr">
        <is>
          <t>-</t>
        </is>
      </c>
      <c r="H43" t="n">
        <v>2.93</v>
      </c>
      <c r="I43" t="inlineStr">
        <is>
          <t>-</t>
        </is>
      </c>
      <c r="J43" t="inlineStr">
        <is>
          <t>-</t>
        </is>
      </c>
      <c r="K43" t="inlineStr">
        <is>
          <t>-</t>
        </is>
      </c>
      <c r="L43" t="inlineStr">
        <is>
          <t>-</t>
        </is>
      </c>
      <c r="M43" t="inlineStr">
        <is>
          <t>-</t>
        </is>
      </c>
      <c r="N43" t="inlineStr">
        <is>
          <t>-</t>
        </is>
      </c>
      <c r="O43" t="inlineStr">
        <is>
          <t>-</t>
        </is>
      </c>
      <c r="P43" t="inlineStr">
        <is>
          <t>-</t>
        </is>
      </c>
    </row>
    <row r="44">
      <c r="A44" s="5" t="inlineStr">
        <is>
          <t>Dividendenausschüttung in Mio</t>
        </is>
      </c>
      <c r="B44" s="5" t="inlineStr">
        <is>
          <t>Dividend Payment in M</t>
        </is>
      </c>
      <c r="C44" t="inlineStr">
        <is>
          <t>-</t>
        </is>
      </c>
      <c r="D44" t="inlineStr">
        <is>
          <t>-</t>
        </is>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c r="O44" t="inlineStr">
        <is>
          <t>-</t>
        </is>
      </c>
      <c r="P44" t="inlineStr">
        <is>
          <t>-</t>
        </is>
      </c>
    </row>
    <row r="45">
      <c r="A45" s="5" t="inlineStr">
        <is>
          <t>Umsatz je Aktie</t>
        </is>
      </c>
      <c r="B45" s="5" t="inlineStr">
        <is>
          <t>Revenue per share</t>
        </is>
      </c>
      <c r="C45" t="n">
        <v>24.74</v>
      </c>
      <c r="D45" t="n">
        <v>9.779999999999999</v>
      </c>
      <c r="E45" t="n">
        <v>9.029999999999999</v>
      </c>
      <c r="F45" t="n">
        <v>8.31</v>
      </c>
      <c r="G45" t="n">
        <v>7.27</v>
      </c>
      <c r="H45" t="n">
        <v>7.49</v>
      </c>
      <c r="I45" t="n">
        <v>7.07</v>
      </c>
      <c r="J45" t="n">
        <v>6.85</v>
      </c>
      <c r="K45" t="n">
        <v>6.1</v>
      </c>
      <c r="L45" t="n">
        <v>5.63</v>
      </c>
      <c r="M45" t="n">
        <v>5.36</v>
      </c>
      <c r="N45" t="n">
        <v>6.26</v>
      </c>
      <c r="O45" t="n">
        <v>5.38</v>
      </c>
      <c r="P45" t="n">
        <v>5.38</v>
      </c>
    </row>
    <row r="46">
      <c r="A46" s="5" t="inlineStr">
        <is>
          <t>Buchwert je Aktie</t>
        </is>
      </c>
      <c r="B46" s="5" t="inlineStr">
        <is>
          <t>Book value per share</t>
        </is>
      </c>
      <c r="C46" t="n">
        <v>-7.88</v>
      </c>
      <c r="D46" t="n">
        <v>-5.49</v>
      </c>
      <c r="E46" t="n">
        <v>-4.34</v>
      </c>
      <c r="F46" t="n">
        <v>-3.72</v>
      </c>
      <c r="G46" t="n">
        <v>1.25</v>
      </c>
      <c r="H46" t="n">
        <v>-2.92</v>
      </c>
      <c r="I46" t="n">
        <v>-0.3</v>
      </c>
      <c r="J46" t="n">
        <v>1.15</v>
      </c>
      <c r="K46" t="n">
        <v>1.89</v>
      </c>
      <c r="L46" t="n">
        <v>0.98</v>
      </c>
      <c r="M46" t="n">
        <v>0.52</v>
      </c>
      <c r="N46" t="n">
        <v>-0.02</v>
      </c>
      <c r="O46" t="n">
        <v>0.28</v>
      </c>
      <c r="P46" t="n">
        <v>0.28</v>
      </c>
    </row>
    <row r="47">
      <c r="A47" s="5" t="inlineStr">
        <is>
          <t>Cashflow je Aktie</t>
        </is>
      </c>
      <c r="B47" s="5" t="inlineStr">
        <is>
          <t>Cashflow per share</t>
        </is>
      </c>
      <c r="C47" t="n">
        <v>3.49</v>
      </c>
      <c r="D47" t="n">
        <v>3.37</v>
      </c>
      <c r="E47" t="n">
        <v>3.21</v>
      </c>
      <c r="F47" t="n">
        <v>3.64</v>
      </c>
      <c r="G47" t="n">
        <v>2.53</v>
      </c>
      <c r="H47" t="n">
        <v>2.19</v>
      </c>
      <c r="I47" t="n">
        <v>2.32</v>
      </c>
      <c r="J47" t="n">
        <v>1.76</v>
      </c>
      <c r="K47" t="n">
        <v>1.65</v>
      </c>
      <c r="L47" t="n">
        <v>1.6</v>
      </c>
      <c r="M47" t="n">
        <v>1.51</v>
      </c>
      <c r="N47" t="n">
        <v>2.17</v>
      </c>
      <c r="O47" t="n">
        <v>1.41</v>
      </c>
      <c r="P47" t="n">
        <v>1.41</v>
      </c>
    </row>
    <row r="48">
      <c r="A48" s="5" t="inlineStr">
        <is>
          <t>Bilanzsumme je Aktie</t>
        </is>
      </c>
      <c r="B48" s="5" t="inlineStr">
        <is>
          <t>Total assets per share</t>
        </is>
      </c>
      <c r="C48" t="n">
        <v>21.26</v>
      </c>
      <c r="D48" t="n">
        <v>18.99</v>
      </c>
      <c r="E48" t="n">
        <v>16.07</v>
      </c>
      <c r="F48" t="n">
        <v>14.18</v>
      </c>
      <c r="G48" t="n">
        <v>15.2</v>
      </c>
      <c r="H48" t="n">
        <v>11.36</v>
      </c>
      <c r="I48" t="n">
        <v>10.98</v>
      </c>
      <c r="J48" t="n">
        <v>12.18</v>
      </c>
      <c r="K48" t="n">
        <v>10.23</v>
      </c>
      <c r="L48" t="n">
        <v>9.609999999999999</v>
      </c>
      <c r="M48" t="n">
        <v>10.08</v>
      </c>
      <c r="N48" t="n">
        <v>10.53</v>
      </c>
      <c r="O48" t="n">
        <v>10.99</v>
      </c>
      <c r="P48" t="n">
        <v>10.99</v>
      </c>
    </row>
    <row r="49">
      <c r="A49" s="5" t="inlineStr">
        <is>
          <t>Personal am Ende des Jahres</t>
        </is>
      </c>
      <c r="B49" s="5" t="inlineStr">
        <is>
          <t>Staff at the end of year</t>
        </is>
      </c>
      <c r="C49" t="n">
        <v>9636</v>
      </c>
      <c r="D49" t="n">
        <v>7598</v>
      </c>
      <c r="E49" t="n">
        <v>6658</v>
      </c>
      <c r="F49" t="n">
        <v>6587</v>
      </c>
      <c r="G49" t="n">
        <v>7311</v>
      </c>
      <c r="H49" t="n">
        <v>7797</v>
      </c>
      <c r="I49" t="n">
        <v>8179</v>
      </c>
      <c r="J49" t="n">
        <v>7981</v>
      </c>
      <c r="K49" t="n">
        <v>7956</v>
      </c>
      <c r="L49" t="n">
        <v>7858</v>
      </c>
      <c r="M49" t="n">
        <v>7556</v>
      </c>
      <c r="N49" t="n">
        <v>7949</v>
      </c>
      <c r="O49" t="n">
        <v>8674</v>
      </c>
      <c r="P49" t="n">
        <v>8674</v>
      </c>
    </row>
    <row r="50">
      <c r="A50" s="5" t="inlineStr">
        <is>
          <t>Personalaufwand in Mio. USD</t>
        </is>
      </c>
      <c r="B50" s="5" t="inlineStr">
        <is>
          <t>Personnel expenses in M</t>
        </is>
      </c>
      <c r="C50" t="n">
        <v>2180</v>
      </c>
      <c r="D50" t="n">
        <v>2165</v>
      </c>
      <c r="E50" t="n">
        <v>2040</v>
      </c>
      <c r="F50" t="n">
        <v>1907</v>
      </c>
      <c r="G50" t="n">
        <v>628</v>
      </c>
      <c r="H50" t="n">
        <v>657</v>
      </c>
      <c r="I50" t="n">
        <v>656</v>
      </c>
      <c r="J50" t="n">
        <v>617</v>
      </c>
      <c r="K50" t="n">
        <v>623</v>
      </c>
      <c r="L50" t="n">
        <v>597</v>
      </c>
      <c r="M50" t="n">
        <v>524</v>
      </c>
      <c r="N50" t="n">
        <v>681</v>
      </c>
      <c r="O50" t="n">
        <v>680</v>
      </c>
      <c r="P50" t="n">
        <v>680</v>
      </c>
    </row>
    <row r="51">
      <c r="A51" s="5" t="inlineStr">
        <is>
          <t>Aufwand je Mitarbeiter in USD</t>
        </is>
      </c>
      <c r="B51" s="5" t="inlineStr">
        <is>
          <t>Effort per employee</t>
        </is>
      </c>
      <c r="C51" t="n">
        <v>226235</v>
      </c>
      <c r="D51" t="n">
        <v>284943</v>
      </c>
      <c r="E51" t="n">
        <v>306398</v>
      </c>
      <c r="F51" t="n">
        <v>289510</v>
      </c>
      <c r="G51" t="n">
        <v>85898</v>
      </c>
      <c r="H51" t="n">
        <v>84263</v>
      </c>
      <c r="I51" t="n">
        <v>80205</v>
      </c>
      <c r="J51" t="n">
        <v>77309</v>
      </c>
      <c r="K51" t="n">
        <v>78306</v>
      </c>
      <c r="L51" t="n">
        <v>75974</v>
      </c>
      <c r="M51" t="n">
        <v>69349</v>
      </c>
      <c r="N51" t="n">
        <v>85671</v>
      </c>
      <c r="O51" t="n">
        <v>78395</v>
      </c>
      <c r="P51" t="n">
        <v>78395</v>
      </c>
    </row>
    <row r="52">
      <c r="A52" s="5" t="inlineStr">
        <is>
          <t>Umsatz je Mitarbeiter in USD</t>
        </is>
      </c>
      <c r="B52" s="5" t="inlineStr">
        <is>
          <t>Turnover per employee</t>
        </is>
      </c>
      <c r="C52" t="n">
        <v>480178</v>
      </c>
      <c r="D52" t="n">
        <v>254409</v>
      </c>
      <c r="E52" t="n">
        <v>267948</v>
      </c>
      <c r="F52" t="n">
        <v>260361</v>
      </c>
      <c r="G52" t="n">
        <v>246615</v>
      </c>
      <c r="H52" t="n">
        <v>238297</v>
      </c>
      <c r="I52" t="n">
        <v>232669</v>
      </c>
      <c r="J52" t="n">
        <v>229921</v>
      </c>
      <c r="K52" t="n">
        <v>222222</v>
      </c>
      <c r="L52" t="n">
        <v>207178</v>
      </c>
      <c r="M52" t="n">
        <v>203547</v>
      </c>
      <c r="N52" t="n">
        <v>233237</v>
      </c>
      <c r="O52" t="n">
        <v>204173</v>
      </c>
      <c r="P52" t="n">
        <v>204173</v>
      </c>
    </row>
    <row r="53">
      <c r="A53" s="5" t="inlineStr">
        <is>
          <t>Bruttoergebnis je Mitarbeiter in USD</t>
        </is>
      </c>
      <c r="B53" s="5" t="inlineStr">
        <is>
          <t>Gross Profit per employee</t>
        </is>
      </c>
      <c r="C53" t="n">
        <v>398194</v>
      </c>
      <c r="D53" t="n">
        <v>161490</v>
      </c>
      <c r="E53" t="n">
        <v>176630</v>
      </c>
      <c r="F53" t="n">
        <v>172309</v>
      </c>
      <c r="G53" t="n">
        <v>159075</v>
      </c>
      <c r="H53" t="n">
        <v>143260</v>
      </c>
      <c r="I53" t="n">
        <v>136814</v>
      </c>
      <c r="J53" t="n">
        <v>133191</v>
      </c>
      <c r="K53" t="n">
        <v>125314</v>
      </c>
      <c r="L53" t="n">
        <v>111351</v>
      </c>
      <c r="M53" t="n">
        <v>89730</v>
      </c>
      <c r="N53" t="n">
        <v>129702</v>
      </c>
      <c r="O53" t="n">
        <v>109062</v>
      </c>
      <c r="P53" t="n">
        <v>109062</v>
      </c>
    </row>
    <row r="54">
      <c r="A54" s="5" t="inlineStr">
        <is>
          <t>Gewinn je Mitarbeiter in USD</t>
        </is>
      </c>
      <c r="B54" s="5" t="inlineStr">
        <is>
          <t>Earnings per employee</t>
        </is>
      </c>
      <c r="C54" t="n">
        <v>39954</v>
      </c>
      <c r="D54" t="n">
        <v>46196</v>
      </c>
      <c r="E54" t="n">
        <v>88916</v>
      </c>
      <c r="F54" t="n">
        <v>62851</v>
      </c>
      <c r="G54" t="n">
        <v>167145</v>
      </c>
      <c r="H54" t="n">
        <v>50147</v>
      </c>
      <c r="I54" t="n">
        <v>45482</v>
      </c>
      <c r="J54" t="n">
        <v>68162</v>
      </c>
      <c r="K54" t="n">
        <v>57818</v>
      </c>
      <c r="L54" t="n">
        <v>37287</v>
      </c>
      <c r="M54" t="n">
        <v>28190</v>
      </c>
      <c r="N54" t="n">
        <v>32960</v>
      </c>
      <c r="O54" t="n">
        <v>53378</v>
      </c>
      <c r="P54" t="n">
        <v>53378</v>
      </c>
    </row>
    <row r="55">
      <c r="A55" s="5" t="inlineStr">
        <is>
          <t>KGV (Kurs/Gewinn)</t>
        </is>
      </c>
      <c r="B55" s="5" t="inlineStr">
        <is>
          <t>PE (price/earnings)</t>
        </is>
      </c>
      <c r="C55" t="n">
        <v>32.8</v>
      </c>
      <c r="D55" t="n">
        <v>22.9</v>
      </c>
      <c r="E55" t="n">
        <v>20.8</v>
      </c>
      <c r="F55" t="n">
        <v>21.3</v>
      </c>
      <c r="G55" t="n">
        <v>7.5</v>
      </c>
      <c r="H55" t="n">
        <v>25</v>
      </c>
      <c r="I55" t="n">
        <v>23.5</v>
      </c>
      <c r="J55" t="n">
        <v>14.4</v>
      </c>
      <c r="K55" t="n">
        <v>11.3</v>
      </c>
      <c r="L55" t="n">
        <v>19.3</v>
      </c>
      <c r="M55" t="n">
        <v>19.2</v>
      </c>
      <c r="N55" t="n">
        <v>9.1</v>
      </c>
      <c r="O55" t="n">
        <v>8.9</v>
      </c>
      <c r="P55" t="n">
        <v>8.9</v>
      </c>
    </row>
    <row r="56">
      <c r="A56" s="5" t="inlineStr">
        <is>
          <t>KUV (Kurs/Umsatz)</t>
        </is>
      </c>
      <c r="B56" s="5" t="inlineStr">
        <is>
          <t>PS (price/sales)</t>
        </is>
      </c>
      <c r="C56" t="n">
        <v>2.79</v>
      </c>
      <c r="D56" t="n">
        <v>4.33</v>
      </c>
      <c r="E56" t="n">
        <v>7.06</v>
      </c>
      <c r="F56" t="n">
        <v>4.99</v>
      </c>
      <c r="G56" t="n">
        <v>5.33</v>
      </c>
      <c r="H56" t="n">
        <v>5.27</v>
      </c>
      <c r="I56" t="n">
        <v>4.68</v>
      </c>
      <c r="J56" t="n">
        <v>4.01</v>
      </c>
      <c r="K56" t="n">
        <v>2.94</v>
      </c>
      <c r="L56" t="n">
        <v>3.5</v>
      </c>
      <c r="M56" t="n">
        <v>2.69</v>
      </c>
      <c r="N56" t="n">
        <v>1.32</v>
      </c>
      <c r="O56" t="n">
        <v>2.41</v>
      </c>
      <c r="P56" t="n">
        <v>2.41</v>
      </c>
    </row>
    <row r="57">
      <c r="A57" s="5" t="inlineStr">
        <is>
          <t>KBV (Kurs/Buchwert)</t>
        </is>
      </c>
      <c r="B57" s="5" t="inlineStr">
        <is>
          <t>PB (price/book value)</t>
        </is>
      </c>
      <c r="C57" t="n">
        <v>-8.77</v>
      </c>
      <c r="D57" t="n">
        <v>-7.72</v>
      </c>
      <c r="E57" t="n">
        <v>-14.68</v>
      </c>
      <c r="F57" t="n">
        <v>-11.15</v>
      </c>
      <c r="G57" t="n">
        <v>31.09</v>
      </c>
      <c r="H57" t="n">
        <v>-13.51</v>
      </c>
      <c r="I57" t="n">
        <v>-108.55</v>
      </c>
      <c r="J57" t="n">
        <v>23.87</v>
      </c>
      <c r="K57" t="n">
        <v>9.5</v>
      </c>
      <c r="L57" t="n">
        <v>20.05</v>
      </c>
      <c r="M57" t="n">
        <v>27.79</v>
      </c>
      <c r="N57" t="n">
        <v>-407</v>
      </c>
      <c r="O57" t="n">
        <v>46.38</v>
      </c>
      <c r="P57" t="n">
        <v>46.38</v>
      </c>
    </row>
    <row r="58">
      <c r="A58" s="5" t="inlineStr">
        <is>
          <t>KCV (Kurs/Cashflow)</t>
        </is>
      </c>
      <c r="B58" s="5" t="inlineStr">
        <is>
          <t>PC (price/cashflow)</t>
        </is>
      </c>
      <c r="C58" t="n">
        <v>19.78</v>
      </c>
      <c r="D58" t="n">
        <v>12.57</v>
      </c>
      <c r="E58" t="n">
        <v>19.87</v>
      </c>
      <c r="F58" t="n">
        <v>11.37</v>
      </c>
      <c r="G58" t="n">
        <v>15.3</v>
      </c>
      <c r="H58" t="n">
        <v>18.04</v>
      </c>
      <c r="I58" t="n">
        <v>14.26</v>
      </c>
      <c r="J58" t="n">
        <v>15.57</v>
      </c>
      <c r="K58" t="n">
        <v>10.85</v>
      </c>
      <c r="L58" t="n">
        <v>12.32</v>
      </c>
      <c r="M58" t="n">
        <v>9.59</v>
      </c>
      <c r="N58" t="n">
        <v>3.81</v>
      </c>
      <c r="O58" t="n">
        <v>9.18</v>
      </c>
      <c r="P58" t="n">
        <v>9.18</v>
      </c>
    </row>
    <row r="59">
      <c r="A59" s="5" t="inlineStr">
        <is>
          <t>Dividendenrendite in %</t>
        </is>
      </c>
      <c r="B59" s="5" t="inlineStr">
        <is>
          <t>Dividend Yield in %</t>
        </is>
      </c>
      <c r="C59" t="n">
        <v>1.82</v>
      </c>
      <c r="D59" t="n">
        <v>2.7</v>
      </c>
      <c r="E59" t="n">
        <v>1.63</v>
      </c>
      <c r="F59" t="n">
        <v>2.17</v>
      </c>
      <c r="G59" t="n">
        <v>2.19</v>
      </c>
      <c r="H59" t="n">
        <v>1.95</v>
      </c>
      <c r="I59" t="n">
        <v>2.12</v>
      </c>
      <c r="J59" t="n">
        <v>2.33</v>
      </c>
      <c r="K59" t="n">
        <v>3.07</v>
      </c>
      <c r="L59" t="n">
        <v>2.44</v>
      </c>
      <c r="M59" t="n">
        <v>2.84</v>
      </c>
      <c r="N59" t="n">
        <v>4.97</v>
      </c>
      <c r="O59" t="n">
        <v>2.08</v>
      </c>
      <c r="P59" t="n">
        <v>2.08</v>
      </c>
    </row>
    <row r="60">
      <c r="A60" s="5" t="inlineStr">
        <is>
          <t>Gewinnrendite in %</t>
        </is>
      </c>
      <c r="B60" s="5" t="inlineStr">
        <is>
          <t>Return on profit in %</t>
        </is>
      </c>
      <c r="C60" t="n">
        <v>3</v>
      </c>
      <c r="D60" t="n">
        <v>4.4</v>
      </c>
      <c r="E60" t="n">
        <v>4.8</v>
      </c>
      <c r="F60" t="n">
        <v>4.7</v>
      </c>
      <c r="G60" t="n">
        <v>13.4</v>
      </c>
      <c r="H60" t="n">
        <v>4</v>
      </c>
      <c r="I60" t="n">
        <v>4.3</v>
      </c>
      <c r="J60" t="n">
        <v>6.9</v>
      </c>
      <c r="K60" t="n">
        <v>8.9</v>
      </c>
      <c r="L60" t="n">
        <v>5.2</v>
      </c>
      <c r="M60" t="n">
        <v>5.2</v>
      </c>
      <c r="N60" t="n">
        <v>11</v>
      </c>
      <c r="O60" t="n">
        <v>11.2</v>
      </c>
      <c r="P60" t="n">
        <v>11.2</v>
      </c>
    </row>
    <row r="61">
      <c r="A61" s="5" t="inlineStr">
        <is>
          <t>Eigenkapitalrendite in %</t>
        </is>
      </c>
      <c r="B61" s="5" t="inlineStr">
        <is>
          <t>Return on Equity in %</t>
        </is>
      </c>
      <c r="C61" t="n">
        <v>-26.14</v>
      </c>
      <c r="D61" t="n">
        <v>-32.35</v>
      </c>
      <c r="E61" t="n">
        <v>-69</v>
      </c>
      <c r="F61" t="n">
        <v>-53.98</v>
      </c>
      <c r="G61" t="n">
        <v>395.47</v>
      </c>
      <c r="H61" t="n">
        <v>-53.93</v>
      </c>
      <c r="I61" t="n">
        <v>-453.66</v>
      </c>
      <c r="J61" t="n">
        <v>176.62</v>
      </c>
      <c r="K61" t="n">
        <v>84.09999999999999</v>
      </c>
      <c r="L61" t="n">
        <v>103.17</v>
      </c>
      <c r="M61" t="n">
        <v>142.95</v>
      </c>
      <c r="N61" t="n">
        <v>-4367</v>
      </c>
      <c r="O61" t="n">
        <v>503.26</v>
      </c>
      <c r="P61" t="n">
        <v>503.26</v>
      </c>
    </row>
    <row r="62">
      <c r="A62" s="5" t="inlineStr">
        <is>
          <t>Umsatzrendite in %</t>
        </is>
      </c>
      <c r="B62" s="5" t="inlineStr">
        <is>
          <t>Return on sales in %</t>
        </is>
      </c>
      <c r="C62" t="n">
        <v>8.32</v>
      </c>
      <c r="D62" t="n">
        <v>18.16</v>
      </c>
      <c r="E62" t="n">
        <v>33.18</v>
      </c>
      <c r="F62" t="n">
        <v>24.14</v>
      </c>
      <c r="G62" t="n">
        <v>67.78</v>
      </c>
      <c r="H62" t="n">
        <v>21.04</v>
      </c>
      <c r="I62" t="n">
        <v>19.55</v>
      </c>
      <c r="J62" t="n">
        <v>29.65</v>
      </c>
      <c r="K62" t="n">
        <v>26.02</v>
      </c>
      <c r="L62" t="n">
        <v>18</v>
      </c>
      <c r="M62" t="n">
        <v>13.85</v>
      </c>
      <c r="N62" t="n">
        <v>14.13</v>
      </c>
      <c r="O62" t="n">
        <v>26.14</v>
      </c>
      <c r="P62" t="n">
        <v>26.14</v>
      </c>
    </row>
    <row r="63">
      <c r="A63" s="5" t="inlineStr">
        <is>
          <t>Gesamtkapitalrendite in %</t>
        </is>
      </c>
      <c r="B63" s="5" t="inlineStr">
        <is>
          <t>Total Return on Investment in %</t>
        </is>
      </c>
      <c r="C63" t="n">
        <v>9.68</v>
      </c>
      <c r="D63" t="n">
        <v>9.35</v>
      </c>
      <c r="E63" t="n">
        <v>18.65</v>
      </c>
      <c r="F63" t="n">
        <v>14.14</v>
      </c>
      <c r="G63" t="n">
        <v>32.42</v>
      </c>
      <c r="H63" t="n">
        <v>13.88</v>
      </c>
      <c r="I63" t="n">
        <v>12.6</v>
      </c>
      <c r="J63" t="n">
        <v>16.67</v>
      </c>
      <c r="K63" t="n">
        <v>15.5</v>
      </c>
      <c r="L63" t="n">
        <v>10.55</v>
      </c>
      <c r="M63" t="n">
        <v>7.36</v>
      </c>
      <c r="N63" t="n">
        <v>8.4</v>
      </c>
      <c r="O63" t="n">
        <v>12.8</v>
      </c>
      <c r="P63" t="n">
        <v>12.8</v>
      </c>
    </row>
    <row r="64">
      <c r="A64" s="5" t="inlineStr">
        <is>
          <t>Return on Investment in %</t>
        </is>
      </c>
      <c r="B64" s="5" t="inlineStr">
        <is>
          <t>Return on Investment in %</t>
        </is>
      </c>
      <c r="C64" t="n">
        <v>9.68</v>
      </c>
      <c r="D64" t="n">
        <v>9.35</v>
      </c>
      <c r="E64" t="n">
        <v>18.65</v>
      </c>
      <c r="F64" t="n">
        <v>14.14</v>
      </c>
      <c r="G64" t="n">
        <v>32.42</v>
      </c>
      <c r="H64" t="n">
        <v>13.88</v>
      </c>
      <c r="I64" t="n">
        <v>12.6</v>
      </c>
      <c r="J64" t="n">
        <v>16.67</v>
      </c>
      <c r="K64" t="n">
        <v>15.5</v>
      </c>
      <c r="L64" t="n">
        <v>10.55</v>
      </c>
      <c r="M64" t="n">
        <v>7.36</v>
      </c>
      <c r="N64" t="n">
        <v>8.4</v>
      </c>
      <c r="O64" t="n">
        <v>12.8</v>
      </c>
      <c r="P64" t="n">
        <v>12.8</v>
      </c>
    </row>
    <row r="65">
      <c r="A65" s="5" t="inlineStr">
        <is>
          <t>Arbeitsintensität in %</t>
        </is>
      </c>
      <c r="B65" s="5" t="inlineStr">
        <is>
          <t>Work Intensity in %</t>
        </is>
      </c>
      <c r="C65" t="n">
        <v>23.04</v>
      </c>
      <c r="D65" t="n">
        <v>36.66</v>
      </c>
      <c r="E65" t="n">
        <v>26.43</v>
      </c>
      <c r="F65" t="n">
        <v>26.58</v>
      </c>
      <c r="G65" t="n">
        <v>42.61</v>
      </c>
      <c r="H65" t="n">
        <v>22.14</v>
      </c>
      <c r="I65" t="n">
        <v>19.84</v>
      </c>
      <c r="J65" t="n">
        <v>20.23</v>
      </c>
      <c r="K65" t="n">
        <v>19.47</v>
      </c>
      <c r="L65" t="n">
        <v>16.79</v>
      </c>
      <c r="M65" t="n">
        <v>14.48</v>
      </c>
      <c r="N65" t="n">
        <v>17.45</v>
      </c>
      <c r="O65" t="n">
        <v>19.63</v>
      </c>
      <c r="P65" t="n">
        <v>19.63</v>
      </c>
    </row>
    <row r="66">
      <c r="A66" s="5" t="inlineStr">
        <is>
          <t>Eigenkapitalquote in %</t>
        </is>
      </c>
      <c r="B66" s="5" t="inlineStr">
        <is>
          <t>Equity Ratio in %</t>
        </is>
      </c>
      <c r="C66" t="n">
        <v>-37.05</v>
      </c>
      <c r="D66" t="n">
        <v>-28.91</v>
      </c>
      <c r="E66" t="n">
        <v>-27.02</v>
      </c>
      <c r="F66" t="n">
        <v>-26.2</v>
      </c>
      <c r="G66" t="n">
        <v>8.199999999999999</v>
      </c>
      <c r="H66" t="n">
        <v>-25.73</v>
      </c>
      <c r="I66" t="n">
        <v>-2.78</v>
      </c>
      <c r="J66" t="n">
        <v>9.44</v>
      </c>
      <c r="K66" t="n">
        <v>18.43</v>
      </c>
      <c r="L66" t="n">
        <v>10.23</v>
      </c>
      <c r="M66" t="n">
        <v>5.15</v>
      </c>
      <c r="N66" t="n">
        <v>-0.19</v>
      </c>
      <c r="O66" t="n">
        <v>2.54</v>
      </c>
      <c r="P66" t="n">
        <v>2.54</v>
      </c>
    </row>
    <row r="67">
      <c r="A67" s="5" t="inlineStr">
        <is>
          <t>Fremdkapitalquote in %</t>
        </is>
      </c>
      <c r="B67" s="5" t="inlineStr">
        <is>
          <t>Debt Ratio in %</t>
        </is>
      </c>
      <c r="C67" t="n">
        <v>137.05</v>
      </c>
      <c r="D67" t="n">
        <v>128.91</v>
      </c>
      <c r="E67" t="n">
        <v>127.02</v>
      </c>
      <c r="F67" t="n">
        <v>126.2</v>
      </c>
      <c r="G67" t="n">
        <v>91.8</v>
      </c>
      <c r="H67" t="n">
        <v>125.73</v>
      </c>
      <c r="I67" t="n">
        <v>102.78</v>
      </c>
      <c r="J67" t="n">
        <v>90.56</v>
      </c>
      <c r="K67" t="n">
        <v>81.56999999999999</v>
      </c>
      <c r="L67" t="n">
        <v>89.77</v>
      </c>
      <c r="M67" t="n">
        <v>94.84999999999999</v>
      </c>
      <c r="N67" t="n">
        <v>100.19</v>
      </c>
      <c r="O67" t="n">
        <v>97.45999999999999</v>
      </c>
      <c r="P67" t="n">
        <v>97.45999999999999</v>
      </c>
    </row>
    <row r="68">
      <c r="A68" s="5" t="inlineStr">
        <is>
          <t>Verschuldungsgrad in %</t>
        </is>
      </c>
      <c r="B68" s="5" t="inlineStr">
        <is>
          <t>Finance Gearing in %</t>
        </is>
      </c>
      <c r="C68" t="n">
        <v>-369.93</v>
      </c>
      <c r="D68" t="n">
        <v>-445.9</v>
      </c>
      <c r="E68" t="n">
        <v>-470.05</v>
      </c>
      <c r="F68" t="n">
        <v>-481.62</v>
      </c>
      <c r="G68" t="n">
        <v>1120</v>
      </c>
      <c r="H68" t="n">
        <v>-488.69</v>
      </c>
      <c r="I68" t="n">
        <v>-3701</v>
      </c>
      <c r="J68" t="n">
        <v>959.42</v>
      </c>
      <c r="K68" t="n">
        <v>442.6</v>
      </c>
      <c r="L68" t="n">
        <v>877.46</v>
      </c>
      <c r="M68" t="n">
        <v>1842</v>
      </c>
      <c r="N68" t="n">
        <v>-52067</v>
      </c>
      <c r="O68" t="n">
        <v>3832</v>
      </c>
      <c r="P68" t="n">
        <v>3832</v>
      </c>
    </row>
    <row r="69">
      <c r="A69" s="5" t="inlineStr">
        <is>
          <t>Bruttoergebnis Marge in %</t>
        </is>
      </c>
      <c r="B69" s="5" t="inlineStr">
        <is>
          <t>Gross Profit Marge in %</t>
        </is>
      </c>
      <c r="C69" t="n">
        <v>82.93000000000001</v>
      </c>
      <c r="D69" t="n">
        <v>63.48</v>
      </c>
      <c r="E69" t="n">
        <v>65.92</v>
      </c>
      <c r="F69" t="n">
        <v>66.18000000000001</v>
      </c>
      <c r="G69" t="n">
        <v>64.5</v>
      </c>
      <c r="H69" t="n">
        <v>60.12</v>
      </c>
      <c r="I69" t="n">
        <v>58.8</v>
      </c>
      <c r="J69" t="n">
        <v>57.93</v>
      </c>
      <c r="K69" t="n">
        <v>56.39</v>
      </c>
      <c r="L69" t="n">
        <v>53.75</v>
      </c>
      <c r="M69" t="n">
        <v>44.08</v>
      </c>
      <c r="N69" t="n">
        <v>55.61</v>
      </c>
      <c r="O69" t="n">
        <v>53.42</v>
      </c>
    </row>
    <row r="70">
      <c r="A70" s="5" t="inlineStr">
        <is>
          <t>Kurzfristige Vermögensquote in %</t>
        </is>
      </c>
      <c r="B70" s="5" t="inlineStr">
        <is>
          <t>Current Assets Ratio in %</t>
        </is>
      </c>
      <c r="C70" t="n">
        <v>23.04</v>
      </c>
      <c r="D70" t="n">
        <v>36.66</v>
      </c>
      <c r="E70" t="n">
        <v>26.43</v>
      </c>
      <c r="F70" t="n">
        <v>26.58</v>
      </c>
      <c r="G70" t="n">
        <v>42.61</v>
      </c>
      <c r="H70" t="n">
        <v>22.14</v>
      </c>
      <c r="I70" t="n">
        <v>19.84</v>
      </c>
      <c r="J70" t="n">
        <v>20.23</v>
      </c>
      <c r="K70" t="n">
        <v>19.47</v>
      </c>
      <c r="L70" t="n">
        <v>16.79</v>
      </c>
      <c r="M70" t="n">
        <v>14.48</v>
      </c>
      <c r="N70" t="n">
        <v>17.45</v>
      </c>
      <c r="O70" t="n">
        <v>19.63</v>
      </c>
    </row>
    <row r="71">
      <c r="A71" s="5" t="inlineStr">
        <is>
          <t>Nettogewinn Marge in %</t>
        </is>
      </c>
      <c r="B71" s="5" t="inlineStr">
        <is>
          <t>Net Profit Marge in %</t>
        </is>
      </c>
      <c r="C71" t="n">
        <v>8.32</v>
      </c>
      <c r="D71" t="n">
        <v>18.16</v>
      </c>
      <c r="E71" t="n">
        <v>33.18</v>
      </c>
      <c r="F71" t="n">
        <v>24.14</v>
      </c>
      <c r="G71" t="n">
        <v>67.78</v>
      </c>
      <c r="H71" t="n">
        <v>21.04</v>
      </c>
      <c r="I71" t="n">
        <v>19.55</v>
      </c>
      <c r="J71" t="n">
        <v>29.65</v>
      </c>
      <c r="K71" t="n">
        <v>26.02</v>
      </c>
      <c r="L71" t="n">
        <v>18</v>
      </c>
      <c r="M71" t="n">
        <v>13.85</v>
      </c>
      <c r="N71" t="n">
        <v>14.13</v>
      </c>
      <c r="O71" t="n">
        <v>26.14</v>
      </c>
    </row>
    <row r="72">
      <c r="A72" s="5" t="inlineStr">
        <is>
          <t>Operative Ergebnis Marge in %</t>
        </is>
      </c>
      <c r="B72" s="5" t="inlineStr">
        <is>
          <t>EBIT Marge in %</t>
        </is>
      </c>
      <c r="C72" t="n">
        <v>13.62</v>
      </c>
      <c r="D72" t="n">
        <v>29.28</v>
      </c>
      <c r="E72" t="n">
        <v>42.77</v>
      </c>
      <c r="F72" t="n">
        <v>39.53</v>
      </c>
      <c r="G72" t="n">
        <v>83.14</v>
      </c>
      <c r="H72" t="n">
        <v>36.6</v>
      </c>
      <c r="I72" t="n">
        <v>35.37</v>
      </c>
      <c r="J72" t="n">
        <v>33.24</v>
      </c>
      <c r="K72" t="n">
        <v>33.6</v>
      </c>
      <c r="L72" t="n">
        <v>28.19</v>
      </c>
      <c r="M72" t="n">
        <v>-0.65</v>
      </c>
      <c r="N72" t="n">
        <v>21.74</v>
      </c>
      <c r="O72" t="n">
        <v>30.15</v>
      </c>
    </row>
    <row r="73">
      <c r="A73" s="5" t="inlineStr">
        <is>
          <t>Vermögensumsschlag in %</t>
        </is>
      </c>
      <c r="B73" s="5" t="inlineStr">
        <is>
          <t>Asset Turnover in %</t>
        </is>
      </c>
      <c r="C73" t="n">
        <v>116.37</v>
      </c>
      <c r="D73" t="n">
        <v>51.51</v>
      </c>
      <c r="E73" t="n">
        <v>56.19</v>
      </c>
      <c r="F73" t="n">
        <v>58.59</v>
      </c>
      <c r="G73" t="n">
        <v>47.84</v>
      </c>
      <c r="H73" t="n">
        <v>65.93000000000001</v>
      </c>
      <c r="I73" t="n">
        <v>64.44</v>
      </c>
      <c r="J73" t="n">
        <v>56.24</v>
      </c>
      <c r="K73" t="n">
        <v>59.57</v>
      </c>
      <c r="L73" t="n">
        <v>58.65</v>
      </c>
      <c r="M73" t="n">
        <v>53.16</v>
      </c>
      <c r="N73" t="n">
        <v>59.46</v>
      </c>
      <c r="O73" t="n">
        <v>48.96</v>
      </c>
    </row>
    <row r="74">
      <c r="A74" s="5" t="inlineStr">
        <is>
          <t>Langfristige Vermögensquote in %</t>
        </is>
      </c>
      <c r="B74" s="5" t="inlineStr">
        <is>
          <t>Non-Current Assets Ratio in %</t>
        </is>
      </c>
      <c r="C74" t="n">
        <v>76.95999999999999</v>
      </c>
      <c r="D74" t="n">
        <v>63.34</v>
      </c>
      <c r="E74" t="n">
        <v>73.56999999999999</v>
      </c>
      <c r="F74" t="n">
        <v>73.42</v>
      </c>
      <c r="G74" t="n">
        <v>57.39</v>
      </c>
      <c r="H74" t="n">
        <v>77.86</v>
      </c>
      <c r="I74" t="n">
        <v>80.16</v>
      </c>
      <c r="J74" t="n">
        <v>79.77</v>
      </c>
      <c r="K74" t="n">
        <v>80.53</v>
      </c>
      <c r="L74" t="n">
        <v>83.20999999999999</v>
      </c>
      <c r="M74" t="n">
        <v>85.52</v>
      </c>
      <c r="N74" t="n">
        <v>82.55</v>
      </c>
      <c r="O74" t="n">
        <v>80.37</v>
      </c>
    </row>
    <row r="75">
      <c r="A75" s="5" t="inlineStr">
        <is>
          <t>Gesamtkapitalrentabilität</t>
        </is>
      </c>
      <c r="B75" s="5" t="inlineStr">
        <is>
          <t>ROA Return on Assets in %</t>
        </is>
      </c>
      <c r="C75" t="n">
        <v>9.68</v>
      </c>
      <c r="D75" t="n">
        <v>9.35</v>
      </c>
      <c r="E75" t="n">
        <v>18.65</v>
      </c>
      <c r="F75" t="n">
        <v>14.14</v>
      </c>
      <c r="G75" t="n">
        <v>32.42</v>
      </c>
      <c r="H75" t="n">
        <v>13.88</v>
      </c>
      <c r="I75" t="n">
        <v>12.6</v>
      </c>
      <c r="J75" t="n">
        <v>16.67</v>
      </c>
      <c r="K75" t="n">
        <v>15.5</v>
      </c>
      <c r="L75" t="n">
        <v>10.55</v>
      </c>
      <c r="M75" t="n">
        <v>7.36</v>
      </c>
      <c r="N75" t="n">
        <v>8.4</v>
      </c>
      <c r="O75" t="n">
        <v>12.8</v>
      </c>
    </row>
    <row r="76">
      <c r="A76" s="5" t="inlineStr">
        <is>
          <t>Ertrag des eingesetzten Kapitals</t>
        </is>
      </c>
      <c r="B76" s="5" t="inlineStr">
        <is>
          <t>ROCE Return on Cap. Empl. in %</t>
        </is>
      </c>
      <c r="C76" t="n">
        <v>24.13</v>
      </c>
      <c r="D76" t="n">
        <v>23.75</v>
      </c>
      <c r="E76" t="n">
        <v>40.78</v>
      </c>
      <c r="F76" t="n">
        <v>37.81</v>
      </c>
      <c r="G76" t="n">
        <v>62.46</v>
      </c>
      <c r="H76" t="n">
        <v>36.27</v>
      </c>
      <c r="I76" t="n">
        <v>31.46</v>
      </c>
      <c r="J76" t="n">
        <v>24.57</v>
      </c>
      <c r="K76" t="n">
        <v>28.18</v>
      </c>
      <c r="L76" t="n">
        <v>24.74</v>
      </c>
      <c r="M76" t="n">
        <v>-0.54</v>
      </c>
      <c r="N76" t="n">
        <v>20.38</v>
      </c>
      <c r="O76" t="n">
        <v>22.33</v>
      </c>
    </row>
    <row r="77">
      <c r="A77" s="5" t="inlineStr">
        <is>
          <t>Eigenkapital zu Anlagevermögen</t>
        </is>
      </c>
      <c r="B77" s="5" t="inlineStr">
        <is>
          <t>Equity to Fixed Assets in %</t>
        </is>
      </c>
      <c r="C77" t="n">
        <v>-48.14</v>
      </c>
      <c r="D77" t="n">
        <v>-45.65</v>
      </c>
      <c r="E77" t="n">
        <v>-36.73</v>
      </c>
      <c r="F77" t="n">
        <v>-35.69</v>
      </c>
      <c r="G77" t="n">
        <v>14.29</v>
      </c>
      <c r="H77" t="n">
        <v>-33.04</v>
      </c>
      <c r="I77" t="n">
        <v>-3.46</v>
      </c>
      <c r="J77" t="n">
        <v>11.83</v>
      </c>
      <c r="K77" t="n">
        <v>22.89</v>
      </c>
      <c r="L77" t="n">
        <v>12.29</v>
      </c>
      <c r="M77" t="n">
        <v>6.02</v>
      </c>
      <c r="N77" t="n">
        <v>-0.23</v>
      </c>
      <c r="O77" t="n">
        <v>3.16</v>
      </c>
    </row>
    <row r="78">
      <c r="A78" s="5" t="inlineStr">
        <is>
          <t>Liquidität Dritten Grades</t>
        </is>
      </c>
      <c r="B78" s="5" t="inlineStr">
        <is>
          <t>Current Ratio in %</t>
        </is>
      </c>
      <c r="C78" t="n">
        <v>67.11</v>
      </c>
      <c r="D78" t="n">
        <v>100.44</v>
      </c>
      <c r="E78" t="n">
        <v>64.34</v>
      </c>
      <c r="F78" t="n">
        <v>68.61</v>
      </c>
      <c r="G78" t="n">
        <v>117.31</v>
      </c>
      <c r="H78" t="n">
        <v>66.17</v>
      </c>
      <c r="I78" t="n">
        <v>71.98999999999999</v>
      </c>
      <c r="J78" t="n">
        <v>84.62</v>
      </c>
      <c r="K78" t="n">
        <v>67.20999999999999</v>
      </c>
      <c r="L78" t="n">
        <v>50.6</v>
      </c>
      <c r="M78" t="n">
        <v>39.79</v>
      </c>
      <c r="N78" t="n">
        <v>47.68</v>
      </c>
      <c r="O78" t="n">
        <v>57.91</v>
      </c>
    </row>
    <row r="79">
      <c r="A79" s="5" t="inlineStr">
        <is>
          <t>Operativer Cashflow</t>
        </is>
      </c>
      <c r="B79" s="5" t="inlineStr">
        <is>
          <t>Operating Cashflow in M</t>
        </is>
      </c>
      <c r="C79" t="n">
        <v>3698.86</v>
      </c>
      <c r="D79" t="n">
        <v>2483.832</v>
      </c>
      <c r="E79" t="n">
        <v>3926.312</v>
      </c>
      <c r="F79" t="n">
        <v>2346.5406</v>
      </c>
      <c r="G79" t="n">
        <v>3794.4</v>
      </c>
      <c r="H79" t="n">
        <v>4473.92</v>
      </c>
      <c r="I79" t="n">
        <v>3835.94</v>
      </c>
      <c r="J79" t="n">
        <v>4172.76</v>
      </c>
      <c r="K79" t="n">
        <v>3146.5</v>
      </c>
      <c r="L79" t="n">
        <v>3560.48</v>
      </c>
      <c r="M79" t="n">
        <v>2752.33</v>
      </c>
      <c r="N79" t="n">
        <v>1127.76</v>
      </c>
      <c r="O79" t="n">
        <v>3020.22</v>
      </c>
    </row>
    <row r="80">
      <c r="A80" s="5" t="inlineStr">
        <is>
          <t>Aktienrückkauf</t>
        </is>
      </c>
      <c r="B80" s="5" t="inlineStr">
        <is>
          <t>Share Buyback in M</t>
        </is>
      </c>
      <c r="C80" t="n">
        <v>10.59999999999999</v>
      </c>
      <c r="D80" t="n">
        <v>0</v>
      </c>
      <c r="E80" t="n">
        <v>8.780000000000001</v>
      </c>
      <c r="F80" t="n">
        <v>41.62</v>
      </c>
      <c r="G80" t="n">
        <v>0</v>
      </c>
      <c r="H80" t="n">
        <v>21</v>
      </c>
      <c r="I80" t="n">
        <v>-1</v>
      </c>
      <c r="J80" t="n">
        <v>22</v>
      </c>
      <c r="K80" t="n">
        <v>-1</v>
      </c>
      <c r="L80" t="n">
        <v>-2</v>
      </c>
      <c r="M80" t="n">
        <v>9</v>
      </c>
      <c r="N80" t="n">
        <v>33</v>
      </c>
      <c r="O80" t="n">
        <v>0</v>
      </c>
    </row>
    <row r="81">
      <c r="A81" s="5" t="inlineStr">
        <is>
          <t>Umsatzwachstum 1J in %</t>
        </is>
      </c>
      <c r="B81" s="5" t="inlineStr">
        <is>
          <t>Revenue Growth 1Y in %</t>
        </is>
      </c>
      <c r="C81" t="n">
        <v>139.37</v>
      </c>
      <c r="D81" t="n">
        <v>8.35</v>
      </c>
      <c r="E81" t="n">
        <v>4.02</v>
      </c>
      <c r="F81" t="n">
        <v>-4.88</v>
      </c>
      <c r="G81" t="n">
        <v>-2.96</v>
      </c>
      <c r="H81" t="n">
        <v>-2.36</v>
      </c>
      <c r="I81" t="n">
        <v>3.71</v>
      </c>
      <c r="J81" t="n">
        <v>3.79</v>
      </c>
      <c r="K81" t="n">
        <v>8.6</v>
      </c>
      <c r="L81" t="n">
        <v>5.85</v>
      </c>
      <c r="M81" t="n">
        <v>-17.04</v>
      </c>
      <c r="N81" t="n">
        <v>4.69</v>
      </c>
      <c r="O81" t="inlineStr">
        <is>
          <t>-</t>
        </is>
      </c>
    </row>
    <row r="82">
      <c r="A82" s="5" t="inlineStr">
        <is>
          <t>Umsatzwachstum 3J in %</t>
        </is>
      </c>
      <c r="B82" s="5" t="inlineStr">
        <is>
          <t>Revenue Growth 3Y in %</t>
        </is>
      </c>
      <c r="C82" t="n">
        <v>50.58</v>
      </c>
      <c r="D82" t="n">
        <v>2.5</v>
      </c>
      <c r="E82" t="n">
        <v>-1.27</v>
      </c>
      <c r="F82" t="n">
        <v>-3.4</v>
      </c>
      <c r="G82" t="n">
        <v>-0.54</v>
      </c>
      <c r="H82" t="n">
        <v>1.71</v>
      </c>
      <c r="I82" t="n">
        <v>5.37</v>
      </c>
      <c r="J82" t="n">
        <v>6.08</v>
      </c>
      <c r="K82" t="n">
        <v>-0.86</v>
      </c>
      <c r="L82" t="n">
        <v>-2.17</v>
      </c>
      <c r="M82" t="n">
        <v>-4.12</v>
      </c>
      <c r="N82" t="inlineStr">
        <is>
          <t>-</t>
        </is>
      </c>
      <c r="O82" t="inlineStr">
        <is>
          <t>-</t>
        </is>
      </c>
    </row>
    <row r="83">
      <c r="A83" s="5" t="inlineStr">
        <is>
          <t>Umsatzwachstum 5J in %</t>
        </is>
      </c>
      <c r="B83" s="5" t="inlineStr">
        <is>
          <t>Revenue Growth 5Y in %</t>
        </is>
      </c>
      <c r="C83" t="n">
        <v>28.78</v>
      </c>
      <c r="D83" t="n">
        <v>0.43</v>
      </c>
      <c r="E83" t="n">
        <v>-0.49</v>
      </c>
      <c r="F83" t="n">
        <v>-0.54</v>
      </c>
      <c r="G83" t="n">
        <v>2.16</v>
      </c>
      <c r="H83" t="n">
        <v>3.92</v>
      </c>
      <c r="I83" t="n">
        <v>0.98</v>
      </c>
      <c r="J83" t="n">
        <v>1.18</v>
      </c>
      <c r="K83" t="n">
        <v>0.42</v>
      </c>
      <c r="L83" t="inlineStr">
        <is>
          <t>-</t>
        </is>
      </c>
      <c r="M83" t="inlineStr">
        <is>
          <t>-</t>
        </is>
      </c>
      <c r="N83" t="inlineStr">
        <is>
          <t>-</t>
        </is>
      </c>
      <c r="O83" t="inlineStr">
        <is>
          <t>-</t>
        </is>
      </c>
    </row>
    <row r="84">
      <c r="A84" s="5" t="inlineStr">
        <is>
          <t>Umsatzwachstum 10J in %</t>
        </is>
      </c>
      <c r="B84" s="5" t="inlineStr">
        <is>
          <t>Revenue Growth 10Y in %</t>
        </is>
      </c>
      <c r="C84" t="n">
        <v>16.35</v>
      </c>
      <c r="D84" t="n">
        <v>0.71</v>
      </c>
      <c r="E84" t="n">
        <v>0.34</v>
      </c>
      <c r="F84" t="n">
        <v>-0.06</v>
      </c>
      <c r="G84" t="inlineStr">
        <is>
          <t>-</t>
        </is>
      </c>
      <c r="H84" t="inlineStr">
        <is>
          <t>-</t>
        </is>
      </c>
      <c r="I84" t="inlineStr">
        <is>
          <t>-</t>
        </is>
      </c>
      <c r="J84" t="inlineStr">
        <is>
          <t>-</t>
        </is>
      </c>
      <c r="K84" t="inlineStr">
        <is>
          <t>-</t>
        </is>
      </c>
      <c r="L84" t="inlineStr">
        <is>
          <t>-</t>
        </is>
      </c>
      <c r="M84" t="inlineStr">
        <is>
          <t>-</t>
        </is>
      </c>
      <c r="N84" t="inlineStr">
        <is>
          <t>-</t>
        </is>
      </c>
      <c r="O84" t="inlineStr">
        <is>
          <t>-</t>
        </is>
      </c>
    </row>
    <row r="85">
      <c r="A85" s="5" t="inlineStr">
        <is>
          <t>Gewinnwachstum 1J in %</t>
        </is>
      </c>
      <c r="B85" s="5" t="inlineStr">
        <is>
          <t>Earnings Growth 1Y in %</t>
        </is>
      </c>
      <c r="C85" t="n">
        <v>9.69</v>
      </c>
      <c r="D85" t="n">
        <v>-40.71</v>
      </c>
      <c r="E85" t="n">
        <v>43</v>
      </c>
      <c r="F85" t="n">
        <v>-66.12</v>
      </c>
      <c r="G85" t="n">
        <v>212.53</v>
      </c>
      <c r="H85" t="n">
        <v>5.11</v>
      </c>
      <c r="I85" t="n">
        <v>-31.62</v>
      </c>
      <c r="J85" t="n">
        <v>18.26</v>
      </c>
      <c r="K85" t="n">
        <v>57</v>
      </c>
      <c r="L85" t="n">
        <v>37.56</v>
      </c>
      <c r="M85" t="n">
        <v>-18.7</v>
      </c>
      <c r="N85" t="n">
        <v>-43.41</v>
      </c>
      <c r="O85" t="inlineStr">
        <is>
          <t>-</t>
        </is>
      </c>
    </row>
    <row r="86">
      <c r="A86" s="5" t="inlineStr">
        <is>
          <t>Gewinnwachstum 3J in %</t>
        </is>
      </c>
      <c r="B86" s="5" t="inlineStr">
        <is>
          <t>Earnings Growth 3Y in %</t>
        </is>
      </c>
      <c r="C86" t="n">
        <v>3.99</v>
      </c>
      <c r="D86" t="n">
        <v>-21.28</v>
      </c>
      <c r="E86" t="n">
        <v>63.14</v>
      </c>
      <c r="F86" t="n">
        <v>50.51</v>
      </c>
      <c r="G86" t="n">
        <v>62.01</v>
      </c>
      <c r="H86" t="n">
        <v>-2.75</v>
      </c>
      <c r="I86" t="n">
        <v>14.55</v>
      </c>
      <c r="J86" t="n">
        <v>37.61</v>
      </c>
      <c r="K86" t="n">
        <v>25.29</v>
      </c>
      <c r="L86" t="n">
        <v>-8.18</v>
      </c>
      <c r="M86" t="n">
        <v>-20.7</v>
      </c>
      <c r="N86" t="inlineStr">
        <is>
          <t>-</t>
        </is>
      </c>
      <c r="O86" t="inlineStr">
        <is>
          <t>-</t>
        </is>
      </c>
    </row>
    <row r="87">
      <c r="A87" s="5" t="inlineStr">
        <is>
          <t>Gewinnwachstum 5J in %</t>
        </is>
      </c>
      <c r="B87" s="5" t="inlineStr">
        <is>
          <t>Earnings Growth 5Y in %</t>
        </is>
      </c>
      <c r="C87" t="n">
        <v>31.68</v>
      </c>
      <c r="D87" t="n">
        <v>30.76</v>
      </c>
      <c r="E87" t="n">
        <v>32.58</v>
      </c>
      <c r="F87" t="n">
        <v>27.63</v>
      </c>
      <c r="G87" t="n">
        <v>52.26</v>
      </c>
      <c r="H87" t="n">
        <v>17.26</v>
      </c>
      <c r="I87" t="n">
        <v>12.5</v>
      </c>
      <c r="J87" t="n">
        <v>10.14</v>
      </c>
      <c r="K87" t="n">
        <v>6.49</v>
      </c>
      <c r="L87" t="inlineStr">
        <is>
          <t>-</t>
        </is>
      </c>
      <c r="M87" t="inlineStr">
        <is>
          <t>-</t>
        </is>
      </c>
      <c r="N87" t="inlineStr">
        <is>
          <t>-</t>
        </is>
      </c>
      <c r="O87" t="inlineStr">
        <is>
          <t>-</t>
        </is>
      </c>
    </row>
    <row r="88">
      <c r="A88" s="5" t="inlineStr">
        <is>
          <t>Gewinnwachstum 10J in %</t>
        </is>
      </c>
      <c r="B88" s="5" t="inlineStr">
        <is>
          <t>Earnings Growth 10Y in %</t>
        </is>
      </c>
      <c r="C88" t="n">
        <v>24.47</v>
      </c>
      <c r="D88" t="n">
        <v>21.63</v>
      </c>
      <c r="E88" t="n">
        <v>21.36</v>
      </c>
      <c r="F88" t="n">
        <v>17.06</v>
      </c>
      <c r="G88" t="inlineStr">
        <is>
          <t>-</t>
        </is>
      </c>
      <c r="H88" t="inlineStr">
        <is>
          <t>-</t>
        </is>
      </c>
      <c r="I88" t="inlineStr">
        <is>
          <t>-</t>
        </is>
      </c>
      <c r="J88" t="inlineStr">
        <is>
          <t>-</t>
        </is>
      </c>
      <c r="K88" t="inlineStr">
        <is>
          <t>-</t>
        </is>
      </c>
      <c r="L88" t="inlineStr">
        <is>
          <t>-</t>
        </is>
      </c>
      <c r="M88" t="inlineStr">
        <is>
          <t>-</t>
        </is>
      </c>
      <c r="N88" t="inlineStr">
        <is>
          <t>-</t>
        </is>
      </c>
      <c r="O88" t="inlineStr">
        <is>
          <t>-</t>
        </is>
      </c>
    </row>
    <row r="89">
      <c r="A89" s="5" t="inlineStr">
        <is>
          <t>PEG Ratio</t>
        </is>
      </c>
      <c r="B89" s="5" t="inlineStr">
        <is>
          <t>KGW Kurs/Gewinn/Wachstum</t>
        </is>
      </c>
      <c r="C89" t="n">
        <v>1.04</v>
      </c>
      <c r="D89" t="n">
        <v>0.74</v>
      </c>
      <c r="E89" t="n">
        <v>0.64</v>
      </c>
      <c r="F89" t="n">
        <v>0.77</v>
      </c>
      <c r="G89" t="n">
        <v>0.14</v>
      </c>
      <c r="H89" t="n">
        <v>1.45</v>
      </c>
      <c r="I89" t="n">
        <v>1.88</v>
      </c>
      <c r="J89" t="n">
        <v>1.42</v>
      </c>
      <c r="K89" t="n">
        <v>1.74</v>
      </c>
      <c r="L89" t="inlineStr">
        <is>
          <t>-</t>
        </is>
      </c>
      <c r="M89" t="inlineStr">
        <is>
          <t>-</t>
        </is>
      </c>
      <c r="N89" t="inlineStr">
        <is>
          <t>-</t>
        </is>
      </c>
      <c r="O89" t="inlineStr">
        <is>
          <t>-</t>
        </is>
      </c>
    </row>
    <row r="90">
      <c r="A90" s="5" t="inlineStr">
        <is>
          <t>EBIT-Wachstum 1J in %</t>
        </is>
      </c>
      <c r="B90" s="5" t="inlineStr">
        <is>
          <t>EBIT Growth 1Y in %</t>
        </is>
      </c>
      <c r="C90" t="n">
        <v>11.31</v>
      </c>
      <c r="D90" t="n">
        <v>-25.82</v>
      </c>
      <c r="E90" t="n">
        <v>12.54</v>
      </c>
      <c r="F90" t="n">
        <v>-54.77</v>
      </c>
      <c r="G90" t="n">
        <v>120.44</v>
      </c>
      <c r="H90" t="n">
        <v>1.04</v>
      </c>
      <c r="I90" t="n">
        <v>10.33</v>
      </c>
      <c r="J90" t="n">
        <v>2.69</v>
      </c>
      <c r="K90" t="n">
        <v>29.41</v>
      </c>
      <c r="L90" t="n">
        <v>-4690</v>
      </c>
      <c r="M90" t="n">
        <v>-102.48</v>
      </c>
      <c r="N90" t="n">
        <v>-24.53</v>
      </c>
      <c r="O90" t="inlineStr">
        <is>
          <t>-</t>
        </is>
      </c>
    </row>
    <row r="91">
      <c r="A91" s="5" t="inlineStr">
        <is>
          <t>EBIT-Wachstum 3J in %</t>
        </is>
      </c>
      <c r="B91" s="5" t="inlineStr">
        <is>
          <t>EBIT Growth 3Y in %</t>
        </is>
      </c>
      <c r="C91" t="n">
        <v>-0.66</v>
      </c>
      <c r="D91" t="n">
        <v>-22.68</v>
      </c>
      <c r="E91" t="n">
        <v>26.07</v>
      </c>
      <c r="F91" t="n">
        <v>22.24</v>
      </c>
      <c r="G91" t="n">
        <v>43.94</v>
      </c>
      <c r="H91" t="n">
        <v>4.69</v>
      </c>
      <c r="I91" t="n">
        <v>14.14</v>
      </c>
      <c r="J91" t="n">
        <v>-1552.63</v>
      </c>
      <c r="K91" t="n">
        <v>-1587.69</v>
      </c>
      <c r="L91" t="n">
        <v>-1605.67</v>
      </c>
      <c r="M91" t="n">
        <v>-42.34</v>
      </c>
      <c r="N91" t="inlineStr">
        <is>
          <t>-</t>
        </is>
      </c>
      <c r="O91" t="inlineStr">
        <is>
          <t>-</t>
        </is>
      </c>
    </row>
    <row r="92">
      <c r="A92" s="5" t="inlineStr">
        <is>
          <t>EBIT-Wachstum 5J in %</t>
        </is>
      </c>
      <c r="B92" s="5" t="inlineStr">
        <is>
          <t>EBIT Growth 5Y in %</t>
        </is>
      </c>
      <c r="C92" t="n">
        <v>12.74</v>
      </c>
      <c r="D92" t="n">
        <v>10.69</v>
      </c>
      <c r="E92" t="n">
        <v>17.92</v>
      </c>
      <c r="F92" t="n">
        <v>15.95</v>
      </c>
      <c r="G92" t="n">
        <v>32.78</v>
      </c>
      <c r="H92" t="n">
        <v>-929.3099999999999</v>
      </c>
      <c r="I92" t="n">
        <v>-950.01</v>
      </c>
      <c r="J92" t="n">
        <v>-956.98</v>
      </c>
      <c r="K92" t="n">
        <v>-957.52</v>
      </c>
      <c r="L92" t="inlineStr">
        <is>
          <t>-</t>
        </is>
      </c>
      <c r="M92" t="inlineStr">
        <is>
          <t>-</t>
        </is>
      </c>
      <c r="N92" t="inlineStr">
        <is>
          <t>-</t>
        </is>
      </c>
      <c r="O92" t="inlineStr">
        <is>
          <t>-</t>
        </is>
      </c>
    </row>
    <row r="93">
      <c r="A93" s="5" t="inlineStr">
        <is>
          <t>EBIT-Wachstum 10J in %</t>
        </is>
      </c>
      <c r="B93" s="5" t="inlineStr">
        <is>
          <t>EBIT Growth 10Y in %</t>
        </is>
      </c>
      <c r="C93" t="n">
        <v>-458.28</v>
      </c>
      <c r="D93" t="n">
        <v>-469.66</v>
      </c>
      <c r="E93" t="n">
        <v>-469.53</v>
      </c>
      <c r="F93" t="n">
        <v>-470.79</v>
      </c>
      <c r="G93" t="inlineStr">
        <is>
          <t>-</t>
        </is>
      </c>
      <c r="H93" t="inlineStr">
        <is>
          <t>-</t>
        </is>
      </c>
      <c r="I93" t="inlineStr">
        <is>
          <t>-</t>
        </is>
      </c>
      <c r="J93" t="inlineStr">
        <is>
          <t>-</t>
        </is>
      </c>
      <c r="K93" t="inlineStr">
        <is>
          <t>-</t>
        </is>
      </c>
      <c r="L93" t="inlineStr">
        <is>
          <t>-</t>
        </is>
      </c>
      <c r="M93" t="inlineStr">
        <is>
          <t>-</t>
        </is>
      </c>
      <c r="N93" t="inlineStr">
        <is>
          <t>-</t>
        </is>
      </c>
      <c r="O93" t="inlineStr">
        <is>
          <t>-</t>
        </is>
      </c>
    </row>
    <row r="94">
      <c r="A94" s="5" t="inlineStr">
        <is>
          <t>Op.Cashflow Wachstum 1J in %</t>
        </is>
      </c>
      <c r="B94" s="5" t="inlineStr">
        <is>
          <t>Op.Cashflow Wachstum 1Y in %</t>
        </is>
      </c>
      <c r="C94" t="n">
        <v>57.36</v>
      </c>
      <c r="D94" t="n">
        <v>-36.74</v>
      </c>
      <c r="E94" t="n">
        <v>74.76000000000001</v>
      </c>
      <c r="F94" t="n">
        <v>-25.69</v>
      </c>
      <c r="G94" t="n">
        <v>-15.19</v>
      </c>
      <c r="H94" t="n">
        <v>26.51</v>
      </c>
      <c r="I94" t="n">
        <v>-8.41</v>
      </c>
      <c r="J94" t="n">
        <v>43.5</v>
      </c>
      <c r="K94" t="n">
        <v>-11.93</v>
      </c>
      <c r="L94" t="n">
        <v>28.47</v>
      </c>
      <c r="M94" t="n">
        <v>151.71</v>
      </c>
      <c r="N94" t="n">
        <v>-58.5</v>
      </c>
      <c r="O94" t="inlineStr">
        <is>
          <t>-</t>
        </is>
      </c>
    </row>
    <row r="95">
      <c r="A95" s="5" t="inlineStr">
        <is>
          <t>Op.Cashflow Wachstum 3J in %</t>
        </is>
      </c>
      <c r="B95" s="5" t="inlineStr">
        <is>
          <t>Op.Cashflow Wachstum 3Y in %</t>
        </is>
      </c>
      <c r="C95" t="n">
        <v>31.79</v>
      </c>
      <c r="D95" t="n">
        <v>4.11</v>
      </c>
      <c r="E95" t="n">
        <v>11.29</v>
      </c>
      <c r="F95" t="n">
        <v>-4.79</v>
      </c>
      <c r="G95" t="n">
        <v>0.97</v>
      </c>
      <c r="H95" t="n">
        <v>20.53</v>
      </c>
      <c r="I95" t="n">
        <v>7.72</v>
      </c>
      <c r="J95" t="n">
        <v>20.01</v>
      </c>
      <c r="K95" t="n">
        <v>56.08</v>
      </c>
      <c r="L95" t="n">
        <v>40.56</v>
      </c>
      <c r="M95" t="n">
        <v>31.07</v>
      </c>
      <c r="N95" t="inlineStr">
        <is>
          <t>-</t>
        </is>
      </c>
      <c r="O95" t="inlineStr">
        <is>
          <t>-</t>
        </is>
      </c>
    </row>
    <row r="96">
      <c r="A96" s="5" t="inlineStr">
        <is>
          <t>Op.Cashflow Wachstum 5J in %</t>
        </is>
      </c>
      <c r="B96" s="5" t="inlineStr">
        <is>
          <t>Op.Cashflow Wachstum 5Y in %</t>
        </is>
      </c>
      <c r="C96" t="n">
        <v>10.9</v>
      </c>
      <c r="D96" t="n">
        <v>4.73</v>
      </c>
      <c r="E96" t="n">
        <v>10.4</v>
      </c>
      <c r="F96" t="n">
        <v>4.14</v>
      </c>
      <c r="G96" t="n">
        <v>6.9</v>
      </c>
      <c r="H96" t="n">
        <v>15.63</v>
      </c>
      <c r="I96" t="n">
        <v>40.67</v>
      </c>
      <c r="J96" t="n">
        <v>30.65</v>
      </c>
      <c r="K96" t="n">
        <v>21.95</v>
      </c>
      <c r="L96" t="inlineStr">
        <is>
          <t>-</t>
        </is>
      </c>
      <c r="M96" t="inlineStr">
        <is>
          <t>-</t>
        </is>
      </c>
      <c r="N96" t="inlineStr">
        <is>
          <t>-</t>
        </is>
      </c>
      <c r="O96" t="inlineStr">
        <is>
          <t>-</t>
        </is>
      </c>
    </row>
    <row r="97">
      <c r="A97" s="5" t="inlineStr">
        <is>
          <t>Op.Cashflow Wachstum 10J in %</t>
        </is>
      </c>
      <c r="B97" s="5" t="inlineStr">
        <is>
          <t>Op.Cashflow Wachstum 10Y in %</t>
        </is>
      </c>
      <c r="C97" t="n">
        <v>13.26</v>
      </c>
      <c r="D97" t="n">
        <v>22.7</v>
      </c>
      <c r="E97" t="n">
        <v>20.52</v>
      </c>
      <c r="F97" t="n">
        <v>13.05</v>
      </c>
      <c r="G97" t="inlineStr">
        <is>
          <t>-</t>
        </is>
      </c>
      <c r="H97" t="inlineStr">
        <is>
          <t>-</t>
        </is>
      </c>
      <c r="I97" t="inlineStr">
        <is>
          <t>-</t>
        </is>
      </c>
      <c r="J97" t="inlineStr">
        <is>
          <t>-</t>
        </is>
      </c>
      <c r="K97" t="inlineStr">
        <is>
          <t>-</t>
        </is>
      </c>
      <c r="L97" t="inlineStr">
        <is>
          <t>-</t>
        </is>
      </c>
      <c r="M97" t="inlineStr">
        <is>
          <t>-</t>
        </is>
      </c>
      <c r="N97" t="inlineStr">
        <is>
          <t>-</t>
        </is>
      </c>
      <c r="O97" t="inlineStr">
        <is>
          <t>-</t>
        </is>
      </c>
    </row>
    <row r="98">
      <c r="A98" s="5" t="inlineStr">
        <is>
          <t>Working Capital in Mio</t>
        </is>
      </c>
      <c r="B98" s="5" t="inlineStr">
        <is>
          <t>Working Capital in M</t>
        </is>
      </c>
      <c r="C98" t="n">
        <v>-449</v>
      </c>
      <c r="D98" t="n">
        <v>6</v>
      </c>
      <c r="E98" t="n">
        <v>-465</v>
      </c>
      <c r="F98" t="n">
        <v>-356</v>
      </c>
      <c r="G98" t="n">
        <v>237</v>
      </c>
      <c r="H98" t="n">
        <v>-319</v>
      </c>
      <c r="I98" t="n">
        <v>-228</v>
      </c>
      <c r="J98" t="n">
        <v>-120</v>
      </c>
      <c r="K98" t="n">
        <v>-282</v>
      </c>
      <c r="L98" t="n">
        <v>-455</v>
      </c>
      <c r="M98" t="n">
        <v>-634</v>
      </c>
      <c r="N98" t="n">
        <v>-597</v>
      </c>
      <c r="O98" t="n">
        <v>-516</v>
      </c>
      <c r="P98" t="n">
        <v>-516</v>
      </c>
    </row>
  </sheetData>
  <pageMargins bottom="1" footer="0.5" header="0.5" left="0.75" right="0.75" top="1"/>
</worksheet>
</file>

<file path=xl/worksheets/sheet48.xml><?xml version="1.0" encoding="utf-8"?>
<worksheet xmlns="http://schemas.openxmlformats.org/spreadsheetml/2006/main">
  <sheetPr>
    <outlinePr summaryBelow="1" summaryRight="1"/>
    <pageSetUpPr/>
  </sheetPr>
  <dimension ref="A1:L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7"/>
  </cols>
  <sheetData>
    <row r="1">
      <c r="A1" s="1" t="inlineStr">
        <is>
          <t xml:space="preserve">INTERMED CAP GRP LS 2625 </t>
        </is>
      </c>
      <c r="B1" s="2" t="inlineStr">
        <is>
          <t>WKN: A2AMU0  ISIN: GB00BYT1DJ19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+44-20-32017700</t>
        </is>
      </c>
      <c r="G4" t="inlineStr">
        <is>
          <t>04.06.2020</t>
        </is>
      </c>
      <c r="H4" t="inlineStr">
        <is>
          <t>Preliminary Results</t>
        </is>
      </c>
      <c r="J4" t="inlineStr">
        <is>
          <t>Aviva Investors</t>
        </is>
      </c>
      <c r="L4" t="inlineStr">
        <is>
          <t>8,65%</t>
        </is>
      </c>
    </row>
    <row r="5">
      <c r="A5" s="5" t="inlineStr">
        <is>
          <t>Ticker</t>
        </is>
      </c>
      <c r="B5" t="inlineStr">
        <is>
          <t>I2X2</t>
        </is>
      </c>
      <c r="C5" s="5" t="inlineStr">
        <is>
          <t>Fax</t>
        </is>
      </c>
      <c r="D5" s="5" t="inlineStr"/>
      <c r="E5" t="inlineStr">
        <is>
          <t>+44-20-72482536</t>
        </is>
      </c>
      <c r="G5" t="inlineStr">
        <is>
          <t>21.07.2020</t>
        </is>
      </c>
      <c r="H5" t="inlineStr">
        <is>
          <t>Annual General Meeting</t>
        </is>
      </c>
      <c r="J5" t="inlineStr">
        <is>
          <t>Jupiter Asset Management Limited</t>
        </is>
      </c>
      <c r="L5" t="inlineStr">
        <is>
          <t>4,93%</t>
        </is>
      </c>
    </row>
    <row r="6">
      <c r="A6" s="5" t="inlineStr">
        <is>
          <t>Gelistet Seit / Listed Since</t>
        </is>
      </c>
      <c r="B6" t="inlineStr">
        <is>
          <t>-</t>
        </is>
      </c>
      <c r="C6" s="5" t="inlineStr">
        <is>
          <t>Internet</t>
        </is>
      </c>
      <c r="D6" s="5" t="inlineStr"/>
      <c r="E6" t="inlineStr">
        <is>
          <t>http://www.icgplc.co.uk</t>
        </is>
      </c>
      <c r="G6" t="inlineStr">
        <is>
          <t>17.11.2020</t>
        </is>
      </c>
      <c r="H6" t="inlineStr">
        <is>
          <t>Score Half Year</t>
        </is>
      </c>
      <c r="J6" t="inlineStr">
        <is>
          <t>BlackRock Inc</t>
        </is>
      </c>
      <c r="L6" t="inlineStr">
        <is>
          <t>4,31%</t>
        </is>
      </c>
    </row>
    <row r="7">
      <c r="A7" s="5" t="inlineStr">
        <is>
          <t>Nominalwert / Nominal Value</t>
        </is>
      </c>
      <c r="B7" t="inlineStr">
        <is>
          <t>-</t>
        </is>
      </c>
      <c r="C7" s="5" t="inlineStr">
        <is>
          <t>Inv. Relations Telefon / Phone</t>
        </is>
      </c>
      <c r="D7" s="5" t="inlineStr"/>
      <c r="E7" t="inlineStr">
        <is>
          <t>+44-20-32017880</t>
        </is>
      </c>
      <c r="J7" t="inlineStr">
        <is>
          <t>Ameriprise Financial Inc</t>
        </is>
      </c>
      <c r="L7" t="inlineStr">
        <is>
          <t>3,92%</t>
        </is>
      </c>
    </row>
    <row r="8">
      <c r="A8" s="5" t="inlineStr">
        <is>
          <t>Land / Country</t>
        </is>
      </c>
      <c r="B8" t="inlineStr">
        <is>
          <t>Großbritannien</t>
        </is>
      </c>
      <c r="C8" s="5" t="inlineStr">
        <is>
          <t>Inv. Relations E-Mail</t>
        </is>
      </c>
      <c r="D8" s="5" t="inlineStr"/>
      <c r="E8" t="inlineStr">
        <is>
          <t>ian.stanlake@icgplc.com</t>
        </is>
      </c>
      <c r="J8" t="inlineStr">
        <is>
          <t>Schroders Plc</t>
        </is>
      </c>
      <c r="L8" t="inlineStr">
        <is>
          <t>3,80%</t>
        </is>
      </c>
    </row>
    <row r="9">
      <c r="A9" s="5" t="inlineStr">
        <is>
          <t>Währung / Currency</t>
        </is>
      </c>
      <c r="B9" t="inlineStr">
        <is>
          <t>GBP</t>
        </is>
      </c>
      <c r="C9" s="5" t="inlineStr">
        <is>
          <t>Kontaktperson / Contact Person</t>
        </is>
      </c>
      <c r="D9" s="5" t="inlineStr"/>
      <c r="E9" t="inlineStr">
        <is>
          <t>Ian Stanlake</t>
        </is>
      </c>
      <c r="J9" t="inlineStr">
        <is>
          <t>Standard Life Aberdeen</t>
        </is>
      </c>
      <c r="L9" t="inlineStr">
        <is>
          <t>3,54%</t>
        </is>
      </c>
    </row>
    <row r="10">
      <c r="A10" s="5" t="inlineStr">
        <is>
          <t>Branche / Industry</t>
        </is>
      </c>
      <c r="B10" t="inlineStr">
        <is>
          <t>Financial Services</t>
        </is>
      </c>
      <c r="C10" s="5" t="inlineStr"/>
      <c r="D10" s="5" t="inlineStr"/>
      <c r="J10" t="inlineStr">
        <is>
          <t>The Vanguard Group Inc</t>
        </is>
      </c>
      <c r="L10" t="inlineStr">
        <is>
          <t>3,43%</t>
        </is>
      </c>
    </row>
    <row r="11">
      <c r="A11" s="5" t="inlineStr">
        <is>
          <t>Sektor / Sector</t>
        </is>
      </c>
      <c r="B11" t="inlineStr">
        <is>
          <t>Financial Sector</t>
        </is>
      </c>
      <c r="J11" t="inlineStr">
        <is>
          <t>J.P. Morgan Asset Management</t>
        </is>
      </c>
      <c r="L11" t="inlineStr">
        <is>
          <t>3,09%</t>
        </is>
      </c>
    </row>
    <row r="12">
      <c r="A12" s="5" t="inlineStr">
        <is>
          <t>Typ / Genre</t>
        </is>
      </c>
      <c r="B12" t="inlineStr">
        <is>
          <t>Stammaktie</t>
        </is>
      </c>
      <c r="J12" t="inlineStr">
        <is>
          <t>Employee Share Scheme Trustees</t>
        </is>
      </c>
      <c r="L12" t="inlineStr">
        <is>
          <t>3,08%</t>
        </is>
      </c>
    </row>
    <row r="13">
      <c r="A13" s="5" t="inlineStr">
        <is>
          <t>Adresse / Address</t>
        </is>
      </c>
      <c r="B13" t="inlineStr">
        <is>
          <t>Intermediate Capital Group plcJuxon House 100 St Paul’s Churchyard  UK-London EC4M 8BU</t>
        </is>
      </c>
    </row>
    <row r="14">
      <c r="A14" s="5" t="inlineStr">
        <is>
          <t>Management</t>
        </is>
      </c>
      <c r="B14" t="inlineStr">
        <is>
          <t>Benoit Durteste, Vijay Bharadia, Antje Hensel-Roth</t>
        </is>
      </c>
    </row>
    <row r="15">
      <c r="A15" s="5" t="inlineStr">
        <is>
          <t>Aufsichtsrat / Board</t>
        </is>
      </c>
      <c r="B15" t="inlineStr">
        <is>
          <t>Lord Davies of Abersoch, Amy Schioldager, Andrew Sykes, Antje Hensel-Roth, Benoit Durteste, Kathryn Purves, Michael P Nelligan, Stephen Welton, Vijay Bharadia, Virginia Holmes</t>
        </is>
      </c>
    </row>
    <row r="16">
      <c r="A16" s="5" t="inlineStr">
        <is>
          <t>Beschreibung</t>
        </is>
      </c>
      <c r="B16" t="inlineStr">
        <is>
          <t>Intermediate Capital Group plc ist als Investmentgesellschaft und Vermögensverwalter international tätig. Die Gruppe bietet Fonds unter anderem auf Basis Mezzanine-Finanzierungen, fremdfinanzierten Darlehen, alternativen Kapitallösungen und Mitbeteiligungen an Aktienkapital an. Mit Hauptsitz in London sowie mit einem Netzwerk von weltweit elf Niederlassungen betreut die Unternehmensgruppe institutionelle Anleger mit einem verwalteten Vermögen von über 20 Milliarden Euro. (Stand November 2016). Copyright 2014 FINANCE BASE AG</t>
        </is>
      </c>
    </row>
    <row r="17">
      <c r="A17" s="5" t="inlineStr">
        <is>
          <t>Profile</t>
        </is>
      </c>
      <c r="B17" t="inlineStr">
        <is>
          <t>Intermediate Capital Group plc operates internationally as an investment company and asset managers. The group provides funds including those based mezzanine financing, leveraged loans, alternative capital solutions and Mitbeteiligungen of equity capital to. Headquartered in London and with a network of eleven offices worldwide, the Group serves institutional investors with assets under management of over 20 billion euros. (November 2016).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GBP per  31.03</t>
        </is>
      </c>
      <c r="B19" s="5" t="inlineStr">
        <is>
          <t>Balance Sheet in M  GBP per  31.03</t>
        </is>
      </c>
      <c r="C19" s="5" t="n">
        <v>2019</v>
      </c>
      <c r="D19" s="5" t="n">
        <v>2018</v>
      </c>
      <c r="E19" s="5" t="n">
        <v>2017</v>
      </c>
      <c r="F19" s="5" t="n">
        <v>2016</v>
      </c>
      <c r="G19" s="5" t="n">
        <v>2015</v>
      </c>
      <c r="H19" s="5" t="n">
        <v>2014</v>
      </c>
      <c r="I19" s="5" t="n">
        <v>2013</v>
      </c>
      <c r="J19" s="5" t="n">
        <v>2012</v>
      </c>
      <c r="K19" s="5" t="inlineStr"/>
      <c r="L19" s="5" t="inlineStr"/>
    </row>
    <row r="20">
      <c r="A20" s="5" t="inlineStr">
        <is>
          <t>Umsatz</t>
        </is>
      </c>
      <c r="B20" s="5" t="inlineStr">
        <is>
          <t>Revenue</t>
        </is>
      </c>
      <c r="C20" t="n">
        <v>464.1</v>
      </c>
      <c r="D20" t="n">
        <v>600</v>
      </c>
      <c r="E20" t="n">
        <v>625.1</v>
      </c>
      <c r="F20" t="n">
        <v>449.3</v>
      </c>
      <c r="G20" t="n">
        <v>426.2</v>
      </c>
      <c r="H20" t="n">
        <v>434.6</v>
      </c>
      <c r="I20" t="n">
        <v>370.4</v>
      </c>
      <c r="J20" t="n">
        <v>437.5</v>
      </c>
    </row>
    <row r="21">
      <c r="A21" s="5" t="inlineStr">
        <is>
          <t>Operatives Ergebnis (EBIT)</t>
        </is>
      </c>
      <c r="B21" s="5" t="inlineStr">
        <is>
          <t>EBIT Earning Before Interest &amp; Tax</t>
        </is>
      </c>
      <c r="C21" t="n">
        <v>182.9</v>
      </c>
      <c r="D21" t="n">
        <v>365.2</v>
      </c>
      <c r="E21" t="n">
        <v>405.5</v>
      </c>
      <c r="F21" t="n">
        <v>280.7</v>
      </c>
      <c r="G21" t="n">
        <v>243.6</v>
      </c>
      <c r="H21" t="n">
        <v>220.1</v>
      </c>
      <c r="I21" t="n">
        <v>203.3</v>
      </c>
      <c r="J21" t="n">
        <v>302.6</v>
      </c>
    </row>
    <row r="22">
      <c r="A22" s="5" t="inlineStr">
        <is>
          <t>Finanzergebnis</t>
        </is>
      </c>
      <c r="B22" s="5" t="inlineStr">
        <is>
          <t>Financial Result</t>
        </is>
      </c>
      <c r="C22" t="inlineStr">
        <is>
          <t>-</t>
        </is>
      </c>
      <c r="D22" t="n">
        <v>-166.1</v>
      </c>
      <c r="E22" t="n">
        <v>-153.1</v>
      </c>
      <c r="F22" t="n">
        <v>-121.9</v>
      </c>
      <c r="G22" t="n">
        <v>-65.09999999999999</v>
      </c>
      <c r="H22" t="n">
        <v>-61.4</v>
      </c>
      <c r="I22" t="n">
        <v>-60.7</v>
      </c>
      <c r="J22" t="n">
        <v>-58.8</v>
      </c>
    </row>
    <row r="23">
      <c r="A23" s="5" t="inlineStr">
        <is>
          <t>Ergebnis vor Steuer (EBT)</t>
        </is>
      </c>
      <c r="B23" s="5" t="inlineStr">
        <is>
          <t>EBT Earning Before Tax</t>
        </is>
      </c>
      <c r="C23" t="n">
        <v>182.9</v>
      </c>
      <c r="D23" t="n">
        <v>199.1</v>
      </c>
      <c r="E23" t="n">
        <v>252.4</v>
      </c>
      <c r="F23" t="n">
        <v>158.8</v>
      </c>
      <c r="G23" t="n">
        <v>178.5</v>
      </c>
      <c r="H23" t="n">
        <v>158.7</v>
      </c>
      <c r="I23" t="n">
        <v>142.6</v>
      </c>
      <c r="J23" t="n">
        <v>243.8</v>
      </c>
    </row>
    <row r="24">
      <c r="A24" s="5" t="inlineStr">
        <is>
          <t>Ergebnis nach Steuer</t>
        </is>
      </c>
      <c r="B24" s="5" t="inlineStr">
        <is>
          <t>Earnings after tax</t>
        </is>
      </c>
      <c r="C24" t="n">
        <v>184.5</v>
      </c>
      <c r="D24" t="n">
        <v>250.8</v>
      </c>
      <c r="E24" t="n">
        <v>218.2</v>
      </c>
      <c r="F24" t="n">
        <v>138.6</v>
      </c>
      <c r="G24" t="n">
        <v>190.6</v>
      </c>
      <c r="H24" t="n">
        <v>137.4</v>
      </c>
      <c r="I24" t="n">
        <v>123.8</v>
      </c>
      <c r="J24" t="n">
        <v>187.6</v>
      </c>
    </row>
    <row r="25">
      <c r="A25" s="5" t="inlineStr">
        <is>
          <t>Minderheitenanteil</t>
        </is>
      </c>
      <c r="B25" s="5" t="inlineStr">
        <is>
          <t>Minority Share</t>
        </is>
      </c>
      <c r="C25" t="n">
        <v>-4.4</v>
      </c>
      <c r="D25" t="n">
        <v>0.2</v>
      </c>
      <c r="E25" t="n">
        <v>-0.4</v>
      </c>
      <c r="F25" t="inlineStr">
        <is>
          <t>-</t>
        </is>
      </c>
      <c r="G25" t="n">
        <v>-1.3</v>
      </c>
      <c r="H25" t="n">
        <v>-0.2</v>
      </c>
      <c r="I25" t="n">
        <v>0.6</v>
      </c>
      <c r="J25" t="n">
        <v>0.7</v>
      </c>
    </row>
    <row r="26">
      <c r="A26" s="5" t="inlineStr">
        <is>
          <t>Jahresüberschuss/-fehlbetrag</t>
        </is>
      </c>
      <c r="B26" s="5" t="inlineStr">
        <is>
          <t>Net Profit</t>
        </is>
      </c>
      <c r="C26" t="n">
        <v>180.1</v>
      </c>
      <c r="D26" t="n">
        <v>251</v>
      </c>
      <c r="E26" t="n">
        <v>217.8</v>
      </c>
      <c r="F26" t="n">
        <v>138.6</v>
      </c>
      <c r="G26" t="n">
        <v>189.3</v>
      </c>
      <c r="H26" t="n">
        <v>137.2</v>
      </c>
      <c r="I26" t="n">
        <v>123.8</v>
      </c>
      <c r="J26" t="n">
        <v>187.6</v>
      </c>
    </row>
    <row r="27">
      <c r="A27" s="5" t="inlineStr">
        <is>
          <t>Summe Umlaufvermögen</t>
        </is>
      </c>
      <c r="B27" s="5" t="inlineStr">
        <is>
          <t>Current Assets</t>
        </is>
      </c>
      <c r="C27" t="n">
        <v>718.4</v>
      </c>
      <c r="D27" t="n">
        <v>1033</v>
      </c>
      <c r="E27" t="n">
        <v>1153</v>
      </c>
      <c r="F27" t="n">
        <v>624.9</v>
      </c>
      <c r="G27" t="n">
        <v>788.8</v>
      </c>
      <c r="H27" t="n">
        <v>368.2</v>
      </c>
      <c r="I27" t="n">
        <v>177.7</v>
      </c>
      <c r="J27" t="n">
        <v>268.9</v>
      </c>
    </row>
    <row r="28">
      <c r="A28" s="5" t="inlineStr">
        <is>
          <t>Summe Anlagevermögen</t>
        </is>
      </c>
      <c r="B28" s="5" t="inlineStr">
        <is>
          <t>Fixed Assets</t>
        </is>
      </c>
      <c r="C28" t="n">
        <v>5800</v>
      </c>
      <c r="D28" t="n">
        <v>5273</v>
      </c>
      <c r="E28" t="n">
        <v>4923</v>
      </c>
      <c r="F28" t="n">
        <v>3751</v>
      </c>
      <c r="G28" t="n">
        <v>3010</v>
      </c>
      <c r="H28" t="n">
        <v>2097</v>
      </c>
      <c r="I28" t="n">
        <v>2722</v>
      </c>
      <c r="J28" t="n">
        <v>2387</v>
      </c>
    </row>
    <row r="29">
      <c r="A29" s="5" t="inlineStr">
        <is>
          <t>Summe Aktiva</t>
        </is>
      </c>
      <c r="B29" s="5" t="inlineStr">
        <is>
          <t>Total Assets</t>
        </is>
      </c>
      <c r="C29" t="n">
        <v>6518</v>
      </c>
      <c r="D29" t="n">
        <v>6306</v>
      </c>
      <c r="E29" t="n">
        <v>6076</v>
      </c>
      <c r="F29" t="n">
        <v>4376</v>
      </c>
      <c r="G29" t="n">
        <v>3799</v>
      </c>
      <c r="H29" t="n">
        <v>2465</v>
      </c>
      <c r="I29" t="n">
        <v>2899</v>
      </c>
      <c r="J29" t="n">
        <v>2656</v>
      </c>
    </row>
    <row r="30">
      <c r="A30" s="5" t="inlineStr">
        <is>
          <t>Summe kurzfristiges Fremdkapital</t>
        </is>
      </c>
      <c r="B30" s="5" t="inlineStr">
        <is>
          <t>Short-Term Debt</t>
        </is>
      </c>
      <c r="C30" t="n">
        <v>367.7</v>
      </c>
      <c r="D30" t="n">
        <v>751.8</v>
      </c>
      <c r="E30" t="n">
        <v>486.1</v>
      </c>
      <c r="F30" t="n">
        <v>375.3</v>
      </c>
      <c r="G30" t="n">
        <v>264.6</v>
      </c>
      <c r="H30" t="n">
        <v>151.2</v>
      </c>
      <c r="I30" t="n">
        <v>587.1</v>
      </c>
      <c r="J30" t="n">
        <v>262</v>
      </c>
    </row>
    <row r="31">
      <c r="A31" s="5" t="inlineStr">
        <is>
          <t>Summe langfristiges Fremdkapital</t>
        </is>
      </c>
      <c r="B31" s="5" t="inlineStr">
        <is>
          <t>Long-Term Debt</t>
        </is>
      </c>
      <c r="C31" t="n">
        <v>4679</v>
      </c>
      <c r="D31" t="n">
        <v>4237</v>
      </c>
      <c r="E31" t="n">
        <v>4417</v>
      </c>
      <c r="F31" t="n">
        <v>2759</v>
      </c>
      <c r="G31" t="n">
        <v>2076</v>
      </c>
      <c r="H31" t="n">
        <v>806.2</v>
      </c>
      <c r="I31" t="n">
        <v>749.4</v>
      </c>
      <c r="J31" t="n">
        <v>943.4</v>
      </c>
    </row>
    <row r="32">
      <c r="A32" s="5" t="inlineStr">
        <is>
          <t>Summe Fremdkapital</t>
        </is>
      </c>
      <c r="B32" s="5" t="inlineStr">
        <is>
          <t>Total Liabilities</t>
        </is>
      </c>
      <c r="C32" t="n">
        <v>5124</v>
      </c>
      <c r="D32" t="n">
        <v>4988</v>
      </c>
      <c r="E32" t="n">
        <v>4903</v>
      </c>
      <c r="F32" t="n">
        <v>3134</v>
      </c>
      <c r="G32" t="n">
        <v>2341</v>
      </c>
      <c r="H32" t="n">
        <v>957.4</v>
      </c>
      <c r="I32" t="n">
        <v>1337</v>
      </c>
      <c r="J32" t="n">
        <v>1205</v>
      </c>
    </row>
    <row r="33">
      <c r="A33" s="5" t="inlineStr">
        <is>
          <t>Minderheitenanteil</t>
        </is>
      </c>
      <c r="B33" s="5" t="inlineStr">
        <is>
          <t>Minority Share</t>
        </is>
      </c>
      <c r="C33" t="n">
        <v>10.9</v>
      </c>
      <c r="D33" t="n">
        <v>0.5</v>
      </c>
      <c r="E33" t="n">
        <v>0.7</v>
      </c>
      <c r="F33" t="n">
        <v>0.9</v>
      </c>
      <c r="G33" t="n">
        <v>2.2</v>
      </c>
      <c r="H33" t="n">
        <v>-0.1</v>
      </c>
      <c r="I33" t="n">
        <v>-0.3</v>
      </c>
      <c r="J33" t="n">
        <v>0.1</v>
      </c>
    </row>
    <row r="34">
      <c r="A34" s="5" t="inlineStr">
        <is>
          <t>Summe Eigenkapital</t>
        </is>
      </c>
      <c r="B34" s="5" t="inlineStr">
        <is>
          <t>Equity</t>
        </is>
      </c>
      <c r="C34" t="n">
        <v>1383</v>
      </c>
      <c r="D34" t="n">
        <v>1318</v>
      </c>
      <c r="E34" t="n">
        <v>1173</v>
      </c>
      <c r="F34" t="n">
        <v>1241</v>
      </c>
      <c r="G34" t="n">
        <v>1456</v>
      </c>
      <c r="H34" t="n">
        <v>1508</v>
      </c>
      <c r="I34" t="n">
        <v>1563</v>
      </c>
      <c r="J34" t="n">
        <v>1451</v>
      </c>
    </row>
    <row r="35">
      <c r="A35" s="5" t="inlineStr">
        <is>
          <t>Summe Passiva</t>
        </is>
      </c>
      <c r="B35" s="5" t="inlineStr">
        <is>
          <t>Liabilities &amp; Shareholder Equity</t>
        </is>
      </c>
      <c r="C35" t="n">
        <v>6518</v>
      </c>
      <c r="D35" t="n">
        <v>6306</v>
      </c>
      <c r="E35" t="n">
        <v>6076</v>
      </c>
      <c r="F35" t="n">
        <v>4376</v>
      </c>
      <c r="G35" t="n">
        <v>3799</v>
      </c>
      <c r="H35" t="n">
        <v>2465</v>
      </c>
      <c r="I35" t="n">
        <v>2899</v>
      </c>
      <c r="J35" t="n">
        <v>2656</v>
      </c>
    </row>
    <row r="36">
      <c r="A36" s="5" t="inlineStr">
        <is>
          <t>Mio.Aktien im Umlauf</t>
        </is>
      </c>
      <c r="B36" s="5" t="inlineStr">
        <is>
          <t>Million shares outstanding</t>
        </is>
      </c>
      <c r="C36" t="n">
        <v>294.08</v>
      </c>
      <c r="D36" t="n">
        <v>294.06</v>
      </c>
      <c r="E36" t="n">
        <v>293.9</v>
      </c>
      <c r="F36" t="n">
        <v>330.31</v>
      </c>
      <c r="G36" t="n">
        <v>402.8</v>
      </c>
      <c r="H36" t="n">
        <v>402.24</v>
      </c>
      <c r="I36" t="n">
        <v>402.1</v>
      </c>
      <c r="J36" t="n">
        <v>400.2</v>
      </c>
    </row>
    <row r="37">
      <c r="A37" s="5" t="inlineStr">
        <is>
          <t>Gezeichnetes Kapital (in Mio.)</t>
        </is>
      </c>
      <c r="B37" s="5" t="inlineStr">
        <is>
          <t>Subscribed Capital in M</t>
        </is>
      </c>
      <c r="C37" t="n">
        <v>77.2</v>
      </c>
      <c r="D37" t="n">
        <v>77.2</v>
      </c>
      <c r="E37" t="n">
        <v>77.09999999999999</v>
      </c>
      <c r="F37" t="n">
        <v>77</v>
      </c>
      <c r="G37" t="n">
        <v>80.59999999999999</v>
      </c>
      <c r="H37" t="n">
        <v>80.40000000000001</v>
      </c>
      <c r="I37" t="n">
        <v>80.40000000000001</v>
      </c>
      <c r="J37" t="n">
        <v>80</v>
      </c>
    </row>
    <row r="38">
      <c r="A38" s="5" t="inlineStr">
        <is>
          <t>Ergebnis je Aktie (brutto)</t>
        </is>
      </c>
      <c r="B38" s="5" t="inlineStr">
        <is>
          <t>Earnings per share</t>
        </is>
      </c>
      <c r="C38" t="n">
        <v>0.62</v>
      </c>
      <c r="D38" t="n">
        <v>0.68</v>
      </c>
      <c r="E38" t="n">
        <v>0.86</v>
      </c>
      <c r="F38" t="n">
        <v>0.48</v>
      </c>
      <c r="G38" t="n">
        <v>0.44</v>
      </c>
      <c r="H38" t="n">
        <v>0.39</v>
      </c>
      <c r="I38" t="n">
        <v>0.35</v>
      </c>
      <c r="J38" t="n">
        <v>0.61</v>
      </c>
    </row>
    <row r="39">
      <c r="A39" s="5" t="inlineStr">
        <is>
          <t>Ergebnis je Aktie (unverwässert)</t>
        </is>
      </c>
      <c r="B39" s="5" t="inlineStr">
        <is>
          <t>Basic Earnings per share</t>
        </is>
      </c>
      <c r="C39" t="n">
        <v>0.63</v>
      </c>
      <c r="D39" t="n">
        <v>0.89</v>
      </c>
      <c r="E39" t="n">
        <v>0.75</v>
      </c>
      <c r="F39" t="n">
        <v>0.42</v>
      </c>
      <c r="G39" t="n">
        <v>0.5</v>
      </c>
      <c r="H39" t="n">
        <v>0.36</v>
      </c>
      <c r="I39" t="n">
        <v>0.32</v>
      </c>
      <c r="J39" t="n">
        <v>0.48</v>
      </c>
    </row>
    <row r="40">
      <c r="A40" s="5" t="inlineStr">
        <is>
          <t>Ergebnis je Aktie (verwässert)</t>
        </is>
      </c>
      <c r="B40" s="5" t="inlineStr">
        <is>
          <t>Diluted Earnings per share</t>
        </is>
      </c>
      <c r="C40" t="n">
        <v>0.63</v>
      </c>
      <c r="D40" t="n">
        <v>0.89</v>
      </c>
      <c r="E40" t="n">
        <v>0.75</v>
      </c>
      <c r="F40" t="n">
        <v>0.42</v>
      </c>
      <c r="G40" t="n">
        <v>0.5</v>
      </c>
      <c r="H40" t="n">
        <v>0.36</v>
      </c>
      <c r="I40" t="n">
        <v>0.32</v>
      </c>
      <c r="J40" t="n">
        <v>0.48</v>
      </c>
    </row>
    <row r="41">
      <c r="A41" s="5" t="inlineStr">
        <is>
          <t>Dividende je Aktie</t>
        </is>
      </c>
      <c r="B41" s="5" t="inlineStr">
        <is>
          <t>Dividend per share</t>
        </is>
      </c>
      <c r="C41" t="n">
        <v>0.45</v>
      </c>
      <c r="D41" t="n">
        <v>0.3</v>
      </c>
      <c r="E41" t="n">
        <v>0.27</v>
      </c>
      <c r="F41" t="n">
        <v>0.23</v>
      </c>
      <c r="G41" t="n">
        <v>0.22</v>
      </c>
      <c r="H41" t="n">
        <v>0.21</v>
      </c>
      <c r="I41" t="n">
        <v>0.2</v>
      </c>
      <c r="J41" t="n">
        <v>0.19</v>
      </c>
    </row>
    <row r="42">
      <c r="A42" s="5" t="inlineStr">
        <is>
          <t>Dividendenausschüttung in Mio</t>
        </is>
      </c>
      <c r="B42" s="5" t="inlineStr">
        <is>
          <t>Dividend Payment in M</t>
        </is>
      </c>
      <c r="C42" t="n">
        <v>88.3</v>
      </c>
      <c r="D42" t="n">
        <v>80.7</v>
      </c>
      <c r="E42" t="n">
        <v>270.9</v>
      </c>
      <c r="F42" t="n">
        <v>378.2</v>
      </c>
      <c r="G42" t="n">
        <v>81</v>
      </c>
      <c r="H42" t="n">
        <v>78.2</v>
      </c>
      <c r="I42" t="n">
        <v>74.90000000000001</v>
      </c>
      <c r="J42" t="n">
        <v>70.09999999999999</v>
      </c>
    </row>
    <row r="43">
      <c r="A43" s="5" t="inlineStr">
        <is>
          <t>Umsatz</t>
        </is>
      </c>
      <c r="B43" s="5" t="inlineStr">
        <is>
          <t>Revenue</t>
        </is>
      </c>
      <c r="C43" t="n">
        <v>1.58</v>
      </c>
      <c r="D43" t="n">
        <v>2.04</v>
      </c>
      <c r="E43" t="n">
        <v>2.13</v>
      </c>
      <c r="F43" t="n">
        <v>1.36</v>
      </c>
      <c r="G43" t="n">
        <v>1.06</v>
      </c>
      <c r="H43" t="n">
        <v>1.08</v>
      </c>
      <c r="I43" t="n">
        <v>0.92</v>
      </c>
      <c r="J43" t="n">
        <v>1.09</v>
      </c>
    </row>
    <row r="44">
      <c r="A44" s="5" t="inlineStr">
        <is>
          <t>Buchwert je Aktie</t>
        </is>
      </c>
      <c r="B44" s="5" t="inlineStr">
        <is>
          <t>Book value per share</t>
        </is>
      </c>
      <c r="C44" t="n">
        <v>4.7</v>
      </c>
      <c r="D44" t="n">
        <v>4.48</v>
      </c>
      <c r="E44" t="n">
        <v>3.99</v>
      </c>
      <c r="F44" t="n">
        <v>3.76</v>
      </c>
      <c r="G44" t="n">
        <v>3.62</v>
      </c>
      <c r="H44" t="n">
        <v>3.75</v>
      </c>
      <c r="I44" t="n">
        <v>3.89</v>
      </c>
      <c r="J44" t="n">
        <v>3.62</v>
      </c>
    </row>
    <row r="45">
      <c r="A45" s="5" t="inlineStr">
        <is>
          <t>Cashflow je Aktie</t>
        </is>
      </c>
      <c r="B45" s="5" t="inlineStr">
        <is>
          <t>Cashflow per share</t>
        </is>
      </c>
      <c r="C45" t="n">
        <v>-0.1</v>
      </c>
      <c r="D45" t="n">
        <v>-1.18</v>
      </c>
      <c r="E45" t="n">
        <v>-0.29</v>
      </c>
      <c r="F45" t="n">
        <v>-0.73</v>
      </c>
      <c r="G45" t="n">
        <v>-0.98</v>
      </c>
      <c r="H45" t="n">
        <v>1.34</v>
      </c>
      <c r="I45" t="n">
        <v>-0.32</v>
      </c>
      <c r="J45" t="n">
        <v>0.9</v>
      </c>
    </row>
    <row r="46">
      <c r="A46" s="5" t="inlineStr">
        <is>
          <t>Bilanzsumme je Aktie</t>
        </is>
      </c>
      <c r="B46" s="5" t="inlineStr">
        <is>
          <t>Total assets per share</t>
        </is>
      </c>
      <c r="C46" t="n">
        <v>22.16</v>
      </c>
      <c r="D46" t="n">
        <v>21.45</v>
      </c>
      <c r="E46" t="n">
        <v>20.67</v>
      </c>
      <c r="F46" t="n">
        <v>13.25</v>
      </c>
      <c r="G46" t="n">
        <v>9.43</v>
      </c>
      <c r="H46" t="n">
        <v>6.13</v>
      </c>
      <c r="I46" t="n">
        <v>7.21</v>
      </c>
      <c r="J46" t="n">
        <v>6.64</v>
      </c>
    </row>
    <row r="47">
      <c r="A47" s="5" t="inlineStr">
        <is>
          <t>Personal am Ende des Jahres</t>
        </is>
      </c>
      <c r="B47" s="5" t="inlineStr">
        <is>
          <t>Staff at the end of year</t>
        </is>
      </c>
      <c r="C47" t="n">
        <v>323</v>
      </c>
      <c r="D47" t="n">
        <v>290</v>
      </c>
      <c r="E47" t="n">
        <v>276</v>
      </c>
      <c r="F47" t="n">
        <v>251</v>
      </c>
      <c r="G47" t="n">
        <v>226</v>
      </c>
      <c r="H47" t="n">
        <v>195</v>
      </c>
      <c r="I47" t="n">
        <v>161</v>
      </c>
      <c r="J47" t="n">
        <v>143</v>
      </c>
    </row>
    <row r="48">
      <c r="A48" s="5" t="inlineStr">
        <is>
          <t>Personalaufwand in Mio. GBP</t>
        </is>
      </c>
      <c r="B48" s="5" t="inlineStr"/>
      <c r="C48" t="n">
        <v>165.4</v>
      </c>
      <c r="D48" t="n">
        <v>155.8</v>
      </c>
      <c r="E48" t="n">
        <v>139.3</v>
      </c>
      <c r="F48" t="n">
        <v>103</v>
      </c>
      <c r="G48" t="n">
        <v>103.5</v>
      </c>
      <c r="H48" t="n">
        <v>66.5</v>
      </c>
      <c r="I48" t="n">
        <v>56.6</v>
      </c>
      <c r="J48" t="n">
        <v>38.1</v>
      </c>
    </row>
    <row r="49">
      <c r="A49" s="5" t="inlineStr">
        <is>
          <t>Aufwand je Mitarbeiter in GBP</t>
        </is>
      </c>
      <c r="B49" s="5" t="inlineStr"/>
      <c r="C49" t="n">
        <v>512074</v>
      </c>
      <c r="D49" t="n">
        <v>537241</v>
      </c>
      <c r="E49" t="n">
        <v>504710</v>
      </c>
      <c r="F49" t="n">
        <v>410359</v>
      </c>
      <c r="G49" t="n">
        <v>457965</v>
      </c>
      <c r="H49" t="n">
        <v>341026</v>
      </c>
      <c r="I49" t="n">
        <v>351553</v>
      </c>
      <c r="J49" t="n">
        <v>266434</v>
      </c>
    </row>
    <row r="50">
      <c r="A50" s="5" t="inlineStr">
        <is>
          <t>Umsatz je Aktie</t>
        </is>
      </c>
      <c r="B50" s="5" t="inlineStr">
        <is>
          <t>Revenue per share</t>
        </is>
      </c>
      <c r="C50" t="n">
        <v>1440000</v>
      </c>
      <c r="D50" t="n">
        <v>2070000</v>
      </c>
      <c r="E50" t="n">
        <v>2260000</v>
      </c>
      <c r="F50" t="n">
        <v>1790000</v>
      </c>
      <c r="G50" t="n">
        <v>1890000</v>
      </c>
      <c r="H50" t="n">
        <v>2230000</v>
      </c>
      <c r="I50" t="n">
        <v>2300000</v>
      </c>
      <c r="J50" t="n">
        <v>3060000</v>
      </c>
    </row>
    <row r="51">
      <c r="A51" s="5" t="inlineStr">
        <is>
          <t>Bruttoergebnis je Mitarbeiter in GBP</t>
        </is>
      </c>
      <c r="B51" s="5" t="inlineStr"/>
      <c r="C51" t="inlineStr">
        <is>
          <t>-</t>
        </is>
      </c>
      <c r="D51" t="inlineStr">
        <is>
          <t>-</t>
        </is>
      </c>
      <c r="E51" t="inlineStr">
        <is>
          <t>-</t>
        </is>
      </c>
      <c r="F51" t="inlineStr">
        <is>
          <t>-</t>
        </is>
      </c>
      <c r="G51" t="inlineStr">
        <is>
          <t>-</t>
        </is>
      </c>
      <c r="H51" t="inlineStr">
        <is>
          <t>-</t>
        </is>
      </c>
      <c r="I51" t="inlineStr">
        <is>
          <t>-</t>
        </is>
      </c>
      <c r="J51" t="inlineStr">
        <is>
          <t>-</t>
        </is>
      </c>
    </row>
    <row r="52">
      <c r="A52" s="5" t="inlineStr">
        <is>
          <t>Gewinn je Mitarbeiter in GBP</t>
        </is>
      </c>
      <c r="B52" s="5" t="inlineStr"/>
      <c r="C52" t="n">
        <v>557585</v>
      </c>
      <c r="D52" t="n">
        <v>865517</v>
      </c>
      <c r="E52" t="n">
        <v>789130</v>
      </c>
      <c r="F52" t="n">
        <v>552191</v>
      </c>
      <c r="G52" t="n">
        <v>837611</v>
      </c>
      <c r="H52" t="n">
        <v>703590</v>
      </c>
      <c r="I52" t="n">
        <v>768944</v>
      </c>
      <c r="J52" t="n">
        <v>1310000</v>
      </c>
    </row>
    <row r="53">
      <c r="A53" s="5" t="inlineStr">
        <is>
          <t>KGV (Kurs/Gewinn)</t>
        </is>
      </c>
      <c r="B53" s="5" t="inlineStr">
        <is>
          <t>PE (price/earnings)</t>
        </is>
      </c>
      <c r="C53" t="n">
        <v>17</v>
      </c>
      <c r="D53" t="n">
        <v>11.1</v>
      </c>
      <c r="E53" t="n">
        <v>9.5</v>
      </c>
      <c r="F53" t="n">
        <v>14.7</v>
      </c>
      <c r="G53" t="n">
        <v>10.1</v>
      </c>
      <c r="H53" t="n">
        <v>12.4</v>
      </c>
      <c r="I53" t="n">
        <v>13.3</v>
      </c>
      <c r="J53" t="n">
        <v>6</v>
      </c>
    </row>
    <row r="54">
      <c r="A54" s="5" t="inlineStr">
        <is>
          <t>KUV (Kurs/Umsatz)</t>
        </is>
      </c>
      <c r="B54" s="5" t="inlineStr">
        <is>
          <t>PS (price/sales)</t>
        </is>
      </c>
      <c r="C54" t="n">
        <v>6.83</v>
      </c>
      <c r="D54" t="n">
        <v>4.81</v>
      </c>
      <c r="E54" t="n">
        <v>3.33</v>
      </c>
      <c r="F54" t="n">
        <v>4.54</v>
      </c>
      <c r="G54" t="n">
        <v>4.78</v>
      </c>
      <c r="H54" t="n">
        <v>4.15</v>
      </c>
      <c r="I54" t="n">
        <v>4.6</v>
      </c>
      <c r="J54" t="n">
        <v>2.64</v>
      </c>
    </row>
    <row r="55">
      <c r="A55" s="5" t="inlineStr">
        <is>
          <t>KBV (Kurs/Buchwert)</t>
        </is>
      </c>
      <c r="B55" s="5" t="inlineStr">
        <is>
          <t>PB (price/book value)</t>
        </is>
      </c>
      <c r="C55" t="n">
        <v>2.29</v>
      </c>
      <c r="D55" t="n">
        <v>2.19</v>
      </c>
      <c r="E55" t="n">
        <v>1.77</v>
      </c>
      <c r="F55" t="n">
        <v>1.64</v>
      </c>
      <c r="G55" t="n">
        <v>1.4</v>
      </c>
      <c r="H55" t="n">
        <v>1.19</v>
      </c>
      <c r="I55" t="n">
        <v>1.09</v>
      </c>
      <c r="J55" t="n">
        <v>0.8</v>
      </c>
    </row>
    <row r="56">
      <c r="A56" s="5" t="inlineStr">
        <is>
          <t>KCV (Kurs/Cashflow)</t>
        </is>
      </c>
      <c r="B56" s="5" t="inlineStr">
        <is>
          <t>PC (price/cashflow)</t>
        </is>
      </c>
      <c r="C56" t="n">
        <v>-112.82</v>
      </c>
      <c r="D56" t="n">
        <v>-8.34</v>
      </c>
      <c r="E56" t="n">
        <v>-24.42</v>
      </c>
      <c r="F56" t="n">
        <v>-8.51</v>
      </c>
      <c r="G56" t="n">
        <v>-5.18</v>
      </c>
      <c r="H56" t="n">
        <v>3.34</v>
      </c>
      <c r="I56" t="n">
        <v>-13.13</v>
      </c>
      <c r="J56" t="n">
        <v>3.21</v>
      </c>
    </row>
    <row r="57">
      <c r="A57" s="5" t="inlineStr">
        <is>
          <t>Dividendenrendite in %</t>
        </is>
      </c>
      <c r="B57" s="5" t="inlineStr">
        <is>
          <t>Dividend Yield in %</t>
        </is>
      </c>
      <c r="C57" t="n">
        <v>4.17</v>
      </c>
      <c r="D57" t="n">
        <v>3.05</v>
      </c>
      <c r="E57" t="n">
        <v>3.81</v>
      </c>
      <c r="F57" t="n">
        <v>3.73</v>
      </c>
      <c r="G57" t="n">
        <v>4.35</v>
      </c>
      <c r="H57" t="n">
        <v>4.69</v>
      </c>
      <c r="I57" t="n">
        <v>4.72</v>
      </c>
      <c r="J57" t="n">
        <v>6.57</v>
      </c>
    </row>
    <row r="58">
      <c r="A58" s="5" t="inlineStr">
        <is>
          <t>Gewinnrendite in %</t>
        </is>
      </c>
      <c r="B58" s="5" t="inlineStr">
        <is>
          <t>Return on profit in %</t>
        </is>
      </c>
      <c r="C58" t="n">
        <v>5.9</v>
      </c>
      <c r="D58" t="n">
        <v>9</v>
      </c>
      <c r="E58" t="n">
        <v>10.5</v>
      </c>
      <c r="F58" t="n">
        <v>6.8</v>
      </c>
      <c r="G58" t="n">
        <v>9.9</v>
      </c>
      <c r="H58" t="n">
        <v>8</v>
      </c>
      <c r="I58" t="n">
        <v>7.5</v>
      </c>
      <c r="J58" t="n">
        <v>16.6</v>
      </c>
    </row>
    <row r="59">
      <c r="A59" s="5" t="inlineStr">
        <is>
          <t>Eigenkapitalrendite in %</t>
        </is>
      </c>
      <c r="B59" s="5" t="inlineStr">
        <is>
          <t>Return on Equity in %</t>
        </is>
      </c>
      <c r="C59" t="n">
        <v>13.02</v>
      </c>
      <c r="D59" t="n">
        <v>19.05</v>
      </c>
      <c r="E59" t="n">
        <v>18.57</v>
      </c>
      <c r="F59" t="n">
        <v>11.17</v>
      </c>
      <c r="G59" t="n">
        <v>13</v>
      </c>
      <c r="H59" t="n">
        <v>9.1</v>
      </c>
      <c r="I59" t="n">
        <v>7.92</v>
      </c>
      <c r="J59" t="n">
        <v>12.93</v>
      </c>
    </row>
    <row r="60">
      <c r="A60" s="5" t="inlineStr">
        <is>
          <t>Umsatzrendite in %</t>
        </is>
      </c>
      <c r="B60" s="5" t="inlineStr">
        <is>
          <t>Return on sales in %</t>
        </is>
      </c>
      <c r="C60" t="n">
        <v>38.81</v>
      </c>
      <c r="D60" t="n">
        <v>41.83</v>
      </c>
      <c r="E60" t="n">
        <v>34.84</v>
      </c>
      <c r="F60" t="n">
        <v>30.85</v>
      </c>
      <c r="G60" t="n">
        <v>44.42</v>
      </c>
      <c r="H60" t="n">
        <v>31.57</v>
      </c>
      <c r="I60" t="n">
        <v>33.42</v>
      </c>
      <c r="J60" t="n">
        <v>42.88</v>
      </c>
    </row>
    <row r="61">
      <c r="A61" s="5" t="inlineStr">
        <is>
          <t>Gesamtkapitalrendite in %</t>
        </is>
      </c>
      <c r="B61" s="5" t="inlineStr">
        <is>
          <t>Total Return on Investment in %</t>
        </is>
      </c>
      <c r="C61" t="n">
        <v>2.76</v>
      </c>
      <c r="D61" t="n">
        <v>3.98</v>
      </c>
      <c r="E61" t="n">
        <v>3.58</v>
      </c>
      <c r="F61" t="n">
        <v>3.17</v>
      </c>
      <c r="G61" t="n">
        <v>4.98</v>
      </c>
      <c r="H61" t="n">
        <v>5.57</v>
      </c>
      <c r="I61" t="n">
        <v>4.27</v>
      </c>
      <c r="J61" t="n">
        <v>7.06</v>
      </c>
    </row>
    <row r="62">
      <c r="A62" s="5" t="inlineStr">
        <is>
          <t>Return on Investment in %</t>
        </is>
      </c>
      <c r="B62" s="5" t="inlineStr">
        <is>
          <t>Return on Investment in %</t>
        </is>
      </c>
      <c r="C62" t="n">
        <v>2.76</v>
      </c>
      <c r="D62" t="n">
        <v>3.98</v>
      </c>
      <c r="E62" t="n">
        <v>3.58</v>
      </c>
      <c r="F62" t="n">
        <v>3.17</v>
      </c>
      <c r="G62" t="n">
        <v>4.98</v>
      </c>
      <c r="H62" t="n">
        <v>5.57</v>
      </c>
      <c r="I62" t="n">
        <v>4.27</v>
      </c>
      <c r="J62" t="n">
        <v>7.06</v>
      </c>
    </row>
    <row r="63">
      <c r="A63" s="5" t="inlineStr">
        <is>
          <t>Arbeitsintensität in %</t>
        </is>
      </c>
      <c r="B63" s="5" t="inlineStr">
        <is>
          <t>Work Intensity in %</t>
        </is>
      </c>
      <c r="C63" t="n">
        <v>11.02</v>
      </c>
      <c r="D63" t="n">
        <v>16.39</v>
      </c>
      <c r="E63" t="n">
        <v>18.97</v>
      </c>
      <c r="F63" t="n">
        <v>14.28</v>
      </c>
      <c r="G63" t="n">
        <v>20.76</v>
      </c>
      <c r="H63" t="n">
        <v>14.93</v>
      </c>
      <c r="I63" t="n">
        <v>6.13</v>
      </c>
      <c r="J63" t="n">
        <v>10.12</v>
      </c>
    </row>
    <row r="64">
      <c r="A64" s="5" t="inlineStr">
        <is>
          <t>Eigenkapitalquote in %</t>
        </is>
      </c>
      <c r="B64" s="5" t="inlineStr">
        <is>
          <t>Equity Ratio in %</t>
        </is>
      </c>
      <c r="C64" t="n">
        <v>21.22</v>
      </c>
      <c r="D64" t="n">
        <v>20.89</v>
      </c>
      <c r="E64" t="n">
        <v>19.3</v>
      </c>
      <c r="F64" t="n">
        <v>28.36</v>
      </c>
      <c r="G64" t="n">
        <v>38.33</v>
      </c>
      <c r="H64" t="n">
        <v>61.17</v>
      </c>
      <c r="I64" t="n">
        <v>53.91</v>
      </c>
      <c r="J64" t="n">
        <v>54.61</v>
      </c>
    </row>
    <row r="65">
      <c r="A65" s="5" t="inlineStr">
        <is>
          <t>Fremdkapitalquote in %</t>
        </is>
      </c>
      <c r="B65" s="5" t="inlineStr">
        <is>
          <t>Debt Ratio in %</t>
        </is>
      </c>
      <c r="C65" t="n">
        <v>78.78</v>
      </c>
      <c r="D65" t="n">
        <v>79.11</v>
      </c>
      <c r="E65" t="n">
        <v>80.7</v>
      </c>
      <c r="F65" t="n">
        <v>71.64</v>
      </c>
      <c r="G65" t="n">
        <v>61.67</v>
      </c>
      <c r="H65" t="n">
        <v>38.83</v>
      </c>
      <c r="I65" t="n">
        <v>46.09</v>
      </c>
      <c r="J65" t="n">
        <v>45.39</v>
      </c>
    </row>
    <row r="66">
      <c r="A66" s="5" t="inlineStr">
        <is>
          <t>Verschuldungsgrad in %</t>
        </is>
      </c>
      <c r="B66" s="5" t="inlineStr">
        <is>
          <t>Finance Gearing in %</t>
        </is>
      </c>
      <c r="C66" t="n">
        <v>371.18</v>
      </c>
      <c r="D66" t="n">
        <v>378.63</v>
      </c>
      <c r="E66" t="n">
        <v>418.18</v>
      </c>
      <c r="F66" t="n">
        <v>252.58</v>
      </c>
      <c r="G66" t="n">
        <v>160.86</v>
      </c>
      <c r="H66" t="n">
        <v>63.48</v>
      </c>
      <c r="I66" t="n">
        <v>85.48</v>
      </c>
      <c r="J66" t="n">
        <v>83.09999999999999</v>
      </c>
    </row>
    <row r="67">
      <c r="A67" s="5" t="inlineStr"/>
      <c r="B67" s="5" t="inlineStr"/>
    </row>
    <row r="68">
      <c r="A68" s="5" t="inlineStr">
        <is>
          <t>Kurzfristige Vermögensquote in %</t>
        </is>
      </c>
      <c r="B68" s="5" t="inlineStr">
        <is>
          <t>Current Assets Ratio in %</t>
        </is>
      </c>
      <c r="C68" t="n">
        <v>11.02</v>
      </c>
      <c r="D68" t="n">
        <v>16.38</v>
      </c>
      <c r="E68" t="n">
        <v>18.98</v>
      </c>
      <c r="F68" t="n">
        <v>14.28</v>
      </c>
      <c r="G68" t="n">
        <v>20.76</v>
      </c>
      <c r="H68" t="n">
        <v>14.94</v>
      </c>
      <c r="I68" t="n">
        <v>6.13</v>
      </c>
    </row>
    <row r="69">
      <c r="A69" s="5" t="inlineStr">
        <is>
          <t>Nettogewinn Marge in %</t>
        </is>
      </c>
      <c r="B69" s="5" t="inlineStr">
        <is>
          <t>Net Profit Marge in %</t>
        </is>
      </c>
      <c r="C69" t="n">
        <v>11398.73</v>
      </c>
      <c r="D69" t="n">
        <v>12303.92</v>
      </c>
      <c r="E69" t="n">
        <v>10225.35</v>
      </c>
      <c r="F69" t="n">
        <v>10191.18</v>
      </c>
      <c r="G69" t="n">
        <v>17858.49</v>
      </c>
      <c r="H69" t="n">
        <v>12703.7</v>
      </c>
      <c r="I69" t="n">
        <v>13456.52</v>
      </c>
    </row>
    <row r="70">
      <c r="A70" s="5" t="inlineStr">
        <is>
          <t>Operative Ergebnis Marge in %</t>
        </is>
      </c>
      <c r="B70" s="5" t="inlineStr">
        <is>
          <t>EBIT Marge in %</t>
        </is>
      </c>
      <c r="C70" t="n">
        <v>11575.95</v>
      </c>
      <c r="D70" t="n">
        <v>17901.96</v>
      </c>
      <c r="E70" t="n">
        <v>19037.56</v>
      </c>
      <c r="F70" t="n">
        <v>20639.71</v>
      </c>
      <c r="G70" t="n">
        <v>22981.13</v>
      </c>
      <c r="H70" t="n">
        <v>20379.63</v>
      </c>
      <c r="I70" t="n">
        <v>22097.83</v>
      </c>
    </row>
    <row r="71">
      <c r="A71" s="5" t="inlineStr">
        <is>
          <t>Vermögensumsschlag in %</t>
        </is>
      </c>
      <c r="B71" s="5" t="inlineStr">
        <is>
          <t>Asset Turnover in %</t>
        </is>
      </c>
      <c r="C71" t="n">
        <v>0.02</v>
      </c>
      <c r="D71" t="n">
        <v>0.03</v>
      </c>
      <c r="E71" t="n">
        <v>0.04</v>
      </c>
      <c r="F71" t="n">
        <v>0.03</v>
      </c>
      <c r="G71" t="n">
        <v>0.03</v>
      </c>
      <c r="H71" t="n">
        <v>0.04</v>
      </c>
      <c r="I71" t="n">
        <v>0.03</v>
      </c>
    </row>
    <row r="72">
      <c r="A72" s="5" t="inlineStr">
        <is>
          <t>Langfristige Vermögensquote in %</t>
        </is>
      </c>
      <c r="B72" s="5" t="inlineStr">
        <is>
          <t>Non-Current Assets Ratio in %</t>
        </is>
      </c>
      <c r="C72" t="n">
        <v>88.98</v>
      </c>
      <c r="D72" t="n">
        <v>83.62</v>
      </c>
      <c r="E72" t="n">
        <v>81.02</v>
      </c>
      <c r="F72" t="n">
        <v>85.72</v>
      </c>
      <c r="G72" t="n">
        <v>79.23</v>
      </c>
      <c r="H72" t="n">
        <v>85.06999999999999</v>
      </c>
      <c r="I72" t="n">
        <v>93.89</v>
      </c>
    </row>
    <row r="73">
      <c r="A73" s="5" t="inlineStr">
        <is>
          <t>Gesamtkapitalrentabilität</t>
        </is>
      </c>
      <c r="B73" s="5" t="inlineStr">
        <is>
          <t>ROA Return on Assets in %</t>
        </is>
      </c>
      <c r="C73" t="n">
        <v>2.76</v>
      </c>
      <c r="D73" t="n">
        <v>3.98</v>
      </c>
      <c r="E73" t="n">
        <v>3.58</v>
      </c>
      <c r="F73" t="n">
        <v>3.17</v>
      </c>
      <c r="G73" t="n">
        <v>4.98</v>
      </c>
      <c r="H73" t="n">
        <v>5.57</v>
      </c>
      <c r="I73" t="n">
        <v>4.27</v>
      </c>
    </row>
    <row r="74">
      <c r="A74" s="5" t="inlineStr">
        <is>
          <t>Ertrag des eingesetzten Kapitals</t>
        </is>
      </c>
      <c r="B74" s="5" t="inlineStr">
        <is>
          <t>ROCE Return on Cap. Empl. in %</t>
        </is>
      </c>
      <c r="C74" t="n">
        <v>2.97</v>
      </c>
      <c r="D74" t="n">
        <v>6.58</v>
      </c>
      <c r="E74" t="n">
        <v>7.25</v>
      </c>
      <c r="F74" t="n">
        <v>7.02</v>
      </c>
      <c r="G74" t="n">
        <v>6.89</v>
      </c>
      <c r="H74" t="n">
        <v>9.51</v>
      </c>
      <c r="I74" t="n">
        <v>8.789999999999999</v>
      </c>
    </row>
    <row r="75">
      <c r="A75" s="5" t="inlineStr">
        <is>
          <t>Eigenkapital zu Anlagevermögen</t>
        </is>
      </c>
      <c r="B75" s="5" t="inlineStr">
        <is>
          <t>Equity to Fixed Assets in %</t>
        </is>
      </c>
      <c r="C75" t="n">
        <v>23.84</v>
      </c>
      <c r="D75" t="n">
        <v>25</v>
      </c>
      <c r="E75" t="n">
        <v>23.83</v>
      </c>
      <c r="F75" t="n">
        <v>33.08</v>
      </c>
      <c r="G75" t="n">
        <v>48.37</v>
      </c>
      <c r="H75" t="n">
        <v>71.91</v>
      </c>
      <c r="I75" t="n">
        <v>57.42</v>
      </c>
    </row>
    <row r="76">
      <c r="A76" s="5" t="inlineStr">
        <is>
          <t>Liquidität Dritten Grades</t>
        </is>
      </c>
      <c r="B76" s="5" t="inlineStr">
        <is>
          <t>Current Ratio in %</t>
        </is>
      </c>
      <c r="C76" t="n">
        <v>195.38</v>
      </c>
      <c r="D76" t="n">
        <v>137.4</v>
      </c>
      <c r="E76" t="n">
        <v>237.19</v>
      </c>
      <c r="F76" t="n">
        <v>166.51</v>
      </c>
      <c r="G76" t="n">
        <v>298.11</v>
      </c>
      <c r="H76" t="n">
        <v>243.52</v>
      </c>
      <c r="I76" t="n">
        <v>30.27</v>
      </c>
    </row>
    <row r="77">
      <c r="A77" s="5" t="inlineStr">
        <is>
          <t>Operativer Cashflow</t>
        </is>
      </c>
      <c r="B77" s="5" t="inlineStr">
        <is>
          <t>Operating Cashflow in M</t>
        </is>
      </c>
      <c r="C77" t="n">
        <v>-33178.1056</v>
      </c>
      <c r="D77" t="n">
        <v>-2452.4604</v>
      </c>
      <c r="E77" t="n">
        <v>-7177.038</v>
      </c>
      <c r="F77" t="n">
        <v>-2810.9381</v>
      </c>
      <c r="G77" t="n">
        <v>-2086.504</v>
      </c>
      <c r="H77" t="n">
        <v>1343.4816</v>
      </c>
      <c r="I77" t="n">
        <v>-5279.573</v>
      </c>
    </row>
    <row r="78">
      <c r="A78" s="5" t="inlineStr">
        <is>
          <t>Aktienrückkauf</t>
        </is>
      </c>
      <c r="B78" s="5" t="inlineStr">
        <is>
          <t>Share Buyback in M</t>
        </is>
      </c>
      <c r="C78" t="n">
        <v>-0.01999999999998181</v>
      </c>
      <c r="D78" t="n">
        <v>-0.160000000000025</v>
      </c>
      <c r="E78" t="n">
        <v>36.41000000000003</v>
      </c>
      <c r="F78" t="n">
        <v>72.49000000000001</v>
      </c>
      <c r="G78" t="n">
        <v>-0.5600000000000023</v>
      </c>
      <c r="H78" t="n">
        <v>-0.1399999999999864</v>
      </c>
      <c r="I78" t="n">
        <v>-1.900000000000034</v>
      </c>
    </row>
    <row r="79">
      <c r="A79" s="5" t="inlineStr">
        <is>
          <t>Umsatzwachstum 1J in %</t>
        </is>
      </c>
      <c r="B79" s="5" t="inlineStr">
        <is>
          <t>Revenue Growth 1Y in %</t>
        </is>
      </c>
      <c r="C79" t="n">
        <v>-22.55</v>
      </c>
      <c r="D79" t="n">
        <v>-4.23</v>
      </c>
      <c r="E79" t="n">
        <v>56.62</v>
      </c>
      <c r="F79" t="n">
        <v>28.3</v>
      </c>
      <c r="G79" t="n">
        <v>-1.85</v>
      </c>
      <c r="H79" t="n">
        <v>17.39</v>
      </c>
      <c r="I79" t="n">
        <v>-15.6</v>
      </c>
    </row>
    <row r="80">
      <c r="A80" s="5" t="inlineStr">
        <is>
          <t>Umsatzwachstum 3J in %</t>
        </is>
      </c>
      <c r="B80" s="5" t="inlineStr">
        <is>
          <t>Revenue Growth 3Y in %</t>
        </is>
      </c>
      <c r="C80" t="n">
        <v>9.949999999999999</v>
      </c>
      <c r="D80" t="n">
        <v>26.9</v>
      </c>
      <c r="E80" t="n">
        <v>27.69</v>
      </c>
      <c r="F80" t="n">
        <v>14.61</v>
      </c>
      <c r="G80" t="n">
        <v>-0.02</v>
      </c>
      <c r="H80" t="inlineStr">
        <is>
          <t>-</t>
        </is>
      </c>
      <c r="I80" t="inlineStr">
        <is>
          <t>-</t>
        </is>
      </c>
    </row>
    <row r="81">
      <c r="A81" s="5" t="inlineStr">
        <is>
          <t>Umsatzwachstum 5J in %</t>
        </is>
      </c>
      <c r="B81" s="5" t="inlineStr">
        <is>
          <t>Revenue Growth 5Y in %</t>
        </is>
      </c>
      <c r="C81" t="n">
        <v>11.26</v>
      </c>
      <c r="D81" t="n">
        <v>19.25</v>
      </c>
      <c r="E81" t="n">
        <v>16.97</v>
      </c>
      <c r="F81" t="inlineStr">
        <is>
          <t>-</t>
        </is>
      </c>
      <c r="G81" t="inlineStr">
        <is>
          <t>-</t>
        </is>
      </c>
      <c r="H81" t="inlineStr">
        <is>
          <t>-</t>
        </is>
      </c>
      <c r="I81" t="inlineStr">
        <is>
          <t>-</t>
        </is>
      </c>
    </row>
    <row r="82">
      <c r="A82" s="5" t="inlineStr">
        <is>
          <t>Umsatzwachstum 10J in %</t>
        </is>
      </c>
      <c r="B82" s="5" t="inlineStr">
        <is>
          <t>Revenue Growth 10Y in %</t>
        </is>
      </c>
      <c r="C82" t="inlineStr">
        <is>
          <t>-</t>
        </is>
      </c>
      <c r="D82" t="inlineStr">
        <is>
          <t>-</t>
        </is>
      </c>
      <c r="E82" t="inlineStr">
        <is>
          <t>-</t>
        </is>
      </c>
      <c r="F82" t="inlineStr">
        <is>
          <t>-</t>
        </is>
      </c>
      <c r="G82" t="inlineStr">
        <is>
          <t>-</t>
        </is>
      </c>
      <c r="H82" t="inlineStr">
        <is>
          <t>-</t>
        </is>
      </c>
      <c r="I82" t="inlineStr">
        <is>
          <t>-</t>
        </is>
      </c>
    </row>
    <row r="83">
      <c r="A83" s="5" t="inlineStr">
        <is>
          <t>Gewinnwachstum 1J in %</t>
        </is>
      </c>
      <c r="B83" s="5" t="inlineStr">
        <is>
          <t>Earnings Growth 1Y in %</t>
        </is>
      </c>
      <c r="C83" t="n">
        <v>-28.25</v>
      </c>
      <c r="D83" t="n">
        <v>15.24</v>
      </c>
      <c r="E83" t="n">
        <v>57.14</v>
      </c>
      <c r="F83" t="n">
        <v>-26.78</v>
      </c>
      <c r="G83" t="n">
        <v>37.97</v>
      </c>
      <c r="H83" t="n">
        <v>10.82</v>
      </c>
      <c r="I83" t="n">
        <v>-34.01</v>
      </c>
    </row>
    <row r="84">
      <c r="A84" s="5" t="inlineStr">
        <is>
          <t>Gewinnwachstum 3J in %</t>
        </is>
      </c>
      <c r="B84" s="5" t="inlineStr">
        <is>
          <t>Earnings Growth 3Y in %</t>
        </is>
      </c>
      <c r="C84" t="n">
        <v>14.71</v>
      </c>
      <c r="D84" t="n">
        <v>15.2</v>
      </c>
      <c r="E84" t="n">
        <v>22.78</v>
      </c>
      <c r="F84" t="n">
        <v>7.34</v>
      </c>
      <c r="G84" t="n">
        <v>4.93</v>
      </c>
      <c r="H84" t="inlineStr">
        <is>
          <t>-</t>
        </is>
      </c>
      <c r="I84" t="inlineStr">
        <is>
          <t>-</t>
        </is>
      </c>
    </row>
    <row r="85">
      <c r="A85" s="5" t="inlineStr">
        <is>
          <t>Gewinnwachstum 5J in %</t>
        </is>
      </c>
      <c r="B85" s="5" t="inlineStr">
        <is>
          <t>Earnings Growth 5Y in %</t>
        </is>
      </c>
      <c r="C85" t="n">
        <v>11.06</v>
      </c>
      <c r="D85" t="n">
        <v>18.88</v>
      </c>
      <c r="E85" t="n">
        <v>9.029999999999999</v>
      </c>
      <c r="F85" t="inlineStr">
        <is>
          <t>-</t>
        </is>
      </c>
      <c r="G85" t="inlineStr">
        <is>
          <t>-</t>
        </is>
      </c>
      <c r="H85" t="inlineStr">
        <is>
          <t>-</t>
        </is>
      </c>
      <c r="I85" t="inlineStr">
        <is>
          <t>-</t>
        </is>
      </c>
    </row>
    <row r="86">
      <c r="A86" s="5" t="inlineStr">
        <is>
          <t>Gewinnwachstum 10J in %</t>
        </is>
      </c>
      <c r="B86" s="5" t="inlineStr">
        <is>
          <t>Earnings Growth 10Y in %</t>
        </is>
      </c>
      <c r="C86" t="inlineStr">
        <is>
          <t>-</t>
        </is>
      </c>
      <c r="D86" t="inlineStr">
        <is>
          <t>-</t>
        </is>
      </c>
      <c r="E86" t="inlineStr">
        <is>
          <t>-</t>
        </is>
      </c>
      <c r="F86" t="inlineStr">
        <is>
          <t>-</t>
        </is>
      </c>
      <c r="G86" t="inlineStr">
        <is>
          <t>-</t>
        </is>
      </c>
      <c r="H86" t="inlineStr">
        <is>
          <t>-</t>
        </is>
      </c>
      <c r="I86" t="inlineStr">
        <is>
          <t>-</t>
        </is>
      </c>
    </row>
    <row r="87">
      <c r="A87" s="5" t="inlineStr">
        <is>
          <t>PEG Ratio</t>
        </is>
      </c>
      <c r="B87" s="5" t="inlineStr">
        <is>
          <t>KGW Kurs/Gewinn/Wachstum</t>
        </is>
      </c>
      <c r="C87" t="n">
        <v>1.54</v>
      </c>
      <c r="D87" t="n">
        <v>0.59</v>
      </c>
      <c r="E87" t="n">
        <v>1.05</v>
      </c>
      <c r="F87" t="inlineStr">
        <is>
          <t>-</t>
        </is>
      </c>
      <c r="G87" t="inlineStr">
        <is>
          <t>-</t>
        </is>
      </c>
      <c r="H87" t="inlineStr">
        <is>
          <t>-</t>
        </is>
      </c>
      <c r="I87" t="inlineStr">
        <is>
          <t>-</t>
        </is>
      </c>
    </row>
    <row r="88">
      <c r="A88" s="5" t="inlineStr">
        <is>
          <t>EBIT-Wachstum 1J in %</t>
        </is>
      </c>
      <c r="B88" s="5" t="inlineStr">
        <is>
          <t>EBIT Growth 1Y in %</t>
        </is>
      </c>
      <c r="C88" t="n">
        <v>-49.92</v>
      </c>
      <c r="D88" t="n">
        <v>-9.94</v>
      </c>
      <c r="E88" t="n">
        <v>44.46</v>
      </c>
      <c r="F88" t="n">
        <v>15.23</v>
      </c>
      <c r="G88" t="n">
        <v>10.68</v>
      </c>
      <c r="H88" t="n">
        <v>8.26</v>
      </c>
      <c r="I88" t="n">
        <v>-32.82</v>
      </c>
    </row>
    <row r="89">
      <c r="A89" s="5" t="inlineStr">
        <is>
          <t>EBIT-Wachstum 3J in %</t>
        </is>
      </c>
      <c r="B89" s="5" t="inlineStr">
        <is>
          <t>EBIT Growth 3Y in %</t>
        </is>
      </c>
      <c r="C89" t="n">
        <v>-5.13</v>
      </c>
      <c r="D89" t="n">
        <v>16.58</v>
      </c>
      <c r="E89" t="n">
        <v>23.46</v>
      </c>
      <c r="F89" t="n">
        <v>11.39</v>
      </c>
      <c r="G89" t="n">
        <v>-4.63</v>
      </c>
      <c r="H89" t="inlineStr">
        <is>
          <t>-</t>
        </is>
      </c>
      <c r="I89" t="inlineStr">
        <is>
          <t>-</t>
        </is>
      </c>
    </row>
    <row r="90">
      <c r="A90" s="5" t="inlineStr">
        <is>
          <t>EBIT-Wachstum 5J in %</t>
        </is>
      </c>
      <c r="B90" s="5" t="inlineStr">
        <is>
          <t>EBIT Growth 5Y in %</t>
        </is>
      </c>
      <c r="C90" t="n">
        <v>2.1</v>
      </c>
      <c r="D90" t="n">
        <v>13.74</v>
      </c>
      <c r="E90" t="n">
        <v>9.16</v>
      </c>
      <c r="F90" t="inlineStr">
        <is>
          <t>-</t>
        </is>
      </c>
      <c r="G90" t="inlineStr">
        <is>
          <t>-</t>
        </is>
      </c>
      <c r="H90" t="inlineStr">
        <is>
          <t>-</t>
        </is>
      </c>
      <c r="I90" t="inlineStr">
        <is>
          <t>-</t>
        </is>
      </c>
    </row>
    <row r="91">
      <c r="A91" s="5" t="inlineStr">
        <is>
          <t>EBIT-Wachstum 10J in %</t>
        </is>
      </c>
      <c r="B91" s="5" t="inlineStr">
        <is>
          <t>EBIT Growth 10Y in %</t>
        </is>
      </c>
      <c r="C91" t="inlineStr">
        <is>
          <t>-</t>
        </is>
      </c>
      <c r="D91" t="inlineStr">
        <is>
          <t>-</t>
        </is>
      </c>
      <c r="E91" t="inlineStr">
        <is>
          <t>-</t>
        </is>
      </c>
      <c r="F91" t="inlineStr">
        <is>
          <t>-</t>
        </is>
      </c>
      <c r="G91" t="inlineStr">
        <is>
          <t>-</t>
        </is>
      </c>
      <c r="H91" t="inlineStr">
        <is>
          <t>-</t>
        </is>
      </c>
      <c r="I91" t="inlineStr">
        <is>
          <t>-</t>
        </is>
      </c>
    </row>
    <row r="92">
      <c r="A92" s="5" t="inlineStr">
        <is>
          <t>Op.Cashflow Wachstum 1J in %</t>
        </is>
      </c>
      <c r="B92" s="5" t="inlineStr">
        <is>
          <t>Op.Cashflow Wachstum 1Y in %</t>
        </is>
      </c>
      <c r="C92" t="n">
        <v>1252.76</v>
      </c>
      <c r="D92" t="n">
        <v>-65.84999999999999</v>
      </c>
      <c r="E92" t="n">
        <v>186.96</v>
      </c>
      <c r="F92" t="n">
        <v>64.29000000000001</v>
      </c>
      <c r="G92" t="n">
        <v>-255.09</v>
      </c>
      <c r="H92" t="n">
        <v>-125.44</v>
      </c>
      <c r="I92" t="n">
        <v>-509.03</v>
      </c>
    </row>
    <row r="93">
      <c r="A93" s="5" t="inlineStr">
        <is>
          <t>Op.Cashflow Wachstum 3J in %</t>
        </is>
      </c>
      <c r="B93" s="5" t="inlineStr">
        <is>
          <t>Op.Cashflow Wachstum 3Y in %</t>
        </is>
      </c>
      <c r="C93" t="n">
        <v>457.96</v>
      </c>
      <c r="D93" t="n">
        <v>61.8</v>
      </c>
      <c r="E93" t="n">
        <v>-1.28</v>
      </c>
      <c r="F93" t="n">
        <v>-105.41</v>
      </c>
      <c r="G93" t="n">
        <v>-296.52</v>
      </c>
      <c r="H93" t="inlineStr">
        <is>
          <t>-</t>
        </is>
      </c>
      <c r="I93" t="inlineStr">
        <is>
          <t>-</t>
        </is>
      </c>
    </row>
    <row r="94">
      <c r="A94" s="5" t="inlineStr">
        <is>
          <t>Op.Cashflow Wachstum 5J in %</t>
        </is>
      </c>
      <c r="B94" s="5" t="inlineStr">
        <is>
          <t>Op.Cashflow Wachstum 5Y in %</t>
        </is>
      </c>
      <c r="C94" t="n">
        <v>236.61</v>
      </c>
      <c r="D94" t="n">
        <v>-39.03</v>
      </c>
      <c r="E94" t="n">
        <v>-127.66</v>
      </c>
      <c r="F94" t="inlineStr">
        <is>
          <t>-</t>
        </is>
      </c>
      <c r="G94" t="inlineStr">
        <is>
          <t>-</t>
        </is>
      </c>
      <c r="H94" t="inlineStr">
        <is>
          <t>-</t>
        </is>
      </c>
      <c r="I94" t="inlineStr">
        <is>
          <t>-</t>
        </is>
      </c>
    </row>
    <row r="95">
      <c r="A95" s="5" t="inlineStr">
        <is>
          <t>Op.Cashflow Wachstum 10J in %</t>
        </is>
      </c>
      <c r="B95" s="5" t="inlineStr">
        <is>
          <t>Op.Cashflow Wachstum 10Y in %</t>
        </is>
      </c>
      <c r="C95" t="inlineStr">
        <is>
          <t>-</t>
        </is>
      </c>
      <c r="D95" t="inlineStr">
        <is>
          <t>-</t>
        </is>
      </c>
      <c r="E95" t="inlineStr">
        <is>
          <t>-</t>
        </is>
      </c>
      <c r="F95" t="inlineStr">
        <is>
          <t>-</t>
        </is>
      </c>
      <c r="G95" t="inlineStr">
        <is>
          <t>-</t>
        </is>
      </c>
      <c r="H95" t="inlineStr">
        <is>
          <t>-</t>
        </is>
      </c>
      <c r="I95" t="inlineStr">
        <is>
          <t>-</t>
        </is>
      </c>
    </row>
    <row r="96">
      <c r="A96" s="5" t="inlineStr">
        <is>
          <t>Working Capital in Mio</t>
        </is>
      </c>
      <c r="B96" s="5" t="inlineStr">
        <is>
          <t>Working Capital in M</t>
        </is>
      </c>
      <c r="C96" t="n">
        <v>350.7</v>
      </c>
      <c r="D96" t="n">
        <v>281.6</v>
      </c>
      <c r="E96" t="n">
        <v>666.8</v>
      </c>
      <c r="F96" t="n">
        <v>249.6</v>
      </c>
      <c r="G96" t="n">
        <v>524.2</v>
      </c>
      <c r="H96" t="n">
        <v>217</v>
      </c>
      <c r="I96" t="n">
        <v>-409.4</v>
      </c>
      <c r="J96" t="n">
        <v>6.9</v>
      </c>
    </row>
  </sheetData>
  <pageMargins bottom="1" footer="0.5" header="0.5" left="0.75" right="0.75" top="1"/>
</worksheet>
</file>

<file path=xl/worksheets/sheet49.xml><?xml version="1.0" encoding="utf-8"?>
<worksheet xmlns="http://schemas.openxmlformats.org/spreadsheetml/2006/main">
  <sheetPr>
    <outlinePr summaryBelow="1" summaryRight="1"/>
    <pageSetUpPr/>
  </sheetPr>
  <dimension ref="A1:P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21"/>
    <col customWidth="1" max="15" min="15" width="20"/>
    <col customWidth="1" max="16" min="16" width="9"/>
  </cols>
  <sheetData>
    <row r="1">
      <c r="A1" s="1" t="inlineStr">
        <is>
          <t xml:space="preserve">INTERTEK GROUP </t>
        </is>
      </c>
      <c r="B1" s="2" t="inlineStr">
        <is>
          <t>WKN: 633526  ISIN: GB0031638363  US-Symbol:IKTSF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+44-20-7396-3400</t>
        </is>
      </c>
      <c r="G4" t="inlineStr">
        <is>
          <t>03.03.2020</t>
        </is>
      </c>
      <c r="H4" t="inlineStr">
        <is>
          <t>Preliminary Results</t>
        </is>
      </c>
      <c r="J4" t="inlineStr">
        <is>
          <t>BlackRock, Inc</t>
        </is>
      </c>
      <c r="L4" t="inlineStr">
        <is>
          <t>6,49%</t>
        </is>
      </c>
    </row>
    <row r="5">
      <c r="A5" s="5" t="inlineStr">
        <is>
          <t>Ticker</t>
        </is>
      </c>
      <c r="B5" t="inlineStr">
        <is>
          <t>IT1</t>
        </is>
      </c>
      <c r="C5" s="5" t="inlineStr">
        <is>
          <t>Fax</t>
        </is>
      </c>
      <c r="D5" s="5" t="inlineStr"/>
      <c r="E5" t="inlineStr">
        <is>
          <t>+44-20-7396-3480</t>
        </is>
      </c>
      <c r="G5" t="inlineStr">
        <is>
          <t>23.03.2020</t>
        </is>
      </c>
      <c r="H5" t="inlineStr">
        <is>
          <t>Publication Of Annual Report</t>
        </is>
      </c>
      <c r="J5" t="inlineStr">
        <is>
          <t>MFS Investment Management</t>
        </is>
      </c>
      <c r="L5" t="inlineStr">
        <is>
          <t>5,92%</t>
        </is>
      </c>
    </row>
    <row r="6">
      <c r="A6" s="5" t="inlineStr">
        <is>
          <t>Gelistet Seit / Listed Since</t>
        </is>
      </c>
      <c r="B6" t="inlineStr">
        <is>
          <t>-</t>
        </is>
      </c>
      <c r="C6" s="5" t="inlineStr">
        <is>
          <t>Internet</t>
        </is>
      </c>
      <c r="D6" s="5" t="inlineStr"/>
      <c r="E6" t="inlineStr">
        <is>
          <t>http://www.intertek.com</t>
        </is>
      </c>
      <c r="G6" t="inlineStr">
        <is>
          <t>21.05.2020</t>
        </is>
      </c>
      <c r="H6" t="inlineStr">
        <is>
          <t>Annual General Meeting</t>
        </is>
      </c>
      <c r="J6" t="inlineStr">
        <is>
          <t>Fiera Capital Corporation</t>
        </is>
      </c>
      <c r="L6" t="inlineStr">
        <is>
          <t>5,26%</t>
        </is>
      </c>
    </row>
    <row r="7">
      <c r="A7" s="5" t="inlineStr">
        <is>
          <t>Nominalwert / Nominal Value</t>
        </is>
      </c>
      <c r="B7" t="inlineStr">
        <is>
          <t>0,01</t>
        </is>
      </c>
      <c r="C7" s="5" t="inlineStr">
        <is>
          <t>E-Mail</t>
        </is>
      </c>
      <c r="D7" s="5" t="inlineStr"/>
      <c r="E7" t="inlineStr">
        <is>
          <t>info@intertek.com</t>
        </is>
      </c>
      <c r="G7" t="inlineStr">
        <is>
          <t>11.06.2020</t>
        </is>
      </c>
      <c r="H7" t="inlineStr">
        <is>
          <t>Dividend Payout</t>
        </is>
      </c>
      <c r="J7" t="inlineStr">
        <is>
          <t>Fundsmith LLP</t>
        </is>
      </c>
      <c r="L7" t="inlineStr">
        <is>
          <t>5,10%</t>
        </is>
      </c>
    </row>
    <row r="8">
      <c r="A8" s="5" t="inlineStr">
        <is>
          <t>Land / Country</t>
        </is>
      </c>
      <c r="B8" t="inlineStr">
        <is>
          <t>Großbritannien</t>
        </is>
      </c>
      <c r="C8" s="5" t="inlineStr">
        <is>
          <t>Inv. Relations E-Mail</t>
        </is>
      </c>
      <c r="D8" s="5" t="inlineStr"/>
      <c r="E8" t="inlineStr">
        <is>
          <t>investor@intertek.com</t>
        </is>
      </c>
      <c r="G8" t="inlineStr">
        <is>
          <t>31.07.2020</t>
        </is>
      </c>
      <c r="H8" t="inlineStr">
        <is>
          <t>Score Half Year</t>
        </is>
      </c>
      <c r="J8" t="inlineStr">
        <is>
          <t>Mawer Investment Management Ltd</t>
        </is>
      </c>
      <c r="L8" t="inlineStr">
        <is>
          <t>5,03%</t>
        </is>
      </c>
    </row>
    <row r="9">
      <c r="A9" s="5" t="inlineStr">
        <is>
          <t>Währung / Currency</t>
        </is>
      </c>
      <c r="B9" t="inlineStr">
        <is>
          <t>GBP</t>
        </is>
      </c>
      <c r="C9" s="5" t="inlineStr">
        <is>
          <t>Kontaktperson / Contact Person</t>
        </is>
      </c>
      <c r="D9" s="5" t="inlineStr"/>
      <c r="E9" t="inlineStr">
        <is>
          <t>Denis Moreau</t>
        </is>
      </c>
      <c r="G9" t="inlineStr">
        <is>
          <t>17.09.2020</t>
        </is>
      </c>
      <c r="H9" t="inlineStr">
        <is>
          <t>Ex Dividend</t>
        </is>
      </c>
      <c r="J9" t="inlineStr">
        <is>
          <t>Marathon Asset Management, LLP</t>
        </is>
      </c>
      <c r="L9" t="inlineStr">
        <is>
          <t>4,98%</t>
        </is>
      </c>
    </row>
    <row r="10">
      <c r="A10" s="5" t="inlineStr">
        <is>
          <t>Branche / Industry</t>
        </is>
      </c>
      <c r="B10" t="inlineStr">
        <is>
          <t>Services</t>
        </is>
      </c>
      <c r="C10" s="5" t="inlineStr">
        <is>
          <t>08.10.2020</t>
        </is>
      </c>
      <c r="D10" s="5" t="inlineStr">
        <is>
          <t>Dividend Payout</t>
        </is>
      </c>
      <c r="J10" t="inlineStr">
        <is>
          <t>Freefloat</t>
        </is>
      </c>
      <c r="L10" t="inlineStr">
        <is>
          <t>67,22%</t>
        </is>
      </c>
    </row>
    <row r="11">
      <c r="A11" s="5" t="inlineStr">
        <is>
          <t>Sektor / Sector</t>
        </is>
      </c>
      <c r="B11" t="inlineStr">
        <is>
          <t>Various</t>
        </is>
      </c>
    </row>
    <row r="12">
      <c r="A12" s="5" t="inlineStr">
        <is>
          <t>Typ / Genre</t>
        </is>
      </c>
      <c r="B12" t="inlineStr">
        <is>
          <t>Namensaktie</t>
        </is>
      </c>
    </row>
    <row r="13">
      <c r="A13" s="5" t="inlineStr">
        <is>
          <t>Adresse / Address</t>
        </is>
      </c>
      <c r="B13" t="inlineStr">
        <is>
          <t>Intertek Group plc33 Cavendish Square  UK-London W1G 0PS</t>
        </is>
      </c>
    </row>
    <row r="14">
      <c r="A14" s="5" t="inlineStr">
        <is>
          <t>Management</t>
        </is>
      </c>
      <c r="B14" t="inlineStr">
        <is>
          <t>André Lacroix, Ross McCluskey, Diane Bitzel, Alex Buehler, Ian Galloway, Tony George, Ken Lee, Patrick Lee, Graham Ritchie, Julia Thomas, Mark Thomas, Gregg Tiemann</t>
        </is>
      </c>
    </row>
    <row r="15">
      <c r="A15" s="5" t="inlineStr">
        <is>
          <t>Aufsichtsrat / Board</t>
        </is>
      </c>
      <c r="B15" t="inlineStr">
        <is>
          <t>Sir David Reid, André Lacroix, Ross McCluskey, Graham Allan, Gurnek Bains, Dame Louise Makin, Andy Martin, Gill Rider, Jean-Michel Valette, Lena Wilson</t>
        </is>
      </c>
    </row>
    <row r="16">
      <c r="A16" s="5" t="inlineStr">
        <is>
          <t>Beschreibung</t>
        </is>
      </c>
      <c r="B16" t="inlineStr">
        <is>
          <t>Intertek Group plc ist eine Unternehmensgruppe, die in den Bereichen Qualitätssicherung und Qualitätsprüfung international tätig ist. Die Unternehmenstätigkeiten beinhalten die Prüfung, die Inspektion und die Zertifizierung von Produkten hinsichtlich Qualität, Gesundheitsverträglichkeit, Umweltbelastung und Sicherheit. Im Weiteren werden Dienstleistungen zur Qualitätsverbesserung, Leistungssteigerung in der Produktion und Logistik, Umsatzsteigerung und Risikominimierung angeboten. Der Kundenkreis setzt sich unter anderem aus Unternehmen der Branchen Luft-und Raumfahrt, Automotive, Baumaterialien, Chemikalien, Verbrauchsgüter, Elektrotechnik und Elektronik, Energie, IT und Telekommunikation, Medizin und Pharmazie, Textilien und Bekleidung und Spielzeug zusammen. Intertek bietet ein breites Spektrum an weltweit anerkannten Zertifizierungen an. Mit über 1.000 Standorten in mehr als 100 Ländern ist die Intertek Group plc weltweit präsent und hat ihren Hauptsitz in London, UK. Copyright 2014 FINANCE BASE AG</t>
        </is>
      </c>
    </row>
    <row r="17">
      <c r="A17" s="5" t="inlineStr">
        <is>
          <t>Profile</t>
        </is>
      </c>
      <c r="B17" t="inlineStr">
        <is>
          <t>Intertek Group plc is a corporate group that operates internationally in the areas of quality assurance and quality control. The company's activities include the testing, inspection and certification of products in terms of quality, health impact, environmental impact and safety. In addition, services for quality improvement, performance enhancement offered in production and logistics, sales and risk minimization. The clientele consists aerospace, automotive, building materials, chemicals, consumer goods, electrical and electronics, energy, IT and telecommunications, medicine and pharmacy, textiles and clothing and toys among others, of companies in the sectors. Intertek offers a wide range of worldwide recognized certifications. With more than 1,000 locations in more than 100 countries, Intertek Group plc is present worldwide and is headquartered in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2987</v>
      </c>
      <c r="D20" t="n">
        <v>2801</v>
      </c>
      <c r="E20" t="n">
        <v>2769</v>
      </c>
      <c r="F20" t="n">
        <v>2567</v>
      </c>
      <c r="G20" t="n">
        <v>2166</v>
      </c>
      <c r="H20" t="n">
        <v>2093</v>
      </c>
      <c r="I20" t="n">
        <v>2184</v>
      </c>
      <c r="J20" t="n">
        <v>2054</v>
      </c>
      <c r="K20" t="n">
        <v>1749</v>
      </c>
      <c r="L20" t="n">
        <v>1374</v>
      </c>
      <c r="M20" t="n">
        <v>1237</v>
      </c>
      <c r="N20" t="n">
        <v>1004</v>
      </c>
      <c r="O20" t="n">
        <v>775.4</v>
      </c>
      <c r="P20" t="n">
        <v>775.4</v>
      </c>
    </row>
    <row r="21">
      <c r="A21" s="5" t="inlineStr">
        <is>
          <t>Operatives Ergebnis (EBIT)</t>
        </is>
      </c>
      <c r="B21" s="5" t="inlineStr">
        <is>
          <t>EBIT Earning Before Interest &amp; Tax</t>
        </is>
      </c>
      <c r="C21" t="n">
        <v>485.8</v>
      </c>
      <c r="D21" t="n">
        <v>436.2</v>
      </c>
      <c r="E21" t="n">
        <v>422.7</v>
      </c>
      <c r="F21" t="n">
        <v>369.5</v>
      </c>
      <c r="G21" t="n">
        <v>-283.5</v>
      </c>
      <c r="H21" t="n">
        <v>342.6</v>
      </c>
      <c r="I21" t="n">
        <v>310</v>
      </c>
      <c r="J21" t="n">
        <v>283.3</v>
      </c>
      <c r="K21" t="n">
        <v>234</v>
      </c>
      <c r="L21" t="n">
        <v>206.5</v>
      </c>
      <c r="M21" t="n">
        <v>186.7</v>
      </c>
      <c r="N21" t="n">
        <v>147.9</v>
      </c>
      <c r="O21" t="n">
        <v>116.1</v>
      </c>
      <c r="P21" t="n">
        <v>116.1</v>
      </c>
    </row>
    <row r="22">
      <c r="A22" s="5" t="inlineStr">
        <is>
          <t>Finanzergebnis</t>
        </is>
      </c>
      <c r="B22" s="5" t="inlineStr">
        <is>
          <t>Financial Result</t>
        </is>
      </c>
      <c r="C22" t="n">
        <v>-40.7</v>
      </c>
      <c r="D22" t="n">
        <v>-31.7</v>
      </c>
      <c r="E22" t="n">
        <v>-29.4</v>
      </c>
      <c r="F22" t="n">
        <v>-22.4</v>
      </c>
      <c r="G22" t="n">
        <v>-24.2</v>
      </c>
      <c r="H22" t="n">
        <v>-90.40000000000001</v>
      </c>
      <c r="I22" t="n">
        <v>-28.2</v>
      </c>
      <c r="J22" t="n">
        <v>-26.7</v>
      </c>
      <c r="K22" t="n">
        <v>-21</v>
      </c>
      <c r="L22" t="n">
        <v>-16.6</v>
      </c>
      <c r="M22" t="n">
        <v>-17.5</v>
      </c>
      <c r="N22" t="n">
        <v>-9.300000000000001</v>
      </c>
      <c r="O22" t="n">
        <v>-10.3</v>
      </c>
      <c r="P22" t="n">
        <v>-10.3</v>
      </c>
    </row>
    <row r="23">
      <c r="A23" s="5" t="inlineStr">
        <is>
          <t>Ergebnis vor Steuer (EBT)</t>
        </is>
      </c>
      <c r="B23" s="5" t="inlineStr">
        <is>
          <t>EBT Earning Before Tax</t>
        </is>
      </c>
      <c r="C23" t="n">
        <v>445.1</v>
      </c>
      <c r="D23" t="n">
        <v>404.5</v>
      </c>
      <c r="E23" t="n">
        <v>393.3</v>
      </c>
      <c r="F23" t="n">
        <v>347.1</v>
      </c>
      <c r="G23" t="n">
        <v>-307.7</v>
      </c>
      <c r="H23" t="n">
        <v>252.2</v>
      </c>
      <c r="I23" t="n">
        <v>281.8</v>
      </c>
      <c r="J23" t="n">
        <v>256.6</v>
      </c>
      <c r="K23" t="n">
        <v>213</v>
      </c>
      <c r="L23" t="n">
        <v>189.9</v>
      </c>
      <c r="M23" t="n">
        <v>169.2</v>
      </c>
      <c r="N23" t="n">
        <v>138.6</v>
      </c>
      <c r="O23" t="n">
        <v>105.8</v>
      </c>
      <c r="P23" t="n">
        <v>105.8</v>
      </c>
    </row>
    <row r="24">
      <c r="A24" s="5" t="inlineStr">
        <is>
          <t>Ergebnis nach Steuer</t>
        </is>
      </c>
      <c r="B24" s="5" t="inlineStr">
        <is>
          <t>Earnings after tax</t>
        </is>
      </c>
      <c r="C24" t="n">
        <v>333.6</v>
      </c>
      <c r="D24" t="n">
        <v>305.2</v>
      </c>
      <c r="E24" t="n">
        <v>306.4</v>
      </c>
      <c r="F24" t="n">
        <v>271.6</v>
      </c>
      <c r="G24" t="n">
        <v>-347</v>
      </c>
      <c r="H24" t="n">
        <v>190.4</v>
      </c>
      <c r="I24" t="n">
        <v>217</v>
      </c>
      <c r="J24" t="n">
        <v>188.2</v>
      </c>
      <c r="K24" t="n">
        <v>151.1</v>
      </c>
      <c r="L24" t="n">
        <v>139</v>
      </c>
      <c r="M24" t="n">
        <v>123.7</v>
      </c>
      <c r="N24" t="n">
        <v>102.2</v>
      </c>
      <c r="O24" t="n">
        <v>78.8</v>
      </c>
      <c r="P24" t="n">
        <v>78.8</v>
      </c>
    </row>
    <row r="25">
      <c r="A25" s="5" t="inlineStr">
        <is>
          <t>Minderheitenanteil</t>
        </is>
      </c>
      <c r="B25" s="5" t="inlineStr">
        <is>
          <t>Minority Share</t>
        </is>
      </c>
      <c r="C25" t="n">
        <v>-20.5</v>
      </c>
      <c r="D25" t="n">
        <v>-20.8</v>
      </c>
      <c r="E25" t="n">
        <v>-19</v>
      </c>
      <c r="F25" t="n">
        <v>-16.6</v>
      </c>
      <c r="G25" t="n">
        <v>-13.5</v>
      </c>
      <c r="H25" t="n">
        <v>-14.1</v>
      </c>
      <c r="I25" t="n">
        <v>-16.5</v>
      </c>
      <c r="J25" t="n">
        <v>-14.4</v>
      </c>
      <c r="K25" t="n">
        <v>-12.3</v>
      </c>
      <c r="L25" t="n">
        <v>-10.4</v>
      </c>
      <c r="M25" t="n">
        <v>-9</v>
      </c>
      <c r="N25" t="n">
        <v>-8.4</v>
      </c>
      <c r="O25" t="n">
        <v>-5.6</v>
      </c>
      <c r="P25" t="n">
        <v>-5.6</v>
      </c>
    </row>
    <row r="26">
      <c r="A26" s="5" t="inlineStr">
        <is>
          <t>Jahresüberschuss/-fehlbetrag</t>
        </is>
      </c>
      <c r="B26" s="5" t="inlineStr">
        <is>
          <t>Net Profit</t>
        </is>
      </c>
      <c r="C26" t="n">
        <v>313.1</v>
      </c>
      <c r="D26" t="n">
        <v>284.4</v>
      </c>
      <c r="E26" t="n">
        <v>287.4</v>
      </c>
      <c r="F26" t="n">
        <v>255</v>
      </c>
      <c r="G26" t="n">
        <v>-360.5</v>
      </c>
      <c r="H26" t="n">
        <v>176.3</v>
      </c>
      <c r="I26" t="n">
        <v>200.5</v>
      </c>
      <c r="J26" t="n">
        <v>173.8</v>
      </c>
      <c r="K26" t="n">
        <v>138.8</v>
      </c>
      <c r="L26" t="n">
        <v>128.6</v>
      </c>
      <c r="M26" t="n">
        <v>114.7</v>
      </c>
      <c r="N26" t="n">
        <v>93.8</v>
      </c>
      <c r="O26" t="n">
        <v>73.2</v>
      </c>
      <c r="P26" t="n">
        <v>73.2</v>
      </c>
    </row>
    <row r="27">
      <c r="A27" s="5" t="inlineStr">
        <is>
          <t>Summe Umlaufvermögen</t>
        </is>
      </c>
      <c r="B27" s="5" t="inlineStr">
        <is>
          <t>Current Assets</t>
        </is>
      </c>
      <c r="C27" t="n">
        <v>960.1</v>
      </c>
      <c r="D27" t="n">
        <v>929.3</v>
      </c>
      <c r="E27" t="n">
        <v>814.3</v>
      </c>
      <c r="F27" t="n">
        <v>869.5</v>
      </c>
      <c r="G27" t="n">
        <v>731.2</v>
      </c>
      <c r="H27" t="n">
        <v>674.8</v>
      </c>
      <c r="I27" t="n">
        <v>656</v>
      </c>
      <c r="J27" t="n">
        <v>681.2</v>
      </c>
      <c r="K27" t="n">
        <v>636.8</v>
      </c>
      <c r="L27" t="n">
        <v>542.1</v>
      </c>
      <c r="M27" t="n">
        <v>407.7</v>
      </c>
      <c r="N27" t="n">
        <v>405.9</v>
      </c>
      <c r="O27" t="n">
        <v>253.6</v>
      </c>
      <c r="P27" t="n">
        <v>253.6</v>
      </c>
    </row>
    <row r="28">
      <c r="A28" s="5" t="inlineStr">
        <is>
          <t>Summe Anlagevermögen</t>
        </is>
      </c>
      <c r="B28" s="5" t="inlineStr">
        <is>
          <t>Fixed Assets</t>
        </is>
      </c>
      <c r="C28" t="n">
        <v>1858</v>
      </c>
      <c r="D28" t="n">
        <v>1704</v>
      </c>
      <c r="E28" t="n">
        <v>1238</v>
      </c>
      <c r="F28" t="n">
        <v>1277</v>
      </c>
      <c r="G28" t="n">
        <v>1040</v>
      </c>
      <c r="H28" t="n">
        <v>1344</v>
      </c>
      <c r="I28" t="n">
        <v>1274</v>
      </c>
      <c r="J28" t="n">
        <v>1154</v>
      </c>
      <c r="K28" t="n">
        <v>1100</v>
      </c>
      <c r="L28" t="n">
        <v>615.1</v>
      </c>
      <c r="M28" t="n">
        <v>548.4</v>
      </c>
      <c r="N28" t="n">
        <v>553.5</v>
      </c>
      <c r="O28" t="n">
        <v>345.1</v>
      </c>
      <c r="P28" t="n">
        <v>345.1</v>
      </c>
    </row>
    <row r="29">
      <c r="A29" s="5" t="inlineStr">
        <is>
          <t>Summe Aktiva</t>
        </is>
      </c>
      <c r="B29" s="5" t="inlineStr">
        <is>
          <t>Total Assets</t>
        </is>
      </c>
      <c r="C29" t="n">
        <v>2818</v>
      </c>
      <c r="D29" t="n">
        <v>2634</v>
      </c>
      <c r="E29" t="n">
        <v>2052</v>
      </c>
      <c r="F29" t="n">
        <v>2146</v>
      </c>
      <c r="G29" t="n">
        <v>1771</v>
      </c>
      <c r="H29" t="n">
        <v>2019</v>
      </c>
      <c r="I29" t="n">
        <v>1930</v>
      </c>
      <c r="J29" t="n">
        <v>1835</v>
      </c>
      <c r="K29" t="n">
        <v>1737</v>
      </c>
      <c r="L29" t="n">
        <v>1157</v>
      </c>
      <c r="M29" t="n">
        <v>956.1</v>
      </c>
      <c r="N29" t="n">
        <v>959.4</v>
      </c>
      <c r="O29" t="n">
        <v>598.7</v>
      </c>
      <c r="P29" t="n">
        <v>598.7</v>
      </c>
    </row>
    <row r="30">
      <c r="A30" s="5" t="inlineStr">
        <is>
          <t>Summe kurzfristiges Fremdkapital</t>
        </is>
      </c>
      <c r="B30" s="5" t="inlineStr">
        <is>
          <t>Short-Term Debt</t>
        </is>
      </c>
      <c r="C30" t="n">
        <v>900</v>
      </c>
      <c r="D30" t="n">
        <v>742.7</v>
      </c>
      <c r="E30" t="n">
        <v>608.3</v>
      </c>
      <c r="F30" t="n">
        <v>600</v>
      </c>
      <c r="G30" t="n">
        <v>536.6</v>
      </c>
      <c r="H30" t="n">
        <v>468.4</v>
      </c>
      <c r="I30" t="n">
        <v>399.9</v>
      </c>
      <c r="J30" t="n">
        <v>406.1</v>
      </c>
      <c r="K30" t="n">
        <v>395.4</v>
      </c>
      <c r="L30" t="n">
        <v>360.9</v>
      </c>
      <c r="M30" t="n">
        <v>257.6</v>
      </c>
      <c r="N30" t="n">
        <v>265.6</v>
      </c>
      <c r="O30" t="n">
        <v>191</v>
      </c>
      <c r="P30" t="n">
        <v>191</v>
      </c>
    </row>
    <row r="31">
      <c r="A31" s="5" t="inlineStr">
        <is>
          <t>Summe langfristiges Fremdkapital</t>
        </is>
      </c>
      <c r="B31" s="5" t="inlineStr">
        <is>
          <t>Long-Term Debt</t>
        </is>
      </c>
      <c r="C31" t="n">
        <v>933.1</v>
      </c>
      <c r="D31" t="n">
        <v>982.6</v>
      </c>
      <c r="E31" t="n">
        <v>699.9</v>
      </c>
      <c r="F31" t="n">
        <v>943.9</v>
      </c>
      <c r="G31" t="n">
        <v>895</v>
      </c>
      <c r="H31" t="n">
        <v>743.8</v>
      </c>
      <c r="I31" t="n">
        <v>773.5</v>
      </c>
      <c r="J31" t="n">
        <v>774.3</v>
      </c>
      <c r="K31" t="n">
        <v>794.7</v>
      </c>
      <c r="L31" t="n">
        <v>314.3</v>
      </c>
      <c r="M31" t="n">
        <v>359.2</v>
      </c>
      <c r="N31" t="n">
        <v>436.1</v>
      </c>
      <c r="O31" t="n">
        <v>231.9</v>
      </c>
      <c r="P31" t="n">
        <v>231.9</v>
      </c>
    </row>
    <row r="32">
      <c r="A32" s="5" t="inlineStr">
        <is>
          <t>Summe Fremdkapital</t>
        </is>
      </c>
      <c r="B32" s="5" t="inlineStr">
        <is>
          <t>Total Liabilities</t>
        </is>
      </c>
      <c r="C32" t="n">
        <v>1833</v>
      </c>
      <c r="D32" t="n">
        <v>1725</v>
      </c>
      <c r="E32" t="n">
        <v>1308</v>
      </c>
      <c r="F32" t="n">
        <v>1544</v>
      </c>
      <c r="G32" t="n">
        <v>1432</v>
      </c>
      <c r="H32" t="n">
        <v>1212</v>
      </c>
      <c r="I32" t="n">
        <v>1173</v>
      </c>
      <c r="J32" t="n">
        <v>1180</v>
      </c>
      <c r="K32" t="n">
        <v>1190</v>
      </c>
      <c r="L32" t="n">
        <v>675.2</v>
      </c>
      <c r="M32" t="n">
        <v>616.8</v>
      </c>
      <c r="N32" t="n">
        <v>701.7</v>
      </c>
      <c r="O32" t="n">
        <v>422.9</v>
      </c>
      <c r="P32" t="n">
        <v>422.9</v>
      </c>
    </row>
    <row r="33">
      <c r="A33" s="5" t="inlineStr">
        <is>
          <t>Minderheitenanteil</t>
        </is>
      </c>
      <c r="B33" s="5" t="inlineStr">
        <is>
          <t>Minority Share</t>
        </is>
      </c>
      <c r="C33" t="n">
        <v>29.4</v>
      </c>
      <c r="D33" t="n">
        <v>34.3</v>
      </c>
      <c r="E33" t="n">
        <v>34.5</v>
      </c>
      <c r="F33" t="n">
        <v>34.7</v>
      </c>
      <c r="G33" t="n">
        <v>27.8</v>
      </c>
      <c r="H33" t="n">
        <v>26.1</v>
      </c>
      <c r="I33" t="n">
        <v>24.1</v>
      </c>
      <c r="J33" t="n">
        <v>25.3</v>
      </c>
      <c r="K33" t="n">
        <v>24</v>
      </c>
      <c r="L33" t="n">
        <v>23.1</v>
      </c>
      <c r="M33" t="n">
        <v>18</v>
      </c>
      <c r="N33" t="n">
        <v>16</v>
      </c>
      <c r="O33" t="n">
        <v>11.6</v>
      </c>
      <c r="P33" t="n">
        <v>11.6</v>
      </c>
    </row>
    <row r="34">
      <c r="A34" s="5" t="inlineStr">
        <is>
          <t>Summe Eigenkapital</t>
        </is>
      </c>
      <c r="B34" s="5" t="inlineStr">
        <is>
          <t>Equity</t>
        </is>
      </c>
      <c r="C34" t="n">
        <v>955.9</v>
      </c>
      <c r="D34" t="n">
        <v>874</v>
      </c>
      <c r="E34" t="n">
        <v>709.7</v>
      </c>
      <c r="F34" t="n">
        <v>567.7</v>
      </c>
      <c r="G34" t="n">
        <v>311.6</v>
      </c>
      <c r="H34" t="n">
        <v>780.6</v>
      </c>
      <c r="I34" t="n">
        <v>732.6</v>
      </c>
      <c r="J34" t="n">
        <v>629.6</v>
      </c>
      <c r="K34" t="n">
        <v>522.5</v>
      </c>
      <c r="L34" t="n">
        <v>458.9</v>
      </c>
      <c r="M34" t="n">
        <v>321.3</v>
      </c>
      <c r="N34" t="n">
        <v>241.7</v>
      </c>
      <c r="O34" t="n">
        <v>164.2</v>
      </c>
      <c r="P34" t="n">
        <v>164.2</v>
      </c>
    </row>
    <row r="35">
      <c r="A35" s="5" t="inlineStr">
        <is>
          <t>Summe Passiva</t>
        </is>
      </c>
      <c r="B35" s="5" t="inlineStr">
        <is>
          <t>Liabilities &amp; Shareholder Equity</t>
        </is>
      </c>
      <c r="C35" t="n">
        <v>2818</v>
      </c>
      <c r="D35" t="n">
        <v>2634</v>
      </c>
      <c r="E35" t="n">
        <v>2052</v>
      </c>
      <c r="F35" t="n">
        <v>2146</v>
      </c>
      <c r="G35" t="n">
        <v>1771</v>
      </c>
      <c r="H35" t="n">
        <v>2019</v>
      </c>
      <c r="I35" t="n">
        <v>1930</v>
      </c>
      <c r="J35" t="n">
        <v>1835</v>
      </c>
      <c r="K35" t="n">
        <v>1737</v>
      </c>
      <c r="L35" t="n">
        <v>1157</v>
      </c>
      <c r="M35" t="n">
        <v>956.1</v>
      </c>
      <c r="N35" t="n">
        <v>959.4</v>
      </c>
      <c r="O35" t="n">
        <v>598.7</v>
      </c>
      <c r="P35" t="n">
        <v>598.7</v>
      </c>
    </row>
    <row r="36">
      <c r="A36" s="5" t="inlineStr">
        <is>
          <t>Mio.Aktien im Umlauf</t>
        </is>
      </c>
      <c r="B36" s="5" t="inlineStr">
        <is>
          <t>Million shares outstanding</t>
        </is>
      </c>
      <c r="C36" t="n">
        <v>161.39</v>
      </c>
      <c r="D36" t="n">
        <v>161.39</v>
      </c>
      <c r="E36" t="n">
        <v>161.39</v>
      </c>
      <c r="F36" t="n">
        <v>161.39</v>
      </c>
      <c r="G36" t="n">
        <v>161.36</v>
      </c>
      <c r="H36" t="n">
        <v>161.36</v>
      </c>
      <c r="I36" t="n">
        <v>161.36</v>
      </c>
      <c r="J36" t="n">
        <v>160.8</v>
      </c>
      <c r="K36" t="n">
        <v>160.2</v>
      </c>
      <c r="L36" t="n">
        <v>159.6</v>
      </c>
      <c r="M36" t="n">
        <v>158.7</v>
      </c>
      <c r="N36" t="n">
        <v>157.8</v>
      </c>
      <c r="O36" t="n">
        <v>157.4</v>
      </c>
      <c r="P36" t="n">
        <v>157.4</v>
      </c>
    </row>
    <row r="37">
      <c r="A37" s="5" t="inlineStr">
        <is>
          <t>Gezeichnetes Kapital (in Mio.)</t>
        </is>
      </c>
      <c r="B37" s="5" t="inlineStr">
        <is>
          <t>Subscribed Capital in M</t>
        </is>
      </c>
      <c r="C37" t="n">
        <v>1.6</v>
      </c>
      <c r="D37" t="n">
        <v>1.6</v>
      </c>
      <c r="E37" t="n">
        <v>1.6</v>
      </c>
      <c r="F37" t="n">
        <v>1.6</v>
      </c>
      <c r="G37" t="n">
        <v>1.6</v>
      </c>
      <c r="H37" t="n">
        <v>1.6</v>
      </c>
      <c r="I37" t="n">
        <v>1.6</v>
      </c>
      <c r="J37" t="n">
        <v>1.6</v>
      </c>
      <c r="K37" t="n">
        <v>1.6</v>
      </c>
      <c r="L37" t="n">
        <v>1.6</v>
      </c>
      <c r="M37" t="n">
        <v>1.6</v>
      </c>
      <c r="N37" t="n">
        <v>1.6</v>
      </c>
      <c r="O37" t="n">
        <v>1.6</v>
      </c>
      <c r="P37" t="n">
        <v>1.6</v>
      </c>
    </row>
    <row r="38">
      <c r="A38" s="5" t="inlineStr">
        <is>
          <t>Ergebnis je Aktie (brutto)</t>
        </is>
      </c>
      <c r="B38" s="5" t="inlineStr">
        <is>
          <t>Earnings per share</t>
        </is>
      </c>
      <c r="C38" t="n">
        <v>2.76</v>
      </c>
      <c r="D38" t="n">
        <v>2.51</v>
      </c>
      <c r="E38" t="n">
        <v>2.44</v>
      </c>
      <c r="F38" t="n">
        <v>2.15</v>
      </c>
      <c r="G38" t="n">
        <v>-1.91</v>
      </c>
      <c r="H38" t="n">
        <v>1.56</v>
      </c>
      <c r="I38" t="n">
        <v>1.75</v>
      </c>
      <c r="J38" t="n">
        <v>1.6</v>
      </c>
      <c r="K38" t="n">
        <v>1.33</v>
      </c>
      <c r="L38" t="n">
        <v>1.19</v>
      </c>
      <c r="M38" t="n">
        <v>1.07</v>
      </c>
      <c r="N38" t="n">
        <v>0.88</v>
      </c>
      <c r="O38" t="n">
        <v>0.67</v>
      </c>
      <c r="P38" t="n">
        <v>0.67</v>
      </c>
    </row>
    <row r="39">
      <c r="A39" s="5" t="inlineStr">
        <is>
          <t>Ergebnis je Aktie (unverwässert)</t>
        </is>
      </c>
      <c r="B39" s="5" t="inlineStr">
        <is>
          <t>Basic Earnings per share</t>
        </is>
      </c>
      <c r="C39" t="n">
        <v>1.94</v>
      </c>
      <c r="D39" t="n">
        <v>1.77</v>
      </c>
      <c r="E39" t="n">
        <v>1.79</v>
      </c>
      <c r="F39" t="n">
        <v>1.59</v>
      </c>
      <c r="G39" t="n">
        <v>-2.24</v>
      </c>
      <c r="H39" t="n">
        <v>1.1</v>
      </c>
      <c r="I39" t="n">
        <v>1.24</v>
      </c>
      <c r="J39" t="n">
        <v>1.08</v>
      </c>
      <c r="K39" t="n">
        <v>0.87</v>
      </c>
      <c r="L39" t="n">
        <v>0.8100000000000001</v>
      </c>
      <c r="M39" t="n">
        <v>0.72</v>
      </c>
      <c r="N39" t="n">
        <v>0.6</v>
      </c>
      <c r="O39" t="n">
        <v>0.47</v>
      </c>
      <c r="P39" t="n">
        <v>0.47</v>
      </c>
    </row>
    <row r="40">
      <c r="A40" s="5" t="inlineStr">
        <is>
          <t>Ergebnis je Aktie (verwässert)</t>
        </is>
      </c>
      <c r="B40" s="5" t="inlineStr">
        <is>
          <t>Diluted Earnings per share</t>
        </is>
      </c>
      <c r="C40" t="n">
        <v>1.93</v>
      </c>
      <c r="D40" t="n">
        <v>1.75</v>
      </c>
      <c r="E40" t="n">
        <v>1.76</v>
      </c>
      <c r="F40" t="n">
        <v>1.57</v>
      </c>
      <c r="G40" t="n">
        <v>-2.24</v>
      </c>
      <c r="H40" t="n">
        <v>1.09</v>
      </c>
      <c r="I40" t="n">
        <v>1.23</v>
      </c>
      <c r="J40" t="n">
        <v>1.07</v>
      </c>
      <c r="K40" t="n">
        <v>0.86</v>
      </c>
      <c r="L40" t="n">
        <v>0.79</v>
      </c>
      <c r="M40" t="n">
        <v>0.71</v>
      </c>
      <c r="N40" t="n">
        <v>0.59</v>
      </c>
      <c r="O40" t="n">
        <v>0.46</v>
      </c>
      <c r="P40" t="n">
        <v>0.46</v>
      </c>
    </row>
    <row r="41">
      <c r="A41" s="5" t="inlineStr">
        <is>
          <t>Dividende je Aktie</t>
        </is>
      </c>
      <c r="B41" s="5" t="inlineStr">
        <is>
          <t>Dividend per share</t>
        </is>
      </c>
      <c r="C41" t="n">
        <v>1.06</v>
      </c>
      <c r="D41" t="n">
        <v>0.99</v>
      </c>
      <c r="E41" t="n">
        <v>0.71</v>
      </c>
      <c r="F41" t="n">
        <v>0.62</v>
      </c>
      <c r="G41" t="n">
        <v>0.52</v>
      </c>
      <c r="H41" t="n">
        <v>0.49</v>
      </c>
      <c r="I41" t="n">
        <v>0.46</v>
      </c>
      <c r="J41" t="n">
        <v>0.41</v>
      </c>
      <c r="K41" t="n">
        <v>0.34</v>
      </c>
      <c r="L41" t="n">
        <v>0.28</v>
      </c>
      <c r="M41" t="n">
        <v>0.26</v>
      </c>
      <c r="N41" t="n">
        <v>0.21</v>
      </c>
      <c r="O41" t="n">
        <v>0.18</v>
      </c>
      <c r="P41" t="n">
        <v>0.18</v>
      </c>
    </row>
    <row r="42">
      <c r="A42" s="5" t="inlineStr">
        <is>
          <t>Dividendenausschüttung in Mio</t>
        </is>
      </c>
      <c r="B42" s="5" t="inlineStr">
        <is>
          <t>Dividend Payment in M</t>
        </is>
      </c>
      <c r="C42" t="n">
        <v>163.2</v>
      </c>
      <c r="D42" t="n">
        <v>128.3</v>
      </c>
      <c r="E42" t="n">
        <v>107</v>
      </c>
      <c r="F42" t="n">
        <v>88</v>
      </c>
      <c r="G42" t="n">
        <v>80.7</v>
      </c>
      <c r="H42" t="n">
        <v>75.5</v>
      </c>
      <c r="I42" t="n">
        <v>69.40000000000001</v>
      </c>
      <c r="J42" t="n">
        <v>57.9</v>
      </c>
      <c r="K42" t="n">
        <v>47.2</v>
      </c>
      <c r="L42" t="n">
        <v>42.5</v>
      </c>
      <c r="M42" t="n">
        <v>40.5</v>
      </c>
      <c r="N42" t="n">
        <v>30.4</v>
      </c>
      <c r="O42" t="n">
        <v>25.2</v>
      </c>
      <c r="P42" t="n">
        <v>25.2</v>
      </c>
    </row>
    <row r="43">
      <c r="A43" s="5" t="inlineStr">
        <is>
          <t>Umsatz</t>
        </is>
      </c>
      <c r="B43" s="5" t="inlineStr">
        <is>
          <t>Revenue</t>
        </is>
      </c>
      <c r="C43" t="n">
        <v>18.51</v>
      </c>
      <c r="D43" t="n">
        <v>17.36</v>
      </c>
      <c r="E43" t="n">
        <v>17.16</v>
      </c>
      <c r="F43" t="n">
        <v>15.91</v>
      </c>
      <c r="G43" t="n">
        <v>13.43</v>
      </c>
      <c r="H43" t="n">
        <v>12.97</v>
      </c>
      <c r="I43" t="n">
        <v>13.54</v>
      </c>
      <c r="J43" t="n">
        <v>12.78</v>
      </c>
      <c r="K43" t="n">
        <v>10.92</v>
      </c>
      <c r="L43" t="n">
        <v>8.609999999999999</v>
      </c>
      <c r="M43" t="n">
        <v>7.8</v>
      </c>
      <c r="N43" t="n">
        <v>6.36</v>
      </c>
      <c r="O43" t="n">
        <v>4.93</v>
      </c>
      <c r="P43" t="n">
        <v>4.93</v>
      </c>
    </row>
    <row r="44">
      <c r="A44" s="5" t="inlineStr">
        <is>
          <t>Buchwert je Aktie</t>
        </is>
      </c>
      <c r="B44" s="5" t="inlineStr">
        <is>
          <t>Book value per share</t>
        </is>
      </c>
      <c r="C44" t="n">
        <v>5.92</v>
      </c>
      <c r="D44" t="n">
        <v>5.42</v>
      </c>
      <c r="E44" t="n">
        <v>4.4</v>
      </c>
      <c r="F44" t="n">
        <v>3.52</v>
      </c>
      <c r="G44" t="n">
        <v>1.93</v>
      </c>
      <c r="H44" t="n">
        <v>4.84</v>
      </c>
      <c r="I44" t="n">
        <v>4.54</v>
      </c>
      <c r="J44" t="n">
        <v>3.92</v>
      </c>
      <c r="K44" t="n">
        <v>3.26</v>
      </c>
      <c r="L44" t="n">
        <v>2.88</v>
      </c>
      <c r="M44" t="n">
        <v>2.02</v>
      </c>
      <c r="N44" t="n">
        <v>1.53</v>
      </c>
      <c r="O44" t="n">
        <v>1.04</v>
      </c>
      <c r="P44" t="n">
        <v>1.04</v>
      </c>
    </row>
    <row r="45">
      <c r="A45" s="5" t="inlineStr">
        <is>
          <t>Cashflow je Aktie</t>
        </is>
      </c>
      <c r="B45" s="5" t="inlineStr">
        <is>
          <t>Cashflow per share</t>
        </is>
      </c>
      <c r="C45" t="n">
        <v>3.49</v>
      </c>
      <c r="D45" t="n">
        <v>2.84</v>
      </c>
      <c r="E45" t="n">
        <v>2.79</v>
      </c>
      <c r="F45" t="n">
        <v>2.6</v>
      </c>
      <c r="G45" t="n">
        <v>2.14</v>
      </c>
      <c r="H45" t="n">
        <v>1.81</v>
      </c>
      <c r="I45" t="n">
        <v>1.67</v>
      </c>
      <c r="J45" t="n">
        <v>1.45</v>
      </c>
      <c r="K45" t="n">
        <v>1.33</v>
      </c>
      <c r="L45" t="n">
        <v>1.22</v>
      </c>
      <c r="M45" t="n">
        <v>1.28</v>
      </c>
      <c r="N45" t="n">
        <v>0.89</v>
      </c>
      <c r="O45" t="n">
        <v>0.7</v>
      </c>
      <c r="P45" t="n">
        <v>0.7</v>
      </c>
    </row>
    <row r="46">
      <c r="A46" s="5" t="inlineStr">
        <is>
          <t>Bilanzsumme je Aktie</t>
        </is>
      </c>
      <c r="B46" s="5" t="inlineStr">
        <is>
          <t>Total assets per share</t>
        </is>
      </c>
      <c r="C46" t="n">
        <v>17.46</v>
      </c>
      <c r="D46" t="n">
        <v>16.32</v>
      </c>
      <c r="E46" t="n">
        <v>12.72</v>
      </c>
      <c r="F46" t="n">
        <v>13.3</v>
      </c>
      <c r="G46" t="n">
        <v>10.98</v>
      </c>
      <c r="H46" t="n">
        <v>12.51</v>
      </c>
      <c r="I46" t="n">
        <v>11.96</v>
      </c>
      <c r="J46" t="n">
        <v>11.41</v>
      </c>
      <c r="K46" t="n">
        <v>10.84</v>
      </c>
      <c r="L46" t="n">
        <v>7.25</v>
      </c>
      <c r="M46" t="n">
        <v>6.02</v>
      </c>
      <c r="N46" t="n">
        <v>6.08</v>
      </c>
      <c r="O46" t="n">
        <v>3.8</v>
      </c>
      <c r="P46" t="n">
        <v>3.8</v>
      </c>
    </row>
    <row r="47">
      <c r="A47" s="5" t="inlineStr">
        <is>
          <t>Personal am Ende des Jahres</t>
        </is>
      </c>
      <c r="B47" s="5" t="inlineStr">
        <is>
          <t>Staff at the end of year</t>
        </is>
      </c>
      <c r="C47" t="n">
        <v>45653</v>
      </c>
      <c r="D47" t="n">
        <v>44720</v>
      </c>
      <c r="E47" t="n">
        <v>43906</v>
      </c>
      <c r="F47" t="n">
        <v>42452</v>
      </c>
      <c r="G47" t="n">
        <v>41434</v>
      </c>
      <c r="H47" t="n">
        <v>38407</v>
      </c>
      <c r="I47" t="n">
        <v>36864</v>
      </c>
      <c r="J47" t="n">
        <v>34882</v>
      </c>
      <c r="K47" t="n">
        <v>31712</v>
      </c>
      <c r="L47" t="n">
        <v>27043</v>
      </c>
      <c r="M47" t="n">
        <v>25183</v>
      </c>
      <c r="N47" t="n">
        <v>23841</v>
      </c>
      <c r="O47" t="n">
        <v>21303</v>
      </c>
      <c r="P47" t="n">
        <v>21303</v>
      </c>
    </row>
    <row r="48">
      <c r="A48" s="5" t="inlineStr">
        <is>
          <t>Personalaufwand in Mio. GBP</t>
        </is>
      </c>
      <c r="B48" s="5" t="inlineStr"/>
      <c r="C48" t="n">
        <v>1315</v>
      </c>
      <c r="D48" t="n">
        <v>1239</v>
      </c>
      <c r="E48" t="n">
        <v>1221</v>
      </c>
      <c r="F48" t="n">
        <v>1141</v>
      </c>
      <c r="G48" t="n">
        <v>956.2</v>
      </c>
      <c r="H48" t="n">
        <v>921.5</v>
      </c>
      <c r="I48" t="n">
        <v>958.7</v>
      </c>
      <c r="J48" t="n">
        <v>862.6</v>
      </c>
      <c r="K48" t="n">
        <v>743.5</v>
      </c>
      <c r="L48" t="n">
        <v>585.4</v>
      </c>
      <c r="M48" t="n">
        <v>549.7</v>
      </c>
      <c r="N48" t="n">
        <v>440.9</v>
      </c>
      <c r="O48" t="n">
        <v>324.2</v>
      </c>
      <c r="P48" t="n">
        <v>324.2</v>
      </c>
    </row>
    <row r="49">
      <c r="A49" s="5" t="inlineStr">
        <is>
          <t>Aufwand je Mitarbeiter in GBP</t>
        </is>
      </c>
      <c r="B49" s="5" t="inlineStr"/>
      <c r="C49" t="n">
        <v>28793</v>
      </c>
      <c r="D49" t="n">
        <v>27706</v>
      </c>
      <c r="E49" t="n">
        <v>27805</v>
      </c>
      <c r="F49" t="n">
        <v>26868</v>
      </c>
      <c r="G49" t="n">
        <v>23078</v>
      </c>
      <c r="H49" t="n">
        <v>23993</v>
      </c>
      <c r="I49" t="n">
        <v>26006</v>
      </c>
      <c r="J49" t="n">
        <v>24729</v>
      </c>
      <c r="K49" t="n">
        <v>23445</v>
      </c>
      <c r="L49" t="n">
        <v>21647</v>
      </c>
      <c r="M49" t="n">
        <v>21828</v>
      </c>
      <c r="N49" t="n">
        <v>18493</v>
      </c>
      <c r="O49" t="n">
        <v>15219</v>
      </c>
      <c r="P49" t="n">
        <v>15219</v>
      </c>
    </row>
    <row r="50">
      <c r="A50" s="5" t="inlineStr">
        <is>
          <t>Umsatz je Aktie</t>
        </is>
      </c>
      <c r="B50" s="5" t="inlineStr">
        <is>
          <t>Revenue per share</t>
        </is>
      </c>
      <c r="C50" t="n">
        <v>65428</v>
      </c>
      <c r="D50" t="n">
        <v>62639</v>
      </c>
      <c r="E50" t="n">
        <v>63069</v>
      </c>
      <c r="F50" t="n">
        <v>60468</v>
      </c>
      <c r="G50" t="n">
        <v>52283</v>
      </c>
      <c r="H50" t="n">
        <v>54503</v>
      </c>
      <c r="I50" t="n">
        <v>59256</v>
      </c>
      <c r="J50" t="n">
        <v>58893</v>
      </c>
      <c r="K50" t="n">
        <v>55165</v>
      </c>
      <c r="L50" t="n">
        <v>50815</v>
      </c>
      <c r="M50" t="n">
        <v>49132</v>
      </c>
      <c r="N50" t="n">
        <v>42091</v>
      </c>
      <c r="O50" t="n">
        <v>36399</v>
      </c>
      <c r="P50" t="n">
        <v>36399</v>
      </c>
    </row>
    <row r="51">
      <c r="A51" s="5" t="inlineStr">
        <is>
          <t>Bruttoergebnis je Mitarbeiter in GBP</t>
        </is>
      </c>
      <c r="B51" s="5" t="inlineStr"/>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Gewinn je Mitarbeiter in GBP</t>
        </is>
      </c>
      <c r="B52" s="5" t="inlineStr"/>
      <c r="C52" t="n">
        <v>6858</v>
      </c>
      <c r="D52" t="n">
        <v>6360</v>
      </c>
      <c r="E52" t="n">
        <v>6546</v>
      </c>
      <c r="F52" t="n">
        <v>6007</v>
      </c>
      <c r="G52" t="n">
        <v>-8701</v>
      </c>
      <c r="H52" t="n">
        <v>4590</v>
      </c>
      <c r="I52" t="n">
        <v>5439</v>
      </c>
      <c r="J52" t="n">
        <v>4983</v>
      </c>
      <c r="K52" t="n">
        <v>4377</v>
      </c>
      <c r="L52" t="n">
        <v>4755</v>
      </c>
      <c r="M52" t="n">
        <v>4555</v>
      </c>
      <c r="N52" t="n">
        <v>3934</v>
      </c>
      <c r="O52" t="n">
        <v>3436</v>
      </c>
      <c r="P52" t="n">
        <v>3436</v>
      </c>
    </row>
    <row r="53">
      <c r="A53" s="5" t="inlineStr">
        <is>
          <t>KGV (Kurs/Gewinn)</t>
        </is>
      </c>
      <c r="B53" s="5" t="inlineStr">
        <is>
          <t>PE (price/earnings)</t>
        </is>
      </c>
      <c r="C53" t="n">
        <v>30.1</v>
      </c>
      <c r="D53" t="n">
        <v>27.1</v>
      </c>
      <c r="E53" t="n">
        <v>29.1</v>
      </c>
      <c r="F53" t="n">
        <v>21.9</v>
      </c>
      <c r="G53" t="inlineStr">
        <is>
          <t>-</t>
        </is>
      </c>
      <c r="H53" t="n">
        <v>21.2</v>
      </c>
      <c r="I53" t="n">
        <v>25.4</v>
      </c>
      <c r="J53" t="n">
        <v>28.7</v>
      </c>
      <c r="K53" t="n">
        <v>23.4</v>
      </c>
      <c r="L53" t="n">
        <v>21.9</v>
      </c>
      <c r="M53" t="n">
        <v>17.4</v>
      </c>
      <c r="N53" t="n">
        <v>13.1</v>
      </c>
      <c r="O53" t="n">
        <v>21.1</v>
      </c>
      <c r="P53" t="n">
        <v>21.1</v>
      </c>
    </row>
    <row r="54">
      <c r="A54" s="5" t="inlineStr">
        <is>
          <t>KUV (Kurs/Umsatz)</t>
        </is>
      </c>
      <c r="B54" s="5" t="inlineStr">
        <is>
          <t>PS (price/sales)</t>
        </is>
      </c>
      <c r="C54" t="n">
        <v>3.16</v>
      </c>
      <c r="D54" t="n">
        <v>2.77</v>
      </c>
      <c r="E54" t="n">
        <v>3.02</v>
      </c>
      <c r="F54" t="n">
        <v>2.18</v>
      </c>
      <c r="G54" t="n">
        <v>2.07</v>
      </c>
      <c r="H54" t="n">
        <v>1.8</v>
      </c>
      <c r="I54" t="n">
        <v>2.33</v>
      </c>
      <c r="J54" t="n">
        <v>2.43</v>
      </c>
      <c r="K54" t="n">
        <v>1.86</v>
      </c>
      <c r="L54" t="n">
        <v>2.06</v>
      </c>
      <c r="M54" t="n">
        <v>1.61</v>
      </c>
      <c r="N54" t="n">
        <v>1.23</v>
      </c>
      <c r="O54" t="n">
        <v>2.01</v>
      </c>
      <c r="P54" t="n">
        <v>2.01</v>
      </c>
    </row>
    <row r="55">
      <c r="A55" s="5" t="inlineStr">
        <is>
          <t>KBV (Kurs/Buchwert)</t>
        </is>
      </c>
      <c r="B55" s="5" t="inlineStr">
        <is>
          <t>PB (price/book value)</t>
        </is>
      </c>
      <c r="C55" t="n">
        <v>9.880000000000001</v>
      </c>
      <c r="D55" t="n">
        <v>8.859999999999999</v>
      </c>
      <c r="E55" t="n">
        <v>11.8</v>
      </c>
      <c r="F55" t="n">
        <v>9.859999999999999</v>
      </c>
      <c r="G55" t="n">
        <v>14.38</v>
      </c>
      <c r="H55" t="n">
        <v>4.82</v>
      </c>
      <c r="I55" t="n">
        <v>6.93</v>
      </c>
      <c r="J55" t="n">
        <v>7.91</v>
      </c>
      <c r="K55" t="n">
        <v>6.24</v>
      </c>
      <c r="L55" t="n">
        <v>6.17</v>
      </c>
      <c r="M55" t="n">
        <v>6.2</v>
      </c>
      <c r="N55" t="n">
        <v>5.12</v>
      </c>
      <c r="O55" t="n">
        <v>9.49</v>
      </c>
      <c r="P55" t="n">
        <v>9.49</v>
      </c>
    </row>
    <row r="56">
      <c r="A56" s="5" t="inlineStr">
        <is>
          <t>KCV (Kurs/Cashflow)</t>
        </is>
      </c>
      <c r="B56" s="5" t="inlineStr">
        <is>
          <t>PC (price/cashflow)</t>
        </is>
      </c>
      <c r="C56" t="n">
        <v>16.78</v>
      </c>
      <c r="D56" t="n">
        <v>16.9</v>
      </c>
      <c r="E56" t="n">
        <v>18.61</v>
      </c>
      <c r="F56" t="n">
        <v>13.33</v>
      </c>
      <c r="G56" t="n">
        <v>12.98</v>
      </c>
      <c r="H56" t="n">
        <v>12.92</v>
      </c>
      <c r="I56" t="n">
        <v>18.87</v>
      </c>
      <c r="J56" t="n">
        <v>21.34</v>
      </c>
      <c r="K56" t="n">
        <v>15.31</v>
      </c>
      <c r="L56" t="n">
        <v>14.58</v>
      </c>
      <c r="M56" t="n">
        <v>9.83</v>
      </c>
      <c r="N56" t="n">
        <v>8.779999999999999</v>
      </c>
      <c r="O56" t="n">
        <v>14.18</v>
      </c>
      <c r="P56" t="n">
        <v>14.18</v>
      </c>
    </row>
    <row r="57">
      <c r="A57" s="5" t="inlineStr">
        <is>
          <t>Dividendenrendite in %</t>
        </is>
      </c>
      <c r="B57" s="5" t="inlineStr">
        <is>
          <t>Dividend Yield in %</t>
        </is>
      </c>
      <c r="C57" t="n">
        <v>1.81</v>
      </c>
      <c r="D57" t="n">
        <v>2.06</v>
      </c>
      <c r="E57" t="n">
        <v>1.37</v>
      </c>
      <c r="F57" t="n">
        <v>1.8</v>
      </c>
      <c r="G57" t="n">
        <v>1.87</v>
      </c>
      <c r="H57" t="n">
        <v>2.1</v>
      </c>
      <c r="I57" t="n">
        <v>1.46</v>
      </c>
      <c r="J57" t="n">
        <v>1.32</v>
      </c>
      <c r="K57" t="n">
        <v>1.67</v>
      </c>
      <c r="L57" t="n">
        <v>1.58</v>
      </c>
      <c r="M57" t="n">
        <v>2.07</v>
      </c>
      <c r="N57" t="n">
        <v>2.68</v>
      </c>
      <c r="O57" t="n">
        <v>1.82</v>
      </c>
      <c r="P57" t="n">
        <v>1.82</v>
      </c>
    </row>
    <row r="58">
      <c r="A58" s="5" t="inlineStr">
        <is>
          <t>Gewinnrendite in %</t>
        </is>
      </c>
      <c r="B58" s="5" t="inlineStr">
        <is>
          <t>Return on profit in %</t>
        </is>
      </c>
      <c r="C58" t="n">
        <v>3.3</v>
      </c>
      <c r="D58" t="n">
        <v>3.7</v>
      </c>
      <c r="E58" t="n">
        <v>3.4</v>
      </c>
      <c r="F58" t="n">
        <v>4.6</v>
      </c>
      <c r="G58" t="n">
        <v>-8.1</v>
      </c>
      <c r="H58" t="n">
        <v>4.7</v>
      </c>
      <c r="I58" t="n">
        <v>3.9</v>
      </c>
      <c r="J58" t="n">
        <v>3.5</v>
      </c>
      <c r="K58" t="n">
        <v>4.3</v>
      </c>
      <c r="L58" t="n">
        <v>4.6</v>
      </c>
      <c r="M58" t="n">
        <v>5.7</v>
      </c>
      <c r="N58" t="n">
        <v>7.7</v>
      </c>
      <c r="O58" t="n">
        <v>4.7</v>
      </c>
      <c r="P58" t="n">
        <v>4.7</v>
      </c>
    </row>
    <row r="59">
      <c r="A59" s="5" t="inlineStr">
        <is>
          <t>Eigenkapitalrendite in %</t>
        </is>
      </c>
      <c r="B59" s="5" t="inlineStr">
        <is>
          <t>Return on Equity in %</t>
        </is>
      </c>
      <c r="C59" t="n">
        <v>32.75</v>
      </c>
      <c r="D59" t="n">
        <v>32.54</v>
      </c>
      <c r="E59" t="n">
        <v>40.5</v>
      </c>
      <c r="F59" t="n">
        <v>44.92</v>
      </c>
      <c r="G59" t="n">
        <v>-115.69</v>
      </c>
      <c r="H59" t="n">
        <v>22.59</v>
      </c>
      <c r="I59" t="n">
        <v>27.37</v>
      </c>
      <c r="J59" t="n">
        <v>27.6</v>
      </c>
      <c r="K59" t="n">
        <v>26.56</v>
      </c>
      <c r="L59" t="n">
        <v>28.02</v>
      </c>
      <c r="M59" t="n">
        <v>35.7</v>
      </c>
      <c r="N59" t="n">
        <v>38.81</v>
      </c>
      <c r="O59" t="n">
        <v>44.58</v>
      </c>
      <c r="P59" t="n">
        <v>44.58</v>
      </c>
    </row>
    <row r="60">
      <c r="A60" s="5" t="inlineStr">
        <is>
          <t>Umsatzrendite in %</t>
        </is>
      </c>
      <c r="B60" s="5" t="inlineStr">
        <is>
          <t>Return on sales in %</t>
        </is>
      </c>
      <c r="C60" t="n">
        <v>10.48</v>
      </c>
      <c r="D60" t="n">
        <v>10.15</v>
      </c>
      <c r="E60" t="n">
        <v>10.38</v>
      </c>
      <c r="F60" t="n">
        <v>9.93</v>
      </c>
      <c r="G60" t="n">
        <v>-16.64</v>
      </c>
      <c r="H60" t="n">
        <v>8.42</v>
      </c>
      <c r="I60" t="n">
        <v>9.18</v>
      </c>
      <c r="J60" t="n">
        <v>8.460000000000001</v>
      </c>
      <c r="K60" t="n">
        <v>7.93</v>
      </c>
      <c r="L60" t="n">
        <v>9.359999999999999</v>
      </c>
      <c r="M60" t="n">
        <v>9.27</v>
      </c>
      <c r="N60" t="n">
        <v>9.35</v>
      </c>
      <c r="O60" t="n">
        <v>9.44</v>
      </c>
      <c r="P60" t="n">
        <v>9.44</v>
      </c>
    </row>
    <row r="61">
      <c r="A61" s="5" t="inlineStr">
        <is>
          <t>Gesamtkapitalrendite in %</t>
        </is>
      </c>
      <c r="B61" s="5" t="inlineStr">
        <is>
          <t>Total Return on Investment in %</t>
        </is>
      </c>
      <c r="C61" t="n">
        <v>11.11</v>
      </c>
      <c r="D61" t="n">
        <v>10.8</v>
      </c>
      <c r="E61" t="n">
        <v>14</v>
      </c>
      <c r="F61" t="n">
        <v>11.88</v>
      </c>
      <c r="G61" t="n">
        <v>-20.36</v>
      </c>
      <c r="H61" t="n">
        <v>8.73</v>
      </c>
      <c r="I61" t="n">
        <v>10.39</v>
      </c>
      <c r="J61" t="n">
        <v>9.470000000000001</v>
      </c>
      <c r="K61" t="n">
        <v>7.99</v>
      </c>
      <c r="L61" t="n">
        <v>11.11</v>
      </c>
      <c r="M61" t="n">
        <v>12</v>
      </c>
      <c r="N61" t="n">
        <v>9.779999999999999</v>
      </c>
      <c r="O61" t="n">
        <v>12.23</v>
      </c>
      <c r="P61" t="n">
        <v>12.23</v>
      </c>
    </row>
    <row r="62">
      <c r="A62" s="5" t="inlineStr">
        <is>
          <t>Return on Investment in %</t>
        </is>
      </c>
      <c r="B62" s="5" t="inlineStr">
        <is>
          <t>Return on Investment in %</t>
        </is>
      </c>
      <c r="C62" t="n">
        <v>11.11</v>
      </c>
      <c r="D62" t="n">
        <v>10.8</v>
      </c>
      <c r="E62" t="n">
        <v>14</v>
      </c>
      <c r="F62" t="n">
        <v>11.88</v>
      </c>
      <c r="G62" t="n">
        <v>-20.36</v>
      </c>
      <c r="H62" t="n">
        <v>8.73</v>
      </c>
      <c r="I62" t="n">
        <v>10.39</v>
      </c>
      <c r="J62" t="n">
        <v>9.470000000000001</v>
      </c>
      <c r="K62" t="n">
        <v>7.99</v>
      </c>
      <c r="L62" t="n">
        <v>11.11</v>
      </c>
      <c r="M62" t="n">
        <v>12</v>
      </c>
      <c r="N62" t="n">
        <v>9.779999999999999</v>
      </c>
      <c r="O62" t="n">
        <v>12.23</v>
      </c>
      <c r="P62" t="n">
        <v>12.23</v>
      </c>
    </row>
    <row r="63">
      <c r="A63" s="5" t="inlineStr">
        <is>
          <t>Arbeitsintensität in %</t>
        </is>
      </c>
      <c r="B63" s="5" t="inlineStr">
        <is>
          <t>Work Intensity in %</t>
        </is>
      </c>
      <c r="C63" t="n">
        <v>34.07</v>
      </c>
      <c r="D63" t="n">
        <v>35.29</v>
      </c>
      <c r="E63" t="n">
        <v>39.68</v>
      </c>
      <c r="F63" t="n">
        <v>40.51</v>
      </c>
      <c r="G63" t="n">
        <v>41.29</v>
      </c>
      <c r="H63" t="n">
        <v>33.42</v>
      </c>
      <c r="I63" t="n">
        <v>33.99</v>
      </c>
      <c r="J63" t="n">
        <v>37.12</v>
      </c>
      <c r="K63" t="n">
        <v>36.67</v>
      </c>
      <c r="L63" t="n">
        <v>46.85</v>
      </c>
      <c r="M63" t="n">
        <v>42.64</v>
      </c>
      <c r="N63" t="n">
        <v>42.31</v>
      </c>
      <c r="O63" t="n">
        <v>42.36</v>
      </c>
      <c r="P63" t="n">
        <v>42.36</v>
      </c>
    </row>
    <row r="64">
      <c r="A64" s="5" t="inlineStr">
        <is>
          <t>Eigenkapitalquote in %</t>
        </is>
      </c>
      <c r="B64" s="5" t="inlineStr">
        <is>
          <t>Equity Ratio in %</t>
        </is>
      </c>
      <c r="C64" t="n">
        <v>33.92</v>
      </c>
      <c r="D64" t="n">
        <v>33.19</v>
      </c>
      <c r="E64" t="n">
        <v>34.58</v>
      </c>
      <c r="F64" t="n">
        <v>26.45</v>
      </c>
      <c r="G64" t="n">
        <v>17.59</v>
      </c>
      <c r="H64" t="n">
        <v>38.66</v>
      </c>
      <c r="I64" t="n">
        <v>37.96</v>
      </c>
      <c r="J64" t="n">
        <v>34.31</v>
      </c>
      <c r="K64" t="n">
        <v>30.09</v>
      </c>
      <c r="L64" t="n">
        <v>39.66</v>
      </c>
      <c r="M64" t="n">
        <v>33.61</v>
      </c>
      <c r="N64" t="n">
        <v>25.19</v>
      </c>
      <c r="O64" t="n">
        <v>27.43</v>
      </c>
      <c r="P64" t="n">
        <v>27.43</v>
      </c>
    </row>
    <row r="65">
      <c r="A65" s="5" t="inlineStr">
        <is>
          <t>Fremdkapitalquote in %</t>
        </is>
      </c>
      <c r="B65" s="5" t="inlineStr">
        <is>
          <t>Debt Ratio in %</t>
        </is>
      </c>
      <c r="C65" t="n">
        <v>66.08</v>
      </c>
      <c r="D65" t="n">
        <v>66.81</v>
      </c>
      <c r="E65" t="n">
        <v>65.42</v>
      </c>
      <c r="F65" t="n">
        <v>73.55</v>
      </c>
      <c r="G65" t="n">
        <v>82.41</v>
      </c>
      <c r="H65" t="n">
        <v>61.34</v>
      </c>
      <c r="I65" t="n">
        <v>62.04</v>
      </c>
      <c r="J65" t="n">
        <v>65.69</v>
      </c>
      <c r="K65" t="n">
        <v>69.91</v>
      </c>
      <c r="L65" t="n">
        <v>60.34</v>
      </c>
      <c r="M65" t="n">
        <v>66.39</v>
      </c>
      <c r="N65" t="n">
        <v>74.81</v>
      </c>
      <c r="O65" t="n">
        <v>72.56999999999999</v>
      </c>
      <c r="P65" t="n">
        <v>72.56999999999999</v>
      </c>
    </row>
    <row r="66">
      <c r="A66" s="5" t="inlineStr">
        <is>
          <t>Verschuldungsgrad in %</t>
        </is>
      </c>
      <c r="B66" s="5" t="inlineStr">
        <is>
          <t>Finance Gearing in %</t>
        </is>
      </c>
      <c r="C66" t="n">
        <v>194.84</v>
      </c>
      <c r="D66" t="n">
        <v>201.33</v>
      </c>
      <c r="E66" t="n">
        <v>189.19</v>
      </c>
      <c r="F66" t="n">
        <v>278.07</v>
      </c>
      <c r="G66" t="n">
        <v>468.36</v>
      </c>
      <c r="H66" t="n">
        <v>158.63</v>
      </c>
      <c r="I66" t="n">
        <v>163.46</v>
      </c>
      <c r="J66" t="n">
        <v>191.5</v>
      </c>
      <c r="K66" t="n">
        <v>232.36</v>
      </c>
      <c r="L66" t="n">
        <v>152.17</v>
      </c>
      <c r="M66" t="n">
        <v>197.57</v>
      </c>
      <c r="N66" t="n">
        <v>296.94</v>
      </c>
      <c r="O66" t="n">
        <v>264.62</v>
      </c>
      <c r="P66" t="n">
        <v>264.62</v>
      </c>
    </row>
    <row r="67">
      <c r="A67" s="5" t="inlineStr"/>
      <c r="B67" s="5" t="inlineStr"/>
    </row>
    <row r="68">
      <c r="A68" s="5" t="inlineStr">
        <is>
          <t>Kurzfristige Vermögensquote in %</t>
        </is>
      </c>
      <c r="B68" s="5" t="inlineStr">
        <is>
          <t>Current Assets Ratio in %</t>
        </is>
      </c>
      <c r="C68" t="n">
        <v>34.07</v>
      </c>
      <c r="D68" t="n">
        <v>35.28</v>
      </c>
      <c r="E68" t="n">
        <v>39.68</v>
      </c>
      <c r="F68" t="n">
        <v>40.52</v>
      </c>
      <c r="G68" t="n">
        <v>41.29</v>
      </c>
      <c r="H68" t="n">
        <v>33.42</v>
      </c>
      <c r="I68" t="n">
        <v>33.99</v>
      </c>
      <c r="J68" t="n">
        <v>37.12</v>
      </c>
      <c r="K68" t="n">
        <v>36.66</v>
      </c>
      <c r="L68" t="n">
        <v>46.85</v>
      </c>
      <c r="M68" t="n">
        <v>42.64</v>
      </c>
      <c r="N68" t="n">
        <v>42.31</v>
      </c>
      <c r="O68" t="n">
        <v>42.36</v>
      </c>
    </row>
    <row r="69">
      <c r="A69" s="5" t="inlineStr">
        <is>
          <t>Nettogewinn Marge in %</t>
        </is>
      </c>
      <c r="B69" s="5" t="inlineStr">
        <is>
          <t>Net Profit Marge in %</t>
        </is>
      </c>
      <c r="C69" t="n">
        <v>1691.52</v>
      </c>
      <c r="D69" t="n">
        <v>1638.25</v>
      </c>
      <c r="E69" t="n">
        <v>1674.83</v>
      </c>
      <c r="F69" t="n">
        <v>1602.77</v>
      </c>
      <c r="G69" t="n">
        <v>-2684.29</v>
      </c>
      <c r="H69" t="n">
        <v>1359.29</v>
      </c>
      <c r="I69" t="n">
        <v>1480.8</v>
      </c>
      <c r="J69" t="n">
        <v>1359.94</v>
      </c>
      <c r="K69" t="n">
        <v>1271.06</v>
      </c>
      <c r="L69" t="n">
        <v>1493.61</v>
      </c>
      <c r="M69" t="n">
        <v>1470.51</v>
      </c>
      <c r="N69" t="n">
        <v>1474.84</v>
      </c>
      <c r="O69" t="n">
        <v>1484.79</v>
      </c>
    </row>
    <row r="70">
      <c r="A70" s="5" t="inlineStr">
        <is>
          <t>Operative Ergebnis Marge in %</t>
        </is>
      </c>
      <c r="B70" s="5" t="inlineStr">
        <is>
          <t>EBIT Marge in %</t>
        </is>
      </c>
      <c r="C70" t="n">
        <v>2624.53</v>
      </c>
      <c r="D70" t="n">
        <v>2512.67</v>
      </c>
      <c r="E70" t="n">
        <v>2463.29</v>
      </c>
      <c r="F70" t="n">
        <v>2322.44</v>
      </c>
      <c r="G70" t="n">
        <v>-2110.95</v>
      </c>
      <c r="H70" t="n">
        <v>2641.48</v>
      </c>
      <c r="I70" t="n">
        <v>2289.51</v>
      </c>
      <c r="J70" t="n">
        <v>2216.74</v>
      </c>
      <c r="K70" t="n">
        <v>2142.86</v>
      </c>
      <c r="L70" t="n">
        <v>2398.37</v>
      </c>
      <c r="M70" t="n">
        <v>2393.59</v>
      </c>
      <c r="N70" t="n">
        <v>2325.47</v>
      </c>
      <c r="O70" t="n">
        <v>2354.97</v>
      </c>
    </row>
    <row r="71">
      <c r="A71" s="5" t="inlineStr">
        <is>
          <t>Vermögensumsschlag in %</t>
        </is>
      </c>
      <c r="B71" s="5" t="inlineStr">
        <is>
          <t>Asset Turnover in %</t>
        </is>
      </c>
      <c r="C71" t="n">
        <v>0.66</v>
      </c>
      <c r="D71" t="n">
        <v>0.66</v>
      </c>
      <c r="E71" t="n">
        <v>0.84</v>
      </c>
      <c r="F71" t="n">
        <v>0.74</v>
      </c>
      <c r="G71" t="n">
        <v>0.76</v>
      </c>
      <c r="H71" t="n">
        <v>0.64</v>
      </c>
      <c r="I71" t="n">
        <v>0.7</v>
      </c>
      <c r="J71" t="n">
        <v>0.7</v>
      </c>
      <c r="K71" t="n">
        <v>0.63</v>
      </c>
      <c r="L71" t="n">
        <v>0.74</v>
      </c>
      <c r="M71" t="n">
        <v>0.82</v>
      </c>
      <c r="N71" t="n">
        <v>0.66</v>
      </c>
      <c r="O71" t="n">
        <v>0.82</v>
      </c>
    </row>
    <row r="72">
      <c r="A72" s="5" t="inlineStr">
        <is>
          <t>Langfristige Vermögensquote in %</t>
        </is>
      </c>
      <c r="B72" s="5" t="inlineStr">
        <is>
          <t>Non-Current Assets Ratio in %</t>
        </is>
      </c>
      <c r="C72" t="n">
        <v>65.93000000000001</v>
      </c>
      <c r="D72" t="n">
        <v>64.69</v>
      </c>
      <c r="E72" t="n">
        <v>60.33</v>
      </c>
      <c r="F72" t="n">
        <v>59.51</v>
      </c>
      <c r="G72" t="n">
        <v>58.72</v>
      </c>
      <c r="H72" t="n">
        <v>66.56999999999999</v>
      </c>
      <c r="I72" t="n">
        <v>66.01000000000001</v>
      </c>
      <c r="J72" t="n">
        <v>62.89</v>
      </c>
      <c r="K72" t="n">
        <v>63.33</v>
      </c>
      <c r="L72" t="n">
        <v>53.16</v>
      </c>
      <c r="M72" t="n">
        <v>57.36</v>
      </c>
      <c r="N72" t="n">
        <v>57.69</v>
      </c>
      <c r="O72" t="n">
        <v>57.64</v>
      </c>
    </row>
    <row r="73">
      <c r="A73" s="5" t="inlineStr">
        <is>
          <t>Gesamtkapitalrentabilität</t>
        </is>
      </c>
      <c r="B73" s="5" t="inlineStr">
        <is>
          <t>ROA Return on Assets in %</t>
        </is>
      </c>
      <c r="C73" t="n">
        <v>11.11</v>
      </c>
      <c r="D73" t="n">
        <v>10.8</v>
      </c>
      <c r="E73" t="n">
        <v>14.01</v>
      </c>
      <c r="F73" t="n">
        <v>11.88</v>
      </c>
      <c r="G73" t="n">
        <v>-20.36</v>
      </c>
      <c r="H73" t="n">
        <v>8.73</v>
      </c>
      <c r="I73" t="n">
        <v>10.39</v>
      </c>
      <c r="J73" t="n">
        <v>9.470000000000001</v>
      </c>
      <c r="K73" t="n">
        <v>7.99</v>
      </c>
      <c r="L73" t="n">
        <v>11.11</v>
      </c>
      <c r="M73" t="n">
        <v>12</v>
      </c>
      <c r="N73" t="n">
        <v>9.779999999999999</v>
      </c>
      <c r="O73" t="n">
        <v>12.23</v>
      </c>
    </row>
    <row r="74">
      <c r="A74" s="5" t="inlineStr">
        <is>
          <t>Ertrag des eingesetzten Kapitals</t>
        </is>
      </c>
      <c r="B74" s="5" t="inlineStr">
        <is>
          <t>ROCE Return on Cap. Empl. in %</t>
        </is>
      </c>
      <c r="C74" t="n">
        <v>25.33</v>
      </c>
      <c r="D74" t="n">
        <v>23.06</v>
      </c>
      <c r="E74" t="n">
        <v>29.28</v>
      </c>
      <c r="F74" t="n">
        <v>23.9</v>
      </c>
      <c r="G74" t="n">
        <v>-22.97</v>
      </c>
      <c r="H74" t="n">
        <v>22.09</v>
      </c>
      <c r="I74" t="n">
        <v>20.26</v>
      </c>
      <c r="J74" t="n">
        <v>19.83</v>
      </c>
      <c r="K74" t="n">
        <v>17.44</v>
      </c>
      <c r="L74" t="n">
        <v>25.94</v>
      </c>
      <c r="M74" t="n">
        <v>26.73</v>
      </c>
      <c r="N74" t="n">
        <v>21.32</v>
      </c>
      <c r="O74" t="n">
        <v>28.48</v>
      </c>
    </row>
    <row r="75">
      <c r="A75" s="5" t="inlineStr">
        <is>
          <t>Eigenkapital zu Anlagevermögen</t>
        </is>
      </c>
      <c r="B75" s="5" t="inlineStr">
        <is>
          <t>Equity to Fixed Assets in %</t>
        </is>
      </c>
      <c r="C75" t="n">
        <v>51.45</v>
      </c>
      <c r="D75" t="n">
        <v>51.29</v>
      </c>
      <c r="E75" t="n">
        <v>57.33</v>
      </c>
      <c r="F75" t="n">
        <v>44.46</v>
      </c>
      <c r="G75" t="n">
        <v>29.96</v>
      </c>
      <c r="H75" t="n">
        <v>58.08</v>
      </c>
      <c r="I75" t="n">
        <v>57.5</v>
      </c>
      <c r="J75" t="n">
        <v>54.56</v>
      </c>
      <c r="K75" t="n">
        <v>47.5</v>
      </c>
      <c r="L75" t="n">
        <v>74.61</v>
      </c>
      <c r="M75" t="n">
        <v>58.59</v>
      </c>
      <c r="N75" t="n">
        <v>43.67</v>
      </c>
      <c r="O75" t="n">
        <v>47.58</v>
      </c>
    </row>
    <row r="76">
      <c r="A76" s="5" t="inlineStr">
        <is>
          <t>Liquidität Dritten Grades</t>
        </is>
      </c>
      <c r="B76" s="5" t="inlineStr">
        <is>
          <t>Current Ratio in %</t>
        </is>
      </c>
      <c r="C76" t="n">
        <v>106.68</v>
      </c>
      <c r="D76" t="n">
        <v>125.12</v>
      </c>
      <c r="E76" t="n">
        <v>133.86</v>
      </c>
      <c r="F76" t="n">
        <v>144.92</v>
      </c>
      <c r="G76" t="n">
        <v>136.27</v>
      </c>
      <c r="H76" t="n">
        <v>144.06</v>
      </c>
      <c r="I76" t="n">
        <v>164.04</v>
      </c>
      <c r="J76" t="n">
        <v>167.74</v>
      </c>
      <c r="K76" t="n">
        <v>161.05</v>
      </c>
      <c r="L76" t="n">
        <v>150.21</v>
      </c>
      <c r="M76" t="n">
        <v>158.27</v>
      </c>
      <c r="N76" t="n">
        <v>152.82</v>
      </c>
      <c r="O76" t="n">
        <v>132.77</v>
      </c>
    </row>
    <row r="77">
      <c r="A77" s="5" t="inlineStr">
        <is>
          <t>Operativer Cashflow</t>
        </is>
      </c>
      <c r="B77" s="5" t="inlineStr">
        <is>
          <t>Operating Cashflow in M</t>
        </is>
      </c>
      <c r="C77" t="n">
        <v>2708.1242</v>
      </c>
      <c r="D77" t="n">
        <v>2727.491</v>
      </c>
      <c r="E77" t="n">
        <v>3003.4679</v>
      </c>
      <c r="F77" t="n">
        <v>2151.3287</v>
      </c>
      <c r="G77" t="n">
        <v>2094.4528</v>
      </c>
      <c r="H77" t="n">
        <v>2084.7712</v>
      </c>
      <c r="I77" t="n">
        <v>3044.8632</v>
      </c>
      <c r="J77" t="n">
        <v>3431.472</v>
      </c>
      <c r="K77" t="n">
        <v>2452.662</v>
      </c>
      <c r="L77" t="n">
        <v>2326.968</v>
      </c>
      <c r="M77" t="n">
        <v>1560.021</v>
      </c>
      <c r="N77" t="n">
        <v>1385.484</v>
      </c>
      <c r="O77" t="n">
        <v>2231.932</v>
      </c>
    </row>
    <row r="78">
      <c r="A78" s="5" t="inlineStr">
        <is>
          <t>Aktienrückkauf</t>
        </is>
      </c>
      <c r="B78" s="5" t="inlineStr">
        <is>
          <t>Share Buyback in M</t>
        </is>
      </c>
      <c r="C78" t="n">
        <v>0</v>
      </c>
      <c r="D78" t="n">
        <v>0</v>
      </c>
      <c r="E78" t="n">
        <v>0</v>
      </c>
      <c r="F78" t="n">
        <v>-0.02999999999997272</v>
      </c>
      <c r="G78" t="n">
        <v>0</v>
      </c>
      <c r="H78" t="n">
        <v>0</v>
      </c>
      <c r="I78" t="n">
        <v>-0.5600000000000023</v>
      </c>
      <c r="J78" t="n">
        <v>-0.6000000000000227</v>
      </c>
      <c r="K78" t="n">
        <v>-0.5999999999999943</v>
      </c>
      <c r="L78" t="n">
        <v>-0.9000000000000057</v>
      </c>
      <c r="M78" t="n">
        <v>-0.8999999999999773</v>
      </c>
      <c r="N78" t="n">
        <v>-0.4000000000000057</v>
      </c>
      <c r="O78" t="n">
        <v>0</v>
      </c>
    </row>
    <row r="79">
      <c r="A79" s="5" t="inlineStr">
        <is>
          <t>Umsatzwachstum 1J in %</t>
        </is>
      </c>
      <c r="B79" s="5" t="inlineStr">
        <is>
          <t>Revenue Growth 1Y in %</t>
        </is>
      </c>
      <c r="C79" t="n">
        <v>6.62</v>
      </c>
      <c r="D79" t="n">
        <v>1.17</v>
      </c>
      <c r="E79" t="n">
        <v>7.86</v>
      </c>
      <c r="F79" t="n">
        <v>18.47</v>
      </c>
      <c r="G79" t="n">
        <v>3.55</v>
      </c>
      <c r="H79" t="n">
        <v>-4.21</v>
      </c>
      <c r="I79" t="n">
        <v>5.95</v>
      </c>
      <c r="J79" t="n">
        <v>17.03</v>
      </c>
      <c r="K79" t="n">
        <v>26.83</v>
      </c>
      <c r="L79" t="n">
        <v>10.38</v>
      </c>
      <c r="M79" t="n">
        <v>22.64</v>
      </c>
      <c r="N79" t="n">
        <v>29.01</v>
      </c>
      <c r="O79" t="inlineStr">
        <is>
          <t>-</t>
        </is>
      </c>
    </row>
    <row r="80">
      <c r="A80" s="5" t="inlineStr">
        <is>
          <t>Umsatzwachstum 3J in %</t>
        </is>
      </c>
      <c r="B80" s="5" t="inlineStr">
        <is>
          <t>Revenue Growth 3Y in %</t>
        </is>
      </c>
      <c r="C80" t="n">
        <v>5.22</v>
      </c>
      <c r="D80" t="n">
        <v>9.17</v>
      </c>
      <c r="E80" t="n">
        <v>9.960000000000001</v>
      </c>
      <c r="F80" t="n">
        <v>5.94</v>
      </c>
      <c r="G80" t="n">
        <v>1.76</v>
      </c>
      <c r="H80" t="n">
        <v>6.26</v>
      </c>
      <c r="I80" t="n">
        <v>16.6</v>
      </c>
      <c r="J80" t="n">
        <v>18.08</v>
      </c>
      <c r="K80" t="n">
        <v>19.95</v>
      </c>
      <c r="L80" t="n">
        <v>20.68</v>
      </c>
      <c r="M80" t="n">
        <v>17.22</v>
      </c>
      <c r="N80" t="inlineStr">
        <is>
          <t>-</t>
        </is>
      </c>
      <c r="O80" t="inlineStr">
        <is>
          <t>-</t>
        </is>
      </c>
    </row>
    <row r="81">
      <c r="A81" s="5" t="inlineStr">
        <is>
          <t>Umsatzwachstum 5J in %</t>
        </is>
      </c>
      <c r="B81" s="5" t="inlineStr">
        <is>
          <t>Revenue Growth 5Y in %</t>
        </is>
      </c>
      <c r="C81" t="n">
        <v>7.53</v>
      </c>
      <c r="D81" t="n">
        <v>5.37</v>
      </c>
      <c r="E81" t="n">
        <v>6.32</v>
      </c>
      <c r="F81" t="n">
        <v>8.16</v>
      </c>
      <c r="G81" t="n">
        <v>9.83</v>
      </c>
      <c r="H81" t="n">
        <v>11.2</v>
      </c>
      <c r="I81" t="n">
        <v>16.57</v>
      </c>
      <c r="J81" t="n">
        <v>21.18</v>
      </c>
      <c r="K81" t="n">
        <v>17.77</v>
      </c>
      <c r="L81" t="inlineStr">
        <is>
          <t>-</t>
        </is>
      </c>
      <c r="M81" t="inlineStr">
        <is>
          <t>-</t>
        </is>
      </c>
      <c r="N81" t="inlineStr">
        <is>
          <t>-</t>
        </is>
      </c>
      <c r="O81" t="inlineStr">
        <is>
          <t>-</t>
        </is>
      </c>
    </row>
    <row r="82">
      <c r="A82" s="5" t="inlineStr">
        <is>
          <t>Umsatzwachstum 10J in %</t>
        </is>
      </c>
      <c r="B82" s="5" t="inlineStr">
        <is>
          <t>Revenue Growth 10Y in %</t>
        </is>
      </c>
      <c r="C82" t="n">
        <v>9.359999999999999</v>
      </c>
      <c r="D82" t="n">
        <v>10.97</v>
      </c>
      <c r="E82" t="n">
        <v>13.75</v>
      </c>
      <c r="F82" t="n">
        <v>12.96</v>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Gewinnwachstum 1J in %</t>
        </is>
      </c>
      <c r="B83" s="5" t="inlineStr">
        <is>
          <t>Earnings Growth 1Y in %</t>
        </is>
      </c>
      <c r="C83" t="n">
        <v>10.09</v>
      </c>
      <c r="D83" t="n">
        <v>-1.04</v>
      </c>
      <c r="E83" t="n">
        <v>12.71</v>
      </c>
      <c r="F83" t="n">
        <v>-170.74</v>
      </c>
      <c r="G83" t="n">
        <v>-304.48</v>
      </c>
      <c r="H83" t="n">
        <v>-12.07</v>
      </c>
      <c r="I83" t="n">
        <v>15.36</v>
      </c>
      <c r="J83" t="n">
        <v>25.22</v>
      </c>
      <c r="K83" t="n">
        <v>7.93</v>
      </c>
      <c r="L83" t="n">
        <v>12.12</v>
      </c>
      <c r="M83" t="n">
        <v>22.28</v>
      </c>
      <c r="N83" t="n">
        <v>28.14</v>
      </c>
      <c r="O83" t="inlineStr">
        <is>
          <t>-</t>
        </is>
      </c>
    </row>
    <row r="84">
      <c r="A84" s="5" t="inlineStr">
        <is>
          <t>Gewinnwachstum 3J in %</t>
        </is>
      </c>
      <c r="B84" s="5" t="inlineStr">
        <is>
          <t>Earnings Growth 3Y in %</t>
        </is>
      </c>
      <c r="C84" t="n">
        <v>7.25</v>
      </c>
      <c r="D84" t="n">
        <v>-53.02</v>
      </c>
      <c r="E84" t="n">
        <v>-154.17</v>
      </c>
      <c r="F84" t="n">
        <v>-162.43</v>
      </c>
      <c r="G84" t="n">
        <v>-100.4</v>
      </c>
      <c r="H84" t="n">
        <v>9.5</v>
      </c>
      <c r="I84" t="n">
        <v>16.17</v>
      </c>
      <c r="J84" t="n">
        <v>15.09</v>
      </c>
      <c r="K84" t="n">
        <v>14.11</v>
      </c>
      <c r="L84" t="n">
        <v>20.85</v>
      </c>
      <c r="M84" t="n">
        <v>16.81</v>
      </c>
      <c r="N84" t="inlineStr">
        <is>
          <t>-</t>
        </is>
      </c>
      <c r="O84" t="inlineStr">
        <is>
          <t>-</t>
        </is>
      </c>
    </row>
    <row r="85">
      <c r="A85" s="5" t="inlineStr">
        <is>
          <t>Gewinnwachstum 5J in %</t>
        </is>
      </c>
      <c r="B85" s="5" t="inlineStr">
        <is>
          <t>Earnings Growth 5Y in %</t>
        </is>
      </c>
      <c r="C85" t="n">
        <v>-90.69</v>
      </c>
      <c r="D85" t="n">
        <v>-95.12</v>
      </c>
      <c r="E85" t="n">
        <v>-91.84</v>
      </c>
      <c r="F85" t="n">
        <v>-89.34</v>
      </c>
      <c r="G85" t="n">
        <v>-53.61</v>
      </c>
      <c r="H85" t="n">
        <v>9.710000000000001</v>
      </c>
      <c r="I85" t="n">
        <v>16.58</v>
      </c>
      <c r="J85" t="n">
        <v>19.14</v>
      </c>
      <c r="K85" t="n">
        <v>14.09</v>
      </c>
      <c r="L85" t="inlineStr">
        <is>
          <t>-</t>
        </is>
      </c>
      <c r="M85" t="inlineStr">
        <is>
          <t>-</t>
        </is>
      </c>
      <c r="N85" t="inlineStr">
        <is>
          <t>-</t>
        </is>
      </c>
      <c r="O85" t="inlineStr">
        <is>
          <t>-</t>
        </is>
      </c>
    </row>
    <row r="86">
      <c r="A86" s="5" t="inlineStr">
        <is>
          <t>Gewinnwachstum 10J in %</t>
        </is>
      </c>
      <c r="B86" s="5" t="inlineStr">
        <is>
          <t>Earnings Growth 10Y in %</t>
        </is>
      </c>
      <c r="C86" t="n">
        <v>-40.49</v>
      </c>
      <c r="D86" t="n">
        <v>-39.27</v>
      </c>
      <c r="E86" t="n">
        <v>-36.35</v>
      </c>
      <c r="F86" t="n">
        <v>-37.62</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PEG Ratio</t>
        </is>
      </c>
      <c r="B87" s="5" t="inlineStr">
        <is>
          <t>KGW Kurs/Gewinn/Wachstum</t>
        </is>
      </c>
      <c r="C87" t="n">
        <v>-0.33</v>
      </c>
      <c r="D87" t="n">
        <v>-0.28</v>
      </c>
      <c r="E87" t="n">
        <v>-0.32</v>
      </c>
      <c r="F87" t="n">
        <v>-0.25</v>
      </c>
      <c r="G87" t="inlineStr">
        <is>
          <t>-</t>
        </is>
      </c>
      <c r="H87" t="n">
        <v>2.18</v>
      </c>
      <c r="I87" t="n">
        <v>1.53</v>
      </c>
      <c r="J87" t="n">
        <v>1.5</v>
      </c>
      <c r="K87" t="n">
        <v>1.66</v>
      </c>
      <c r="L87" t="inlineStr">
        <is>
          <t>-</t>
        </is>
      </c>
      <c r="M87" t="inlineStr">
        <is>
          <t>-</t>
        </is>
      </c>
      <c r="N87" t="inlineStr">
        <is>
          <t>-</t>
        </is>
      </c>
      <c r="O87" t="inlineStr">
        <is>
          <t>-</t>
        </is>
      </c>
    </row>
    <row r="88">
      <c r="A88" s="5" t="inlineStr">
        <is>
          <t>EBIT-Wachstum 1J in %</t>
        </is>
      </c>
      <c r="B88" s="5" t="inlineStr">
        <is>
          <t>EBIT Growth 1Y in %</t>
        </is>
      </c>
      <c r="C88" t="n">
        <v>11.37</v>
      </c>
      <c r="D88" t="n">
        <v>3.19</v>
      </c>
      <c r="E88" t="n">
        <v>14.4</v>
      </c>
      <c r="F88" t="n">
        <v>-230.34</v>
      </c>
      <c r="G88" t="n">
        <v>-182.75</v>
      </c>
      <c r="H88" t="n">
        <v>10.52</v>
      </c>
      <c r="I88" t="n">
        <v>9.42</v>
      </c>
      <c r="J88" t="n">
        <v>21.07</v>
      </c>
      <c r="K88" t="n">
        <v>13.32</v>
      </c>
      <c r="L88" t="n">
        <v>10.61</v>
      </c>
      <c r="M88" t="n">
        <v>26.23</v>
      </c>
      <c r="N88" t="n">
        <v>27.39</v>
      </c>
      <c r="O88" t="inlineStr">
        <is>
          <t>-</t>
        </is>
      </c>
    </row>
    <row r="89">
      <c r="A89" s="5" t="inlineStr">
        <is>
          <t>EBIT-Wachstum 3J in %</t>
        </is>
      </c>
      <c r="B89" s="5" t="inlineStr">
        <is>
          <t>EBIT Growth 3Y in %</t>
        </is>
      </c>
      <c r="C89" t="n">
        <v>9.65</v>
      </c>
      <c r="D89" t="n">
        <v>-70.92</v>
      </c>
      <c r="E89" t="n">
        <v>-132.9</v>
      </c>
      <c r="F89" t="n">
        <v>-134.19</v>
      </c>
      <c r="G89" t="n">
        <v>-54.27</v>
      </c>
      <c r="H89" t="n">
        <v>13.67</v>
      </c>
      <c r="I89" t="n">
        <v>14.6</v>
      </c>
      <c r="J89" t="n">
        <v>15</v>
      </c>
      <c r="K89" t="n">
        <v>16.72</v>
      </c>
      <c r="L89" t="n">
        <v>21.41</v>
      </c>
      <c r="M89" t="n">
        <v>17.87</v>
      </c>
      <c r="N89" t="inlineStr">
        <is>
          <t>-</t>
        </is>
      </c>
      <c r="O89" t="inlineStr">
        <is>
          <t>-</t>
        </is>
      </c>
    </row>
    <row r="90">
      <c r="A90" s="5" t="inlineStr">
        <is>
          <t>EBIT-Wachstum 5J in %</t>
        </is>
      </c>
      <c r="B90" s="5" t="inlineStr">
        <is>
          <t>EBIT Growth 5Y in %</t>
        </is>
      </c>
      <c r="C90" t="n">
        <v>-76.83</v>
      </c>
      <c r="D90" t="n">
        <v>-77</v>
      </c>
      <c r="E90" t="n">
        <v>-75.75</v>
      </c>
      <c r="F90" t="n">
        <v>-74.42</v>
      </c>
      <c r="G90" t="n">
        <v>-25.68</v>
      </c>
      <c r="H90" t="n">
        <v>12.99</v>
      </c>
      <c r="I90" t="n">
        <v>16.13</v>
      </c>
      <c r="J90" t="n">
        <v>19.72</v>
      </c>
      <c r="K90" t="n">
        <v>15.51</v>
      </c>
      <c r="L90" t="inlineStr">
        <is>
          <t>-</t>
        </is>
      </c>
      <c r="M90" t="inlineStr">
        <is>
          <t>-</t>
        </is>
      </c>
      <c r="N90" t="inlineStr">
        <is>
          <t>-</t>
        </is>
      </c>
      <c r="O90" t="inlineStr">
        <is>
          <t>-</t>
        </is>
      </c>
    </row>
    <row r="91">
      <c r="A91" s="5" t="inlineStr">
        <is>
          <t>EBIT-Wachstum 10J in %</t>
        </is>
      </c>
      <c r="B91" s="5" t="inlineStr">
        <is>
          <t>EBIT Growth 10Y in %</t>
        </is>
      </c>
      <c r="C91" t="n">
        <v>-31.92</v>
      </c>
      <c r="D91" t="n">
        <v>-30.43</v>
      </c>
      <c r="E91" t="n">
        <v>-28.01</v>
      </c>
      <c r="F91" t="n">
        <v>-29.45</v>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Op.Cashflow Wachstum 1J in %</t>
        </is>
      </c>
      <c r="B92" s="5" t="inlineStr">
        <is>
          <t>Op.Cashflow Wachstum 1Y in %</t>
        </is>
      </c>
      <c r="C92" t="n">
        <v>-0.71</v>
      </c>
      <c r="D92" t="n">
        <v>-9.19</v>
      </c>
      <c r="E92" t="n">
        <v>39.61</v>
      </c>
      <c r="F92" t="n">
        <v>2.7</v>
      </c>
      <c r="G92" t="n">
        <v>0.46</v>
      </c>
      <c r="H92" t="n">
        <v>-31.53</v>
      </c>
      <c r="I92" t="n">
        <v>-11.57</v>
      </c>
      <c r="J92" t="n">
        <v>39.39</v>
      </c>
      <c r="K92" t="n">
        <v>5.01</v>
      </c>
      <c r="L92" t="n">
        <v>48.32</v>
      </c>
      <c r="M92" t="n">
        <v>11.96</v>
      </c>
      <c r="N92" t="n">
        <v>-38.08</v>
      </c>
      <c r="O92" t="inlineStr">
        <is>
          <t>-</t>
        </is>
      </c>
    </row>
    <row r="93">
      <c r="A93" s="5" t="inlineStr">
        <is>
          <t>Op.Cashflow Wachstum 3J in %</t>
        </is>
      </c>
      <c r="B93" s="5" t="inlineStr">
        <is>
          <t>Op.Cashflow Wachstum 3Y in %</t>
        </is>
      </c>
      <c r="C93" t="n">
        <v>9.9</v>
      </c>
      <c r="D93" t="n">
        <v>11.04</v>
      </c>
      <c r="E93" t="n">
        <v>14.26</v>
      </c>
      <c r="F93" t="n">
        <v>-9.460000000000001</v>
      </c>
      <c r="G93" t="n">
        <v>-14.21</v>
      </c>
      <c r="H93" t="n">
        <v>-1.24</v>
      </c>
      <c r="I93" t="n">
        <v>10.94</v>
      </c>
      <c r="J93" t="n">
        <v>30.91</v>
      </c>
      <c r="K93" t="n">
        <v>21.76</v>
      </c>
      <c r="L93" t="n">
        <v>7.4</v>
      </c>
      <c r="M93" t="n">
        <v>-8.710000000000001</v>
      </c>
      <c r="N93" t="inlineStr">
        <is>
          <t>-</t>
        </is>
      </c>
      <c r="O93" t="inlineStr">
        <is>
          <t>-</t>
        </is>
      </c>
    </row>
    <row r="94">
      <c r="A94" s="5" t="inlineStr">
        <is>
          <t>Op.Cashflow Wachstum 5J in %</t>
        </is>
      </c>
      <c r="B94" s="5" t="inlineStr">
        <is>
          <t>Op.Cashflow Wachstum 5Y in %</t>
        </is>
      </c>
      <c r="C94" t="n">
        <v>6.57</v>
      </c>
      <c r="D94" t="n">
        <v>0.41</v>
      </c>
      <c r="E94" t="n">
        <v>-0.07000000000000001</v>
      </c>
      <c r="F94" t="n">
        <v>-0.11</v>
      </c>
      <c r="G94" t="n">
        <v>0.35</v>
      </c>
      <c r="H94" t="n">
        <v>9.92</v>
      </c>
      <c r="I94" t="n">
        <v>18.62</v>
      </c>
      <c r="J94" t="n">
        <v>13.32</v>
      </c>
      <c r="K94" t="n">
        <v>5.44</v>
      </c>
      <c r="L94" t="inlineStr">
        <is>
          <t>-</t>
        </is>
      </c>
      <c r="M94" t="inlineStr">
        <is>
          <t>-</t>
        </is>
      </c>
      <c r="N94" t="inlineStr">
        <is>
          <t>-</t>
        </is>
      </c>
      <c r="O94" t="inlineStr">
        <is>
          <t>-</t>
        </is>
      </c>
    </row>
    <row r="95">
      <c r="A95" s="5" t="inlineStr">
        <is>
          <t>Op.Cashflow Wachstum 10J in %</t>
        </is>
      </c>
      <c r="B95" s="5" t="inlineStr">
        <is>
          <t>Op.Cashflow Wachstum 10Y in %</t>
        </is>
      </c>
      <c r="C95" t="n">
        <v>8.25</v>
      </c>
      <c r="D95" t="n">
        <v>9.52</v>
      </c>
      <c r="E95" t="n">
        <v>6.63</v>
      </c>
      <c r="F95" t="n">
        <v>2.67</v>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Working Capital in Mio</t>
        </is>
      </c>
      <c r="B96" s="5" t="inlineStr">
        <is>
          <t>Working Capital in M</t>
        </is>
      </c>
      <c r="C96" t="n">
        <v>60.1</v>
      </c>
      <c r="D96" t="n">
        <v>186.6</v>
      </c>
      <c r="E96" t="n">
        <v>206</v>
      </c>
      <c r="F96" t="n">
        <v>269.5</v>
      </c>
      <c r="G96" t="n">
        <v>194.6</v>
      </c>
      <c r="H96" t="n">
        <v>206.4</v>
      </c>
      <c r="I96" t="n">
        <v>256.1</v>
      </c>
      <c r="J96" t="n">
        <v>275.1</v>
      </c>
      <c r="K96" t="n">
        <v>241.4</v>
      </c>
      <c r="L96" t="n">
        <v>181.2</v>
      </c>
      <c r="M96" t="n">
        <v>150.1</v>
      </c>
      <c r="N96" t="n">
        <v>140.3</v>
      </c>
      <c r="O96" t="n">
        <v>62.6</v>
      </c>
      <c r="P96" t="n">
        <v>62.6</v>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1"/>
    <col customWidth="1" max="14" min="14" width="10"/>
    <col customWidth="1" max="15" min="15" width="11"/>
    <col customWidth="1" max="16" min="16" width="11"/>
  </cols>
  <sheetData>
    <row r="1">
      <c r="A1" s="1" t="inlineStr">
        <is>
          <t xml:space="preserve">ANTOFAGASTA </t>
        </is>
      </c>
      <c r="B1" s="2" t="inlineStr">
        <is>
          <t>WKN: 867578  ISIN: GB0000456144  US-Symbol:ANFGF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+44-20-7808-0988</t>
        </is>
      </c>
      <c r="G4" t="inlineStr">
        <is>
          <t>17.03.2020</t>
        </is>
      </c>
      <c r="H4" t="inlineStr">
        <is>
          <t>Preliminary Results</t>
        </is>
      </c>
      <c r="J4" t="inlineStr">
        <is>
          <t>Metalinvest Establishment (controlled by Luksic family)</t>
        </is>
      </c>
      <c r="L4" t="inlineStr">
        <is>
          <t>58,04%</t>
        </is>
      </c>
    </row>
    <row r="5">
      <c r="A5" s="5" t="inlineStr">
        <is>
          <t>Ticker</t>
        </is>
      </c>
      <c r="B5" t="inlineStr">
        <is>
          <t>FG1</t>
        </is>
      </c>
      <c r="C5" s="5" t="inlineStr">
        <is>
          <t>Fax</t>
        </is>
      </c>
      <c r="D5" s="5" t="inlineStr"/>
      <c r="E5" t="inlineStr">
        <is>
          <t>+44-20-7808-0986</t>
        </is>
      </c>
      <c r="G5" t="inlineStr">
        <is>
          <t>14.04.2020</t>
        </is>
      </c>
      <c r="H5" t="inlineStr">
        <is>
          <t>Publication Of Annual Report</t>
        </is>
      </c>
      <c r="J5" t="inlineStr">
        <is>
          <t>Kupferberg Establishment (controlled by Luksic family)</t>
        </is>
      </c>
      <c r="L5" t="inlineStr">
        <is>
          <t>8,27%</t>
        </is>
      </c>
    </row>
    <row r="6">
      <c r="A6" s="5" t="inlineStr">
        <is>
          <t>Gelistet Seit / Listed Since</t>
        </is>
      </c>
      <c r="B6" t="inlineStr">
        <is>
          <t>-</t>
        </is>
      </c>
      <c r="C6" s="5" t="inlineStr">
        <is>
          <t>Internet</t>
        </is>
      </c>
      <c r="D6" s="5" t="inlineStr"/>
      <c r="E6" t="inlineStr">
        <is>
          <t>http://www.antofagasta.co.uk/</t>
        </is>
      </c>
      <c r="G6" t="inlineStr">
        <is>
          <t>23.04.2020</t>
        </is>
      </c>
      <c r="H6" t="inlineStr">
        <is>
          <t>Ex Dividend</t>
        </is>
      </c>
      <c r="J6" t="inlineStr">
        <is>
          <t>Aureberg Establishment</t>
        </is>
      </c>
      <c r="L6" t="inlineStr">
        <is>
          <t>3,54%</t>
        </is>
      </c>
    </row>
    <row r="7">
      <c r="A7" s="5" t="inlineStr">
        <is>
          <t>Nominalwert / Nominal Value</t>
        </is>
      </c>
      <c r="B7" t="inlineStr">
        <is>
          <t>0,05</t>
        </is>
      </c>
      <c r="C7" s="5" t="inlineStr">
        <is>
          <t>E-Mail</t>
        </is>
      </c>
      <c r="D7" s="5" t="inlineStr"/>
      <c r="E7" t="inlineStr">
        <is>
          <t>info@antofagasta.co.uk</t>
        </is>
      </c>
      <c r="G7" t="inlineStr">
        <is>
          <t>20.05.2020</t>
        </is>
      </c>
      <c r="H7" t="inlineStr">
        <is>
          <t>Annual General Meeting</t>
        </is>
      </c>
      <c r="J7" t="inlineStr">
        <is>
          <t>Freefloat</t>
        </is>
      </c>
      <c r="L7" t="inlineStr">
        <is>
          <t>30,15%</t>
        </is>
      </c>
    </row>
    <row r="8">
      <c r="A8" s="5" t="inlineStr">
        <is>
          <t>Land / Country</t>
        </is>
      </c>
      <c r="B8" t="inlineStr">
        <is>
          <t>Großbritannien</t>
        </is>
      </c>
      <c r="C8" s="5" t="inlineStr">
        <is>
          <t>Inv. Relations Telefon / Phone</t>
        </is>
      </c>
      <c r="D8" s="5" t="inlineStr"/>
      <c r="E8" t="inlineStr">
        <is>
          <t>+44-20-7808-0988</t>
        </is>
      </c>
      <c r="G8" t="inlineStr">
        <is>
          <t>22.05.2020</t>
        </is>
      </c>
      <c r="H8" t="inlineStr">
        <is>
          <t>Dividend Payout</t>
        </is>
      </c>
    </row>
    <row r="9">
      <c r="A9" s="5" t="inlineStr">
        <is>
          <t>Währung / Currency</t>
        </is>
      </c>
      <c r="B9" t="inlineStr">
        <is>
          <t>USD</t>
        </is>
      </c>
      <c r="C9" s="5" t="inlineStr">
        <is>
          <t>Inv. Relations E-Mail</t>
        </is>
      </c>
      <c r="D9" s="5" t="inlineStr"/>
      <c r="E9" t="inlineStr">
        <is>
          <t>investorrelations@antofagasta.co.uk</t>
        </is>
      </c>
      <c r="G9" t="inlineStr">
        <is>
          <t>20.08.2020</t>
        </is>
      </c>
      <c r="H9" t="inlineStr">
        <is>
          <t>Score Half Year</t>
        </is>
      </c>
    </row>
    <row r="10">
      <c r="A10" s="5" t="inlineStr">
        <is>
          <t>Branche / Industry</t>
        </is>
      </c>
      <c r="B10" t="inlineStr">
        <is>
          <t>Other Industries</t>
        </is>
      </c>
      <c r="C10" s="5" t="inlineStr">
        <is>
          <t>Kontaktperson / Contact Person</t>
        </is>
      </c>
      <c r="D10" s="5" t="inlineStr"/>
      <c r="E10" t="inlineStr">
        <is>
          <t>Andrew Lindsay</t>
        </is>
      </c>
      <c r="G10" t="inlineStr">
        <is>
          <t>03.09.2020</t>
        </is>
      </c>
      <c r="H10" t="inlineStr">
        <is>
          <t>Ex Dividend</t>
        </is>
      </c>
    </row>
    <row r="11">
      <c r="A11" s="5" t="inlineStr">
        <is>
          <t>Sektor / Sector</t>
        </is>
      </c>
      <c r="B11" t="inlineStr">
        <is>
          <t>Various</t>
        </is>
      </c>
      <c r="C11" t="inlineStr">
        <is>
          <t>02.10.2020</t>
        </is>
      </c>
      <c r="D11" t="inlineStr">
        <is>
          <t>Dividend Payout</t>
        </is>
      </c>
    </row>
    <row r="12">
      <c r="A12" s="5" t="inlineStr">
        <is>
          <t>Typ / Genre</t>
        </is>
      </c>
      <c r="B12" t="inlineStr">
        <is>
          <t>Namensaktie</t>
        </is>
      </c>
    </row>
    <row r="13">
      <c r="A13" s="5" t="inlineStr">
        <is>
          <t>Adresse / Address</t>
        </is>
      </c>
      <c r="B13" t="inlineStr">
        <is>
          <t>Antofagasta plcCleveland House, 33 King Street, St James's  UK-London, SW1Y 6RJ</t>
        </is>
      </c>
    </row>
    <row r="14">
      <c r="A14" s="5" t="inlineStr">
        <is>
          <t>Management</t>
        </is>
      </c>
      <c r="B14" t="inlineStr">
        <is>
          <t>Iván Arriagada, Mauricio Ortiz, René Aguilar, Hernán Menares, Patricio Enei, Andrónico Luksic L., Ana Maria Rabagliati, Gonzalo Sánchez, Francisco Walther, Andrés Hevia</t>
        </is>
      </c>
    </row>
    <row r="15">
      <c r="A15" s="5" t="inlineStr">
        <is>
          <t>Aufsichtsrat / Board</t>
        </is>
      </c>
      <c r="B15" t="inlineStr">
        <is>
          <t>Jean-Paul Luksic, Ollie Oliveira, Ramón F Jara, Juan G Claro, Tim C Baker, Andrónico Luksic, Vivianne Blanlot, Jorge Bande, Francisca Castro, Michael Anglin, Tony Jensen</t>
        </is>
      </c>
    </row>
    <row r="16">
      <c r="A16" s="5" t="inlineStr">
        <is>
          <t>Beschreibung</t>
        </is>
      </c>
      <c r="B16" t="inlineStr">
        <is>
          <t>Antofagasta plc ist ein Bergbaukonzern. Nach dem Verkauf der Division Wasser (Aguas de Antofagasta S.A.) im Juni 2015 an Empresas Públicas de Medellín ist das Unternehmen in die Divisionen Bergbau und Transport strukturiert. Der Geschäftsbereich Bergbau, die Kernkompetenz des Unternehmens, besitzt und betreibt Kupferminen in Chile mit einer jährlichen Gesamtproduktion von über 600.000 Tonnen Kupfer wie auch Bergbaubetriebe in Chile, zur Produktion von Gold und Silber mit einer jährlichen Gesamtproduktion von über 200.000 Tonnen. Das Segment Transport konzentriert sich auf den Schienen- und Strassentransport der geförderten Erze sowie der benötigten Zusatzprodukte in Nord-Chile. Hauptaktionär ist die Familie Luksic. Der Hauptsitz der Antofagasta plc ist London, UK. Copyright 2014 FINANCE BASE AG</t>
        </is>
      </c>
    </row>
    <row r="17">
      <c r="A17" s="5" t="inlineStr">
        <is>
          <t>Profile</t>
        </is>
      </c>
      <c r="B17" t="inlineStr">
        <is>
          <t>Antofagasta plc is a mining company. Following the sale of water Division (Aguas de Antofagasta S.A.) in June 2015 Empresas Publicas de Medellin, the company is structured in the divisions Mining and transportation. The division mining, the core competence of the company, owns and operates copper mines in Chile with a total annual production of over 600,000 tons of copper, as well as mining operations in Chile, for the production of gold and silver with a total annual production of over 200,000 tons. The transport segment focuses on rail and road transport of the conveyed Ores, the required additional products in northern Chile. The main shareholder is the family Luksic. The headquarters of Antofagasta plc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4965</v>
      </c>
      <c r="D20" t="n">
        <v>4733</v>
      </c>
      <c r="E20" t="n">
        <v>4749</v>
      </c>
      <c r="F20" t="n">
        <v>3622</v>
      </c>
      <c r="G20" t="n">
        <v>3395</v>
      </c>
      <c r="H20" t="n">
        <v>5290</v>
      </c>
      <c r="I20" t="n">
        <v>5972</v>
      </c>
      <c r="J20" t="n">
        <v>6740</v>
      </c>
      <c r="K20" t="n">
        <v>6076</v>
      </c>
      <c r="L20" t="n">
        <v>4577</v>
      </c>
      <c r="M20" t="n">
        <v>2963</v>
      </c>
      <c r="N20" t="n">
        <v>3373</v>
      </c>
      <c r="O20" t="n">
        <v>3827</v>
      </c>
      <c r="P20" t="n">
        <v>3827</v>
      </c>
    </row>
    <row r="21">
      <c r="A21" s="5" t="inlineStr">
        <is>
          <t>Bruttoergebnis vom Umsatz</t>
        </is>
      </c>
      <c r="B21" s="5" t="inlineStr">
        <is>
          <t>Gross Profit</t>
        </is>
      </c>
      <c r="C21" t="n">
        <v>1376</v>
      </c>
      <c r="D21" t="n">
        <v>1345</v>
      </c>
      <c r="E21" t="n">
        <v>1841</v>
      </c>
      <c r="F21" t="n">
        <v>467</v>
      </c>
      <c r="G21" t="n">
        <v>915.7</v>
      </c>
      <c r="H21" t="n">
        <v>2358</v>
      </c>
      <c r="I21" t="n">
        <v>3112</v>
      </c>
      <c r="J21" t="n">
        <v>4276</v>
      </c>
      <c r="K21" t="n">
        <v>3936</v>
      </c>
      <c r="L21" t="n">
        <v>3102</v>
      </c>
      <c r="M21" t="n">
        <v>1796</v>
      </c>
      <c r="N21" t="n">
        <v>1876</v>
      </c>
      <c r="O21" t="n">
        <v>2860</v>
      </c>
      <c r="P21" t="n">
        <v>2860</v>
      </c>
    </row>
    <row r="22">
      <c r="A22" s="5" t="inlineStr">
        <is>
          <t>Operatives Ergebnis (EBIT)</t>
        </is>
      </c>
      <c r="B22" s="5" t="inlineStr">
        <is>
          <t>EBIT Earning Before Interest &amp; Tax</t>
        </is>
      </c>
      <c r="C22" t="n">
        <v>1400</v>
      </c>
      <c r="D22" t="n">
        <v>1367</v>
      </c>
      <c r="E22" t="n">
        <v>1901</v>
      </c>
      <c r="F22" t="n">
        <v>355.7</v>
      </c>
      <c r="G22" t="n">
        <v>298.6</v>
      </c>
      <c r="H22" t="n">
        <v>1636</v>
      </c>
      <c r="I22" t="n">
        <v>2158</v>
      </c>
      <c r="J22" t="n">
        <v>2845</v>
      </c>
      <c r="K22" t="n">
        <v>3097</v>
      </c>
      <c r="L22" t="n">
        <v>2592</v>
      </c>
      <c r="M22" t="n">
        <v>1464</v>
      </c>
      <c r="N22" t="n">
        <v>2553</v>
      </c>
      <c r="O22" t="n">
        <v>2655</v>
      </c>
      <c r="P22" t="n">
        <v>2655</v>
      </c>
    </row>
    <row r="23">
      <c r="A23" s="5" t="inlineStr">
        <is>
          <t>Finanzergebnis</t>
        </is>
      </c>
      <c r="B23" s="5" t="inlineStr">
        <is>
          <t>Financial Result</t>
        </is>
      </c>
      <c r="C23" t="n">
        <v>-51</v>
      </c>
      <c r="D23" t="n">
        <v>-114.5</v>
      </c>
      <c r="E23" t="n">
        <v>-70</v>
      </c>
      <c r="F23" t="n">
        <v>-71.09999999999999</v>
      </c>
      <c r="G23" t="n">
        <v>-39.2</v>
      </c>
      <c r="H23" t="n">
        <v>-62.1</v>
      </c>
      <c r="I23" t="n">
        <v>-74.2</v>
      </c>
      <c r="J23" t="n">
        <v>-90.90000000000001</v>
      </c>
      <c r="K23" t="n">
        <v>-21.2</v>
      </c>
      <c r="L23" t="n">
        <v>-18.7</v>
      </c>
      <c r="M23" t="n">
        <v>-25.9</v>
      </c>
      <c r="N23" t="n">
        <v>56.3</v>
      </c>
      <c r="O23" t="n">
        <v>95.40000000000001</v>
      </c>
      <c r="P23" t="n">
        <v>95.40000000000001</v>
      </c>
    </row>
    <row r="24">
      <c r="A24" s="5" t="inlineStr">
        <is>
          <t>Ergebnis vor Steuer (EBT)</t>
        </is>
      </c>
      <c r="B24" s="5" t="inlineStr">
        <is>
          <t>EBT Earning Before Tax</t>
        </is>
      </c>
      <c r="C24" t="n">
        <v>1349</v>
      </c>
      <c r="D24" t="n">
        <v>1253</v>
      </c>
      <c r="E24" t="n">
        <v>1831</v>
      </c>
      <c r="F24" t="n">
        <v>284.6</v>
      </c>
      <c r="G24" t="n">
        <v>259.4</v>
      </c>
      <c r="H24" t="n">
        <v>1574</v>
      </c>
      <c r="I24" t="n">
        <v>2084</v>
      </c>
      <c r="J24" t="n">
        <v>2754</v>
      </c>
      <c r="K24" t="n">
        <v>3076</v>
      </c>
      <c r="L24" t="n">
        <v>2573</v>
      </c>
      <c r="M24" t="n">
        <v>1438</v>
      </c>
      <c r="N24" t="n">
        <v>2610</v>
      </c>
      <c r="O24" t="n">
        <v>2750</v>
      </c>
      <c r="P24" t="n">
        <v>2750</v>
      </c>
    </row>
    <row r="25">
      <c r="A25" s="5" t="inlineStr">
        <is>
          <t>Ergebnis nach Steuer</t>
        </is>
      </c>
      <c r="B25" s="5" t="inlineStr">
        <is>
          <t>Earnings after tax</t>
        </is>
      </c>
      <c r="C25" t="n">
        <v>843.1</v>
      </c>
      <c r="D25" t="n">
        <v>829</v>
      </c>
      <c r="E25" t="n">
        <v>1197</v>
      </c>
      <c r="F25" t="n">
        <v>176</v>
      </c>
      <c r="G25" t="n">
        <v>99</v>
      </c>
      <c r="H25" t="n">
        <v>850.7</v>
      </c>
      <c r="I25" t="n">
        <v>1240</v>
      </c>
      <c r="J25" t="n">
        <v>1734</v>
      </c>
      <c r="K25" t="n">
        <v>2130</v>
      </c>
      <c r="L25" t="n">
        <v>1821</v>
      </c>
      <c r="M25" t="n">
        <v>1120</v>
      </c>
      <c r="N25" t="n">
        <v>2090</v>
      </c>
      <c r="O25" t="n">
        <v>2112</v>
      </c>
      <c r="P25" t="n">
        <v>2112</v>
      </c>
    </row>
    <row r="26">
      <c r="A26" s="5" t="inlineStr">
        <is>
          <t>Minderheitenanteil</t>
        </is>
      </c>
      <c r="B26" s="5" t="inlineStr">
        <is>
          <t>Minority Share</t>
        </is>
      </c>
      <c r="C26" t="n">
        <v>-341.7</v>
      </c>
      <c r="D26" t="n">
        <v>-336.6</v>
      </c>
      <c r="E26" t="n">
        <v>-447.1</v>
      </c>
      <c r="F26" t="n">
        <v>-56.3</v>
      </c>
      <c r="G26" t="n">
        <v>-93.5</v>
      </c>
      <c r="H26" t="n">
        <v>-390.9</v>
      </c>
      <c r="I26" t="n">
        <v>-580.2</v>
      </c>
      <c r="J26" t="n">
        <v>-701.6</v>
      </c>
      <c r="K26" t="n">
        <v>-893.4</v>
      </c>
      <c r="L26" t="n">
        <v>-768.9</v>
      </c>
      <c r="M26" t="n">
        <v>-452.2</v>
      </c>
      <c r="N26" t="n">
        <v>-383.3</v>
      </c>
      <c r="O26" t="n">
        <v>-729.7</v>
      </c>
      <c r="P26" t="n">
        <v>-729.7</v>
      </c>
    </row>
    <row r="27">
      <c r="A27" s="5" t="inlineStr">
        <is>
          <t>Jahresüberschuss/-fehlbetrag</t>
        </is>
      </c>
      <c r="B27" s="5" t="inlineStr">
        <is>
          <t>Net Profit</t>
        </is>
      </c>
      <c r="C27" t="n">
        <v>501.4</v>
      </c>
      <c r="D27" t="n">
        <v>543.7</v>
      </c>
      <c r="E27" t="n">
        <v>750.6</v>
      </c>
      <c r="F27" t="n">
        <v>158</v>
      </c>
      <c r="G27" t="n">
        <v>608.2</v>
      </c>
      <c r="H27" t="n">
        <v>459.8</v>
      </c>
      <c r="I27" t="n">
        <v>659.6</v>
      </c>
      <c r="J27" t="n">
        <v>1032</v>
      </c>
      <c r="K27" t="n">
        <v>1237</v>
      </c>
      <c r="L27" t="n">
        <v>1052</v>
      </c>
      <c r="M27" t="n">
        <v>667.7</v>
      </c>
      <c r="N27" t="n">
        <v>1707</v>
      </c>
      <c r="O27" t="n">
        <v>1382</v>
      </c>
      <c r="P27" t="n">
        <v>1382</v>
      </c>
    </row>
    <row r="28">
      <c r="A28" s="5" t="inlineStr">
        <is>
          <t>Summe Umlaufvermögen</t>
        </is>
      </c>
      <c r="B28" s="5" t="inlineStr">
        <is>
          <t>Current Assets</t>
        </is>
      </c>
      <c r="C28" t="n">
        <v>3606</v>
      </c>
      <c r="D28" t="n">
        <v>3439</v>
      </c>
      <c r="E28" t="n">
        <v>3630</v>
      </c>
      <c r="F28" t="n">
        <v>3435</v>
      </c>
      <c r="G28" t="n">
        <v>2953</v>
      </c>
      <c r="H28" t="n">
        <v>3661</v>
      </c>
      <c r="I28" t="n">
        <v>4201</v>
      </c>
      <c r="J28" t="n">
        <v>5661</v>
      </c>
      <c r="K28" t="n">
        <v>4784</v>
      </c>
      <c r="L28" t="n">
        <v>4947</v>
      </c>
      <c r="M28" t="n">
        <v>4133</v>
      </c>
      <c r="N28" t="n">
        <v>3988</v>
      </c>
      <c r="O28" t="n">
        <v>2911</v>
      </c>
      <c r="P28" t="n">
        <v>2911</v>
      </c>
    </row>
    <row r="29">
      <c r="A29" s="5" t="inlineStr">
        <is>
          <t>Summe Anlagevermögen</t>
        </is>
      </c>
      <c r="B29" s="5" t="inlineStr">
        <is>
          <t>Fixed Assets</t>
        </is>
      </c>
      <c r="C29" t="n">
        <v>11005</v>
      </c>
      <c r="D29" t="n">
        <v>10664</v>
      </c>
      <c r="E29" t="n">
        <v>10579</v>
      </c>
      <c r="F29" t="n">
        <v>10288</v>
      </c>
      <c r="G29" t="n">
        <v>10584</v>
      </c>
      <c r="H29" t="n">
        <v>9154</v>
      </c>
      <c r="I29" t="n">
        <v>8189</v>
      </c>
      <c r="J29" t="n">
        <v>7209</v>
      </c>
      <c r="K29" t="n">
        <v>6921</v>
      </c>
      <c r="L29" t="n">
        <v>6641</v>
      </c>
      <c r="M29" t="n">
        <v>5378</v>
      </c>
      <c r="N29" t="n">
        <v>3967</v>
      </c>
      <c r="O29" t="n">
        <v>2945</v>
      </c>
      <c r="P29" t="n">
        <v>2945</v>
      </c>
    </row>
    <row r="30">
      <c r="A30" s="5" t="inlineStr">
        <is>
          <t>Summe Aktiva</t>
        </is>
      </c>
      <c r="B30" s="5" t="inlineStr">
        <is>
          <t>Total Assets</t>
        </is>
      </c>
      <c r="C30" t="n">
        <v>14610</v>
      </c>
      <c r="D30" t="n">
        <v>14103</v>
      </c>
      <c r="E30" t="n">
        <v>14210</v>
      </c>
      <c r="F30" t="n">
        <v>13724</v>
      </c>
      <c r="G30" t="n">
        <v>13537</v>
      </c>
      <c r="H30" t="n">
        <v>12815</v>
      </c>
      <c r="I30" t="n">
        <v>12390</v>
      </c>
      <c r="J30" t="n">
        <v>12870</v>
      </c>
      <c r="K30" t="n">
        <v>11705</v>
      </c>
      <c r="L30" t="n">
        <v>11588</v>
      </c>
      <c r="M30" t="n">
        <v>9511</v>
      </c>
      <c r="N30" t="n">
        <v>7955</v>
      </c>
      <c r="O30" t="n">
        <v>5856</v>
      </c>
      <c r="P30" t="n">
        <v>5856</v>
      </c>
    </row>
    <row r="31">
      <c r="A31" s="5" t="inlineStr">
        <is>
          <t>Summe kurzfristiges Fremdkapital</t>
        </is>
      </c>
      <c r="B31" s="5" t="inlineStr">
        <is>
          <t>Short-Term Debt</t>
        </is>
      </c>
      <c r="C31" t="n">
        <v>1549</v>
      </c>
      <c r="D31" t="n">
        <v>1307</v>
      </c>
      <c r="E31" t="n">
        <v>1562</v>
      </c>
      <c r="F31" t="n">
        <v>1554</v>
      </c>
      <c r="G31" t="n">
        <v>1439</v>
      </c>
      <c r="H31" t="n">
        <v>1163</v>
      </c>
      <c r="I31" t="n">
        <v>1131</v>
      </c>
      <c r="J31" t="n">
        <v>1301</v>
      </c>
      <c r="K31" t="n">
        <v>985.3</v>
      </c>
      <c r="L31" t="n">
        <v>930.7</v>
      </c>
      <c r="M31" t="n">
        <v>995.6</v>
      </c>
      <c r="N31" t="n">
        <v>974.7</v>
      </c>
      <c r="O31" t="n">
        <v>366.6</v>
      </c>
      <c r="P31" t="n">
        <v>366.6</v>
      </c>
    </row>
    <row r="32">
      <c r="A32" s="5" t="inlineStr">
        <is>
          <t>Summe langfristiges Fremdkapital</t>
        </is>
      </c>
      <c r="B32" s="5" t="inlineStr">
        <is>
          <t>Long-Term Debt</t>
        </is>
      </c>
      <c r="C32" t="n">
        <v>3661</v>
      </c>
      <c r="D32" t="n">
        <v>3357</v>
      </c>
      <c r="E32" t="n">
        <v>3506</v>
      </c>
      <c r="F32" t="n">
        <v>3660</v>
      </c>
      <c r="G32" t="n">
        <v>3579</v>
      </c>
      <c r="H32" t="n">
        <v>3617</v>
      </c>
      <c r="I32" t="n">
        <v>2595</v>
      </c>
      <c r="J32" t="n">
        <v>2764</v>
      </c>
      <c r="K32" t="n">
        <v>2913</v>
      </c>
      <c r="L32" t="n">
        <v>3131</v>
      </c>
      <c r="M32" t="n">
        <v>1898</v>
      </c>
      <c r="N32" t="n">
        <v>547.6</v>
      </c>
      <c r="O32" t="n">
        <v>582.4</v>
      </c>
      <c r="P32" t="n">
        <v>582.4</v>
      </c>
    </row>
    <row r="33">
      <c r="A33" s="5" t="inlineStr">
        <is>
          <t>Summe Fremdkapital</t>
        </is>
      </c>
      <c r="B33" s="5" t="inlineStr">
        <is>
          <t>Total Liabilities</t>
        </is>
      </c>
      <c r="C33" t="n">
        <v>5209</v>
      </c>
      <c r="D33" t="n">
        <v>4664</v>
      </c>
      <c r="E33" t="n">
        <v>5068</v>
      </c>
      <c r="F33" t="n">
        <v>5214</v>
      </c>
      <c r="G33" t="n">
        <v>5018</v>
      </c>
      <c r="H33" t="n">
        <v>4780</v>
      </c>
      <c r="I33" t="n">
        <v>3726</v>
      </c>
      <c r="J33" t="n">
        <v>4065</v>
      </c>
      <c r="K33" t="n">
        <v>3898</v>
      </c>
      <c r="L33" t="n">
        <v>4062</v>
      </c>
      <c r="M33" t="n">
        <v>2893</v>
      </c>
      <c r="N33" t="n">
        <v>1522</v>
      </c>
      <c r="O33" t="n">
        <v>949</v>
      </c>
      <c r="P33" t="n">
        <v>949</v>
      </c>
    </row>
    <row r="34">
      <c r="A34" s="5" t="inlineStr">
        <is>
          <t>Minderheitenanteil</t>
        </is>
      </c>
      <c r="B34" s="5" t="inlineStr">
        <is>
          <t>Minority Share</t>
        </is>
      </c>
      <c r="C34" t="n">
        <v>2017</v>
      </c>
      <c r="D34" t="n">
        <v>2079</v>
      </c>
      <c r="E34" t="n">
        <v>1823</v>
      </c>
      <c r="F34" t="n">
        <v>1694</v>
      </c>
      <c r="G34" t="n">
        <v>1873</v>
      </c>
      <c r="H34" t="n">
        <v>1861</v>
      </c>
      <c r="I34" t="n">
        <v>1939</v>
      </c>
      <c r="J34" t="n">
        <v>1694</v>
      </c>
      <c r="K34" t="n">
        <v>1611</v>
      </c>
      <c r="L34" t="n">
        <v>1355</v>
      </c>
      <c r="M34" t="n">
        <v>1279</v>
      </c>
      <c r="N34" t="n">
        <v>1166</v>
      </c>
      <c r="O34" t="n">
        <v>841.5</v>
      </c>
      <c r="P34" t="n">
        <v>841.5</v>
      </c>
    </row>
    <row r="35">
      <c r="A35" s="5" t="inlineStr">
        <is>
          <t>Summe Eigenkapital</t>
        </is>
      </c>
      <c r="B35" s="5" t="inlineStr">
        <is>
          <t>Equity</t>
        </is>
      </c>
      <c r="C35" t="n">
        <v>7384</v>
      </c>
      <c r="D35" t="n">
        <v>7359</v>
      </c>
      <c r="E35" t="n">
        <v>7318</v>
      </c>
      <c r="F35" t="n">
        <v>6815</v>
      </c>
      <c r="G35" t="n">
        <v>6646</v>
      </c>
      <c r="H35" t="n">
        <v>6174</v>
      </c>
      <c r="I35" t="n">
        <v>6725</v>
      </c>
      <c r="J35" t="n">
        <v>7111</v>
      </c>
      <c r="K35" t="n">
        <v>6196</v>
      </c>
      <c r="L35" t="n">
        <v>6171</v>
      </c>
      <c r="M35" t="n">
        <v>5339</v>
      </c>
      <c r="N35" t="n">
        <v>5267</v>
      </c>
      <c r="O35" t="n">
        <v>4065</v>
      </c>
      <c r="P35" t="n">
        <v>4065</v>
      </c>
    </row>
    <row r="36">
      <c r="A36" s="5" t="inlineStr">
        <is>
          <t>Summe Passiva</t>
        </is>
      </c>
      <c r="B36" s="5" t="inlineStr">
        <is>
          <t>Liabilities &amp; Shareholder Equity</t>
        </is>
      </c>
      <c r="C36" t="n">
        <v>14610</v>
      </c>
      <c r="D36" t="n">
        <v>14103</v>
      </c>
      <c r="E36" t="n">
        <v>14210</v>
      </c>
      <c r="F36" t="n">
        <v>13724</v>
      </c>
      <c r="G36" t="n">
        <v>13537</v>
      </c>
      <c r="H36" t="n">
        <v>12815</v>
      </c>
      <c r="I36" t="n">
        <v>12390</v>
      </c>
      <c r="J36" t="n">
        <v>12870</v>
      </c>
      <c r="K36" t="n">
        <v>11705</v>
      </c>
      <c r="L36" t="n">
        <v>11588</v>
      </c>
      <c r="M36" t="n">
        <v>9511</v>
      </c>
      <c r="N36" t="n">
        <v>7955</v>
      </c>
      <c r="O36" t="n">
        <v>5856</v>
      </c>
      <c r="P36" t="n">
        <v>5856</v>
      </c>
    </row>
    <row r="37">
      <c r="A37" s="5" t="inlineStr">
        <is>
          <t>Mio.Aktien im Umlauf</t>
        </is>
      </c>
      <c r="B37" s="5" t="inlineStr">
        <is>
          <t>Million shares outstanding</t>
        </is>
      </c>
      <c r="C37" t="n">
        <v>985.86</v>
      </c>
      <c r="D37" t="n">
        <v>985.86</v>
      </c>
      <c r="E37" t="n">
        <v>985.86</v>
      </c>
      <c r="F37" t="n">
        <v>985.86</v>
      </c>
      <c r="G37" t="n">
        <v>985.86</v>
      </c>
      <c r="H37" t="n">
        <v>985.86</v>
      </c>
      <c r="I37" t="n">
        <v>985.86</v>
      </c>
      <c r="J37" t="n">
        <v>985.86</v>
      </c>
      <c r="K37" t="n">
        <v>985.9</v>
      </c>
      <c r="L37" t="n">
        <v>985.9</v>
      </c>
      <c r="M37" t="n">
        <v>985.9</v>
      </c>
      <c r="N37" t="n">
        <v>985.9</v>
      </c>
      <c r="O37" t="n">
        <v>985.9</v>
      </c>
      <c r="P37" t="n">
        <v>985.9</v>
      </c>
    </row>
    <row r="38">
      <c r="A38" s="5" t="inlineStr">
        <is>
          <t>Gezeichnetes Kapital (in Mio.)</t>
        </is>
      </c>
      <c r="B38" s="5" t="inlineStr">
        <is>
          <t>Subscribed Capital in M</t>
        </is>
      </c>
      <c r="C38" t="n">
        <v>89.8</v>
      </c>
      <c r="D38" t="n">
        <v>89.8</v>
      </c>
      <c r="E38" t="n">
        <v>89.8</v>
      </c>
      <c r="F38" t="n">
        <v>89.8</v>
      </c>
      <c r="G38" t="n">
        <v>89.8</v>
      </c>
      <c r="H38" t="n">
        <v>89.8</v>
      </c>
      <c r="I38" t="n">
        <v>89.8</v>
      </c>
      <c r="J38" t="n">
        <v>89.8</v>
      </c>
      <c r="K38" t="n">
        <v>89.8</v>
      </c>
      <c r="L38" t="n">
        <v>89.8</v>
      </c>
      <c r="M38" t="n">
        <v>89.8</v>
      </c>
      <c r="N38" t="n">
        <v>89.8</v>
      </c>
      <c r="O38" t="n">
        <v>89.8</v>
      </c>
      <c r="P38" t="n">
        <v>89.8</v>
      </c>
    </row>
    <row r="39">
      <c r="A39" s="5" t="inlineStr">
        <is>
          <t>Ergebnis je Aktie (brutto)</t>
        </is>
      </c>
      <c r="B39" s="5" t="inlineStr">
        <is>
          <t>Earnings per share</t>
        </is>
      </c>
      <c r="C39" t="n">
        <v>1.37</v>
      </c>
      <c r="D39" t="n">
        <v>1.27</v>
      </c>
      <c r="E39" t="n">
        <v>1.86</v>
      </c>
      <c r="F39" t="n">
        <v>0.29</v>
      </c>
      <c r="G39" t="n">
        <v>0.26</v>
      </c>
      <c r="H39" t="n">
        <v>1.6</v>
      </c>
      <c r="I39" t="n">
        <v>2.11</v>
      </c>
      <c r="J39" t="n">
        <v>2.79</v>
      </c>
      <c r="K39" t="n">
        <v>3.12</v>
      </c>
      <c r="L39" t="n">
        <v>2.61</v>
      </c>
      <c r="M39" t="n">
        <v>1.46</v>
      </c>
      <c r="N39" t="n">
        <v>2.65</v>
      </c>
      <c r="O39" t="n">
        <v>2.79</v>
      </c>
      <c r="P39" t="n">
        <v>2.79</v>
      </c>
    </row>
    <row r="40">
      <c r="A40" s="5" t="inlineStr">
        <is>
          <t>Ergebnis je Aktie (unverwässert)</t>
        </is>
      </c>
      <c r="B40" s="5" t="inlineStr">
        <is>
          <t>Basic Earnings per share</t>
        </is>
      </c>
      <c r="C40" t="n">
        <v>0.51</v>
      </c>
      <c r="D40" t="n">
        <v>0.55</v>
      </c>
      <c r="E40" t="n">
        <v>0.76</v>
      </c>
      <c r="F40" t="n">
        <v>0.16</v>
      </c>
      <c r="G40" t="n">
        <v>0.62</v>
      </c>
      <c r="H40" t="n">
        <v>0.47</v>
      </c>
      <c r="I40" t="n">
        <v>0.67</v>
      </c>
      <c r="J40" t="n">
        <v>1.05</v>
      </c>
      <c r="K40" t="n">
        <v>1.25</v>
      </c>
      <c r="L40" t="n">
        <v>1.07</v>
      </c>
      <c r="M40" t="n">
        <v>0.68</v>
      </c>
      <c r="N40" t="n">
        <v>1.73</v>
      </c>
      <c r="O40" t="n">
        <v>1.4</v>
      </c>
      <c r="P40" t="n">
        <v>1.4</v>
      </c>
    </row>
    <row r="41">
      <c r="A41" s="5" t="inlineStr">
        <is>
          <t>Ergebnis je Aktie (verwässert)</t>
        </is>
      </c>
      <c r="B41" s="5" t="inlineStr">
        <is>
          <t>Diluted Earnings per share</t>
        </is>
      </c>
      <c r="C41" t="n">
        <v>0.51</v>
      </c>
      <c r="D41" t="n">
        <v>0.55</v>
      </c>
      <c r="E41" t="n">
        <v>0.76</v>
      </c>
      <c r="F41" t="n">
        <v>0.16</v>
      </c>
      <c r="G41" t="n">
        <v>0.62</v>
      </c>
      <c r="H41" t="n">
        <v>0.47</v>
      </c>
      <c r="I41" t="n">
        <v>0.67</v>
      </c>
      <c r="J41" t="n">
        <v>1.05</v>
      </c>
      <c r="K41" t="n">
        <v>1.25</v>
      </c>
      <c r="L41" t="n">
        <v>1.07</v>
      </c>
      <c r="M41" t="n">
        <v>0.68</v>
      </c>
      <c r="N41" t="n">
        <v>1.73</v>
      </c>
      <c r="O41" t="n">
        <v>1.4</v>
      </c>
      <c r="P41" t="n">
        <v>1.4</v>
      </c>
    </row>
    <row r="42">
      <c r="A42" s="5" t="inlineStr">
        <is>
          <t>Dividende je Aktie</t>
        </is>
      </c>
      <c r="B42" s="5" t="inlineStr">
        <is>
          <t>Dividend per share</t>
        </is>
      </c>
      <c r="C42" t="n">
        <v>0.18</v>
      </c>
      <c r="D42" t="n">
        <v>0.44</v>
      </c>
      <c r="E42" t="n">
        <v>0.51</v>
      </c>
      <c r="F42" t="n">
        <v>0.18</v>
      </c>
      <c r="G42" t="n">
        <v>0.03</v>
      </c>
      <c r="H42" t="n">
        <v>0.22</v>
      </c>
      <c r="I42" t="n">
        <v>0.95</v>
      </c>
      <c r="J42" t="n">
        <v>0.99</v>
      </c>
      <c r="K42" t="n">
        <v>0.44</v>
      </c>
      <c r="L42" t="n">
        <v>1.16</v>
      </c>
      <c r="M42" t="n">
        <v>0.23</v>
      </c>
      <c r="N42" t="n">
        <v>0.6</v>
      </c>
      <c r="O42" t="n">
        <v>0.5</v>
      </c>
      <c r="P42" t="n">
        <v>0.5</v>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Umsatz je Aktie</t>
        </is>
      </c>
      <c r="B44" s="5" t="inlineStr">
        <is>
          <t>Revenue per share</t>
        </is>
      </c>
      <c r="C44" t="n">
        <v>5.04</v>
      </c>
      <c r="D44" t="n">
        <v>4.8</v>
      </c>
      <c r="E44" t="n">
        <v>4.82</v>
      </c>
      <c r="F44" t="n">
        <v>3.67</v>
      </c>
      <c r="G44" t="n">
        <v>3.44</v>
      </c>
      <c r="H44" t="n">
        <v>5.37</v>
      </c>
      <c r="I44" t="n">
        <v>6.06</v>
      </c>
      <c r="J44" t="n">
        <v>6.84</v>
      </c>
      <c r="K44" t="n">
        <v>6.16</v>
      </c>
      <c r="L44" t="n">
        <v>4.64</v>
      </c>
      <c r="M44" t="n">
        <v>3</v>
      </c>
      <c r="N44" t="n">
        <v>3.42</v>
      </c>
      <c r="O44" t="n">
        <v>3.88</v>
      </c>
      <c r="P44" t="n">
        <v>3.88</v>
      </c>
    </row>
    <row r="45">
      <c r="A45" s="5" t="inlineStr">
        <is>
          <t>Buchwert je Aktie</t>
        </is>
      </c>
      <c r="B45" s="5" t="inlineStr">
        <is>
          <t>Book value per share</t>
        </is>
      </c>
      <c r="C45" t="n">
        <v>7.49</v>
      </c>
      <c r="D45" t="n">
        <v>7.46</v>
      </c>
      <c r="E45" t="n">
        <v>7.42</v>
      </c>
      <c r="F45" t="n">
        <v>6.91</v>
      </c>
      <c r="G45" t="n">
        <v>6.74</v>
      </c>
      <c r="H45" t="n">
        <v>6.26</v>
      </c>
      <c r="I45" t="n">
        <v>6.82</v>
      </c>
      <c r="J45" t="n">
        <v>7.21</v>
      </c>
      <c r="K45" t="n">
        <v>6.28</v>
      </c>
      <c r="L45" t="n">
        <v>6.26</v>
      </c>
      <c r="M45" t="n">
        <v>5.41</v>
      </c>
      <c r="N45" t="n">
        <v>5.34</v>
      </c>
      <c r="O45" t="n">
        <v>4.12</v>
      </c>
      <c r="P45" t="n">
        <v>4.12</v>
      </c>
    </row>
    <row r="46">
      <c r="A46" s="5" t="inlineStr">
        <is>
          <t>Cashflow je Aktie</t>
        </is>
      </c>
      <c r="B46" s="5" t="inlineStr">
        <is>
          <t>Cashflow per share</t>
        </is>
      </c>
      <c r="C46" t="n">
        <v>2.12</v>
      </c>
      <c r="D46" t="n">
        <v>1.33</v>
      </c>
      <c r="E46" t="n">
        <v>2.13</v>
      </c>
      <c r="F46" t="n">
        <v>1.15</v>
      </c>
      <c r="G46" t="n">
        <v>0.4</v>
      </c>
      <c r="H46" t="n">
        <v>1.85</v>
      </c>
      <c r="I46" t="n">
        <v>1.73</v>
      </c>
      <c r="J46" t="n">
        <v>2.86</v>
      </c>
      <c r="K46" t="n">
        <v>2.5</v>
      </c>
      <c r="L46" t="n">
        <v>1.99</v>
      </c>
      <c r="M46" t="n">
        <v>1.02</v>
      </c>
      <c r="N46" t="n">
        <v>1.91</v>
      </c>
      <c r="O46" t="n">
        <v>2.02</v>
      </c>
      <c r="P46" t="n">
        <v>2.02</v>
      </c>
    </row>
    <row r="47">
      <c r="A47" s="5" t="inlineStr">
        <is>
          <t>Bilanzsumme je Aktie</t>
        </is>
      </c>
      <c r="B47" s="5" t="inlineStr">
        <is>
          <t>Total assets per share</t>
        </is>
      </c>
      <c r="C47" t="n">
        <v>14.82</v>
      </c>
      <c r="D47" t="n">
        <v>14.3</v>
      </c>
      <c r="E47" t="n">
        <v>14.41</v>
      </c>
      <c r="F47" t="n">
        <v>13.92</v>
      </c>
      <c r="G47" t="n">
        <v>13.73</v>
      </c>
      <c r="H47" t="n">
        <v>13</v>
      </c>
      <c r="I47" t="n">
        <v>12.57</v>
      </c>
      <c r="J47" t="n">
        <v>13.05</v>
      </c>
      <c r="K47" t="n">
        <v>11.87</v>
      </c>
      <c r="L47" t="n">
        <v>11.75</v>
      </c>
      <c r="M47" t="n">
        <v>9.65</v>
      </c>
      <c r="N47" t="n">
        <v>8.07</v>
      </c>
      <c r="O47" t="n">
        <v>5.94</v>
      </c>
      <c r="P47" t="n">
        <v>5.94</v>
      </c>
    </row>
    <row r="48">
      <c r="A48" s="5" t="inlineStr">
        <is>
          <t>Personal am Ende des Jahres</t>
        </is>
      </c>
      <c r="B48" s="5" t="inlineStr">
        <is>
          <t>Staff at the end of year</t>
        </is>
      </c>
      <c r="C48" t="n">
        <v>5719</v>
      </c>
      <c r="D48" t="n">
        <v>5611</v>
      </c>
      <c r="E48" t="n">
        <v>5410</v>
      </c>
      <c r="F48" t="n">
        <v>5427</v>
      </c>
      <c r="G48" t="n">
        <v>5950</v>
      </c>
      <c r="H48" t="n">
        <v>6609</v>
      </c>
      <c r="I48" t="n">
        <v>6098</v>
      </c>
      <c r="J48" t="n">
        <v>5637</v>
      </c>
      <c r="K48" t="n">
        <v>4956</v>
      </c>
      <c r="L48" t="n">
        <v>4597</v>
      </c>
      <c r="M48" t="n">
        <v>4218</v>
      </c>
      <c r="N48" t="n">
        <v>4005</v>
      </c>
      <c r="O48" t="n">
        <v>3323</v>
      </c>
      <c r="P48" t="n">
        <v>3323</v>
      </c>
    </row>
    <row r="49">
      <c r="A49" s="5" t="inlineStr">
        <is>
          <t>Personalaufwand in Mio. USD</t>
        </is>
      </c>
      <c r="B49" s="5" t="inlineStr">
        <is>
          <t>Personnel expenses in M</t>
        </is>
      </c>
      <c r="C49" t="n">
        <v>439.8</v>
      </c>
      <c r="D49" t="n">
        <v>447.8</v>
      </c>
      <c r="E49" t="n">
        <v>433.2</v>
      </c>
      <c r="F49" t="n">
        <v>379.2</v>
      </c>
      <c r="G49" t="n">
        <v>422.3</v>
      </c>
      <c r="H49" t="n">
        <v>525.7</v>
      </c>
      <c r="I49" t="n">
        <v>457.7</v>
      </c>
      <c r="J49" t="n">
        <v>436</v>
      </c>
      <c r="K49" t="n">
        <v>301</v>
      </c>
      <c r="L49" t="n">
        <v>261.7</v>
      </c>
      <c r="M49" t="n">
        <v>213.6</v>
      </c>
      <c r="N49" t="n">
        <v>190.3</v>
      </c>
      <c r="O49" t="n">
        <v>145.8</v>
      </c>
      <c r="P49" t="n">
        <v>145.8</v>
      </c>
    </row>
    <row r="50">
      <c r="A50" s="5" t="inlineStr">
        <is>
          <t>Aufwand je Mitarbeiter in USD</t>
        </is>
      </c>
      <c r="B50" s="5" t="inlineStr">
        <is>
          <t>Effort per employee</t>
        </is>
      </c>
      <c r="C50" t="n">
        <v>76902</v>
      </c>
      <c r="D50" t="n">
        <v>79808</v>
      </c>
      <c r="E50" t="n">
        <v>80074</v>
      </c>
      <c r="F50" t="n">
        <v>69873</v>
      </c>
      <c r="G50" t="n">
        <v>70975</v>
      </c>
      <c r="H50" t="n">
        <v>79543</v>
      </c>
      <c r="I50" t="n">
        <v>75057</v>
      </c>
      <c r="J50" t="n">
        <v>77346</v>
      </c>
      <c r="K50" t="n">
        <v>60734</v>
      </c>
      <c r="L50" t="n">
        <v>56928</v>
      </c>
      <c r="M50" t="n">
        <v>50640</v>
      </c>
      <c r="N50" t="n">
        <v>47516</v>
      </c>
      <c r="O50" t="n">
        <v>43876</v>
      </c>
      <c r="P50" t="n">
        <v>43876</v>
      </c>
    </row>
    <row r="51">
      <c r="A51" s="5" t="inlineStr">
        <is>
          <t>Umsatz je Mitarbeiter in USD</t>
        </is>
      </c>
      <c r="B51" s="5" t="inlineStr">
        <is>
          <t>Turnover per employee</t>
        </is>
      </c>
      <c r="C51" t="n">
        <v>868071</v>
      </c>
      <c r="D51" t="n">
        <v>843539</v>
      </c>
      <c r="E51" t="n">
        <v>877893</v>
      </c>
      <c r="F51" t="n">
        <v>667348</v>
      </c>
      <c r="G51" t="n">
        <v>570521</v>
      </c>
      <c r="H51" t="n">
        <v>800484</v>
      </c>
      <c r="I51" t="n">
        <v>979272</v>
      </c>
      <c r="J51" t="n">
        <v>1200000</v>
      </c>
      <c r="K51" t="n">
        <v>1230000</v>
      </c>
      <c r="L51" t="n">
        <v>995671</v>
      </c>
      <c r="M51" t="n">
        <v>702371</v>
      </c>
      <c r="N51" t="n">
        <v>842097</v>
      </c>
      <c r="O51" t="n">
        <v>1150000</v>
      </c>
      <c r="P51" t="n">
        <v>1150000</v>
      </c>
    </row>
    <row r="52">
      <c r="A52" s="5" t="inlineStr">
        <is>
          <t>Bruttoergebnis je Mitarbeiter in USD</t>
        </is>
      </c>
      <c r="B52" s="5" t="inlineStr">
        <is>
          <t>Gross Profit per employee</t>
        </is>
      </c>
      <c r="C52" t="n">
        <v>240567</v>
      </c>
      <c r="D52" t="n">
        <v>239708</v>
      </c>
      <c r="E52" t="n">
        <v>340314</v>
      </c>
      <c r="F52" t="n">
        <v>86051</v>
      </c>
      <c r="G52" t="n">
        <v>153899</v>
      </c>
      <c r="H52" t="n">
        <v>356726</v>
      </c>
      <c r="I52" t="n">
        <v>510348</v>
      </c>
      <c r="J52" t="n">
        <v>758489</v>
      </c>
      <c r="K52" t="n">
        <v>794209</v>
      </c>
      <c r="L52" t="n">
        <v>674679</v>
      </c>
      <c r="M52" t="n">
        <v>425747</v>
      </c>
      <c r="N52" t="n">
        <v>468365</v>
      </c>
      <c r="O52" t="n">
        <v>860728</v>
      </c>
      <c r="P52" t="n">
        <v>860728</v>
      </c>
    </row>
    <row r="53">
      <c r="A53" s="5" t="inlineStr">
        <is>
          <t>Gewinn je Mitarbeiter in USD</t>
        </is>
      </c>
      <c r="B53" s="5" t="inlineStr">
        <is>
          <t>Earnings per employee</t>
        </is>
      </c>
      <c r="C53" t="n">
        <v>87673</v>
      </c>
      <c r="D53" t="n">
        <v>96899</v>
      </c>
      <c r="E53" t="n">
        <v>138743</v>
      </c>
      <c r="F53" t="n">
        <v>29114</v>
      </c>
      <c r="G53" t="n">
        <v>102218</v>
      </c>
      <c r="H53" t="n">
        <v>69572</v>
      </c>
      <c r="I53" t="n">
        <v>108167</v>
      </c>
      <c r="J53" t="n">
        <v>183076</v>
      </c>
      <c r="K53" t="n">
        <v>249516</v>
      </c>
      <c r="L53" t="n">
        <v>228801</v>
      </c>
      <c r="M53" t="n">
        <v>158298</v>
      </c>
      <c r="N53" t="n">
        <v>426092</v>
      </c>
      <c r="O53" t="n">
        <v>415919</v>
      </c>
      <c r="P53" t="n">
        <v>415919</v>
      </c>
    </row>
    <row r="54">
      <c r="A54" s="5" t="inlineStr">
        <is>
          <t>KGV (Kurs/Gewinn)</t>
        </is>
      </c>
      <c r="B54" s="5" t="inlineStr">
        <is>
          <t>PE (price/earnings)</t>
        </is>
      </c>
      <c r="C54" t="n">
        <v>18</v>
      </c>
      <c r="D54" t="n">
        <v>14.2</v>
      </c>
      <c r="E54" t="n">
        <v>13.2</v>
      </c>
      <c r="F54" t="n">
        <v>51.9</v>
      </c>
      <c r="G54" t="n">
        <v>10.8</v>
      </c>
      <c r="H54" t="n">
        <v>24.3</v>
      </c>
      <c r="I54" t="n">
        <v>20.2</v>
      </c>
      <c r="J54" t="n">
        <v>20</v>
      </c>
      <c r="K54" t="n">
        <v>15</v>
      </c>
      <c r="L54" t="n">
        <v>23.3</v>
      </c>
      <c r="M54" t="n">
        <v>23.6</v>
      </c>
      <c r="N54" t="n">
        <v>3.5</v>
      </c>
      <c r="O54" t="n">
        <v>7.2</v>
      </c>
      <c r="P54" t="n">
        <v>7.2</v>
      </c>
    </row>
    <row r="55">
      <c r="A55" s="5" t="inlineStr">
        <is>
          <t>KUV (Kurs/Umsatz)</t>
        </is>
      </c>
      <c r="B55" s="5" t="inlineStr">
        <is>
          <t>PS (price/sales)</t>
        </is>
      </c>
      <c r="C55" t="n">
        <v>1.82</v>
      </c>
      <c r="D55" t="n">
        <v>1.63</v>
      </c>
      <c r="E55" t="n">
        <v>2.09</v>
      </c>
      <c r="F55" t="n">
        <v>2.26</v>
      </c>
      <c r="G55" t="n">
        <v>1.94</v>
      </c>
      <c r="H55" t="n">
        <v>2.13</v>
      </c>
      <c r="I55" t="n">
        <v>2.24</v>
      </c>
      <c r="J55" t="n">
        <v>3.07</v>
      </c>
      <c r="K55" t="n">
        <v>3.05</v>
      </c>
      <c r="L55" t="n">
        <v>5.37</v>
      </c>
      <c r="M55" t="n">
        <v>5.33</v>
      </c>
      <c r="N55" t="n">
        <v>1.79</v>
      </c>
      <c r="O55" t="n">
        <v>2.59</v>
      </c>
      <c r="P55" t="n">
        <v>2.59</v>
      </c>
    </row>
    <row r="56">
      <c r="A56" s="5" t="inlineStr">
        <is>
          <t>KBV (Kurs/Buchwert)</t>
        </is>
      </c>
      <c r="B56" s="5" t="inlineStr">
        <is>
          <t>PB (price/book value)</t>
        </is>
      </c>
      <c r="C56" t="n">
        <v>1.22</v>
      </c>
      <c r="D56" t="n">
        <v>1.05</v>
      </c>
      <c r="E56" t="n">
        <v>1.35</v>
      </c>
      <c r="F56" t="n">
        <v>1.2</v>
      </c>
      <c r="G56" t="n">
        <v>0.99</v>
      </c>
      <c r="H56" t="n">
        <v>1.82</v>
      </c>
      <c r="I56" t="n">
        <v>1.99</v>
      </c>
      <c r="J56" t="n">
        <v>2.91</v>
      </c>
      <c r="K56" t="n">
        <v>2.99</v>
      </c>
      <c r="L56" t="n">
        <v>3.98</v>
      </c>
      <c r="M56" t="n">
        <v>2.96</v>
      </c>
      <c r="N56" t="n">
        <v>1.15</v>
      </c>
      <c r="O56" t="n">
        <v>2.44</v>
      </c>
      <c r="P56" t="n">
        <v>2.44</v>
      </c>
    </row>
    <row r="57">
      <c r="A57" s="5" t="inlineStr">
        <is>
          <t>KCV (Kurs/Cashflow)</t>
        </is>
      </c>
      <c r="B57" s="5" t="inlineStr">
        <is>
          <t>PC (price/cashflow)</t>
        </is>
      </c>
      <c r="C57" t="n">
        <v>4.32</v>
      </c>
      <c r="D57" t="n">
        <v>5.89</v>
      </c>
      <c r="E57" t="n">
        <v>4.72</v>
      </c>
      <c r="F57" t="n">
        <v>7.2</v>
      </c>
      <c r="G57" t="n">
        <v>16.77</v>
      </c>
      <c r="H57" t="n">
        <v>6.18</v>
      </c>
      <c r="I57" t="n">
        <v>7.83</v>
      </c>
      <c r="J57" t="n">
        <v>7.35</v>
      </c>
      <c r="K57" t="n">
        <v>7.52</v>
      </c>
      <c r="L57" t="n">
        <v>12.51</v>
      </c>
      <c r="M57" t="n">
        <v>15.71</v>
      </c>
      <c r="N57" t="n">
        <v>3.22</v>
      </c>
      <c r="O57" t="n">
        <v>4.97</v>
      </c>
      <c r="P57" t="n">
        <v>4.97</v>
      </c>
    </row>
    <row r="58">
      <c r="A58" s="5" t="inlineStr">
        <is>
          <t>Dividendenrendite in %</t>
        </is>
      </c>
      <c r="B58" s="5" t="inlineStr">
        <is>
          <t>Dividend Yield in %</t>
        </is>
      </c>
      <c r="C58" t="n">
        <v>1.94</v>
      </c>
      <c r="D58" t="n">
        <v>5.59</v>
      </c>
      <c r="E58" t="n">
        <v>5.06</v>
      </c>
      <c r="F58" t="n">
        <v>2.21</v>
      </c>
      <c r="G58" t="n">
        <v>0.45</v>
      </c>
      <c r="H58" t="n">
        <v>1.93</v>
      </c>
      <c r="I58" t="n">
        <v>7.01</v>
      </c>
      <c r="J58" t="n">
        <v>4.71</v>
      </c>
      <c r="K58" t="n">
        <v>2.34</v>
      </c>
      <c r="L58" t="n">
        <v>4.65</v>
      </c>
      <c r="M58" t="n">
        <v>1.43</v>
      </c>
      <c r="N58" t="n">
        <v>9.77</v>
      </c>
      <c r="O58" t="n">
        <v>4.98</v>
      </c>
      <c r="P58" t="n">
        <v>4.98</v>
      </c>
    </row>
    <row r="59">
      <c r="A59" s="5" t="inlineStr">
        <is>
          <t>Gewinnrendite in %</t>
        </is>
      </c>
      <c r="B59" s="5" t="inlineStr">
        <is>
          <t>Return on profit in %</t>
        </is>
      </c>
      <c r="C59" t="n">
        <v>5.6</v>
      </c>
      <c r="D59" t="n">
        <v>7</v>
      </c>
      <c r="E59" t="n">
        <v>7.6</v>
      </c>
      <c r="F59" t="n">
        <v>1.9</v>
      </c>
      <c r="G59" t="n">
        <v>9.300000000000001</v>
      </c>
      <c r="H59" t="n">
        <v>4.1</v>
      </c>
      <c r="I59" t="n">
        <v>4.9</v>
      </c>
      <c r="J59" t="n">
        <v>5</v>
      </c>
      <c r="K59" t="n">
        <v>6.6</v>
      </c>
      <c r="L59" t="n">
        <v>4.3</v>
      </c>
      <c r="M59" t="n">
        <v>4.2</v>
      </c>
      <c r="N59" t="n">
        <v>28.2</v>
      </c>
      <c r="O59" t="n">
        <v>13.9</v>
      </c>
      <c r="P59" t="n">
        <v>13.9</v>
      </c>
    </row>
    <row r="60">
      <c r="A60" s="5" t="inlineStr">
        <is>
          <t>Eigenkapitalrendite in %</t>
        </is>
      </c>
      <c r="B60" s="5" t="inlineStr">
        <is>
          <t>Return on Equity in %</t>
        </is>
      </c>
      <c r="C60" t="n">
        <v>6.79</v>
      </c>
      <c r="D60" t="n">
        <v>7.39</v>
      </c>
      <c r="E60" t="n">
        <v>10.26</v>
      </c>
      <c r="F60" t="n">
        <v>2.32</v>
      </c>
      <c r="G60" t="n">
        <v>9.15</v>
      </c>
      <c r="H60" t="n">
        <v>7.45</v>
      </c>
      <c r="I60" t="n">
        <v>9.81</v>
      </c>
      <c r="J60" t="n">
        <v>14.51</v>
      </c>
      <c r="K60" t="n">
        <v>19.96</v>
      </c>
      <c r="L60" t="n">
        <v>17.05</v>
      </c>
      <c r="M60" t="n">
        <v>12.51</v>
      </c>
      <c r="N60" t="n">
        <v>32.4</v>
      </c>
      <c r="O60" t="n">
        <v>34</v>
      </c>
      <c r="P60" t="n">
        <v>34</v>
      </c>
    </row>
    <row r="61">
      <c r="A61" s="5" t="inlineStr">
        <is>
          <t>Umsatzrendite in %</t>
        </is>
      </c>
      <c r="B61" s="5" t="inlineStr">
        <is>
          <t>Return on sales in %</t>
        </is>
      </c>
      <c r="C61" t="n">
        <v>10.1</v>
      </c>
      <c r="D61" t="n">
        <v>11.49</v>
      </c>
      <c r="E61" t="n">
        <v>15.8</v>
      </c>
      <c r="F61" t="n">
        <v>4.36</v>
      </c>
      <c r="G61" t="n">
        <v>17.92</v>
      </c>
      <c r="H61" t="n">
        <v>8.69</v>
      </c>
      <c r="I61" t="n">
        <v>11.05</v>
      </c>
      <c r="J61" t="n">
        <v>15.31</v>
      </c>
      <c r="K61" t="n">
        <v>20.35</v>
      </c>
      <c r="L61" t="n">
        <v>22.98</v>
      </c>
      <c r="M61" t="n">
        <v>22.54</v>
      </c>
      <c r="N61" t="n">
        <v>50.6</v>
      </c>
      <c r="O61" t="n">
        <v>36.12</v>
      </c>
      <c r="P61" t="n">
        <v>36.12</v>
      </c>
    </row>
    <row r="62">
      <c r="A62" s="5" t="inlineStr">
        <is>
          <t>Gesamtkapitalrendite in %</t>
        </is>
      </c>
      <c r="B62" s="5" t="inlineStr">
        <is>
          <t>Total Return on Investment in %</t>
        </is>
      </c>
      <c r="C62" t="n">
        <v>3.43</v>
      </c>
      <c r="D62" t="n">
        <v>3.86</v>
      </c>
      <c r="E62" t="n">
        <v>5.28</v>
      </c>
      <c r="F62" t="n">
        <v>1.15</v>
      </c>
      <c r="G62" t="n">
        <v>4.49</v>
      </c>
      <c r="H62" t="n">
        <v>3.59</v>
      </c>
      <c r="I62" t="n">
        <v>5.32</v>
      </c>
      <c r="J62" t="n">
        <v>8.02</v>
      </c>
      <c r="K62" t="n">
        <v>10.56</v>
      </c>
      <c r="L62" t="n">
        <v>9.08</v>
      </c>
      <c r="M62" t="n">
        <v>7.02</v>
      </c>
      <c r="N62" t="n">
        <v>21.45</v>
      </c>
      <c r="O62" t="n">
        <v>23.6</v>
      </c>
      <c r="P62" t="n">
        <v>23.6</v>
      </c>
    </row>
    <row r="63">
      <c r="A63" s="5" t="inlineStr">
        <is>
          <t>Return on Investment in %</t>
        </is>
      </c>
      <c r="B63" s="5" t="inlineStr">
        <is>
          <t>Return on Investment in %</t>
        </is>
      </c>
      <c r="C63" t="n">
        <v>3.43</v>
      </c>
      <c r="D63" t="n">
        <v>3.86</v>
      </c>
      <c r="E63" t="n">
        <v>5.28</v>
      </c>
      <c r="F63" t="n">
        <v>1.15</v>
      </c>
      <c r="G63" t="n">
        <v>4.49</v>
      </c>
      <c r="H63" t="n">
        <v>3.59</v>
      </c>
      <c r="I63" t="n">
        <v>5.32</v>
      </c>
      <c r="J63" t="n">
        <v>8.02</v>
      </c>
      <c r="K63" t="n">
        <v>10.56</v>
      </c>
      <c r="L63" t="n">
        <v>9.08</v>
      </c>
      <c r="M63" t="n">
        <v>7.02</v>
      </c>
      <c r="N63" t="n">
        <v>21.45</v>
      </c>
      <c r="O63" t="n">
        <v>23.6</v>
      </c>
      <c r="P63" t="n">
        <v>23.6</v>
      </c>
    </row>
    <row r="64">
      <c r="A64" s="5" t="inlineStr">
        <is>
          <t>Arbeitsintensität in %</t>
        </is>
      </c>
      <c r="B64" s="5" t="inlineStr">
        <is>
          <t>Work Intensity in %</t>
        </is>
      </c>
      <c r="C64" t="n">
        <v>24.68</v>
      </c>
      <c r="D64" t="n">
        <v>24.39</v>
      </c>
      <c r="E64" t="n">
        <v>25.55</v>
      </c>
      <c r="F64" t="n">
        <v>25.03</v>
      </c>
      <c r="G64" t="n">
        <v>21.82</v>
      </c>
      <c r="H64" t="n">
        <v>28.57</v>
      </c>
      <c r="I64" t="n">
        <v>33.91</v>
      </c>
      <c r="J64" t="n">
        <v>43.99</v>
      </c>
      <c r="K64" t="n">
        <v>40.87</v>
      </c>
      <c r="L64" t="n">
        <v>42.69</v>
      </c>
      <c r="M64" t="n">
        <v>43.45</v>
      </c>
      <c r="N64" t="n">
        <v>50.14</v>
      </c>
      <c r="O64" t="n">
        <v>49.71</v>
      </c>
      <c r="P64" t="n">
        <v>49.71</v>
      </c>
    </row>
    <row r="65">
      <c r="A65" s="5" t="inlineStr">
        <is>
          <t>Eigenkapitalquote in %</t>
        </is>
      </c>
      <c r="B65" s="5" t="inlineStr">
        <is>
          <t>Equity Ratio in %</t>
        </is>
      </c>
      <c r="C65" t="n">
        <v>50.54</v>
      </c>
      <c r="D65" t="n">
        <v>52.19</v>
      </c>
      <c r="E65" t="n">
        <v>51.5</v>
      </c>
      <c r="F65" t="n">
        <v>49.66</v>
      </c>
      <c r="G65" t="n">
        <v>49.1</v>
      </c>
      <c r="H65" t="n">
        <v>48.18</v>
      </c>
      <c r="I65" t="n">
        <v>54.28</v>
      </c>
      <c r="J65" t="n">
        <v>55.25</v>
      </c>
      <c r="K65" t="n">
        <v>52.94</v>
      </c>
      <c r="L65" t="n">
        <v>53.25</v>
      </c>
      <c r="M65" t="n">
        <v>56.13</v>
      </c>
      <c r="N65" t="n">
        <v>66.20999999999999</v>
      </c>
      <c r="O65" t="n">
        <v>69.42</v>
      </c>
      <c r="P65" t="n">
        <v>69.42</v>
      </c>
    </row>
    <row r="66">
      <c r="A66" s="5" t="inlineStr">
        <is>
          <t>Fremdkapitalquote in %</t>
        </is>
      </c>
      <c r="B66" s="5" t="inlineStr">
        <is>
          <t>Debt Ratio in %</t>
        </is>
      </c>
      <c r="C66" t="n">
        <v>49.46</v>
      </c>
      <c r="D66" t="n">
        <v>47.81</v>
      </c>
      <c r="E66" t="n">
        <v>48.5</v>
      </c>
      <c r="F66" t="n">
        <v>50.34</v>
      </c>
      <c r="G66" t="n">
        <v>50.9</v>
      </c>
      <c r="H66" t="n">
        <v>51.82</v>
      </c>
      <c r="I66" t="n">
        <v>45.72</v>
      </c>
      <c r="J66" t="n">
        <v>44.75</v>
      </c>
      <c r="K66" t="n">
        <v>47.06</v>
      </c>
      <c r="L66" t="n">
        <v>46.75</v>
      </c>
      <c r="M66" t="n">
        <v>43.87</v>
      </c>
      <c r="N66" t="n">
        <v>33.79</v>
      </c>
      <c r="O66" t="n">
        <v>30.58</v>
      </c>
      <c r="P66" t="n">
        <v>30.58</v>
      </c>
    </row>
    <row r="67">
      <c r="A67" s="5" t="inlineStr">
        <is>
          <t>Verschuldungsgrad in %</t>
        </is>
      </c>
      <c r="B67" s="5" t="inlineStr">
        <is>
          <t>Finance Gearing in %</t>
        </is>
      </c>
      <c r="C67" t="n">
        <v>97.87</v>
      </c>
      <c r="D67" t="n">
        <v>91.63</v>
      </c>
      <c r="E67" t="n">
        <v>94.16</v>
      </c>
      <c r="F67" t="n">
        <v>101.37</v>
      </c>
      <c r="G67" t="n">
        <v>103.68</v>
      </c>
      <c r="H67" t="n">
        <v>107.58</v>
      </c>
      <c r="I67" t="n">
        <v>84.25</v>
      </c>
      <c r="J67" t="n">
        <v>81</v>
      </c>
      <c r="K67" t="n">
        <v>88.91</v>
      </c>
      <c r="L67" t="n">
        <v>87.79000000000001</v>
      </c>
      <c r="M67" t="n">
        <v>78.15000000000001</v>
      </c>
      <c r="N67" t="n">
        <v>51.04</v>
      </c>
      <c r="O67" t="n">
        <v>44.05</v>
      </c>
      <c r="P67" t="n">
        <v>44.05</v>
      </c>
    </row>
    <row r="68">
      <c r="A68" s="5" t="inlineStr">
        <is>
          <t>Bruttoergebnis Marge in %</t>
        </is>
      </c>
      <c r="B68" s="5" t="inlineStr">
        <is>
          <t>Gross Profit Marge in %</t>
        </is>
      </c>
      <c r="C68" t="n">
        <v>27.71</v>
      </c>
      <c r="D68" t="n">
        <v>28.42</v>
      </c>
      <c r="E68" t="n">
        <v>38.77</v>
      </c>
      <c r="F68" t="n">
        <v>12.89</v>
      </c>
      <c r="G68" t="n">
        <v>26.97</v>
      </c>
      <c r="H68" t="n">
        <v>44.57</v>
      </c>
      <c r="I68" t="n">
        <v>52.11</v>
      </c>
      <c r="J68" t="n">
        <v>63.44</v>
      </c>
      <c r="K68" t="n">
        <v>64.78</v>
      </c>
      <c r="L68" t="n">
        <v>67.77</v>
      </c>
      <c r="M68" t="n">
        <v>60.61</v>
      </c>
      <c r="N68" t="n">
        <v>55.62</v>
      </c>
      <c r="O68" t="n">
        <v>74.73</v>
      </c>
    </row>
    <row r="69">
      <c r="A69" s="5" t="inlineStr">
        <is>
          <t>Kurzfristige Vermögensquote in %</t>
        </is>
      </c>
      <c r="B69" s="5" t="inlineStr">
        <is>
          <t>Current Assets Ratio in %</t>
        </is>
      </c>
      <c r="C69" t="n">
        <v>24.68</v>
      </c>
      <c r="D69" t="n">
        <v>24.38</v>
      </c>
      <c r="E69" t="n">
        <v>25.55</v>
      </c>
      <c r="F69" t="n">
        <v>25.03</v>
      </c>
      <c r="G69" t="n">
        <v>21.81</v>
      </c>
      <c r="H69" t="n">
        <v>28.57</v>
      </c>
      <c r="I69" t="n">
        <v>33.91</v>
      </c>
      <c r="J69" t="n">
        <v>43.99</v>
      </c>
      <c r="K69" t="n">
        <v>40.87</v>
      </c>
      <c r="L69" t="n">
        <v>42.69</v>
      </c>
      <c r="M69" t="n">
        <v>43.45</v>
      </c>
      <c r="N69" t="n">
        <v>50.13</v>
      </c>
      <c r="O69" t="n">
        <v>49.71</v>
      </c>
    </row>
    <row r="70">
      <c r="A70" s="5" t="inlineStr">
        <is>
          <t>Nettogewinn Marge in %</t>
        </is>
      </c>
      <c r="B70" s="5" t="inlineStr">
        <is>
          <t>Net Profit Marge in %</t>
        </is>
      </c>
      <c r="C70" t="n">
        <v>10.1</v>
      </c>
      <c r="D70" t="n">
        <v>11.49</v>
      </c>
      <c r="E70" t="n">
        <v>15.81</v>
      </c>
      <c r="F70" t="n">
        <v>4.36</v>
      </c>
      <c r="G70" t="n">
        <v>17.91</v>
      </c>
      <c r="H70" t="n">
        <v>8.69</v>
      </c>
      <c r="I70" t="n">
        <v>11.04</v>
      </c>
      <c r="J70" t="n">
        <v>15.31</v>
      </c>
      <c r="K70" t="n">
        <v>20.36</v>
      </c>
      <c r="L70" t="n">
        <v>22.98</v>
      </c>
      <c r="M70" t="n">
        <v>22.53</v>
      </c>
      <c r="N70" t="n">
        <v>50.61</v>
      </c>
      <c r="O70" t="n">
        <v>36.11</v>
      </c>
    </row>
    <row r="71">
      <c r="A71" s="5" t="inlineStr">
        <is>
          <t>Operative Ergebnis Marge in %</t>
        </is>
      </c>
      <c r="B71" s="5" t="inlineStr">
        <is>
          <t>EBIT Marge in %</t>
        </is>
      </c>
      <c r="C71" t="n">
        <v>28.2</v>
      </c>
      <c r="D71" t="n">
        <v>28.88</v>
      </c>
      <c r="E71" t="n">
        <v>40.03</v>
      </c>
      <c r="F71" t="n">
        <v>9.82</v>
      </c>
      <c r="G71" t="n">
        <v>8.800000000000001</v>
      </c>
      <c r="H71" t="n">
        <v>30.93</v>
      </c>
      <c r="I71" t="n">
        <v>36.14</v>
      </c>
      <c r="J71" t="n">
        <v>42.21</v>
      </c>
      <c r="K71" t="n">
        <v>50.97</v>
      </c>
      <c r="L71" t="n">
        <v>56.63</v>
      </c>
      <c r="M71" t="n">
        <v>49.41</v>
      </c>
      <c r="N71" t="n">
        <v>75.69</v>
      </c>
      <c r="O71" t="n">
        <v>69.38</v>
      </c>
    </row>
    <row r="72">
      <c r="A72" s="5" t="inlineStr">
        <is>
          <t>Vermögensumsschlag in %</t>
        </is>
      </c>
      <c r="B72" s="5" t="inlineStr">
        <is>
          <t>Asset Turnover in %</t>
        </is>
      </c>
      <c r="C72" t="n">
        <v>33.98</v>
      </c>
      <c r="D72" t="n">
        <v>33.56</v>
      </c>
      <c r="E72" t="n">
        <v>33.42</v>
      </c>
      <c r="F72" t="n">
        <v>26.39</v>
      </c>
      <c r="G72" t="n">
        <v>25.08</v>
      </c>
      <c r="H72" t="n">
        <v>41.28</v>
      </c>
      <c r="I72" t="n">
        <v>48.2</v>
      </c>
      <c r="J72" t="n">
        <v>52.37</v>
      </c>
      <c r="K72" t="n">
        <v>51.91</v>
      </c>
      <c r="L72" t="n">
        <v>39.5</v>
      </c>
      <c r="M72" t="n">
        <v>31.15</v>
      </c>
      <c r="N72" t="n">
        <v>42.4</v>
      </c>
      <c r="O72" t="n">
        <v>65.34999999999999</v>
      </c>
    </row>
    <row r="73">
      <c r="A73" s="5" t="inlineStr">
        <is>
          <t>Langfristige Vermögensquote in %</t>
        </is>
      </c>
      <c r="B73" s="5" t="inlineStr">
        <is>
          <t>Non-Current Assets Ratio in %</t>
        </is>
      </c>
      <c r="C73" t="n">
        <v>75.33</v>
      </c>
      <c r="D73" t="n">
        <v>75.62</v>
      </c>
      <c r="E73" t="n">
        <v>74.45</v>
      </c>
      <c r="F73" t="n">
        <v>74.95999999999999</v>
      </c>
      <c r="G73" t="n">
        <v>78.19</v>
      </c>
      <c r="H73" t="n">
        <v>71.43000000000001</v>
      </c>
      <c r="I73" t="n">
        <v>66.09</v>
      </c>
      <c r="J73" t="n">
        <v>56.01</v>
      </c>
      <c r="K73" t="n">
        <v>59.13</v>
      </c>
      <c r="L73" t="n">
        <v>57.31</v>
      </c>
      <c r="M73" t="n">
        <v>56.55</v>
      </c>
      <c r="N73" t="n">
        <v>49.87</v>
      </c>
      <c r="O73" t="n">
        <v>50.29</v>
      </c>
    </row>
    <row r="74">
      <c r="A74" s="5" t="inlineStr">
        <is>
          <t>Gesamtkapitalrentabilität</t>
        </is>
      </c>
      <c r="B74" s="5" t="inlineStr">
        <is>
          <t>ROA Return on Assets in %</t>
        </is>
      </c>
      <c r="C74" t="n">
        <v>3.43</v>
      </c>
      <c r="D74" t="n">
        <v>3.86</v>
      </c>
      <c r="E74" t="n">
        <v>5.28</v>
      </c>
      <c r="F74" t="n">
        <v>1.15</v>
      </c>
      <c r="G74" t="n">
        <v>4.49</v>
      </c>
      <c r="H74" t="n">
        <v>3.59</v>
      </c>
      <c r="I74" t="n">
        <v>5.32</v>
      </c>
      <c r="J74" t="n">
        <v>8.02</v>
      </c>
      <c r="K74" t="n">
        <v>10.57</v>
      </c>
      <c r="L74" t="n">
        <v>9.08</v>
      </c>
      <c r="M74" t="n">
        <v>7.02</v>
      </c>
      <c r="N74" t="n">
        <v>21.46</v>
      </c>
      <c r="O74" t="n">
        <v>23.6</v>
      </c>
    </row>
    <row r="75">
      <c r="A75" s="5" t="inlineStr">
        <is>
          <t>Ertrag des eingesetzten Kapitals</t>
        </is>
      </c>
      <c r="B75" s="5" t="inlineStr">
        <is>
          <t>ROCE Return on Cap. Empl. in %</t>
        </is>
      </c>
      <c r="C75" t="n">
        <v>10.72</v>
      </c>
      <c r="D75" t="n">
        <v>10.68</v>
      </c>
      <c r="E75" t="n">
        <v>15.03</v>
      </c>
      <c r="F75" t="n">
        <v>2.92</v>
      </c>
      <c r="G75" t="n">
        <v>2.47</v>
      </c>
      <c r="H75" t="n">
        <v>14.04</v>
      </c>
      <c r="I75" t="n">
        <v>19.17</v>
      </c>
      <c r="J75" t="n">
        <v>24.59</v>
      </c>
      <c r="K75" t="n">
        <v>28.89</v>
      </c>
      <c r="L75" t="n">
        <v>24.32</v>
      </c>
      <c r="M75" t="n">
        <v>17.19</v>
      </c>
      <c r="N75" t="n">
        <v>36.57</v>
      </c>
      <c r="O75" t="n">
        <v>48.37</v>
      </c>
    </row>
    <row r="76">
      <c r="A76" s="5" t="inlineStr">
        <is>
          <t>Eigenkapital zu Anlagevermögen</t>
        </is>
      </c>
      <c r="B76" s="5" t="inlineStr">
        <is>
          <t>Equity to Fixed Assets in %</t>
        </is>
      </c>
      <c r="C76" t="n">
        <v>67.09999999999999</v>
      </c>
      <c r="D76" t="n">
        <v>69.01000000000001</v>
      </c>
      <c r="E76" t="n">
        <v>69.17</v>
      </c>
      <c r="F76" t="n">
        <v>66.23999999999999</v>
      </c>
      <c r="G76" t="n">
        <v>62.79</v>
      </c>
      <c r="H76" t="n">
        <v>67.45</v>
      </c>
      <c r="I76" t="n">
        <v>82.12</v>
      </c>
      <c r="J76" t="n">
        <v>98.64</v>
      </c>
      <c r="K76" t="n">
        <v>89.52</v>
      </c>
      <c r="L76" t="n">
        <v>92.92</v>
      </c>
      <c r="M76" t="n">
        <v>99.27</v>
      </c>
      <c r="N76" t="n">
        <v>132.77</v>
      </c>
      <c r="O76" t="n">
        <v>138.03</v>
      </c>
    </row>
    <row r="77">
      <c r="A77" s="5" t="inlineStr">
        <is>
          <t>Liquidität Dritten Grades</t>
        </is>
      </c>
      <c r="B77" s="5" t="inlineStr">
        <is>
          <t>Current Ratio in %</t>
        </is>
      </c>
      <c r="C77" t="n">
        <v>232.8</v>
      </c>
      <c r="D77" t="n">
        <v>263.12</v>
      </c>
      <c r="E77" t="n">
        <v>232.39</v>
      </c>
      <c r="F77" t="n">
        <v>221.04</v>
      </c>
      <c r="G77" t="n">
        <v>205.21</v>
      </c>
      <c r="H77" t="n">
        <v>314.79</v>
      </c>
      <c r="I77" t="n">
        <v>371.44</v>
      </c>
      <c r="J77" t="n">
        <v>435.13</v>
      </c>
      <c r="K77" t="n">
        <v>485.54</v>
      </c>
      <c r="L77" t="n">
        <v>531.54</v>
      </c>
      <c r="M77" t="n">
        <v>415.13</v>
      </c>
      <c r="N77" t="n">
        <v>409.15</v>
      </c>
      <c r="O77" t="n">
        <v>794.05</v>
      </c>
    </row>
    <row r="78">
      <c r="A78" s="5" t="inlineStr">
        <is>
          <t>Operativer Cashflow</t>
        </is>
      </c>
      <c r="B78" s="5" t="inlineStr">
        <is>
          <t>Operating Cashflow in M</t>
        </is>
      </c>
      <c r="C78" t="n">
        <v>4258.9152</v>
      </c>
      <c r="D78" t="n">
        <v>5806.7154</v>
      </c>
      <c r="E78" t="n">
        <v>4653.2592</v>
      </c>
      <c r="F78" t="n">
        <v>7098.192</v>
      </c>
      <c r="G78" t="n">
        <v>16532.8722</v>
      </c>
      <c r="H78" t="n">
        <v>6092.614799999999</v>
      </c>
      <c r="I78" t="n">
        <v>7719.2838</v>
      </c>
      <c r="J78" t="n">
        <v>7246.071</v>
      </c>
      <c r="K78" t="n">
        <v>7413.968</v>
      </c>
      <c r="L78" t="n">
        <v>12333.609</v>
      </c>
      <c r="M78" t="n">
        <v>15488.489</v>
      </c>
      <c r="N78" t="n">
        <v>3174.598</v>
      </c>
      <c r="O78" t="n">
        <v>4899.923</v>
      </c>
    </row>
    <row r="79">
      <c r="A79" s="5" t="inlineStr">
        <is>
          <t>Aktienrückkauf</t>
        </is>
      </c>
      <c r="B79" s="5" t="inlineStr">
        <is>
          <t>Share Buyback in M</t>
        </is>
      </c>
      <c r="C79" t="n">
        <v>0</v>
      </c>
      <c r="D79" t="n">
        <v>0</v>
      </c>
      <c r="E79" t="n">
        <v>0</v>
      </c>
      <c r="F79" t="n">
        <v>0</v>
      </c>
      <c r="G79" t="n">
        <v>0</v>
      </c>
      <c r="H79" t="n">
        <v>0</v>
      </c>
      <c r="I79" t="n">
        <v>0</v>
      </c>
      <c r="J79" t="n">
        <v>0.03999999999996362</v>
      </c>
      <c r="K79" t="n">
        <v>0</v>
      </c>
      <c r="L79" t="n">
        <v>0</v>
      </c>
      <c r="M79" t="n">
        <v>0</v>
      </c>
      <c r="N79" t="n">
        <v>0</v>
      </c>
      <c r="O79" t="n">
        <v>0</v>
      </c>
    </row>
    <row r="80">
      <c r="A80" s="5" t="inlineStr">
        <is>
          <t>Umsatzwachstum 1J in %</t>
        </is>
      </c>
      <c r="B80" s="5" t="inlineStr">
        <is>
          <t>Revenue Growth 1Y in %</t>
        </is>
      </c>
      <c r="C80" t="n">
        <v>4.9</v>
      </c>
      <c r="D80" t="n">
        <v>-0.34</v>
      </c>
      <c r="E80" t="n">
        <v>31.12</v>
      </c>
      <c r="F80" t="n">
        <v>6.69</v>
      </c>
      <c r="G80" t="n">
        <v>-35.82</v>
      </c>
      <c r="H80" t="n">
        <v>-11.42</v>
      </c>
      <c r="I80" t="n">
        <v>-11.39</v>
      </c>
      <c r="J80" t="n">
        <v>10.93</v>
      </c>
      <c r="K80" t="n">
        <v>32.75</v>
      </c>
      <c r="L80" t="n">
        <v>54.47</v>
      </c>
      <c r="M80" t="n">
        <v>-12.16</v>
      </c>
      <c r="N80" t="n">
        <v>-11.86</v>
      </c>
      <c r="O80" t="inlineStr">
        <is>
          <t>-</t>
        </is>
      </c>
    </row>
    <row r="81">
      <c r="A81" s="5" t="inlineStr">
        <is>
          <t>Umsatzwachstum 3J in %</t>
        </is>
      </c>
      <c r="B81" s="5" t="inlineStr">
        <is>
          <t>Revenue Growth 3Y in %</t>
        </is>
      </c>
      <c r="C81" t="n">
        <v>11.89</v>
      </c>
      <c r="D81" t="n">
        <v>12.49</v>
      </c>
      <c r="E81" t="n">
        <v>0.66</v>
      </c>
      <c r="F81" t="n">
        <v>-13.52</v>
      </c>
      <c r="G81" t="n">
        <v>-19.54</v>
      </c>
      <c r="H81" t="n">
        <v>-3.96</v>
      </c>
      <c r="I81" t="n">
        <v>10.76</v>
      </c>
      <c r="J81" t="n">
        <v>32.72</v>
      </c>
      <c r="K81" t="n">
        <v>25.02</v>
      </c>
      <c r="L81" t="n">
        <v>10.15</v>
      </c>
      <c r="M81" t="n">
        <v>-8.01</v>
      </c>
      <c r="N81" t="inlineStr">
        <is>
          <t>-</t>
        </is>
      </c>
      <c r="O81" t="inlineStr">
        <is>
          <t>-</t>
        </is>
      </c>
    </row>
    <row r="82">
      <c r="A82" s="5" t="inlineStr">
        <is>
          <t>Umsatzwachstum 5J in %</t>
        </is>
      </c>
      <c r="B82" s="5" t="inlineStr">
        <is>
          <t>Revenue Growth 5Y in %</t>
        </is>
      </c>
      <c r="C82" t="n">
        <v>1.31</v>
      </c>
      <c r="D82" t="n">
        <v>-1.95</v>
      </c>
      <c r="E82" t="n">
        <v>-4.16</v>
      </c>
      <c r="F82" t="n">
        <v>-8.199999999999999</v>
      </c>
      <c r="G82" t="n">
        <v>-2.99</v>
      </c>
      <c r="H82" t="n">
        <v>15.07</v>
      </c>
      <c r="I82" t="n">
        <v>14.92</v>
      </c>
      <c r="J82" t="n">
        <v>14.83</v>
      </c>
      <c r="K82" t="n">
        <v>12.64</v>
      </c>
      <c r="L82" t="inlineStr">
        <is>
          <t>-</t>
        </is>
      </c>
      <c r="M82" t="inlineStr">
        <is>
          <t>-</t>
        </is>
      </c>
      <c r="N82" t="inlineStr">
        <is>
          <t>-</t>
        </is>
      </c>
      <c r="O82" t="inlineStr">
        <is>
          <t>-</t>
        </is>
      </c>
    </row>
    <row r="83">
      <c r="A83" s="5" t="inlineStr">
        <is>
          <t>Umsatzwachstum 10J in %</t>
        </is>
      </c>
      <c r="B83" s="5" t="inlineStr">
        <is>
          <t>Revenue Growth 10Y in %</t>
        </is>
      </c>
      <c r="C83" t="n">
        <v>8.19</v>
      </c>
      <c r="D83" t="n">
        <v>6.48</v>
      </c>
      <c r="E83" t="n">
        <v>5.33</v>
      </c>
      <c r="F83" t="n">
        <v>2.22</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-7.78</v>
      </c>
      <c r="D84" t="n">
        <v>-27.56</v>
      </c>
      <c r="E84" t="n">
        <v>375.06</v>
      </c>
      <c r="F84" t="n">
        <v>-74.02</v>
      </c>
      <c r="G84" t="n">
        <v>32.27</v>
      </c>
      <c r="H84" t="n">
        <v>-30.29</v>
      </c>
      <c r="I84" t="n">
        <v>-36.09</v>
      </c>
      <c r="J84" t="n">
        <v>-16.57</v>
      </c>
      <c r="K84" t="n">
        <v>17.59</v>
      </c>
      <c r="L84" t="n">
        <v>57.56</v>
      </c>
      <c r="M84" t="n">
        <v>-60.88</v>
      </c>
      <c r="N84" t="n">
        <v>23.52</v>
      </c>
      <c r="O84" t="inlineStr">
        <is>
          <t>-</t>
        </is>
      </c>
    </row>
    <row r="85">
      <c r="A85" s="5" t="inlineStr">
        <is>
          <t>Gewinnwachstum 3J in %</t>
        </is>
      </c>
      <c r="B85" s="5" t="inlineStr">
        <is>
          <t>Earnings Growth 3Y in %</t>
        </is>
      </c>
      <c r="C85" t="n">
        <v>113.24</v>
      </c>
      <c r="D85" t="n">
        <v>91.16</v>
      </c>
      <c r="E85" t="n">
        <v>111.1</v>
      </c>
      <c r="F85" t="n">
        <v>-24.01</v>
      </c>
      <c r="G85" t="n">
        <v>-11.37</v>
      </c>
      <c r="H85" t="n">
        <v>-27.65</v>
      </c>
      <c r="I85" t="n">
        <v>-11.69</v>
      </c>
      <c r="J85" t="n">
        <v>19.53</v>
      </c>
      <c r="K85" t="n">
        <v>4.76</v>
      </c>
      <c r="L85" t="n">
        <v>6.73</v>
      </c>
      <c r="M85" t="n">
        <v>-12.45</v>
      </c>
      <c r="N85" t="inlineStr">
        <is>
          <t>-</t>
        </is>
      </c>
      <c r="O85" t="inlineStr">
        <is>
          <t>-</t>
        </is>
      </c>
    </row>
    <row r="86">
      <c r="A86" s="5" t="inlineStr">
        <is>
          <t>Gewinnwachstum 5J in %</t>
        </is>
      </c>
      <c r="B86" s="5" t="inlineStr">
        <is>
          <t>Earnings Growth 5Y in %</t>
        </is>
      </c>
      <c r="C86" t="n">
        <v>59.59</v>
      </c>
      <c r="D86" t="n">
        <v>55.09</v>
      </c>
      <c r="E86" t="n">
        <v>53.39</v>
      </c>
      <c r="F86" t="n">
        <v>-24.94</v>
      </c>
      <c r="G86" t="n">
        <v>-6.62</v>
      </c>
      <c r="H86" t="n">
        <v>-1.56</v>
      </c>
      <c r="I86" t="n">
        <v>-7.68</v>
      </c>
      <c r="J86" t="n">
        <v>4.24</v>
      </c>
      <c r="K86" t="n">
        <v>7.56</v>
      </c>
      <c r="L86" t="inlineStr">
        <is>
          <t>-</t>
        </is>
      </c>
      <c r="M86" t="inlineStr">
        <is>
          <t>-</t>
        </is>
      </c>
      <c r="N86" t="inlineStr">
        <is>
          <t>-</t>
        </is>
      </c>
      <c r="O86" t="inlineStr">
        <is>
          <t>-</t>
        </is>
      </c>
    </row>
    <row r="87">
      <c r="A87" s="5" t="inlineStr">
        <is>
          <t>Gewinnwachstum 10J in %</t>
        </is>
      </c>
      <c r="B87" s="5" t="inlineStr">
        <is>
          <t>Earnings Growth 10Y in %</t>
        </is>
      </c>
      <c r="C87" t="n">
        <v>29.02</v>
      </c>
      <c r="D87" t="n">
        <v>23.71</v>
      </c>
      <c r="E87" t="n">
        <v>28.81</v>
      </c>
      <c r="F87" t="n">
        <v>-8.69</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0.3</v>
      </c>
      <c r="D88" t="n">
        <v>0.26</v>
      </c>
      <c r="E88" t="n">
        <v>0.25</v>
      </c>
      <c r="F88" t="n">
        <v>-2.08</v>
      </c>
      <c r="G88" t="n">
        <v>-1.63</v>
      </c>
      <c r="H88" t="n">
        <v>-15.58</v>
      </c>
      <c r="I88" t="n">
        <v>-2.63</v>
      </c>
      <c r="J88" t="n">
        <v>4.72</v>
      </c>
      <c r="K88" t="n">
        <v>1.98</v>
      </c>
      <c r="L88" t="inlineStr">
        <is>
          <t>-</t>
        </is>
      </c>
      <c r="M88" t="inlineStr">
        <is>
          <t>-</t>
        </is>
      </c>
      <c r="N88" t="inlineStr">
        <is>
          <t>-</t>
        </is>
      </c>
      <c r="O88" t="inlineStr">
        <is>
          <t>-</t>
        </is>
      </c>
    </row>
    <row r="89">
      <c r="A89" s="5" t="inlineStr">
        <is>
          <t>EBIT-Wachstum 1J in %</t>
        </is>
      </c>
      <c r="B89" s="5" t="inlineStr">
        <is>
          <t>EBIT Growth 1Y in %</t>
        </is>
      </c>
      <c r="C89" t="n">
        <v>2.41</v>
      </c>
      <c r="D89" t="n">
        <v>-28.09</v>
      </c>
      <c r="E89" t="n">
        <v>434.44</v>
      </c>
      <c r="F89" t="n">
        <v>19.12</v>
      </c>
      <c r="G89" t="n">
        <v>-81.75</v>
      </c>
      <c r="H89" t="n">
        <v>-24.19</v>
      </c>
      <c r="I89" t="n">
        <v>-24.15</v>
      </c>
      <c r="J89" t="n">
        <v>-8.140000000000001</v>
      </c>
      <c r="K89" t="n">
        <v>19.48</v>
      </c>
      <c r="L89" t="n">
        <v>77.05</v>
      </c>
      <c r="M89" t="n">
        <v>-42.66</v>
      </c>
      <c r="N89" t="n">
        <v>-3.84</v>
      </c>
      <c r="O89" t="inlineStr">
        <is>
          <t>-</t>
        </is>
      </c>
    </row>
    <row r="90">
      <c r="A90" s="5" t="inlineStr">
        <is>
          <t>EBIT-Wachstum 3J in %</t>
        </is>
      </c>
      <c r="B90" s="5" t="inlineStr">
        <is>
          <t>EBIT Growth 3Y in %</t>
        </is>
      </c>
      <c r="C90" t="n">
        <v>136.25</v>
      </c>
      <c r="D90" t="n">
        <v>141.82</v>
      </c>
      <c r="E90" t="n">
        <v>123.94</v>
      </c>
      <c r="F90" t="n">
        <v>-28.94</v>
      </c>
      <c r="G90" t="n">
        <v>-43.36</v>
      </c>
      <c r="H90" t="n">
        <v>-18.83</v>
      </c>
      <c r="I90" t="n">
        <v>-4.27</v>
      </c>
      <c r="J90" t="n">
        <v>29.46</v>
      </c>
      <c r="K90" t="n">
        <v>17.96</v>
      </c>
      <c r="L90" t="n">
        <v>10.18</v>
      </c>
      <c r="M90" t="n">
        <v>-15.5</v>
      </c>
      <c r="N90" t="inlineStr">
        <is>
          <t>-</t>
        </is>
      </c>
      <c r="O90" t="inlineStr">
        <is>
          <t>-</t>
        </is>
      </c>
    </row>
    <row r="91">
      <c r="A91" s="5" t="inlineStr">
        <is>
          <t>EBIT-Wachstum 5J in %</t>
        </is>
      </c>
      <c r="B91" s="5" t="inlineStr">
        <is>
          <t>EBIT Growth 5Y in %</t>
        </is>
      </c>
      <c r="C91" t="n">
        <v>69.23</v>
      </c>
      <c r="D91" t="n">
        <v>63.91</v>
      </c>
      <c r="E91" t="n">
        <v>64.69</v>
      </c>
      <c r="F91" t="n">
        <v>-23.82</v>
      </c>
      <c r="G91" t="n">
        <v>-23.75</v>
      </c>
      <c r="H91" t="n">
        <v>8.01</v>
      </c>
      <c r="I91" t="n">
        <v>4.32</v>
      </c>
      <c r="J91" t="n">
        <v>8.380000000000001</v>
      </c>
      <c r="K91" t="n">
        <v>10.01</v>
      </c>
      <c r="L91" t="inlineStr">
        <is>
          <t>-</t>
        </is>
      </c>
      <c r="M91" t="inlineStr">
        <is>
          <t>-</t>
        </is>
      </c>
      <c r="N91" t="inlineStr">
        <is>
          <t>-</t>
        </is>
      </c>
      <c r="O91" t="inlineStr">
        <is>
          <t>-</t>
        </is>
      </c>
    </row>
    <row r="92">
      <c r="A92" s="5" t="inlineStr">
        <is>
          <t>EBIT-Wachstum 10J in %</t>
        </is>
      </c>
      <c r="B92" s="5" t="inlineStr">
        <is>
          <t>EBIT Growth 10Y in %</t>
        </is>
      </c>
      <c r="C92" t="n">
        <v>38.62</v>
      </c>
      <c r="D92" t="n">
        <v>34.11</v>
      </c>
      <c r="E92" t="n">
        <v>36.54</v>
      </c>
      <c r="F92" t="n">
        <v>-6.91</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-26.66</v>
      </c>
      <c r="D93" t="n">
        <v>24.79</v>
      </c>
      <c r="E93" t="n">
        <v>-34.44</v>
      </c>
      <c r="F93" t="n">
        <v>-57.07</v>
      </c>
      <c r="G93" t="n">
        <v>171.36</v>
      </c>
      <c r="H93" t="n">
        <v>-21.07</v>
      </c>
      <c r="I93" t="n">
        <v>6.53</v>
      </c>
      <c r="J93" t="n">
        <v>-2.26</v>
      </c>
      <c r="K93" t="n">
        <v>-39.89</v>
      </c>
      <c r="L93" t="n">
        <v>-20.37</v>
      </c>
      <c r="M93" t="n">
        <v>387.89</v>
      </c>
      <c r="N93" t="n">
        <v>-35.21</v>
      </c>
      <c r="O93" t="inlineStr">
        <is>
          <t>-</t>
        </is>
      </c>
    </row>
    <row r="94">
      <c r="A94" s="5" t="inlineStr">
        <is>
          <t>Op.Cashflow Wachstum 3J in %</t>
        </is>
      </c>
      <c r="B94" s="5" t="inlineStr">
        <is>
          <t>Op.Cashflow Wachstum 3Y in %</t>
        </is>
      </c>
      <c r="C94" t="n">
        <v>-12.1</v>
      </c>
      <c r="D94" t="n">
        <v>-22.24</v>
      </c>
      <c r="E94" t="n">
        <v>26.62</v>
      </c>
      <c r="F94" t="n">
        <v>31.07</v>
      </c>
      <c r="G94" t="n">
        <v>52.27</v>
      </c>
      <c r="H94" t="n">
        <v>-5.6</v>
      </c>
      <c r="I94" t="n">
        <v>-11.87</v>
      </c>
      <c r="J94" t="n">
        <v>-20.84</v>
      </c>
      <c r="K94" t="n">
        <v>109.21</v>
      </c>
      <c r="L94" t="n">
        <v>110.77</v>
      </c>
      <c r="M94" t="n">
        <v>117.56</v>
      </c>
      <c r="N94" t="inlineStr">
        <is>
          <t>-</t>
        </is>
      </c>
      <c r="O94" t="inlineStr">
        <is>
          <t>-</t>
        </is>
      </c>
    </row>
    <row r="95">
      <c r="A95" s="5" t="inlineStr">
        <is>
          <t>Op.Cashflow Wachstum 5J in %</t>
        </is>
      </c>
      <c r="B95" s="5" t="inlineStr">
        <is>
          <t>Op.Cashflow Wachstum 5Y in %</t>
        </is>
      </c>
      <c r="C95" t="n">
        <v>15.6</v>
      </c>
      <c r="D95" t="n">
        <v>16.71</v>
      </c>
      <c r="E95" t="n">
        <v>13.06</v>
      </c>
      <c r="F95" t="n">
        <v>19.5</v>
      </c>
      <c r="G95" t="n">
        <v>22.93</v>
      </c>
      <c r="H95" t="n">
        <v>-15.41</v>
      </c>
      <c r="I95" t="n">
        <v>66.38</v>
      </c>
      <c r="J95" t="n">
        <v>58.03</v>
      </c>
      <c r="K95" t="n">
        <v>58.48</v>
      </c>
      <c r="L95" t="inlineStr">
        <is>
          <t>-</t>
        </is>
      </c>
      <c r="M95" t="inlineStr">
        <is>
          <t>-</t>
        </is>
      </c>
      <c r="N95" t="inlineStr">
        <is>
          <t>-</t>
        </is>
      </c>
      <c r="O95" t="inlineStr">
        <is>
          <t>-</t>
        </is>
      </c>
    </row>
    <row r="96">
      <c r="A96" s="5" t="inlineStr">
        <is>
          <t>Op.Cashflow Wachstum 10J in %</t>
        </is>
      </c>
      <c r="B96" s="5" t="inlineStr">
        <is>
          <t>Op.Cashflow Wachstum 10Y in %</t>
        </is>
      </c>
      <c r="C96" t="n">
        <v>0.09</v>
      </c>
      <c r="D96" t="n">
        <v>41.55</v>
      </c>
      <c r="E96" t="n">
        <v>35.55</v>
      </c>
      <c r="F96" t="n">
        <v>38.99</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2057</v>
      </c>
      <c r="D97" t="n">
        <v>2132</v>
      </c>
      <c r="E97" t="n">
        <v>2068</v>
      </c>
      <c r="F97" t="n">
        <v>1881</v>
      </c>
      <c r="G97" t="n">
        <v>1515</v>
      </c>
      <c r="H97" t="n">
        <v>2498</v>
      </c>
      <c r="I97" t="n">
        <v>3070</v>
      </c>
      <c r="J97" t="n">
        <v>4360</v>
      </c>
      <c r="K97" t="n">
        <v>3799</v>
      </c>
      <c r="L97" t="n">
        <v>4016</v>
      </c>
      <c r="M97" t="n">
        <v>3137</v>
      </c>
      <c r="N97" t="n">
        <v>3014</v>
      </c>
      <c r="O97" t="n">
        <v>2544</v>
      </c>
      <c r="P97" t="n">
        <v>2544</v>
      </c>
    </row>
  </sheetData>
  <pageMargins bottom="1" footer="0.5" header="0.5" left="0.75" right="0.75" top="1"/>
</worksheet>
</file>

<file path=xl/worksheets/sheet50.xml><?xml version="1.0" encoding="utf-8"?>
<worksheet xmlns="http://schemas.openxmlformats.org/spreadsheetml/2006/main">
  <sheetPr>
    <outlinePr summaryBelow="1" summaryRight="1"/>
    <pageSetUpPr/>
  </sheetPr>
  <dimension ref="A1:O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2"/>
    <col customWidth="1" max="15" min="15" width="10"/>
  </cols>
  <sheetData>
    <row r="1">
      <c r="A1" s="1" t="inlineStr">
        <is>
          <t xml:space="preserve">ITV </t>
        </is>
      </c>
      <c r="B1" s="2" t="inlineStr">
        <is>
          <t>WKN: A0BLQP  ISIN: GB0033986497  US-Symbol:ITVPF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+44-20-7156-6000</t>
        </is>
      </c>
      <c r="G4" t="inlineStr">
        <is>
          <t>05.03.2020</t>
        </is>
      </c>
      <c r="H4" t="inlineStr">
        <is>
          <t>Preliminary Results</t>
        </is>
      </c>
      <c r="J4" t="inlineStr">
        <is>
          <t>The Capital Group Companies Inc.</t>
        </is>
      </c>
      <c r="L4" t="inlineStr">
        <is>
          <t>9,99%</t>
        </is>
      </c>
    </row>
    <row r="5">
      <c r="A5" s="5" t="inlineStr">
        <is>
          <t>Ticker</t>
        </is>
      </c>
      <c r="B5" t="inlineStr">
        <is>
          <t>IJ7</t>
        </is>
      </c>
      <c r="C5" s="5" t="inlineStr">
        <is>
          <t>Fax</t>
        </is>
      </c>
      <c r="D5" s="5" t="inlineStr"/>
      <c r="E5" t="inlineStr">
        <is>
          <t>-</t>
        </is>
      </c>
      <c r="G5" t="inlineStr">
        <is>
          <t>23.03.2020</t>
        </is>
      </c>
      <c r="H5" t="inlineStr">
        <is>
          <t>Publication Of Annual Report</t>
        </is>
      </c>
      <c r="J5" t="inlineStr">
        <is>
          <t>Liberty Global Incorporated Limited</t>
        </is>
      </c>
      <c r="L5" t="inlineStr">
        <is>
          <t>9,90%</t>
        </is>
      </c>
    </row>
    <row r="6">
      <c r="A6" s="5" t="inlineStr">
        <is>
          <t>Gelistet Seit / Listed Since</t>
        </is>
      </c>
      <c r="B6" t="inlineStr">
        <is>
          <t>-</t>
        </is>
      </c>
      <c r="C6" s="5" t="inlineStr">
        <is>
          <t>Internet</t>
        </is>
      </c>
      <c r="D6" s="5" t="inlineStr"/>
      <c r="E6" t="inlineStr">
        <is>
          <t>http://www.itvplc.com/</t>
        </is>
      </c>
      <c r="G6" t="inlineStr">
        <is>
          <t>24.07.2020</t>
        </is>
      </c>
      <c r="H6" t="inlineStr">
        <is>
          <t>Score Half Year (Subject To Change)</t>
        </is>
      </c>
      <c r="J6" t="inlineStr">
        <is>
          <t>BlackRock Inc.</t>
        </is>
      </c>
      <c r="L6" t="inlineStr">
        <is>
          <t>5,21%</t>
        </is>
      </c>
    </row>
    <row r="7">
      <c r="A7" s="5" t="inlineStr">
        <is>
          <t>Nominalwert / Nominal Value</t>
        </is>
      </c>
      <c r="B7" t="inlineStr">
        <is>
          <t>-</t>
        </is>
      </c>
      <c r="C7" s="5" t="inlineStr">
        <is>
          <t>Inv. Relations Telefon / Phone</t>
        </is>
      </c>
      <c r="D7" s="5" t="inlineStr"/>
      <c r="E7" t="inlineStr">
        <is>
          <t>+44-20-7157-6555</t>
        </is>
      </c>
      <c r="J7" t="inlineStr">
        <is>
          <t>Amerprise Financial, Inc and its group</t>
        </is>
      </c>
      <c r="L7" t="inlineStr">
        <is>
          <t>5,08%</t>
        </is>
      </c>
    </row>
    <row r="8">
      <c r="A8" s="5" t="inlineStr">
        <is>
          <t>Land / Country</t>
        </is>
      </c>
      <c r="B8" t="inlineStr">
        <is>
          <t>Großbritannien</t>
        </is>
      </c>
      <c r="C8" s="5" t="inlineStr">
        <is>
          <t>Inv. Relations E-Mail</t>
        </is>
      </c>
      <c r="D8" s="5" t="inlineStr"/>
      <c r="E8" t="inlineStr">
        <is>
          <t>investor.relations@itv.com</t>
        </is>
      </c>
      <c r="J8" t="inlineStr">
        <is>
          <t>Freefloat</t>
        </is>
      </c>
      <c r="L8" t="inlineStr">
        <is>
          <t>69,82%</t>
        </is>
      </c>
    </row>
    <row r="9">
      <c r="A9" s="5" t="inlineStr">
        <is>
          <t>Währung / Currency</t>
        </is>
      </c>
      <c r="B9" t="inlineStr">
        <is>
          <t>GBP</t>
        </is>
      </c>
      <c r="C9" s="5" t="inlineStr">
        <is>
          <t>Kontaktperson / Contact Person</t>
        </is>
      </c>
      <c r="D9" s="5" t="inlineStr"/>
      <c r="E9" t="inlineStr">
        <is>
          <t>Pippa Foulds</t>
        </is>
      </c>
    </row>
    <row r="10">
      <c r="A10" s="5" t="inlineStr">
        <is>
          <t>Branche / Industry</t>
        </is>
      </c>
      <c r="B10" t="inlineStr">
        <is>
          <t>Other Industries</t>
        </is>
      </c>
      <c r="C10" s="5" t="inlineStr"/>
      <c r="D10" s="5" t="inlineStr"/>
    </row>
    <row r="11">
      <c r="A11" s="5" t="inlineStr">
        <is>
          <t>Sektor / Sector</t>
        </is>
      </c>
      <c r="B11" t="inlineStr">
        <is>
          <t>Various</t>
        </is>
      </c>
    </row>
    <row r="12">
      <c r="A12" s="5" t="inlineStr">
        <is>
          <t>Typ / Genre</t>
        </is>
      </c>
      <c r="B12" t="inlineStr">
        <is>
          <t>Namensaktie</t>
        </is>
      </c>
    </row>
    <row r="13">
      <c r="A13" s="5" t="inlineStr">
        <is>
          <t>Adresse / Address</t>
        </is>
      </c>
      <c r="B13" t="inlineStr">
        <is>
          <t>ITV plcThe London Television Centre Upper Ground  UK-London SE1 9LT</t>
        </is>
      </c>
    </row>
    <row r="14">
      <c r="A14" s="5" t="inlineStr">
        <is>
          <t>Management</t>
        </is>
      </c>
      <c r="B14" t="inlineStr">
        <is>
          <t>Dame Carolyn McCall, Julian Bellamy, Chris Kennedy, Kevin Lygo, Paul Moore, Kyla Mullins, David Osborn, Rufus Radcliffe, Mark Smith, Kelly Williams</t>
        </is>
      </c>
    </row>
    <row r="15">
      <c r="A15" s="5" t="inlineStr">
        <is>
          <t>Aufsichtsrat / Board</t>
        </is>
      </c>
      <c r="B15" t="inlineStr">
        <is>
          <t>Sir Peter Bazalgette, Dame Carolyn McCall, Salman Amin, Chris Kennedy, Edward Bonham Carter, Margaret Ewing, Roger Faxon, Mary Harris, Anna Manz, Duncan Painter, Kyla Mullins</t>
        </is>
      </c>
    </row>
    <row r="16">
      <c r="A16" s="5" t="inlineStr">
        <is>
          <t>Beschreibung</t>
        </is>
      </c>
      <c r="B16" t="inlineStr">
        <is>
          <t>ITV plc ist ein britisches TV-Unternehmen. Die Geschäftsaktivitäten sind in die Segmente Broadcasting und Online und ITV Studios gegliedert. Der Konzern betreibt die frei empfangbaren Kanäle ITV, ITVBe, ITV2, ITV3 und ITV4 und CITV sowie den Pay-Kanal ITV Encore. Diese können über DTT, Kabel oder Satellit empfangen werden. Darüber hinaus bietet ITV eine Reihe von neuen Medien und interaktive Diensten über das Internet, Mobiltelefone und Breitband an. ITV Studios produziert und vertreibt Fernsehprogramme für ihre eigenen Kanäle wie auch für britische und internationale Sender und bietet ein umfangreiches Angebot in den Bereichen wie unter anderem Drama, Unterhaltung, Nachrichten, aktuelles Zeitgeschehen, Sport- und Quiz-und Game-Shows an. Der Hauptsitz der Independent Television (ITV) plc ist in London, UK. Copyright 2014 FINANCE BASE AG</t>
        </is>
      </c>
    </row>
    <row r="17">
      <c r="A17" s="5" t="inlineStr">
        <is>
          <t>Profile</t>
        </is>
      </c>
      <c r="B17" t="inlineStr">
        <is>
          <t>ITV plc is a British TV company. The business activities are divided into the segments Broadcasting and online and ITV Studios. The Group operates the free to air channels ITV, ITVBe, ITV2, ITV3 and ITV4 and CITV and the pay channel ITV Encore. These can be received via DTT, cable or satellite. In addition, ITV offers a range of new media and interactive services over the Internet, mobile phones and broadband. ITV Studios produces and distributes TV programs for their own channels as well as UK and international TV channels, offering a comprehensive range in areas such as, among others, drama, entertainment, news, current affairs, sports and quiz and game shows. The headquarters of the Independent Television (ITV) plc in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row>
    <row r="20">
      <c r="A20" s="5" t="inlineStr">
        <is>
          <t>Umsatz</t>
        </is>
      </c>
      <c r="B20" s="5" t="inlineStr">
        <is>
          <t>Revenue</t>
        </is>
      </c>
      <c r="C20" t="n">
        <v>3308</v>
      </c>
      <c r="D20" t="n">
        <v>3211</v>
      </c>
      <c r="E20" t="n">
        <v>3132</v>
      </c>
      <c r="F20" t="n">
        <v>3064</v>
      </c>
      <c r="G20" t="n">
        <v>2972</v>
      </c>
      <c r="H20" t="n">
        <v>2590</v>
      </c>
      <c r="I20" t="n">
        <v>2389</v>
      </c>
      <c r="J20" t="n">
        <v>2196</v>
      </c>
      <c r="K20" t="n">
        <v>2140</v>
      </c>
      <c r="L20" t="n">
        <v>2064</v>
      </c>
      <c r="M20" t="n">
        <v>1879</v>
      </c>
      <c r="N20" t="n">
        <v>2029</v>
      </c>
      <c r="O20" t="n">
        <v>2082</v>
      </c>
    </row>
    <row r="21">
      <c r="A21" s="5" t="inlineStr">
        <is>
          <t>Operatives Ergebnis (EBIT)</t>
        </is>
      </c>
      <c r="B21" s="5" t="inlineStr">
        <is>
          <t>EBIT Earning Before Interest &amp; Tax</t>
        </is>
      </c>
      <c r="C21" t="n">
        <v>535</v>
      </c>
      <c r="D21" t="n">
        <v>600</v>
      </c>
      <c r="E21" t="n">
        <v>555</v>
      </c>
      <c r="F21" t="n">
        <v>604</v>
      </c>
      <c r="G21" t="n">
        <v>666</v>
      </c>
      <c r="H21" t="n">
        <v>651</v>
      </c>
      <c r="I21" t="n">
        <v>546</v>
      </c>
      <c r="J21" t="n">
        <v>453</v>
      </c>
      <c r="K21" t="n">
        <v>404</v>
      </c>
      <c r="L21" t="n">
        <v>364</v>
      </c>
      <c r="M21" t="n">
        <v>196</v>
      </c>
      <c r="N21" t="n">
        <v>-2647</v>
      </c>
      <c r="O21" t="n">
        <v>192</v>
      </c>
    </row>
    <row r="22">
      <c r="A22" s="5" t="inlineStr">
        <is>
          <t>Finanzergebnis</t>
        </is>
      </c>
      <c r="B22" s="5" t="inlineStr">
        <is>
          <t>Financial Result</t>
        </is>
      </c>
      <c r="C22" t="n">
        <v>-5</v>
      </c>
      <c r="D22" t="n">
        <v>-33</v>
      </c>
      <c r="E22" t="n">
        <v>-55</v>
      </c>
      <c r="F22" t="n">
        <v>-51</v>
      </c>
      <c r="G22" t="n">
        <v>-25</v>
      </c>
      <c r="H22" t="n">
        <v>-46</v>
      </c>
      <c r="I22" t="n">
        <v>-111</v>
      </c>
      <c r="J22" t="n">
        <v>-105</v>
      </c>
      <c r="K22" t="n">
        <v>-77</v>
      </c>
      <c r="L22" t="n">
        <v>-78</v>
      </c>
      <c r="M22" t="n">
        <v>-171</v>
      </c>
      <c r="N22" t="n">
        <v>-85</v>
      </c>
      <c r="O22" t="n">
        <v>-4</v>
      </c>
    </row>
    <row r="23">
      <c r="A23" s="5" t="inlineStr">
        <is>
          <t>Ergebnis vor Steuer (EBT)</t>
        </is>
      </c>
      <c r="B23" s="5" t="inlineStr">
        <is>
          <t>EBT Earning Before Tax</t>
        </is>
      </c>
      <c r="C23" t="n">
        <v>530</v>
      </c>
      <c r="D23" t="n">
        <v>567</v>
      </c>
      <c r="E23" t="n">
        <v>500</v>
      </c>
      <c r="F23" t="n">
        <v>553</v>
      </c>
      <c r="G23" t="n">
        <v>641</v>
      </c>
      <c r="H23" t="n">
        <v>605</v>
      </c>
      <c r="I23" t="n">
        <v>435</v>
      </c>
      <c r="J23" t="n">
        <v>348</v>
      </c>
      <c r="K23" t="n">
        <v>327</v>
      </c>
      <c r="L23" t="n">
        <v>286</v>
      </c>
      <c r="M23" t="n">
        <v>25</v>
      </c>
      <c r="N23" t="n">
        <v>-2732</v>
      </c>
      <c r="O23" t="n">
        <v>188</v>
      </c>
    </row>
    <row r="24">
      <c r="A24" s="5" t="inlineStr">
        <is>
          <t>Ergebnis nach Steuer</t>
        </is>
      </c>
      <c r="B24" s="5" t="inlineStr">
        <is>
          <t>Earnings after tax</t>
        </is>
      </c>
      <c r="C24" t="n">
        <v>478</v>
      </c>
      <c r="D24" t="n">
        <v>470</v>
      </c>
      <c r="E24" t="n">
        <v>413</v>
      </c>
      <c r="F24" t="n">
        <v>452</v>
      </c>
      <c r="G24" t="n">
        <v>502</v>
      </c>
      <c r="H24" t="n">
        <v>473</v>
      </c>
      <c r="I24" t="n">
        <v>330</v>
      </c>
      <c r="J24" t="n">
        <v>268</v>
      </c>
      <c r="K24" t="n">
        <v>248</v>
      </c>
      <c r="L24" t="n">
        <v>270</v>
      </c>
      <c r="M24" t="n">
        <v>94</v>
      </c>
      <c r="N24" t="n">
        <v>-2554</v>
      </c>
      <c r="O24" t="n">
        <v>138</v>
      </c>
    </row>
    <row r="25">
      <c r="A25" s="5" t="inlineStr">
        <is>
          <t>Minderheitenanteil</t>
        </is>
      </c>
      <c r="B25" s="5" t="inlineStr">
        <is>
          <t>Minority Share</t>
        </is>
      </c>
      <c r="C25" t="n">
        <v>-5</v>
      </c>
      <c r="D25" t="n">
        <v>-4</v>
      </c>
      <c r="E25" t="n">
        <v>-4</v>
      </c>
      <c r="F25" t="n">
        <v>-4</v>
      </c>
      <c r="G25" t="n">
        <v>-7</v>
      </c>
      <c r="H25" t="n">
        <v>-7</v>
      </c>
      <c r="I25" t="n">
        <v>-4</v>
      </c>
      <c r="J25" t="n">
        <v>-1</v>
      </c>
      <c r="K25" t="n">
        <v>-1</v>
      </c>
      <c r="L25" t="n">
        <v>-1</v>
      </c>
      <c r="M25" t="n">
        <v>-3</v>
      </c>
      <c r="N25" t="n">
        <v>-2</v>
      </c>
      <c r="O25" t="n">
        <v>-1</v>
      </c>
    </row>
    <row r="26">
      <c r="A26" s="5" t="inlineStr">
        <is>
          <t>Jahresüberschuss/-fehlbetrag</t>
        </is>
      </c>
      <c r="B26" s="5" t="inlineStr">
        <is>
          <t>Net Profit</t>
        </is>
      </c>
      <c r="C26" t="n">
        <v>473</v>
      </c>
      <c r="D26" t="n">
        <v>466</v>
      </c>
      <c r="E26" t="n">
        <v>409</v>
      </c>
      <c r="F26" t="n">
        <v>448</v>
      </c>
      <c r="G26" t="n">
        <v>495</v>
      </c>
      <c r="H26" t="n">
        <v>466</v>
      </c>
      <c r="I26" t="n">
        <v>326</v>
      </c>
      <c r="J26" t="n">
        <v>267</v>
      </c>
      <c r="K26" t="n">
        <v>247</v>
      </c>
      <c r="L26" t="n">
        <v>269</v>
      </c>
      <c r="M26" t="n">
        <v>91</v>
      </c>
      <c r="N26" t="n">
        <v>-2556</v>
      </c>
      <c r="O26" t="n">
        <v>137</v>
      </c>
    </row>
    <row r="27">
      <c r="A27" s="5" t="inlineStr">
        <is>
          <t>Summe Umlaufvermögen</t>
        </is>
      </c>
      <c r="B27" s="5" t="inlineStr">
        <is>
          <t>Current Assets</t>
        </is>
      </c>
      <c r="C27" t="n">
        <v>1508</v>
      </c>
      <c r="D27" t="n">
        <v>1391</v>
      </c>
      <c r="E27" t="n">
        <v>1262</v>
      </c>
      <c r="F27" t="n">
        <v>1551</v>
      </c>
      <c r="G27" t="n">
        <v>1245</v>
      </c>
      <c r="H27" t="n">
        <v>1084</v>
      </c>
      <c r="I27" t="n">
        <v>1274</v>
      </c>
      <c r="J27" t="n">
        <v>1344</v>
      </c>
      <c r="K27" t="n">
        <v>1482</v>
      </c>
      <c r="L27" t="n">
        <v>1664</v>
      </c>
      <c r="M27" t="n">
        <v>1492</v>
      </c>
      <c r="N27" t="n">
        <v>1608</v>
      </c>
      <c r="O27" t="n">
        <v>1408</v>
      </c>
    </row>
    <row r="28">
      <c r="A28" s="5" t="inlineStr">
        <is>
          <t>Summe Anlagevermögen</t>
        </is>
      </c>
      <c r="B28" s="5" t="inlineStr">
        <is>
          <t>Fixed Assets</t>
        </is>
      </c>
      <c r="C28" t="n">
        <v>2060</v>
      </c>
      <c r="D28" t="n">
        <v>2017</v>
      </c>
      <c r="E28" t="n">
        <v>2089</v>
      </c>
      <c r="F28" t="n">
        <v>2032</v>
      </c>
      <c r="G28" t="n">
        <v>1806</v>
      </c>
      <c r="H28" t="n">
        <v>1463</v>
      </c>
      <c r="I28" t="n">
        <v>1320</v>
      </c>
      <c r="J28" t="n">
        <v>1451</v>
      </c>
      <c r="K28" t="n">
        <v>1439</v>
      </c>
      <c r="L28" t="n">
        <v>1447</v>
      </c>
      <c r="M28" t="n">
        <v>1563</v>
      </c>
      <c r="N28" t="n">
        <v>1643</v>
      </c>
      <c r="O28" t="n">
        <v>4312</v>
      </c>
    </row>
    <row r="29">
      <c r="A29" s="5" t="inlineStr">
        <is>
          <t>Summe Aktiva</t>
        </is>
      </c>
      <c r="B29" s="5" t="inlineStr">
        <is>
          <t>Total Assets</t>
        </is>
      </c>
      <c r="C29" t="n">
        <v>3568</v>
      </c>
      <c r="D29" t="n">
        <v>3408</v>
      </c>
      <c r="E29" t="n">
        <v>3351</v>
      </c>
      <c r="F29" t="n">
        <v>3583</v>
      </c>
      <c r="G29" t="n">
        <v>3051</v>
      </c>
      <c r="H29" t="n">
        <v>2547</v>
      </c>
      <c r="I29" t="n">
        <v>2594</v>
      </c>
      <c r="J29" t="n">
        <v>2795</v>
      </c>
      <c r="K29" t="n">
        <v>2921</v>
      </c>
      <c r="L29" t="n">
        <v>3111</v>
      </c>
      <c r="M29" t="n">
        <v>3055</v>
      </c>
      <c r="N29" t="n">
        <v>3251</v>
      </c>
      <c r="O29" t="n">
        <v>5720</v>
      </c>
    </row>
    <row r="30">
      <c r="A30" s="5" t="inlineStr">
        <is>
          <t>Summe kurzfristiges Fremdkapital</t>
        </is>
      </c>
      <c r="B30" s="5" t="inlineStr">
        <is>
          <t>Short-Term Debt</t>
        </is>
      </c>
      <c r="C30" t="n">
        <v>1320</v>
      </c>
      <c r="D30" t="n">
        <v>1261</v>
      </c>
      <c r="E30" t="n">
        <v>1277</v>
      </c>
      <c r="F30" t="n">
        <v>1280</v>
      </c>
      <c r="G30" t="n">
        <v>947</v>
      </c>
      <c r="H30" t="n">
        <v>912</v>
      </c>
      <c r="I30" t="n">
        <v>867</v>
      </c>
      <c r="J30" t="n">
        <v>706</v>
      </c>
      <c r="K30" t="n">
        <v>754</v>
      </c>
      <c r="L30" t="n">
        <v>855</v>
      </c>
      <c r="M30" t="n">
        <v>771</v>
      </c>
      <c r="N30" t="n">
        <v>1139</v>
      </c>
      <c r="O30" t="n">
        <v>953</v>
      </c>
    </row>
    <row r="31">
      <c r="A31" s="5" t="inlineStr">
        <is>
          <t>Summe langfristiges Fremdkapital</t>
        </is>
      </c>
      <c r="B31" s="5" t="inlineStr">
        <is>
          <t>Long-Term Debt</t>
        </is>
      </c>
      <c r="C31" t="n">
        <v>1370</v>
      </c>
      <c r="D31" t="n">
        <v>1298</v>
      </c>
      <c r="E31" t="n">
        <v>1344</v>
      </c>
      <c r="F31" t="n">
        <v>1548</v>
      </c>
      <c r="G31" t="n">
        <v>957</v>
      </c>
      <c r="H31" t="n">
        <v>571</v>
      </c>
      <c r="I31" t="n">
        <v>838</v>
      </c>
      <c r="J31" t="n">
        <v>1257</v>
      </c>
      <c r="K31" t="n">
        <v>1358</v>
      </c>
      <c r="L31" t="n">
        <v>1593</v>
      </c>
      <c r="M31" t="n">
        <v>1938</v>
      </c>
      <c r="N31" t="n">
        <v>1578</v>
      </c>
      <c r="O31" t="n">
        <v>1528</v>
      </c>
    </row>
    <row r="32">
      <c r="A32" s="5" t="inlineStr">
        <is>
          <t>Summe Fremdkapital</t>
        </is>
      </c>
      <c r="B32" s="5" t="inlineStr">
        <is>
          <t>Total Liabilities</t>
        </is>
      </c>
      <c r="C32" t="n">
        <v>2690</v>
      </c>
      <c r="D32" t="n">
        <v>2559</v>
      </c>
      <c r="E32" t="n">
        <v>2621</v>
      </c>
      <c r="F32" t="n">
        <v>2828</v>
      </c>
      <c r="G32" t="n">
        <v>1904</v>
      </c>
      <c r="H32" t="n">
        <v>1483</v>
      </c>
      <c r="I32" t="n">
        <v>1705</v>
      </c>
      <c r="J32" t="n">
        <v>1963</v>
      </c>
      <c r="K32" t="n">
        <v>2112</v>
      </c>
      <c r="L32" t="n">
        <v>2448</v>
      </c>
      <c r="M32" t="n">
        <v>2709</v>
      </c>
      <c r="N32" t="n">
        <v>2717</v>
      </c>
      <c r="O32" t="n">
        <v>2481</v>
      </c>
    </row>
    <row r="33">
      <c r="A33" s="5" t="inlineStr">
        <is>
          <t>Minderheitenanteil</t>
        </is>
      </c>
      <c r="B33" s="5" t="inlineStr">
        <is>
          <t>Minority Share</t>
        </is>
      </c>
      <c r="C33" t="n">
        <v>30</v>
      </c>
      <c r="D33" t="n">
        <v>34</v>
      </c>
      <c r="E33" t="n">
        <v>45</v>
      </c>
      <c r="F33" t="n">
        <v>33</v>
      </c>
      <c r="G33" t="n">
        <v>33</v>
      </c>
      <c r="H33" t="n">
        <v>50</v>
      </c>
      <c r="I33" t="n">
        <v>31</v>
      </c>
      <c r="J33" t="n">
        <v>15</v>
      </c>
      <c r="K33" t="n">
        <v>3</v>
      </c>
      <c r="L33" t="n">
        <v>2</v>
      </c>
      <c r="M33" t="inlineStr">
        <is>
          <t>-</t>
        </is>
      </c>
      <c r="N33" t="n">
        <v>8</v>
      </c>
      <c r="O33" t="n">
        <v>6</v>
      </c>
    </row>
    <row r="34">
      <c r="A34" s="5" t="inlineStr">
        <is>
          <t>Summe Eigenkapital</t>
        </is>
      </c>
      <c r="B34" s="5" t="inlineStr">
        <is>
          <t>Equity</t>
        </is>
      </c>
      <c r="C34" t="n">
        <v>848</v>
      </c>
      <c r="D34" t="n">
        <v>815</v>
      </c>
      <c r="E34" t="n">
        <v>685</v>
      </c>
      <c r="F34" t="n">
        <v>722</v>
      </c>
      <c r="G34" t="n">
        <v>1114</v>
      </c>
      <c r="H34" t="n">
        <v>1014</v>
      </c>
      <c r="I34" t="n">
        <v>858</v>
      </c>
      <c r="J34" t="n">
        <v>817</v>
      </c>
      <c r="K34" t="n">
        <v>806</v>
      </c>
      <c r="L34" t="n">
        <v>661</v>
      </c>
      <c r="M34" t="n">
        <v>346</v>
      </c>
      <c r="N34" t="n">
        <v>526</v>
      </c>
      <c r="O34" t="n">
        <v>3233</v>
      </c>
    </row>
    <row r="35">
      <c r="A35" s="5" t="inlineStr">
        <is>
          <t>Summe Passiva</t>
        </is>
      </c>
      <c r="B35" s="5" t="inlineStr">
        <is>
          <t>Liabilities &amp; Shareholder Equity</t>
        </is>
      </c>
      <c r="C35" t="n">
        <v>3568</v>
      </c>
      <c r="D35" t="n">
        <v>3408</v>
      </c>
      <c r="E35" t="n">
        <v>3351</v>
      </c>
      <c r="F35" t="n">
        <v>3583</v>
      </c>
      <c r="G35" t="n">
        <v>3051</v>
      </c>
      <c r="H35" t="n">
        <v>2547</v>
      </c>
      <c r="I35" t="n">
        <v>2594</v>
      </c>
      <c r="J35" t="n">
        <v>2795</v>
      </c>
      <c r="K35" t="n">
        <v>2921</v>
      </c>
      <c r="L35" t="n">
        <v>3111</v>
      </c>
      <c r="M35" t="n">
        <v>3055</v>
      </c>
      <c r="N35" t="n">
        <v>3251</v>
      </c>
      <c r="O35" t="n">
        <v>5720</v>
      </c>
    </row>
    <row r="36">
      <c r="A36" s="5" t="inlineStr">
        <is>
          <t>Mio.Aktien im Umlauf</t>
        </is>
      </c>
      <c r="B36" s="5" t="inlineStr">
        <is>
          <t>Million shares outstanding</t>
        </is>
      </c>
      <c r="C36" t="n">
        <v>4025</v>
      </c>
      <c r="D36" t="n">
        <v>4025</v>
      </c>
      <c r="E36" t="n">
        <v>4025</v>
      </c>
      <c r="F36" t="n">
        <v>4025</v>
      </c>
      <c r="G36" t="n">
        <v>4025</v>
      </c>
      <c r="H36" t="n">
        <v>4025</v>
      </c>
      <c r="I36" t="n">
        <v>4025</v>
      </c>
      <c r="J36" t="n">
        <v>3912</v>
      </c>
      <c r="K36" t="n">
        <v>3889</v>
      </c>
      <c r="L36" t="n">
        <v>3889</v>
      </c>
      <c r="M36" t="n">
        <v>3889</v>
      </c>
      <c r="N36" t="n">
        <v>3889</v>
      </c>
      <c r="O36" t="n">
        <v>3889</v>
      </c>
    </row>
    <row r="37">
      <c r="A37" s="5" t="inlineStr">
        <is>
          <t>Gezeichnetes Kapital (in Mio.)</t>
        </is>
      </c>
      <c r="B37" s="5" t="inlineStr">
        <is>
          <t>Subscribed Capital in M</t>
        </is>
      </c>
      <c r="C37" t="n">
        <v>403</v>
      </c>
      <c r="D37" t="n">
        <v>403</v>
      </c>
      <c r="E37" t="n">
        <v>403</v>
      </c>
      <c r="F37" t="n">
        <v>403</v>
      </c>
      <c r="G37" t="n">
        <v>403</v>
      </c>
      <c r="H37" t="n">
        <v>403</v>
      </c>
      <c r="I37" t="n">
        <v>403</v>
      </c>
      <c r="J37" t="n">
        <v>391</v>
      </c>
      <c r="K37" t="n">
        <v>389</v>
      </c>
      <c r="L37" t="n">
        <v>389</v>
      </c>
      <c r="M37" t="n">
        <v>389</v>
      </c>
      <c r="N37" t="n">
        <v>389</v>
      </c>
      <c r="O37" t="n">
        <v>389</v>
      </c>
    </row>
    <row r="38">
      <c r="A38" s="5" t="inlineStr">
        <is>
          <t>Ergebnis je Aktie (brutto)</t>
        </is>
      </c>
      <c r="B38" s="5" t="inlineStr">
        <is>
          <t>Earnings per share</t>
        </is>
      </c>
      <c r="C38" t="n">
        <v>0.13</v>
      </c>
      <c r="D38" t="n">
        <v>0.14</v>
      </c>
      <c r="E38" t="n">
        <v>0.12</v>
      </c>
      <c r="F38" t="n">
        <v>0.14</v>
      </c>
      <c r="G38" t="n">
        <v>0.16</v>
      </c>
      <c r="H38" t="n">
        <v>0.15</v>
      </c>
      <c r="I38" t="n">
        <v>0.11</v>
      </c>
      <c r="J38" t="n">
        <v>0.09</v>
      </c>
      <c r="K38" t="n">
        <v>0.08</v>
      </c>
      <c r="L38" t="n">
        <v>0.07000000000000001</v>
      </c>
      <c r="M38" t="n">
        <v>0.01</v>
      </c>
      <c r="N38" t="n">
        <v>-0.7</v>
      </c>
      <c r="O38" t="n">
        <v>0.05</v>
      </c>
    </row>
    <row r="39">
      <c r="A39" s="5" t="inlineStr">
        <is>
          <t>Ergebnis je Aktie (unverwässert)</t>
        </is>
      </c>
      <c r="B39" s="5" t="inlineStr">
        <is>
          <t>Basic Earnings per share</t>
        </is>
      </c>
      <c r="C39" t="n">
        <v>0.12</v>
      </c>
      <c r="D39" t="n">
        <v>0.12</v>
      </c>
      <c r="E39" t="n">
        <v>0.1</v>
      </c>
      <c r="F39" t="n">
        <v>0.11</v>
      </c>
      <c r="G39" t="n">
        <v>0.12</v>
      </c>
      <c r="H39" t="n">
        <v>0.12</v>
      </c>
      <c r="I39" t="n">
        <v>0.08</v>
      </c>
      <c r="J39" t="n">
        <v>0.07000000000000001</v>
      </c>
      <c r="K39" t="n">
        <v>0.06</v>
      </c>
      <c r="L39" t="n">
        <v>0.07000000000000001</v>
      </c>
      <c r="M39" t="n">
        <v>0.02</v>
      </c>
      <c r="N39" t="n">
        <v>-0.66</v>
      </c>
      <c r="O39" t="n">
        <v>0.04</v>
      </c>
    </row>
    <row r="40">
      <c r="A40" s="5" t="inlineStr">
        <is>
          <t>Ergebnis je Aktie (verwässert)</t>
        </is>
      </c>
      <c r="B40" s="5" t="inlineStr">
        <is>
          <t>Diluted Earnings per share</t>
        </is>
      </c>
      <c r="C40" t="n">
        <v>0.12</v>
      </c>
      <c r="D40" t="n">
        <v>0.12</v>
      </c>
      <c r="E40" t="n">
        <v>0.1</v>
      </c>
      <c r="F40" t="n">
        <v>0.11</v>
      </c>
      <c r="G40" t="n">
        <v>0.12</v>
      </c>
      <c r="H40" t="n">
        <v>0.12</v>
      </c>
      <c r="I40" t="n">
        <v>0.08</v>
      </c>
      <c r="J40" t="n">
        <v>0.07000000000000001</v>
      </c>
      <c r="K40" t="n">
        <v>0.06</v>
      </c>
      <c r="L40" t="n">
        <v>0.07000000000000001</v>
      </c>
      <c r="M40" t="n">
        <v>0.02</v>
      </c>
      <c r="N40" t="n">
        <v>-0.66</v>
      </c>
      <c r="O40" t="n">
        <v>0.04</v>
      </c>
    </row>
    <row r="41">
      <c r="A41" s="5" t="inlineStr">
        <is>
          <t>Dividende je Aktie</t>
        </is>
      </c>
      <c r="B41" s="5" t="inlineStr">
        <is>
          <t>Dividend per share</t>
        </is>
      </c>
      <c r="C41" t="n">
        <v>0.08</v>
      </c>
      <c r="D41" t="n">
        <v>0.08</v>
      </c>
      <c r="E41" t="n">
        <v>0.078</v>
      </c>
      <c r="F41" t="n">
        <v>0.048</v>
      </c>
      <c r="G41" t="n">
        <v>0.06</v>
      </c>
      <c r="H41" t="n">
        <v>0.05</v>
      </c>
      <c r="I41" t="n">
        <v>0.08</v>
      </c>
      <c r="J41" t="n">
        <v>0.07000000000000001</v>
      </c>
      <c r="K41" t="n">
        <v>0.02</v>
      </c>
      <c r="L41" t="inlineStr">
        <is>
          <t>-</t>
        </is>
      </c>
      <c r="M41" t="inlineStr">
        <is>
          <t>-</t>
        </is>
      </c>
      <c r="N41" t="n">
        <v>0.01</v>
      </c>
      <c r="O41" t="n">
        <v>0.03</v>
      </c>
    </row>
    <row r="42">
      <c r="A42" s="5" t="inlineStr">
        <is>
          <t>Sonderdividende je Aktie</t>
        </is>
      </c>
      <c r="B42" s="5" t="inlineStr">
        <is>
          <t>Special Dividend per share</t>
        </is>
      </c>
      <c r="C42" t="inlineStr">
        <is>
          <t>-</t>
        </is>
      </c>
      <c r="D42" t="inlineStr">
        <is>
          <t>-</t>
        </is>
      </c>
      <c r="E42" t="inlineStr">
        <is>
          <t>-</t>
        </is>
      </c>
      <c r="F42" t="n">
        <v>0.05</v>
      </c>
      <c r="G42" t="n">
        <v>0.1</v>
      </c>
      <c r="H42" t="n">
        <v>0.06</v>
      </c>
      <c r="I42" t="inlineStr">
        <is>
          <t>-</t>
        </is>
      </c>
      <c r="J42" t="inlineStr">
        <is>
          <t>-</t>
        </is>
      </c>
      <c r="K42" t="inlineStr">
        <is>
          <t>-</t>
        </is>
      </c>
      <c r="L42" t="inlineStr">
        <is>
          <t>-</t>
        </is>
      </c>
      <c r="M42" t="inlineStr">
        <is>
          <t>-</t>
        </is>
      </c>
      <c r="N42" t="inlineStr">
        <is>
          <t>-</t>
        </is>
      </c>
      <c r="O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row>
    <row r="44">
      <c r="A44" s="5" t="inlineStr">
        <is>
          <t>Umsatz</t>
        </is>
      </c>
      <c r="B44" s="5" t="inlineStr">
        <is>
          <t>Revenue</t>
        </is>
      </c>
      <c r="C44" t="n">
        <v>0.82</v>
      </c>
      <c r="D44" t="n">
        <v>0.8</v>
      </c>
      <c r="E44" t="n">
        <v>0.78</v>
      </c>
      <c r="F44" t="n">
        <v>0.76</v>
      </c>
      <c r="G44" t="n">
        <v>0.74</v>
      </c>
      <c r="H44" t="n">
        <v>0.64</v>
      </c>
      <c r="I44" t="n">
        <v>0.59</v>
      </c>
      <c r="J44" t="n">
        <v>0.5600000000000001</v>
      </c>
      <c r="K44" t="n">
        <v>0.55</v>
      </c>
      <c r="L44" t="n">
        <v>0.53</v>
      </c>
      <c r="M44" t="n">
        <v>0.48</v>
      </c>
      <c r="N44" t="n">
        <v>0.52</v>
      </c>
      <c r="O44" t="n">
        <v>0.54</v>
      </c>
    </row>
    <row r="45">
      <c r="A45" s="5" t="inlineStr">
        <is>
          <t>Buchwert je Aktie</t>
        </is>
      </c>
      <c r="B45" s="5" t="inlineStr">
        <is>
          <t>Book value per share</t>
        </is>
      </c>
      <c r="C45" t="n">
        <v>0.21</v>
      </c>
      <c r="D45" t="n">
        <v>0.2</v>
      </c>
      <c r="E45" t="n">
        <v>0.17</v>
      </c>
      <c r="F45" t="n">
        <v>0.18</v>
      </c>
      <c r="G45" t="n">
        <v>0.28</v>
      </c>
      <c r="H45" t="n">
        <v>0.25</v>
      </c>
      <c r="I45" t="n">
        <v>0.21</v>
      </c>
      <c r="J45" t="n">
        <v>0.21</v>
      </c>
      <c r="K45" t="n">
        <v>0.21</v>
      </c>
      <c r="L45" t="n">
        <v>0.17</v>
      </c>
      <c r="M45" t="n">
        <v>0.09</v>
      </c>
      <c r="N45" t="n">
        <v>0.14</v>
      </c>
      <c r="O45" t="n">
        <v>0.83</v>
      </c>
    </row>
    <row r="46">
      <c r="A46" s="5" t="inlineStr">
        <is>
          <t>Cashflow je Aktie</t>
        </is>
      </c>
      <c r="B46" s="5" t="inlineStr">
        <is>
          <t>Cashflow per share</t>
        </is>
      </c>
      <c r="C46" t="n">
        <v>0.12</v>
      </c>
      <c r="D46" t="n">
        <v>0.11</v>
      </c>
      <c r="E46" t="n">
        <v>0.11</v>
      </c>
      <c r="F46" t="n">
        <v>0.16</v>
      </c>
      <c r="G46" t="n">
        <v>0.12</v>
      </c>
      <c r="H46" t="n">
        <v>0.13</v>
      </c>
      <c r="I46" t="n">
        <v>0.12</v>
      </c>
      <c r="J46" t="n">
        <v>0.1</v>
      </c>
      <c r="K46" t="n">
        <v>0.09</v>
      </c>
      <c r="L46" t="n">
        <v>0.1</v>
      </c>
      <c r="M46" t="n">
        <v>0.06</v>
      </c>
      <c r="N46" t="n">
        <v>0.02</v>
      </c>
      <c r="O46" t="n">
        <v>0.05</v>
      </c>
    </row>
    <row r="47">
      <c r="A47" s="5" t="inlineStr">
        <is>
          <t>Bilanzsumme je Aktie</t>
        </is>
      </c>
      <c r="B47" s="5" t="inlineStr">
        <is>
          <t>Total assets per share</t>
        </is>
      </c>
      <c r="C47" t="n">
        <v>0.89</v>
      </c>
      <c r="D47" t="n">
        <v>0.85</v>
      </c>
      <c r="E47" t="n">
        <v>0.83</v>
      </c>
      <c r="F47" t="n">
        <v>0.89</v>
      </c>
      <c r="G47" t="n">
        <v>0.76</v>
      </c>
      <c r="H47" t="n">
        <v>0.63</v>
      </c>
      <c r="I47" t="n">
        <v>0.64</v>
      </c>
      <c r="J47" t="n">
        <v>0.71</v>
      </c>
      <c r="K47" t="n">
        <v>0.75</v>
      </c>
      <c r="L47" t="n">
        <v>0.8</v>
      </c>
      <c r="M47" t="n">
        <v>0.79</v>
      </c>
      <c r="N47" t="n">
        <v>0.84</v>
      </c>
      <c r="O47" t="n">
        <v>1.47</v>
      </c>
    </row>
    <row r="48">
      <c r="A48" s="5" t="inlineStr">
        <is>
          <t>Personal am Ende des Jahres</t>
        </is>
      </c>
      <c r="B48" s="5" t="inlineStr">
        <is>
          <t>Staff at the end of year</t>
        </is>
      </c>
      <c r="C48" t="n">
        <v>6416</v>
      </c>
      <c r="D48" t="n">
        <v>6281</v>
      </c>
      <c r="E48" t="n">
        <v>6055</v>
      </c>
      <c r="F48" t="n">
        <v>6121</v>
      </c>
      <c r="G48" t="n">
        <v>5558</v>
      </c>
      <c r="H48" t="n">
        <v>4559</v>
      </c>
      <c r="I48" t="n">
        <v>4257</v>
      </c>
      <c r="J48" t="n">
        <v>4059</v>
      </c>
      <c r="K48" t="n">
        <v>3958</v>
      </c>
      <c r="L48" t="n">
        <v>3947</v>
      </c>
      <c r="M48" t="n">
        <v>4519</v>
      </c>
      <c r="N48" t="n">
        <v>5597</v>
      </c>
      <c r="O48" t="n">
        <v>5700</v>
      </c>
    </row>
    <row r="49">
      <c r="A49" s="5" t="inlineStr">
        <is>
          <t>Personalaufwand in Mio. GBP</t>
        </is>
      </c>
      <c r="B49" s="5" t="inlineStr"/>
      <c r="C49" t="n">
        <v>491</v>
      </c>
      <c r="D49" t="n">
        <v>473</v>
      </c>
      <c r="E49" t="n">
        <v>449</v>
      </c>
      <c r="F49" t="n">
        <v>419</v>
      </c>
      <c r="G49" t="n">
        <v>400</v>
      </c>
      <c r="H49" t="n">
        <v>374</v>
      </c>
      <c r="I49" t="n">
        <v>330</v>
      </c>
      <c r="J49" t="n">
        <v>300</v>
      </c>
      <c r="K49" t="n">
        <v>287</v>
      </c>
      <c r="L49" t="n">
        <v>269</v>
      </c>
      <c r="M49" t="n">
        <v>304</v>
      </c>
      <c r="N49" t="n">
        <v>347</v>
      </c>
      <c r="O49" t="n">
        <v>324</v>
      </c>
    </row>
    <row r="50">
      <c r="A50" s="5" t="inlineStr">
        <is>
          <t>Aufwand je Mitarbeiter in GBP</t>
        </is>
      </c>
      <c r="B50" s="5" t="inlineStr"/>
      <c r="C50" t="n">
        <v>76527</v>
      </c>
      <c r="D50" t="n">
        <v>75306</v>
      </c>
      <c r="E50" t="n">
        <v>74154</v>
      </c>
      <c r="F50" t="n">
        <v>68453</v>
      </c>
      <c r="G50" t="n">
        <v>71968</v>
      </c>
      <c r="H50" t="n">
        <v>82036</v>
      </c>
      <c r="I50" t="n">
        <v>77519</v>
      </c>
      <c r="J50" t="n">
        <v>73910</v>
      </c>
      <c r="K50" t="n">
        <v>72511</v>
      </c>
      <c r="L50" t="n">
        <v>68153</v>
      </c>
      <c r="M50" t="n">
        <v>67272</v>
      </c>
      <c r="N50" t="n">
        <v>61998</v>
      </c>
      <c r="O50" t="n">
        <v>56842</v>
      </c>
    </row>
    <row r="51">
      <c r="A51" s="5" t="inlineStr">
        <is>
          <t>Umsatz je Aktie</t>
        </is>
      </c>
      <c r="B51" s="5" t="inlineStr">
        <is>
          <t>Revenue per share</t>
        </is>
      </c>
      <c r="C51" t="n">
        <v>515586</v>
      </c>
      <c r="D51" t="n">
        <v>511224</v>
      </c>
      <c r="E51" t="n">
        <v>517258</v>
      </c>
      <c r="F51" t="n">
        <v>500572</v>
      </c>
      <c r="G51" t="n">
        <v>534725</v>
      </c>
      <c r="H51" t="n">
        <v>568107</v>
      </c>
      <c r="I51" t="n">
        <v>561193</v>
      </c>
      <c r="J51" t="n">
        <v>541020</v>
      </c>
      <c r="K51" t="n">
        <v>540677</v>
      </c>
      <c r="L51" t="n">
        <v>522929</v>
      </c>
      <c r="M51" t="n">
        <v>415800</v>
      </c>
      <c r="N51" t="n">
        <v>362516</v>
      </c>
      <c r="O51" t="n">
        <v>365263</v>
      </c>
    </row>
    <row r="52">
      <c r="A52" s="5" t="inlineStr">
        <is>
          <t>Bruttoergebnis je Mitarbeiter in GBP</t>
        </is>
      </c>
      <c r="B52" s="5" t="inlineStr"/>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row>
    <row r="53">
      <c r="A53" s="5" t="inlineStr">
        <is>
          <t>Gewinn je Mitarbeiter in GBP</t>
        </is>
      </c>
      <c r="B53" s="5" t="inlineStr"/>
      <c r="C53" t="n">
        <v>73722</v>
      </c>
      <c r="D53" t="n">
        <v>74192</v>
      </c>
      <c r="E53" t="n">
        <v>67547</v>
      </c>
      <c r="F53" t="n">
        <v>73191</v>
      </c>
      <c r="G53" t="n">
        <v>89061</v>
      </c>
      <c r="H53" t="n">
        <v>102215</v>
      </c>
      <c r="I53" t="n">
        <v>76580</v>
      </c>
      <c r="J53" t="n">
        <v>65780</v>
      </c>
      <c r="K53" t="n">
        <v>62405</v>
      </c>
      <c r="L53" t="n">
        <v>68153</v>
      </c>
      <c r="M53" t="n">
        <v>20137</v>
      </c>
      <c r="N53" t="n">
        <v>-456673</v>
      </c>
      <c r="O53" t="n">
        <v>24035</v>
      </c>
    </row>
    <row r="54">
      <c r="A54" s="5" t="inlineStr">
        <is>
          <t>KGV (Kurs/Gewinn)</t>
        </is>
      </c>
      <c r="B54" s="5" t="inlineStr">
        <is>
          <t>PE (price/earnings)</t>
        </is>
      </c>
      <c r="C54" t="n">
        <v>12.8</v>
      </c>
      <c r="D54" t="n">
        <v>10.7</v>
      </c>
      <c r="E54" t="n">
        <v>16.3</v>
      </c>
      <c r="F54" t="n">
        <v>18.4</v>
      </c>
      <c r="G54" t="n">
        <v>23.1</v>
      </c>
      <c r="H54" t="n">
        <v>17.9</v>
      </c>
      <c r="I54" t="n">
        <v>24.3</v>
      </c>
      <c r="J54" t="n">
        <v>15</v>
      </c>
      <c r="K54" t="n">
        <v>12.7</v>
      </c>
      <c r="L54" t="n">
        <v>10</v>
      </c>
      <c r="M54" t="n">
        <v>26</v>
      </c>
      <c r="N54" t="inlineStr">
        <is>
          <t>-</t>
        </is>
      </c>
      <c r="O54" t="n">
        <v>21.3</v>
      </c>
    </row>
    <row r="55">
      <c r="A55" s="5" t="inlineStr">
        <is>
          <t>KUV (Kurs/Umsatz)</t>
        </is>
      </c>
      <c r="B55" s="5" t="inlineStr">
        <is>
          <t>PS (price/sales)</t>
        </is>
      </c>
      <c r="C55" t="n">
        <v>1.84</v>
      </c>
      <c r="D55" t="n">
        <v>1.57</v>
      </c>
      <c r="E55" t="n">
        <v>2.13</v>
      </c>
      <c r="F55" t="n">
        <v>2.71</v>
      </c>
      <c r="G55" t="n">
        <v>3.75</v>
      </c>
      <c r="H55" t="n">
        <v>3.34</v>
      </c>
      <c r="I55" t="n">
        <v>3.27</v>
      </c>
      <c r="J55" t="n">
        <v>1.87</v>
      </c>
      <c r="K55" t="n">
        <v>1.38</v>
      </c>
      <c r="L55" t="n">
        <v>1.32</v>
      </c>
      <c r="M55" t="n">
        <v>1.08</v>
      </c>
      <c r="N55" t="n">
        <v>0.77</v>
      </c>
      <c r="O55" t="n">
        <v>1.59</v>
      </c>
    </row>
    <row r="56">
      <c r="A56" s="5" t="inlineStr">
        <is>
          <t>KBV (Kurs/Buchwert)</t>
        </is>
      </c>
      <c r="B56" s="5" t="inlineStr">
        <is>
          <t>PB (price/book value)</t>
        </is>
      </c>
      <c r="C56" t="n">
        <v>7.17</v>
      </c>
      <c r="D56" t="n">
        <v>6.17</v>
      </c>
      <c r="E56" t="n">
        <v>9.75</v>
      </c>
      <c r="F56" t="n">
        <v>11.49</v>
      </c>
      <c r="G56" t="n">
        <v>10.01</v>
      </c>
      <c r="H56" t="n">
        <v>8.539999999999999</v>
      </c>
      <c r="I56" t="n">
        <v>9.1</v>
      </c>
      <c r="J56" t="n">
        <v>5.03</v>
      </c>
      <c r="K56" t="n">
        <v>3.67</v>
      </c>
      <c r="L56" t="n">
        <v>4.12</v>
      </c>
      <c r="M56" t="n">
        <v>5.84</v>
      </c>
      <c r="N56" t="n">
        <v>2.96</v>
      </c>
      <c r="O56" t="n">
        <v>1.02</v>
      </c>
    </row>
    <row r="57">
      <c r="A57" s="5" t="inlineStr">
        <is>
          <t>KCV (Kurs/Cashflow)</t>
        </is>
      </c>
      <c r="B57" s="5" t="inlineStr">
        <is>
          <t>PC (price/cashflow)</t>
        </is>
      </c>
      <c r="C57" t="n">
        <v>12.88</v>
      </c>
      <c r="D57" t="n">
        <v>11.87</v>
      </c>
      <c r="E57" t="n">
        <v>14.65</v>
      </c>
      <c r="F57" t="n">
        <v>12.82</v>
      </c>
      <c r="G57" t="n">
        <v>22.8</v>
      </c>
      <c r="H57" t="n">
        <v>17.04</v>
      </c>
      <c r="I57" t="n">
        <v>16.72</v>
      </c>
      <c r="J57" t="n">
        <v>10.59</v>
      </c>
      <c r="K57" t="n">
        <v>8.279999999999999</v>
      </c>
      <c r="L57" t="n">
        <v>6.77</v>
      </c>
      <c r="M57" t="n">
        <v>8.32</v>
      </c>
      <c r="N57" t="n">
        <v>17.09</v>
      </c>
      <c r="O57" t="n">
        <v>15.74</v>
      </c>
    </row>
    <row r="58">
      <c r="A58" s="5" t="inlineStr">
        <is>
          <t>Dividendenrendite in %</t>
        </is>
      </c>
      <c r="B58" s="5" t="inlineStr">
        <is>
          <t>Dividend Yield in %</t>
        </is>
      </c>
      <c r="C58" t="n">
        <v>5.3</v>
      </c>
      <c r="D58" t="n">
        <v>6.4</v>
      </c>
      <c r="E58" t="n">
        <v>4.7</v>
      </c>
      <c r="F58" t="n">
        <v>2.33</v>
      </c>
      <c r="G58" t="n">
        <v>2.17</v>
      </c>
      <c r="H58" t="n">
        <v>2.33</v>
      </c>
      <c r="I58" t="n">
        <v>4.12</v>
      </c>
      <c r="J58" t="n">
        <v>6.67</v>
      </c>
      <c r="K58" t="n">
        <v>2.63</v>
      </c>
      <c r="L58" t="inlineStr">
        <is>
          <t>-</t>
        </is>
      </c>
      <c r="M58" t="inlineStr">
        <is>
          <t>-</t>
        </is>
      </c>
      <c r="N58" t="n">
        <v>2.5</v>
      </c>
      <c r="O58" t="n">
        <v>3.53</v>
      </c>
    </row>
    <row r="59">
      <c r="A59" s="5" t="inlineStr">
        <is>
          <t>Gewinnrendite in %</t>
        </is>
      </c>
      <c r="B59" s="5" t="inlineStr">
        <is>
          <t>Return on profit in %</t>
        </is>
      </c>
      <c r="C59" t="n">
        <v>7.8</v>
      </c>
      <c r="D59" t="n">
        <v>9.4</v>
      </c>
      <c r="E59" t="n">
        <v>6.1</v>
      </c>
      <c r="F59" t="n">
        <v>5.4</v>
      </c>
      <c r="G59" t="n">
        <v>4.3</v>
      </c>
      <c r="H59" t="n">
        <v>5.6</v>
      </c>
      <c r="I59" t="n">
        <v>4.1</v>
      </c>
      <c r="J59" t="n">
        <v>6.7</v>
      </c>
      <c r="K59" t="n">
        <v>7.9</v>
      </c>
      <c r="L59" t="n">
        <v>10</v>
      </c>
      <c r="M59" t="n">
        <v>3.8</v>
      </c>
      <c r="N59" t="n">
        <v>-165</v>
      </c>
      <c r="O59" t="n">
        <v>4.7</v>
      </c>
    </row>
    <row r="60">
      <c r="A60" s="5" t="inlineStr">
        <is>
          <t>Eigenkapitalrendite in %</t>
        </is>
      </c>
      <c r="B60" s="5" t="inlineStr">
        <is>
          <t>Return on Equity in %</t>
        </is>
      </c>
      <c r="C60" t="n">
        <v>55.78</v>
      </c>
      <c r="D60" t="n">
        <v>57.18</v>
      </c>
      <c r="E60" t="n">
        <v>59.71</v>
      </c>
      <c r="F60" t="n">
        <v>62.05</v>
      </c>
      <c r="G60" t="n">
        <v>44.43</v>
      </c>
      <c r="H60" t="n">
        <v>45.96</v>
      </c>
      <c r="I60" t="n">
        <v>38</v>
      </c>
      <c r="J60" t="n">
        <v>32.68</v>
      </c>
      <c r="K60" t="n">
        <v>30.65</v>
      </c>
      <c r="L60" t="n">
        <v>40.7</v>
      </c>
      <c r="M60" t="n">
        <v>26.3</v>
      </c>
      <c r="N60" t="n">
        <v>-485.93</v>
      </c>
      <c r="O60" t="n">
        <v>4.24</v>
      </c>
    </row>
    <row r="61">
      <c r="A61" s="5" t="inlineStr">
        <is>
          <t>Umsatzrendite in %</t>
        </is>
      </c>
      <c r="B61" s="5" t="inlineStr">
        <is>
          <t>Return on sales in %</t>
        </is>
      </c>
      <c r="C61" t="n">
        <v>14.3</v>
      </c>
      <c r="D61" t="n">
        <v>14.51</v>
      </c>
      <c r="E61" t="n">
        <v>13.06</v>
      </c>
      <c r="F61" t="n">
        <v>14.62</v>
      </c>
      <c r="G61" t="n">
        <v>16.66</v>
      </c>
      <c r="H61" t="n">
        <v>17.99</v>
      </c>
      <c r="I61" t="n">
        <v>13.65</v>
      </c>
      <c r="J61" t="n">
        <v>12.16</v>
      </c>
      <c r="K61" t="n">
        <v>11.54</v>
      </c>
      <c r="L61" t="n">
        <v>13.03</v>
      </c>
      <c r="M61" t="n">
        <v>4.84</v>
      </c>
      <c r="N61" t="n">
        <v>-125.97</v>
      </c>
      <c r="O61" t="n">
        <v>6.58</v>
      </c>
    </row>
    <row r="62">
      <c r="A62" s="5" t="inlineStr">
        <is>
          <t>Gesamtkapitalrendite in %</t>
        </is>
      </c>
      <c r="B62" s="5" t="inlineStr">
        <is>
          <t>Total Return on Investment in %</t>
        </is>
      </c>
      <c r="C62" t="n">
        <v>13.26</v>
      </c>
      <c r="D62" t="n">
        <v>13.67</v>
      </c>
      <c r="E62" t="n">
        <v>12.21</v>
      </c>
      <c r="F62" t="n">
        <v>12.5</v>
      </c>
      <c r="G62" t="n">
        <v>16.22</v>
      </c>
      <c r="H62" t="n">
        <v>18.3</v>
      </c>
      <c r="I62" t="n">
        <v>12.57</v>
      </c>
      <c r="J62" t="n">
        <v>9.550000000000001</v>
      </c>
      <c r="K62" t="n">
        <v>8.460000000000001</v>
      </c>
      <c r="L62" t="n">
        <v>8.65</v>
      </c>
      <c r="M62" t="n">
        <v>2.98</v>
      </c>
      <c r="N62" t="n">
        <v>-78.62</v>
      </c>
      <c r="O62" t="n">
        <v>2.4</v>
      </c>
    </row>
    <row r="63">
      <c r="A63" s="5" t="inlineStr">
        <is>
          <t>Return on Investment in %</t>
        </is>
      </c>
      <c r="B63" s="5" t="inlineStr">
        <is>
          <t>Return on Investment in %</t>
        </is>
      </c>
      <c r="C63" t="n">
        <v>13.26</v>
      </c>
      <c r="D63" t="n">
        <v>13.67</v>
      </c>
      <c r="E63" t="n">
        <v>12.21</v>
      </c>
      <c r="F63" t="n">
        <v>12.5</v>
      </c>
      <c r="G63" t="n">
        <v>16.22</v>
      </c>
      <c r="H63" t="n">
        <v>18.3</v>
      </c>
      <c r="I63" t="n">
        <v>12.57</v>
      </c>
      <c r="J63" t="n">
        <v>9.550000000000001</v>
      </c>
      <c r="K63" t="n">
        <v>8.460000000000001</v>
      </c>
      <c r="L63" t="n">
        <v>8.65</v>
      </c>
      <c r="M63" t="n">
        <v>2.98</v>
      </c>
      <c r="N63" t="n">
        <v>-78.62</v>
      </c>
      <c r="O63" t="n">
        <v>2.4</v>
      </c>
    </row>
    <row r="64">
      <c r="A64" s="5" t="inlineStr">
        <is>
          <t>Arbeitsintensität in %</t>
        </is>
      </c>
      <c r="B64" s="5" t="inlineStr">
        <is>
          <t>Work Intensity in %</t>
        </is>
      </c>
      <c r="C64" t="n">
        <v>42.26</v>
      </c>
      <c r="D64" t="n">
        <v>40.82</v>
      </c>
      <c r="E64" t="n">
        <v>37.66</v>
      </c>
      <c r="F64" t="n">
        <v>43.29</v>
      </c>
      <c r="G64" t="n">
        <v>40.81</v>
      </c>
      <c r="H64" t="n">
        <v>42.56</v>
      </c>
      <c r="I64" t="n">
        <v>49.11</v>
      </c>
      <c r="J64" t="n">
        <v>48.09</v>
      </c>
      <c r="K64" t="n">
        <v>50.74</v>
      </c>
      <c r="L64" t="n">
        <v>53.49</v>
      </c>
      <c r="M64" t="n">
        <v>48.84</v>
      </c>
      <c r="N64" t="n">
        <v>49.46</v>
      </c>
      <c r="O64" t="n">
        <v>24.62</v>
      </c>
    </row>
    <row r="65">
      <c r="A65" s="5" t="inlineStr">
        <is>
          <t>Eigenkapitalquote in %</t>
        </is>
      </c>
      <c r="B65" s="5" t="inlineStr">
        <is>
          <t>Equity Ratio in %</t>
        </is>
      </c>
      <c r="C65" t="n">
        <v>23.77</v>
      </c>
      <c r="D65" t="n">
        <v>23.91</v>
      </c>
      <c r="E65" t="n">
        <v>20.44</v>
      </c>
      <c r="F65" t="n">
        <v>20.15</v>
      </c>
      <c r="G65" t="n">
        <v>36.51</v>
      </c>
      <c r="H65" t="n">
        <v>39.81</v>
      </c>
      <c r="I65" t="n">
        <v>33.08</v>
      </c>
      <c r="J65" t="n">
        <v>29.23</v>
      </c>
      <c r="K65" t="n">
        <v>27.59</v>
      </c>
      <c r="L65" t="n">
        <v>21.25</v>
      </c>
      <c r="M65" t="n">
        <v>11.33</v>
      </c>
      <c r="N65" t="n">
        <v>16.18</v>
      </c>
      <c r="O65" t="n">
        <v>56.52</v>
      </c>
    </row>
    <row r="66">
      <c r="A66" s="5" t="inlineStr">
        <is>
          <t>Fremdkapitalquote in %</t>
        </is>
      </c>
      <c r="B66" s="5" t="inlineStr">
        <is>
          <t>Debt Ratio in %</t>
        </is>
      </c>
      <c r="C66" t="n">
        <v>76.23</v>
      </c>
      <c r="D66" t="n">
        <v>76.09</v>
      </c>
      <c r="E66" t="n">
        <v>79.56</v>
      </c>
      <c r="F66" t="n">
        <v>79.84999999999999</v>
      </c>
      <c r="G66" t="n">
        <v>63.49</v>
      </c>
      <c r="H66" t="n">
        <v>60.19</v>
      </c>
      <c r="I66" t="n">
        <v>66.92</v>
      </c>
      <c r="J66" t="n">
        <v>70.77</v>
      </c>
      <c r="K66" t="n">
        <v>72.41</v>
      </c>
      <c r="L66" t="n">
        <v>78.75</v>
      </c>
      <c r="M66" t="n">
        <v>88.67</v>
      </c>
      <c r="N66" t="n">
        <v>83.81999999999999</v>
      </c>
      <c r="O66" t="n">
        <v>43.48</v>
      </c>
    </row>
    <row r="67">
      <c r="A67" s="5" t="inlineStr">
        <is>
          <t>Verschuldungsgrad in %</t>
        </is>
      </c>
      <c r="B67" s="5" t="inlineStr">
        <is>
          <t>Finance Gearing in %</t>
        </is>
      </c>
      <c r="C67" t="n">
        <v>320.75</v>
      </c>
      <c r="D67" t="n">
        <v>318.16</v>
      </c>
      <c r="E67" t="n">
        <v>389.2</v>
      </c>
      <c r="F67" t="n">
        <v>396.26</v>
      </c>
      <c r="G67" t="n">
        <v>173.88</v>
      </c>
      <c r="H67" t="n">
        <v>151.18</v>
      </c>
      <c r="I67" t="n">
        <v>202.33</v>
      </c>
      <c r="J67" t="n">
        <v>242.11</v>
      </c>
      <c r="K67" t="n">
        <v>262.41</v>
      </c>
      <c r="L67" t="n">
        <v>370.65</v>
      </c>
      <c r="M67" t="n">
        <v>782.95</v>
      </c>
      <c r="N67" t="n">
        <v>518.0599999999999</v>
      </c>
      <c r="O67" t="n">
        <v>76.93000000000001</v>
      </c>
    </row>
    <row r="68">
      <c r="A68" s="5" t="inlineStr"/>
      <c r="B68" s="5" t="inlineStr"/>
    </row>
    <row r="69">
      <c r="A69" s="5" t="inlineStr">
        <is>
          <t>Kurzfristige Vermögensquote in %</t>
        </is>
      </c>
      <c r="B69" s="5" t="inlineStr">
        <is>
          <t>Current Assets Ratio in %</t>
        </is>
      </c>
      <c r="C69" t="n">
        <v>42.26</v>
      </c>
      <c r="D69" t="n">
        <v>40.82</v>
      </c>
      <c r="E69" t="n">
        <v>37.66</v>
      </c>
      <c r="F69" t="n">
        <v>43.29</v>
      </c>
      <c r="G69" t="n">
        <v>40.81</v>
      </c>
      <c r="H69" t="n">
        <v>42.56</v>
      </c>
      <c r="I69" t="n">
        <v>49.11</v>
      </c>
      <c r="J69" t="n">
        <v>48.09</v>
      </c>
      <c r="K69" t="n">
        <v>50.74</v>
      </c>
      <c r="L69" t="n">
        <v>53.49</v>
      </c>
      <c r="M69" t="n">
        <v>48.84</v>
      </c>
      <c r="N69" t="n">
        <v>49.46</v>
      </c>
    </row>
    <row r="70">
      <c r="A70" s="5" t="inlineStr">
        <is>
          <t>Nettogewinn Marge in %</t>
        </is>
      </c>
      <c r="B70" s="5" t="inlineStr">
        <is>
          <t>Net Profit Marge in %</t>
        </is>
      </c>
      <c r="C70" t="n">
        <v>57682.93</v>
      </c>
      <c r="D70" t="n">
        <v>58250</v>
      </c>
      <c r="E70" t="n">
        <v>52435.9</v>
      </c>
      <c r="F70" t="n">
        <v>58947.37</v>
      </c>
      <c r="G70" t="n">
        <v>66891.89</v>
      </c>
      <c r="H70" t="n">
        <v>72812.5</v>
      </c>
      <c r="I70" t="n">
        <v>55254.24</v>
      </c>
      <c r="J70" t="n">
        <v>47678.57</v>
      </c>
      <c r="K70" t="n">
        <v>44909.09</v>
      </c>
      <c r="L70" t="n">
        <v>50754.72</v>
      </c>
      <c r="M70" t="n">
        <v>18958.33</v>
      </c>
      <c r="N70" t="n">
        <v>-491538.46</v>
      </c>
    </row>
    <row r="71">
      <c r="A71" s="5" t="inlineStr">
        <is>
          <t>Operative Ergebnis Marge in %</t>
        </is>
      </c>
      <c r="B71" s="5" t="inlineStr">
        <is>
          <t>EBIT Marge in %</t>
        </is>
      </c>
      <c r="C71" t="n">
        <v>65243.9</v>
      </c>
      <c r="D71" t="n">
        <v>75000</v>
      </c>
      <c r="E71" t="n">
        <v>71153.85000000001</v>
      </c>
      <c r="F71" t="n">
        <v>79473.67999999999</v>
      </c>
      <c r="G71" t="n">
        <v>90000</v>
      </c>
      <c r="H71" t="n">
        <v>101718.75</v>
      </c>
      <c r="I71" t="n">
        <v>92542.37</v>
      </c>
      <c r="J71" t="n">
        <v>80892.86</v>
      </c>
      <c r="K71" t="n">
        <v>73454.55</v>
      </c>
      <c r="L71" t="n">
        <v>68679.25</v>
      </c>
      <c r="M71" t="n">
        <v>40833.33</v>
      </c>
      <c r="N71" t="n">
        <v>-509038.46</v>
      </c>
    </row>
    <row r="72">
      <c r="A72" s="5" t="inlineStr">
        <is>
          <t>Vermögensumsschlag in %</t>
        </is>
      </c>
      <c r="B72" s="5" t="inlineStr">
        <is>
          <t>Asset Turnover in %</t>
        </is>
      </c>
      <c r="C72" t="n">
        <v>0.02</v>
      </c>
      <c r="D72" t="n">
        <v>0.02</v>
      </c>
      <c r="E72" t="n">
        <v>0.02</v>
      </c>
      <c r="F72" t="n">
        <v>0.02</v>
      </c>
      <c r="G72" t="n">
        <v>0.02</v>
      </c>
      <c r="H72" t="n">
        <v>0.03</v>
      </c>
      <c r="I72" t="n">
        <v>0.02</v>
      </c>
      <c r="J72" t="n">
        <v>0.02</v>
      </c>
      <c r="K72" t="n">
        <v>0.02</v>
      </c>
      <c r="L72" t="n">
        <v>0.02</v>
      </c>
      <c r="M72" t="n">
        <v>0.02</v>
      </c>
      <c r="N72" t="n">
        <v>0.02</v>
      </c>
    </row>
    <row r="73">
      <c r="A73" s="5" t="inlineStr">
        <is>
          <t>Langfristige Vermögensquote in %</t>
        </is>
      </c>
      <c r="B73" s="5" t="inlineStr">
        <is>
          <t>Non-Current Assets Ratio in %</t>
        </is>
      </c>
      <c r="C73" t="n">
        <v>57.74</v>
      </c>
      <c r="D73" t="n">
        <v>59.18</v>
      </c>
      <c r="E73" t="n">
        <v>62.34</v>
      </c>
      <c r="F73" t="n">
        <v>56.71</v>
      </c>
      <c r="G73" t="n">
        <v>59.19</v>
      </c>
      <c r="H73" t="n">
        <v>57.44</v>
      </c>
      <c r="I73" t="n">
        <v>50.89</v>
      </c>
      <c r="J73" t="n">
        <v>51.91</v>
      </c>
      <c r="K73" t="n">
        <v>49.26</v>
      </c>
      <c r="L73" t="n">
        <v>46.51</v>
      </c>
      <c r="M73" t="n">
        <v>51.16</v>
      </c>
      <c r="N73" t="n">
        <v>50.54</v>
      </c>
    </row>
    <row r="74">
      <c r="A74" s="5" t="inlineStr">
        <is>
          <t>Gesamtkapitalrentabilität</t>
        </is>
      </c>
      <c r="B74" s="5" t="inlineStr">
        <is>
          <t>ROA Return on Assets in %</t>
        </is>
      </c>
      <c r="C74" t="n">
        <v>13.26</v>
      </c>
      <c r="D74" t="n">
        <v>13.67</v>
      </c>
      <c r="E74" t="n">
        <v>12.21</v>
      </c>
      <c r="F74" t="n">
        <v>12.5</v>
      </c>
      <c r="G74" t="n">
        <v>16.22</v>
      </c>
      <c r="H74" t="n">
        <v>18.3</v>
      </c>
      <c r="I74" t="n">
        <v>12.57</v>
      </c>
      <c r="J74" t="n">
        <v>9.550000000000001</v>
      </c>
      <c r="K74" t="n">
        <v>8.460000000000001</v>
      </c>
      <c r="L74" t="n">
        <v>8.65</v>
      </c>
      <c r="M74" t="n">
        <v>2.98</v>
      </c>
      <c r="N74" t="n">
        <v>-78.62</v>
      </c>
    </row>
    <row r="75">
      <c r="A75" s="5" t="inlineStr">
        <is>
          <t>Ertrag des eingesetzten Kapitals</t>
        </is>
      </c>
      <c r="B75" s="5" t="inlineStr">
        <is>
          <t>ROCE Return on Cap. Empl. in %</t>
        </is>
      </c>
      <c r="C75" t="n">
        <v>23.8</v>
      </c>
      <c r="D75" t="n">
        <v>27.95</v>
      </c>
      <c r="E75" t="n">
        <v>26.76</v>
      </c>
      <c r="F75" t="n">
        <v>26.23</v>
      </c>
      <c r="G75" t="n">
        <v>31.65</v>
      </c>
      <c r="H75" t="n">
        <v>39.82</v>
      </c>
      <c r="I75" t="n">
        <v>31.62</v>
      </c>
      <c r="J75" t="n">
        <v>21.69</v>
      </c>
      <c r="K75" t="n">
        <v>18.64</v>
      </c>
      <c r="L75" t="n">
        <v>16.13</v>
      </c>
      <c r="M75" t="n">
        <v>8.58</v>
      </c>
      <c r="N75" t="n">
        <v>-125.33</v>
      </c>
    </row>
    <row r="76">
      <c r="A76" s="5" t="inlineStr">
        <is>
          <t>Eigenkapital zu Anlagevermögen</t>
        </is>
      </c>
      <c r="B76" s="5" t="inlineStr">
        <is>
          <t>Equity to Fixed Assets in %</t>
        </is>
      </c>
      <c r="C76" t="n">
        <v>41.17</v>
      </c>
      <c r="D76" t="n">
        <v>40.41</v>
      </c>
      <c r="E76" t="n">
        <v>32.79</v>
      </c>
      <c r="F76" t="n">
        <v>35.53</v>
      </c>
      <c r="G76" t="n">
        <v>61.68</v>
      </c>
      <c r="H76" t="n">
        <v>69.31</v>
      </c>
      <c r="I76" t="n">
        <v>65</v>
      </c>
      <c r="J76" t="n">
        <v>56.31</v>
      </c>
      <c r="K76" t="n">
        <v>56.01</v>
      </c>
      <c r="L76" t="n">
        <v>45.68</v>
      </c>
      <c r="M76" t="n">
        <v>22.14</v>
      </c>
      <c r="N76" t="n">
        <v>32.01</v>
      </c>
    </row>
    <row r="77">
      <c r="A77" s="5" t="inlineStr">
        <is>
          <t>Liquidität Dritten Grades</t>
        </is>
      </c>
      <c r="B77" s="5" t="inlineStr">
        <is>
          <t>Current Ratio in %</t>
        </is>
      </c>
      <c r="C77" t="n">
        <v>114.24</v>
      </c>
      <c r="D77" t="n">
        <v>110.31</v>
      </c>
      <c r="E77" t="n">
        <v>98.83</v>
      </c>
      <c r="F77" t="n">
        <v>121.17</v>
      </c>
      <c r="G77" t="n">
        <v>131.47</v>
      </c>
      <c r="H77" t="n">
        <v>118.86</v>
      </c>
      <c r="I77" t="n">
        <v>146.94</v>
      </c>
      <c r="J77" t="n">
        <v>190.37</v>
      </c>
      <c r="K77" t="n">
        <v>196.55</v>
      </c>
      <c r="L77" t="n">
        <v>194.62</v>
      </c>
      <c r="M77" t="n">
        <v>193.51</v>
      </c>
      <c r="N77" t="n">
        <v>141.18</v>
      </c>
    </row>
    <row r="78">
      <c r="A78" s="5" t="inlineStr">
        <is>
          <t>Operativer Cashflow</t>
        </is>
      </c>
      <c r="B78" s="5" t="inlineStr">
        <is>
          <t>Operating Cashflow in M</t>
        </is>
      </c>
      <c r="C78" t="n">
        <v>51842</v>
      </c>
      <c r="D78" t="n">
        <v>47776.75</v>
      </c>
      <c r="E78" t="n">
        <v>58966.25</v>
      </c>
      <c r="F78" t="n">
        <v>51600.5</v>
      </c>
      <c r="G78" t="n">
        <v>91770</v>
      </c>
      <c r="H78" t="n">
        <v>68586</v>
      </c>
      <c r="I78" t="n">
        <v>67298</v>
      </c>
      <c r="J78" t="n">
        <v>41428.08</v>
      </c>
      <c r="K78" t="n">
        <v>32200.92</v>
      </c>
      <c r="L78" t="n">
        <v>26328.53</v>
      </c>
      <c r="M78" t="n">
        <v>32356.48</v>
      </c>
      <c r="N78" t="n">
        <v>66463.00999999999</v>
      </c>
    </row>
    <row r="79">
      <c r="A79" s="5" t="inlineStr">
        <is>
          <t>Aktienrückkauf</t>
        </is>
      </c>
      <c r="B79" s="5" t="inlineStr">
        <is>
          <t>Share Buyback in M</t>
        </is>
      </c>
      <c r="C79" t="n">
        <v>0</v>
      </c>
      <c r="D79" t="n">
        <v>0</v>
      </c>
      <c r="E79" t="n">
        <v>0</v>
      </c>
      <c r="F79" t="n">
        <v>0</v>
      </c>
      <c r="G79" t="n">
        <v>0</v>
      </c>
      <c r="H79" t="n">
        <v>0</v>
      </c>
      <c r="I79" t="n">
        <v>-113</v>
      </c>
      <c r="J79" t="n">
        <v>-23</v>
      </c>
      <c r="K79" t="n">
        <v>0</v>
      </c>
      <c r="L79" t="n">
        <v>0</v>
      </c>
      <c r="M79" t="n">
        <v>0</v>
      </c>
      <c r="N79" t="n">
        <v>0</v>
      </c>
    </row>
    <row r="80">
      <c r="A80" s="5" t="inlineStr">
        <is>
          <t>Umsatzwachstum 1J in %</t>
        </is>
      </c>
      <c r="B80" s="5" t="inlineStr">
        <is>
          <t>Revenue Growth 1Y in %</t>
        </is>
      </c>
      <c r="C80" t="n">
        <v>2.5</v>
      </c>
      <c r="D80" t="n">
        <v>2.56</v>
      </c>
      <c r="E80" t="n">
        <v>2.63</v>
      </c>
      <c r="F80" t="n">
        <v>2.7</v>
      </c>
      <c r="G80" t="n">
        <v>15.62</v>
      </c>
      <c r="H80" t="n">
        <v>8.470000000000001</v>
      </c>
      <c r="I80" t="n">
        <v>5.36</v>
      </c>
      <c r="J80" t="n">
        <v>1.82</v>
      </c>
      <c r="K80" t="n">
        <v>3.77</v>
      </c>
      <c r="L80" t="n">
        <v>10.42</v>
      </c>
      <c r="M80" t="n">
        <v>-7.69</v>
      </c>
      <c r="N80" t="n">
        <v>-3.7</v>
      </c>
    </row>
    <row r="81">
      <c r="A81" s="5" t="inlineStr">
        <is>
          <t>Umsatzwachstum 3J in %</t>
        </is>
      </c>
      <c r="B81" s="5" t="inlineStr">
        <is>
          <t>Revenue Growth 3Y in %</t>
        </is>
      </c>
      <c r="C81" t="n">
        <v>2.56</v>
      </c>
      <c r="D81" t="n">
        <v>2.63</v>
      </c>
      <c r="E81" t="n">
        <v>6.98</v>
      </c>
      <c r="F81" t="n">
        <v>8.93</v>
      </c>
      <c r="G81" t="n">
        <v>9.82</v>
      </c>
      <c r="H81" t="n">
        <v>5.22</v>
      </c>
      <c r="I81" t="n">
        <v>3.65</v>
      </c>
      <c r="J81" t="n">
        <v>5.34</v>
      </c>
      <c r="K81" t="n">
        <v>2.17</v>
      </c>
      <c r="L81" t="n">
        <v>-0.32</v>
      </c>
      <c r="M81" t="inlineStr">
        <is>
          <t>-</t>
        </is>
      </c>
      <c r="N81" t="inlineStr">
        <is>
          <t>-</t>
        </is>
      </c>
    </row>
    <row r="82">
      <c r="A82" s="5" t="inlineStr">
        <is>
          <t>Umsatzwachstum 5J in %</t>
        </is>
      </c>
      <c r="B82" s="5" t="inlineStr">
        <is>
          <t>Revenue Growth 5Y in %</t>
        </is>
      </c>
      <c r="C82" t="n">
        <v>5.2</v>
      </c>
      <c r="D82" t="n">
        <v>6.4</v>
      </c>
      <c r="E82" t="n">
        <v>6.96</v>
      </c>
      <c r="F82" t="n">
        <v>6.79</v>
      </c>
      <c r="G82" t="n">
        <v>7.01</v>
      </c>
      <c r="H82" t="n">
        <v>5.97</v>
      </c>
      <c r="I82" t="n">
        <v>2.74</v>
      </c>
      <c r="J82" t="n">
        <v>0.92</v>
      </c>
      <c r="K82" t="inlineStr">
        <is>
          <t>-</t>
        </is>
      </c>
      <c r="L82" t="inlineStr">
        <is>
          <t>-</t>
        </is>
      </c>
      <c r="M82" t="inlineStr">
        <is>
          <t>-</t>
        </is>
      </c>
      <c r="N82" t="inlineStr">
        <is>
          <t>-</t>
        </is>
      </c>
    </row>
    <row r="83">
      <c r="A83" s="5" t="inlineStr">
        <is>
          <t>Umsatzwachstum 10J in %</t>
        </is>
      </c>
      <c r="B83" s="5" t="inlineStr">
        <is>
          <t>Revenue Growth 10Y in %</t>
        </is>
      </c>
      <c r="C83" t="n">
        <v>5.58</v>
      </c>
      <c r="D83" t="n">
        <v>4.57</v>
      </c>
      <c r="E83" t="n">
        <v>3.94</v>
      </c>
      <c r="F83" t="inlineStr">
        <is>
          <t>-</t>
        </is>
      </c>
      <c r="G83" t="inlineStr">
        <is>
          <t>-</t>
        </is>
      </c>
      <c r="H83" t="inlineStr">
        <is>
          <t>-</t>
        </is>
      </c>
      <c r="I83" t="inlineStr">
        <is>
          <t>-</t>
        </is>
      </c>
      <c r="J83" t="inlineStr">
        <is>
          <t>-</t>
        </is>
      </c>
      <c r="K83" t="inlineStr">
        <is>
          <t>-</t>
        </is>
      </c>
      <c r="L83" t="inlineStr">
        <is>
          <t>-</t>
        </is>
      </c>
      <c r="M83" t="inlineStr">
        <is>
          <t>-</t>
        </is>
      </c>
      <c r="N83" t="inlineStr">
        <is>
          <t>-</t>
        </is>
      </c>
    </row>
    <row r="84">
      <c r="A84" s="5" t="inlineStr">
        <is>
          <t>Gewinnwachstum 1J in %</t>
        </is>
      </c>
      <c r="B84" s="5" t="inlineStr">
        <is>
          <t>Earnings Growth 1Y in %</t>
        </is>
      </c>
      <c r="C84" t="n">
        <v>1.5</v>
      </c>
      <c r="D84" t="n">
        <v>13.94</v>
      </c>
      <c r="E84" t="n">
        <v>-8.710000000000001</v>
      </c>
      <c r="F84" t="n">
        <v>-9.49</v>
      </c>
      <c r="G84" t="n">
        <v>6.22</v>
      </c>
      <c r="H84" t="n">
        <v>42.94</v>
      </c>
      <c r="I84" t="n">
        <v>22.1</v>
      </c>
      <c r="J84" t="n">
        <v>8.1</v>
      </c>
      <c r="K84" t="n">
        <v>-8.18</v>
      </c>
      <c r="L84" t="n">
        <v>195.6</v>
      </c>
      <c r="M84" t="n">
        <v>-103.56</v>
      </c>
      <c r="N84" t="n">
        <v>-1965.69</v>
      </c>
    </row>
    <row r="85">
      <c r="A85" s="5" t="inlineStr">
        <is>
          <t>Gewinnwachstum 3J in %</t>
        </is>
      </c>
      <c r="B85" s="5" t="inlineStr">
        <is>
          <t>Earnings Growth 3Y in %</t>
        </is>
      </c>
      <c r="C85" t="n">
        <v>2.24</v>
      </c>
      <c r="D85" t="n">
        <v>-1.42</v>
      </c>
      <c r="E85" t="n">
        <v>-3.99</v>
      </c>
      <c r="F85" t="n">
        <v>13.22</v>
      </c>
      <c r="G85" t="n">
        <v>23.75</v>
      </c>
      <c r="H85" t="n">
        <v>24.38</v>
      </c>
      <c r="I85" t="n">
        <v>7.34</v>
      </c>
      <c r="J85" t="n">
        <v>65.17</v>
      </c>
      <c r="K85" t="n">
        <v>27.95</v>
      </c>
      <c r="L85" t="n">
        <v>-624.55</v>
      </c>
      <c r="M85" t="inlineStr">
        <is>
          <t>-</t>
        </is>
      </c>
      <c r="N85" t="inlineStr">
        <is>
          <t>-</t>
        </is>
      </c>
    </row>
    <row r="86">
      <c r="A86" s="5" t="inlineStr">
        <is>
          <t>Gewinnwachstum 5J in %</t>
        </is>
      </c>
      <c r="B86" s="5" t="inlineStr">
        <is>
          <t>Earnings Growth 5Y in %</t>
        </is>
      </c>
      <c r="C86" t="n">
        <v>0.6899999999999999</v>
      </c>
      <c r="D86" t="n">
        <v>8.98</v>
      </c>
      <c r="E86" t="n">
        <v>10.61</v>
      </c>
      <c r="F86" t="n">
        <v>13.97</v>
      </c>
      <c r="G86" t="n">
        <v>14.24</v>
      </c>
      <c r="H86" t="n">
        <v>52.11</v>
      </c>
      <c r="I86" t="n">
        <v>22.81</v>
      </c>
      <c r="J86" t="n">
        <v>-374.75</v>
      </c>
      <c r="K86" t="inlineStr">
        <is>
          <t>-</t>
        </is>
      </c>
      <c r="L86" t="inlineStr">
        <is>
          <t>-</t>
        </is>
      </c>
      <c r="M86" t="inlineStr">
        <is>
          <t>-</t>
        </is>
      </c>
      <c r="N86" t="inlineStr">
        <is>
          <t>-</t>
        </is>
      </c>
    </row>
    <row r="87">
      <c r="A87" s="5" t="inlineStr">
        <is>
          <t>Gewinnwachstum 10J in %</t>
        </is>
      </c>
      <c r="B87" s="5" t="inlineStr">
        <is>
          <t>Earnings Growth 10Y in %</t>
        </is>
      </c>
      <c r="C87" t="n">
        <v>26.4</v>
      </c>
      <c r="D87" t="n">
        <v>15.9</v>
      </c>
      <c r="E87" t="n">
        <v>-182.07</v>
      </c>
      <c r="F87" t="inlineStr">
        <is>
          <t>-</t>
        </is>
      </c>
      <c r="G87" t="inlineStr">
        <is>
          <t>-</t>
        </is>
      </c>
      <c r="H87" t="inlineStr">
        <is>
          <t>-</t>
        </is>
      </c>
      <c r="I87" t="inlineStr">
        <is>
          <t>-</t>
        </is>
      </c>
      <c r="J87" t="inlineStr">
        <is>
          <t>-</t>
        </is>
      </c>
      <c r="K87" t="inlineStr">
        <is>
          <t>-</t>
        </is>
      </c>
      <c r="L87" t="inlineStr">
        <is>
          <t>-</t>
        </is>
      </c>
      <c r="M87" t="inlineStr">
        <is>
          <t>-</t>
        </is>
      </c>
      <c r="N87" t="inlineStr">
        <is>
          <t>-</t>
        </is>
      </c>
    </row>
    <row r="88">
      <c r="A88" s="5" t="inlineStr">
        <is>
          <t>PEG Ratio</t>
        </is>
      </c>
      <c r="B88" s="5" t="inlineStr">
        <is>
          <t>KGW Kurs/Gewinn/Wachstum</t>
        </is>
      </c>
      <c r="C88" t="n">
        <v>18.55</v>
      </c>
      <c r="D88" t="n">
        <v>1.19</v>
      </c>
      <c r="E88" t="n">
        <v>1.54</v>
      </c>
      <c r="F88" t="n">
        <v>1.32</v>
      </c>
      <c r="G88" t="n">
        <v>1.62</v>
      </c>
      <c r="H88" t="n">
        <v>0.34</v>
      </c>
      <c r="I88" t="n">
        <v>1.07</v>
      </c>
      <c r="J88" t="n">
        <v>-0.04</v>
      </c>
      <c r="K88" t="inlineStr">
        <is>
          <t>-</t>
        </is>
      </c>
      <c r="L88" t="inlineStr">
        <is>
          <t>-</t>
        </is>
      </c>
      <c r="M88" t="inlineStr">
        <is>
          <t>-</t>
        </is>
      </c>
      <c r="N88" t="inlineStr">
        <is>
          <t>-</t>
        </is>
      </c>
    </row>
    <row r="89">
      <c r="A89" s="5" t="inlineStr">
        <is>
          <t>EBIT-Wachstum 1J in %</t>
        </is>
      </c>
      <c r="B89" s="5" t="inlineStr">
        <is>
          <t>EBIT Growth 1Y in %</t>
        </is>
      </c>
      <c r="C89" t="n">
        <v>-10.83</v>
      </c>
      <c r="D89" t="n">
        <v>8.109999999999999</v>
      </c>
      <c r="E89" t="n">
        <v>-8.109999999999999</v>
      </c>
      <c r="F89" t="n">
        <v>-9.31</v>
      </c>
      <c r="G89" t="n">
        <v>2.3</v>
      </c>
      <c r="H89" t="n">
        <v>19.23</v>
      </c>
      <c r="I89" t="n">
        <v>20.53</v>
      </c>
      <c r="J89" t="n">
        <v>12.13</v>
      </c>
      <c r="K89" t="n">
        <v>10.99</v>
      </c>
      <c r="L89" t="n">
        <v>85.70999999999999</v>
      </c>
      <c r="M89" t="n">
        <v>-107.4</v>
      </c>
      <c r="N89" t="n">
        <v>-1478.65</v>
      </c>
    </row>
    <row r="90">
      <c r="A90" s="5" t="inlineStr">
        <is>
          <t>EBIT-Wachstum 3J in %</t>
        </is>
      </c>
      <c r="B90" s="5" t="inlineStr">
        <is>
          <t>EBIT Growth 3Y in %</t>
        </is>
      </c>
      <c r="C90" t="n">
        <v>-3.61</v>
      </c>
      <c r="D90" t="n">
        <v>-3.1</v>
      </c>
      <c r="E90" t="n">
        <v>-5.04</v>
      </c>
      <c r="F90" t="n">
        <v>4.07</v>
      </c>
      <c r="G90" t="n">
        <v>14.02</v>
      </c>
      <c r="H90" t="n">
        <v>17.3</v>
      </c>
      <c r="I90" t="n">
        <v>14.55</v>
      </c>
      <c r="J90" t="n">
        <v>36.28</v>
      </c>
      <c r="K90" t="n">
        <v>-3.57</v>
      </c>
      <c r="L90" t="n">
        <v>-500.11</v>
      </c>
      <c r="M90" t="inlineStr">
        <is>
          <t>-</t>
        </is>
      </c>
      <c r="N90" t="inlineStr">
        <is>
          <t>-</t>
        </is>
      </c>
    </row>
    <row r="91">
      <c r="A91" s="5" t="inlineStr">
        <is>
          <t>EBIT-Wachstum 5J in %</t>
        </is>
      </c>
      <c r="B91" s="5" t="inlineStr">
        <is>
          <t>EBIT Growth 5Y in %</t>
        </is>
      </c>
      <c r="C91" t="n">
        <v>-3.57</v>
      </c>
      <c r="D91" t="n">
        <v>2.44</v>
      </c>
      <c r="E91" t="n">
        <v>4.93</v>
      </c>
      <c r="F91" t="n">
        <v>8.98</v>
      </c>
      <c r="G91" t="n">
        <v>13.04</v>
      </c>
      <c r="H91" t="n">
        <v>29.72</v>
      </c>
      <c r="I91" t="n">
        <v>4.39</v>
      </c>
      <c r="J91" t="n">
        <v>-295.44</v>
      </c>
      <c r="K91" t="inlineStr">
        <is>
          <t>-</t>
        </is>
      </c>
      <c r="L91" t="inlineStr">
        <is>
          <t>-</t>
        </is>
      </c>
      <c r="M91" t="inlineStr">
        <is>
          <t>-</t>
        </is>
      </c>
      <c r="N91" t="inlineStr">
        <is>
          <t>-</t>
        </is>
      </c>
    </row>
    <row r="92">
      <c r="A92" s="5" t="inlineStr">
        <is>
          <t>EBIT-Wachstum 10J in %</t>
        </is>
      </c>
      <c r="B92" s="5" t="inlineStr">
        <is>
          <t>EBIT Growth 10Y in %</t>
        </is>
      </c>
      <c r="C92" t="n">
        <v>13.07</v>
      </c>
      <c r="D92" t="n">
        <v>3.42</v>
      </c>
      <c r="E92" t="n">
        <v>-145.26</v>
      </c>
      <c r="F92" t="inlineStr">
        <is>
          <t>-</t>
        </is>
      </c>
      <c r="G92" t="inlineStr">
        <is>
          <t>-</t>
        </is>
      </c>
      <c r="H92" t="inlineStr">
        <is>
          <t>-</t>
        </is>
      </c>
      <c r="I92" t="inlineStr">
        <is>
          <t>-</t>
        </is>
      </c>
      <c r="J92" t="inlineStr">
        <is>
          <t>-</t>
        </is>
      </c>
      <c r="K92" t="inlineStr">
        <is>
          <t>-</t>
        </is>
      </c>
      <c r="L92" t="inlineStr">
        <is>
          <t>-</t>
        </is>
      </c>
      <c r="M92" t="inlineStr">
        <is>
          <t>-</t>
        </is>
      </c>
      <c r="N92" t="inlineStr">
        <is>
          <t>-</t>
        </is>
      </c>
    </row>
    <row r="93">
      <c r="A93" s="5" t="inlineStr">
        <is>
          <t>Op.Cashflow Wachstum 1J in %</t>
        </is>
      </c>
      <c r="B93" s="5" t="inlineStr">
        <is>
          <t>Op.Cashflow Wachstum 1Y in %</t>
        </is>
      </c>
      <c r="C93" t="n">
        <v>8.51</v>
      </c>
      <c r="D93" t="n">
        <v>-18.98</v>
      </c>
      <c r="E93" t="n">
        <v>14.27</v>
      </c>
      <c r="F93" t="n">
        <v>-43.77</v>
      </c>
      <c r="G93" t="n">
        <v>33.8</v>
      </c>
      <c r="H93" t="n">
        <v>1.91</v>
      </c>
      <c r="I93" t="n">
        <v>57.88</v>
      </c>
      <c r="J93" t="n">
        <v>27.9</v>
      </c>
      <c r="K93" t="n">
        <v>22.3</v>
      </c>
      <c r="L93" t="n">
        <v>-18.63</v>
      </c>
      <c r="M93" t="n">
        <v>-51.32</v>
      </c>
      <c r="N93" t="n">
        <v>8.58</v>
      </c>
    </row>
    <row r="94">
      <c r="A94" s="5" t="inlineStr">
        <is>
          <t>Op.Cashflow Wachstum 3J in %</t>
        </is>
      </c>
      <c r="B94" s="5" t="inlineStr">
        <is>
          <t>Op.Cashflow Wachstum 3Y in %</t>
        </is>
      </c>
      <c r="C94" t="n">
        <v>1.27</v>
      </c>
      <c r="D94" t="n">
        <v>-16.16</v>
      </c>
      <c r="E94" t="n">
        <v>1.43</v>
      </c>
      <c r="F94" t="n">
        <v>-2.69</v>
      </c>
      <c r="G94" t="n">
        <v>31.2</v>
      </c>
      <c r="H94" t="n">
        <v>29.23</v>
      </c>
      <c r="I94" t="n">
        <v>36.03</v>
      </c>
      <c r="J94" t="n">
        <v>10.52</v>
      </c>
      <c r="K94" t="n">
        <v>-15.88</v>
      </c>
      <c r="L94" t="n">
        <v>-20.46</v>
      </c>
      <c r="M94" t="inlineStr">
        <is>
          <t>-</t>
        </is>
      </c>
      <c r="N94" t="inlineStr">
        <is>
          <t>-</t>
        </is>
      </c>
    </row>
    <row r="95">
      <c r="A95" s="5" t="inlineStr">
        <is>
          <t>Op.Cashflow Wachstum 5J in %</t>
        </is>
      </c>
      <c r="B95" s="5" t="inlineStr">
        <is>
          <t>Op.Cashflow Wachstum 5Y in %</t>
        </is>
      </c>
      <c r="C95" t="n">
        <v>-1.23</v>
      </c>
      <c r="D95" t="n">
        <v>-2.55</v>
      </c>
      <c r="E95" t="n">
        <v>12.82</v>
      </c>
      <c r="F95" t="n">
        <v>15.54</v>
      </c>
      <c r="G95" t="n">
        <v>28.76</v>
      </c>
      <c r="H95" t="n">
        <v>18.27</v>
      </c>
      <c r="I95" t="n">
        <v>7.63</v>
      </c>
      <c r="J95" t="n">
        <v>-2.23</v>
      </c>
      <c r="K95" t="inlineStr">
        <is>
          <t>-</t>
        </is>
      </c>
      <c r="L95" t="inlineStr">
        <is>
          <t>-</t>
        </is>
      </c>
      <c r="M95" t="inlineStr">
        <is>
          <t>-</t>
        </is>
      </c>
      <c r="N95" t="inlineStr">
        <is>
          <t>-</t>
        </is>
      </c>
    </row>
    <row r="96">
      <c r="A96" s="5" t="inlineStr">
        <is>
          <t>Op.Cashflow Wachstum 10J in %</t>
        </is>
      </c>
      <c r="B96" s="5" t="inlineStr">
        <is>
          <t>Op.Cashflow Wachstum 10Y in %</t>
        </is>
      </c>
      <c r="C96" t="n">
        <v>8.52</v>
      </c>
      <c r="D96" t="n">
        <v>2.54</v>
      </c>
      <c r="E96" t="n">
        <v>5.29</v>
      </c>
      <c r="F96" t="inlineStr">
        <is>
          <t>-</t>
        </is>
      </c>
      <c r="G96" t="inlineStr">
        <is>
          <t>-</t>
        </is>
      </c>
      <c r="H96" t="inlineStr">
        <is>
          <t>-</t>
        </is>
      </c>
      <c r="I96" t="inlineStr">
        <is>
          <t>-</t>
        </is>
      </c>
      <c r="J96" t="inlineStr">
        <is>
          <t>-</t>
        </is>
      </c>
      <c r="K96" t="inlineStr">
        <is>
          <t>-</t>
        </is>
      </c>
      <c r="L96" t="inlineStr">
        <is>
          <t>-</t>
        </is>
      </c>
      <c r="M96" t="inlineStr">
        <is>
          <t>-</t>
        </is>
      </c>
      <c r="N96" t="inlineStr">
        <is>
          <t>-</t>
        </is>
      </c>
    </row>
    <row r="97">
      <c r="A97" s="5" t="inlineStr">
        <is>
          <t>Working Capital in Mio</t>
        </is>
      </c>
      <c r="B97" s="5" t="inlineStr">
        <is>
          <t>Working Capital in M</t>
        </is>
      </c>
      <c r="C97" t="n">
        <v>188</v>
      </c>
      <c r="D97" t="n">
        <v>130</v>
      </c>
      <c r="E97" t="n">
        <v>-15</v>
      </c>
      <c r="F97" t="n">
        <v>271</v>
      </c>
      <c r="G97" t="n">
        <v>298</v>
      </c>
      <c r="H97" t="n">
        <v>172</v>
      </c>
      <c r="I97" t="n">
        <v>407</v>
      </c>
      <c r="J97" t="n">
        <v>638</v>
      </c>
      <c r="K97" t="n">
        <v>728</v>
      </c>
      <c r="L97" t="n">
        <v>809</v>
      </c>
      <c r="M97" t="n">
        <v>721</v>
      </c>
      <c r="N97" t="n">
        <v>469</v>
      </c>
      <c r="O97" t="n">
        <v>455</v>
      </c>
    </row>
  </sheetData>
  <pageMargins bottom="1" footer="0.5" header="0.5" left="0.75" right="0.75" top="1"/>
</worksheet>
</file>

<file path=xl/worksheets/sheet51.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9"/>
  </cols>
  <sheetData>
    <row r="1">
      <c r="A1" s="1" t="inlineStr">
        <is>
          <t xml:space="preserve">J SAINSBURY </t>
        </is>
      </c>
      <c r="B1" s="2" t="inlineStr">
        <is>
          <t>WKN: A0B6G0  ISIN: GB00B019KW72  US-Symbol:JSNSF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+44-20-7695-6000</t>
        </is>
      </c>
      <c r="G4" t="inlineStr">
        <is>
          <t>30.04.2020</t>
        </is>
      </c>
      <c r="H4" t="inlineStr">
        <is>
          <t>Preliminary Results</t>
        </is>
      </c>
      <c r="J4" t="inlineStr">
        <is>
          <t>Qatar Holdings LLC</t>
        </is>
      </c>
      <c r="L4" t="inlineStr">
        <is>
          <t>21,99%</t>
        </is>
      </c>
    </row>
    <row r="5">
      <c r="A5" s="5" t="inlineStr">
        <is>
          <t>Ticker</t>
        </is>
      </c>
      <c r="B5" t="inlineStr">
        <is>
          <t>SUY1</t>
        </is>
      </c>
      <c r="C5" s="5" t="inlineStr">
        <is>
          <t>Fax</t>
        </is>
      </c>
      <c r="D5" s="5" t="inlineStr"/>
      <c r="E5" t="inlineStr">
        <is>
          <t>+44-20-7695-7610</t>
        </is>
      </c>
      <c r="G5" t="inlineStr">
        <is>
          <t>02.07.2020</t>
        </is>
      </c>
      <c r="H5" t="inlineStr">
        <is>
          <t>Annual General Meeting</t>
        </is>
      </c>
      <c r="J5" t="inlineStr">
        <is>
          <t>Black Rock Inc</t>
        </is>
      </c>
      <c r="L5" t="inlineStr">
        <is>
          <t>5,01%</t>
        </is>
      </c>
    </row>
    <row r="6">
      <c r="A6" s="5" t="inlineStr">
        <is>
          <t>Gelistet Seit / Listed Since</t>
        </is>
      </c>
      <c r="B6" t="inlineStr">
        <is>
          <t>-</t>
        </is>
      </c>
      <c r="C6" s="5" t="inlineStr">
        <is>
          <t>Internet</t>
        </is>
      </c>
      <c r="D6" s="5" t="inlineStr"/>
      <c r="E6" t="inlineStr">
        <is>
          <t>http://www.j-sainsbury.co.uk</t>
        </is>
      </c>
      <c r="G6" t="inlineStr">
        <is>
          <t>05.11.2020</t>
        </is>
      </c>
      <c r="H6" t="inlineStr">
        <is>
          <t>Score Half Year</t>
        </is>
      </c>
      <c r="J6" t="inlineStr">
        <is>
          <t>Freefloat</t>
        </is>
      </c>
      <c r="L6" t="inlineStr">
        <is>
          <t>73,00%</t>
        </is>
      </c>
    </row>
    <row r="7">
      <c r="A7" s="5" t="inlineStr">
        <is>
          <t>Nominalwert / Nominal Value</t>
        </is>
      </c>
      <c r="B7" t="inlineStr">
        <is>
          <t>-</t>
        </is>
      </c>
      <c r="C7" s="5" t="inlineStr">
        <is>
          <t>Inv. Relations Telefon / Phone</t>
        </is>
      </c>
      <c r="D7" s="5" t="inlineStr"/>
      <c r="E7" t="inlineStr">
        <is>
          <t>+44-20-7695-0080</t>
        </is>
      </c>
    </row>
    <row r="8">
      <c r="A8" s="5" t="inlineStr">
        <is>
          <t>Land / Country</t>
        </is>
      </c>
      <c r="B8" t="inlineStr">
        <is>
          <t>Großbritannien</t>
        </is>
      </c>
      <c r="C8" s="5" t="inlineStr">
        <is>
          <t>Inv. Relations E-Mail</t>
        </is>
      </c>
      <c r="D8" s="5" t="inlineStr"/>
      <c r="E8" t="inlineStr">
        <is>
          <t>investor.relations2@sainsburys.co.uk</t>
        </is>
      </c>
    </row>
    <row r="9">
      <c r="A9" s="5" t="inlineStr">
        <is>
          <t>Währung / Currency</t>
        </is>
      </c>
      <c r="B9" t="inlineStr">
        <is>
          <t>GBP</t>
        </is>
      </c>
      <c r="C9" s="5" t="inlineStr">
        <is>
          <t>Kontaktperson / Contact Person</t>
        </is>
      </c>
      <c r="D9" s="5" t="inlineStr"/>
      <c r="E9" t="inlineStr">
        <is>
          <t>James Collins</t>
        </is>
      </c>
    </row>
    <row r="10">
      <c r="A10" s="5" t="inlineStr">
        <is>
          <t>Branche / Industry</t>
        </is>
      </c>
      <c r="B10" t="inlineStr">
        <is>
          <t>Department Stores</t>
        </is>
      </c>
      <c r="C10" s="5" t="inlineStr"/>
      <c r="D10" s="5" t="inlineStr"/>
    </row>
    <row r="11">
      <c r="A11" s="5" t="inlineStr">
        <is>
          <t>Sektor / Sector</t>
        </is>
      </c>
      <c r="B11" t="inlineStr">
        <is>
          <t>Trade</t>
        </is>
      </c>
    </row>
    <row r="12">
      <c r="A12" s="5" t="inlineStr">
        <is>
          <t>Typ / Genre</t>
        </is>
      </c>
      <c r="B12" t="inlineStr">
        <is>
          <t>Namensaktie</t>
        </is>
      </c>
    </row>
    <row r="13">
      <c r="A13" s="5" t="inlineStr">
        <is>
          <t>Adresse / Address</t>
        </is>
      </c>
      <c r="B13" t="inlineStr">
        <is>
          <t>J Sainsbury plc33 Holborn  UK-London EC1N 2HT</t>
        </is>
      </c>
    </row>
    <row r="14">
      <c r="A14" s="5" t="inlineStr">
        <is>
          <t>Management</t>
        </is>
      </c>
      <c r="B14" t="inlineStr">
        <is>
          <t>Simon Roberts, Kevin O’Byrne, Tim Fallowfield, Jim Brown, Phil Jordan, Paul Mills-Hicks, Angie Risley, Clo Moriarty</t>
        </is>
      </c>
    </row>
    <row r="15">
      <c r="A15" s="5" t="inlineStr">
        <is>
          <t>Aufsichtsrat / Board</t>
        </is>
      </c>
      <c r="B15" t="inlineStr">
        <is>
          <t>Martin Scicluna, Mike Coupe (bis 2.07.2020), Kevin O’Byrne, Matt Brittin (bis 2020), Brian Cassin, Jo Harlow, David Keens, Lady Susan Rice, Jean Tomlin (bis 2020)</t>
        </is>
      </c>
    </row>
    <row r="16">
      <c r="A16" s="5" t="inlineStr">
        <is>
          <t>Beschreibung</t>
        </is>
      </c>
      <c r="B16" t="inlineStr">
        <is>
          <t>J Sainsbury plc ist eine Unternehmensgruppe, die im Einzelhandel mit Lebensmitteln und Non-Food-Artikeln tätig ist. Nach der Übernahme im September 2016 der Home Retail Group plc, einer Unternehmensgruppe, die unter den Handelsmarken Argos und Habitat agiert, verfügt der Konzern über 2.000 Supermärkte und Einzelhandelsgeschäfte in Grossbritannien. Angeboten wird die komplette Palette im Lebensmittelbereich mit Schwerpunkt auf frischen Lebensmitteln und qualitativ hochwertigen Produkten sowie Non-Food-Artikel wie beispielsweise Bekleidung, Wohnen, Spielwaren, Kosmetikartikel, Geschenkartikel, Haushaltgeräte und Multimedia. Sainsbury eröffnete sein erstes Einzelhandelsgeschäft bereits 1869 und ist heute eine der führenden Einzelhandelsketten in Grossbritannien. Zusätzlich haben die Kunden die Möglichkeit im Sainsbury Online-Shop Lebensmittel und Nonfood-Artikel zu bestellen. Des Weiteren bietet die Sainsbury's Bank Dienstleistungen in den Bereichen Versicherungen, Privatkredite und Darlehen, Autoleasing, Sparen wie auch Kreditkarten an. Ausserdem ist die Gesellschaft in Kooperation mit der Land Securities Group plc und der British Land Company PLC im Besitz von Eigentumswohnungen und Liegenschaften wie auch unter der Marke Sainsbury Energie in Zusammenarbeit mit British Gas auf dem Energiesektor tätig. Mit Sainsbury's Entertainment werden im Bereich digitaler Unterhaltung eine Auswahl an Filmen, Musik, Bücher und Spielen offeriert. Der Hauptsitz von J Sainsbury plc ist London, UK. Copyright 2014 FINANCE BASE AG</t>
        </is>
      </c>
    </row>
    <row r="17">
      <c r="A17" s="5" t="inlineStr">
        <is>
          <t>Profile</t>
        </is>
      </c>
      <c r="B17" t="inlineStr">
        <is>
          <t>J Sainsbury plc is a group of companies, which operates in the retail food and non-food items. Following the acquisition in September 2016, the Home Retail Group plc, a group of companies operating under the trademarks Argos and Habitat, the Group has 2,000 supermarkets and retail stores in the UK. is offered the complete range in the food industry with an emphasis on fresh foods and high-quality products and non-food items such as clothing, housing, toys, cosmetics, gifts, household appliances and multimedia. Sainsbury opened his first retail store in 1869 and today is one of the leading retail chains in the UK. In addition, customers have the option in Sainsbury Online Store food and non-food items to order. In addition, the Sainsbury's Bank offers services in the areas of insurance, personal loans and loans, auto leases, savings of as well as credit cards. Also operates the Company in cooperation with the Land Securities Group plc and British Land Company PLC owned by condominiums and property as well as under the brand Sainsbury energy in cooperation with British Gas in the energy sector. With Sainsbury's Entertainment, a selection of movies, music, books and games are offered in digital entertainment. The headquarters of J Sainsbury plc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31.03</t>
        </is>
      </c>
      <c r="B19" s="5" t="inlineStr">
        <is>
          <t>Balance Sheet in M  GBP per  31.03</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29007</v>
      </c>
      <c r="D20" t="n">
        <v>28456</v>
      </c>
      <c r="E20" t="n">
        <v>26224</v>
      </c>
      <c r="F20" t="n">
        <v>23506</v>
      </c>
      <c r="G20" t="n">
        <v>23775</v>
      </c>
      <c r="H20" t="n">
        <v>23949</v>
      </c>
      <c r="I20" t="n">
        <v>23303</v>
      </c>
      <c r="J20" t="n">
        <v>22294</v>
      </c>
      <c r="K20" t="n">
        <v>21102</v>
      </c>
      <c r="L20" t="n">
        <v>19964</v>
      </c>
      <c r="M20" t="n">
        <v>18911</v>
      </c>
      <c r="N20" t="n">
        <v>17837</v>
      </c>
      <c r="O20" t="n">
        <v>17151</v>
      </c>
      <c r="P20" t="n">
        <v>17151</v>
      </c>
    </row>
    <row r="21">
      <c r="A21" s="5" t="inlineStr">
        <is>
          <t>Bruttoergebnis vom Umsatz</t>
        </is>
      </c>
      <c r="B21" s="5" t="inlineStr">
        <is>
          <t>Gross Profit</t>
        </is>
      </c>
      <c r="C21" t="n">
        <v>2007</v>
      </c>
      <c r="D21" t="n">
        <v>1882</v>
      </c>
      <c r="E21" t="n">
        <v>1634</v>
      </c>
      <c r="F21" t="n">
        <v>1456</v>
      </c>
      <c r="G21" t="n">
        <v>1208</v>
      </c>
      <c r="H21" t="n">
        <v>1387</v>
      </c>
      <c r="I21" t="n">
        <v>1277</v>
      </c>
      <c r="J21" t="n">
        <v>1211</v>
      </c>
      <c r="K21" t="n">
        <v>1160</v>
      </c>
      <c r="L21" t="n">
        <v>1082</v>
      </c>
      <c r="M21" t="n">
        <v>1036</v>
      </c>
      <c r="N21" t="n">
        <v>1002</v>
      </c>
      <c r="O21" t="n">
        <v>1172</v>
      </c>
      <c r="P21" t="n">
        <v>1172</v>
      </c>
    </row>
    <row r="22">
      <c r="A22" s="5" t="inlineStr">
        <is>
          <t>Operatives Ergebnis (EBIT)</t>
        </is>
      </c>
      <c r="B22" s="5" t="inlineStr">
        <is>
          <t>EBIT Earning Before Interest &amp; Tax</t>
        </is>
      </c>
      <c r="C22" t="n">
        <v>312</v>
      </c>
      <c r="D22" t="n">
        <v>518</v>
      </c>
      <c r="E22" t="n">
        <v>642</v>
      </c>
      <c r="F22" t="n">
        <v>707</v>
      </c>
      <c r="G22" t="n">
        <v>81</v>
      </c>
      <c r="H22" t="n">
        <v>1009</v>
      </c>
      <c r="I22" t="n">
        <v>887</v>
      </c>
      <c r="J22" t="n">
        <v>874</v>
      </c>
      <c r="K22" t="n">
        <v>851</v>
      </c>
      <c r="L22" t="n">
        <v>710</v>
      </c>
      <c r="M22" t="n">
        <v>673</v>
      </c>
      <c r="N22" t="n">
        <v>530</v>
      </c>
      <c r="O22" t="n">
        <v>520</v>
      </c>
      <c r="P22" t="n">
        <v>520</v>
      </c>
    </row>
    <row r="23">
      <c r="A23" s="5" t="inlineStr">
        <is>
          <t>Finanzergebnis</t>
        </is>
      </c>
      <c r="B23" s="5" t="inlineStr">
        <is>
          <t>Financial Result</t>
        </is>
      </c>
      <c r="C23" t="n">
        <v>-73</v>
      </c>
      <c r="D23" t="n">
        <v>-109</v>
      </c>
      <c r="E23" t="n">
        <v>-139</v>
      </c>
      <c r="F23" t="n">
        <v>-159</v>
      </c>
      <c r="G23" t="n">
        <v>-153</v>
      </c>
      <c r="H23" t="n">
        <v>-111</v>
      </c>
      <c r="I23" t="n">
        <v>-99</v>
      </c>
      <c r="J23" t="n">
        <v>-75</v>
      </c>
      <c r="K23" t="n">
        <v>-24</v>
      </c>
      <c r="L23" t="n">
        <v>23</v>
      </c>
      <c r="M23" t="n">
        <v>-207</v>
      </c>
      <c r="N23" t="n">
        <v>-51</v>
      </c>
      <c r="O23" t="n">
        <v>-43</v>
      </c>
      <c r="P23" t="n">
        <v>-43</v>
      </c>
    </row>
    <row r="24">
      <c r="A24" s="5" t="inlineStr">
        <is>
          <t>Ergebnis vor Steuer (EBT)</t>
        </is>
      </c>
      <c r="B24" s="5" t="inlineStr">
        <is>
          <t>EBT Earning Before Tax</t>
        </is>
      </c>
      <c r="C24" t="n">
        <v>239</v>
      </c>
      <c r="D24" t="n">
        <v>409</v>
      </c>
      <c r="E24" t="n">
        <v>503</v>
      </c>
      <c r="F24" t="n">
        <v>548</v>
      </c>
      <c r="G24" t="n">
        <v>-72</v>
      </c>
      <c r="H24" t="n">
        <v>898</v>
      </c>
      <c r="I24" t="n">
        <v>788</v>
      </c>
      <c r="J24" t="n">
        <v>799</v>
      </c>
      <c r="K24" t="n">
        <v>827</v>
      </c>
      <c r="L24" t="n">
        <v>733</v>
      </c>
      <c r="M24" t="n">
        <v>466</v>
      </c>
      <c r="N24" t="n">
        <v>479</v>
      </c>
      <c r="O24" t="n">
        <v>477</v>
      </c>
      <c r="P24" t="n">
        <v>477</v>
      </c>
    </row>
    <row r="25">
      <c r="A25" s="5" t="inlineStr">
        <is>
          <t>Ergebnis nach Steuer</t>
        </is>
      </c>
      <c r="B25" s="5" t="inlineStr">
        <is>
          <t>Earnings after tax</t>
        </is>
      </c>
      <c r="C25" t="n">
        <v>219</v>
      </c>
      <c r="D25" t="n">
        <v>309</v>
      </c>
      <c r="E25" t="n">
        <v>377</v>
      </c>
      <c r="F25" t="n">
        <v>471</v>
      </c>
      <c r="G25" t="n">
        <v>-166</v>
      </c>
      <c r="H25" t="n">
        <v>716</v>
      </c>
      <c r="I25" t="n">
        <v>614</v>
      </c>
      <c r="J25" t="n">
        <v>598</v>
      </c>
      <c r="K25" t="n">
        <v>640</v>
      </c>
      <c r="L25" t="n">
        <v>585</v>
      </c>
      <c r="M25" t="n">
        <v>289</v>
      </c>
      <c r="N25" t="n">
        <v>329</v>
      </c>
      <c r="O25" t="n">
        <v>324</v>
      </c>
      <c r="P25" t="n">
        <v>324</v>
      </c>
    </row>
    <row r="26">
      <c r="A26" s="5" t="inlineStr">
        <is>
          <t>Minderheitenanteil</t>
        </is>
      </c>
      <c r="B26" s="5" t="inlineStr">
        <is>
          <t>Minority Share</t>
        </is>
      </c>
      <c r="C26" t="inlineStr">
        <is>
          <t>-</t>
        </is>
      </c>
      <c r="D26" t="inlineStr">
        <is>
          <t>-</t>
        </is>
      </c>
      <c r="E26" t="inlineStr">
        <is>
          <t>-</t>
        </is>
      </c>
      <c r="F26" t="inlineStr">
        <is>
          <t>-</t>
        </is>
      </c>
      <c r="G26" t="inlineStr">
        <is>
          <t>-</t>
        </is>
      </c>
      <c r="H26" t="inlineStr">
        <is>
          <t>-</t>
        </is>
      </c>
      <c r="I26" t="inlineStr">
        <is>
          <t>-</t>
        </is>
      </c>
      <c r="J26" t="inlineStr">
        <is>
          <t>-</t>
        </is>
      </c>
      <c r="K26" t="inlineStr">
        <is>
          <t>-</t>
        </is>
      </c>
      <c r="L26" t="inlineStr">
        <is>
          <t>-</t>
        </is>
      </c>
      <c r="M26" t="inlineStr">
        <is>
          <t>-</t>
        </is>
      </c>
      <c r="N26" t="inlineStr">
        <is>
          <t>-</t>
        </is>
      </c>
      <c r="O26" t="n">
        <v>1</v>
      </c>
      <c r="P26" t="n">
        <v>1</v>
      </c>
    </row>
    <row r="27">
      <c r="A27" s="5" t="inlineStr">
        <is>
          <t>Jahresüberschuss/-fehlbetrag</t>
        </is>
      </c>
      <c r="B27" s="5" t="inlineStr">
        <is>
          <t>Net Profit</t>
        </is>
      </c>
      <c r="C27" t="n">
        <v>219</v>
      </c>
      <c r="D27" t="n">
        <v>309</v>
      </c>
      <c r="E27" t="n">
        <v>377</v>
      </c>
      <c r="F27" t="n">
        <v>471</v>
      </c>
      <c r="G27" t="n">
        <v>-166</v>
      </c>
      <c r="H27" t="n">
        <v>716</v>
      </c>
      <c r="I27" t="n">
        <v>614</v>
      </c>
      <c r="J27" t="n">
        <v>598</v>
      </c>
      <c r="K27" t="n">
        <v>640</v>
      </c>
      <c r="L27" t="n">
        <v>585</v>
      </c>
      <c r="M27" t="n">
        <v>289</v>
      </c>
      <c r="N27" t="n">
        <v>329</v>
      </c>
      <c r="O27" t="n">
        <v>325</v>
      </c>
      <c r="P27" t="n">
        <v>325</v>
      </c>
    </row>
    <row r="28">
      <c r="A28" s="5" t="inlineStr">
        <is>
          <t>Summe Umlaufvermögen</t>
        </is>
      </c>
      <c r="B28" s="5" t="inlineStr">
        <is>
          <t>Current Assets</t>
        </is>
      </c>
      <c r="C28" t="n">
        <v>7581</v>
      </c>
      <c r="D28" t="n">
        <v>7857</v>
      </c>
      <c r="E28" t="n">
        <v>6312</v>
      </c>
      <c r="F28" t="n">
        <v>4413</v>
      </c>
      <c r="G28" t="n">
        <v>4421</v>
      </c>
      <c r="H28" t="n">
        <v>4362</v>
      </c>
      <c r="I28" t="n">
        <v>1901</v>
      </c>
      <c r="J28" t="n">
        <v>2032</v>
      </c>
      <c r="K28" t="n">
        <v>1708</v>
      </c>
      <c r="L28" t="n">
        <v>1797</v>
      </c>
      <c r="M28" t="n">
        <v>1570</v>
      </c>
      <c r="N28" t="n">
        <v>1610</v>
      </c>
      <c r="O28" t="n">
        <v>1915</v>
      </c>
      <c r="P28" t="n">
        <v>1915</v>
      </c>
    </row>
    <row r="29">
      <c r="A29" s="5" t="inlineStr">
        <is>
          <t>Summe Anlagevermögen</t>
        </is>
      </c>
      <c r="B29" s="5" t="inlineStr">
        <is>
          <t>Fixed Assets</t>
        </is>
      </c>
      <c r="C29" t="n">
        <v>15960</v>
      </c>
      <c r="D29" t="n">
        <v>14144</v>
      </c>
      <c r="E29" t="n">
        <v>13425</v>
      </c>
      <c r="F29" t="n">
        <v>12560</v>
      </c>
      <c r="G29" t="n">
        <v>12116</v>
      </c>
      <c r="H29" t="n">
        <v>12178</v>
      </c>
      <c r="I29" t="n">
        <v>10794</v>
      </c>
      <c r="J29" t="n">
        <v>10308</v>
      </c>
      <c r="K29" t="n">
        <v>9691</v>
      </c>
      <c r="L29" t="n">
        <v>9058</v>
      </c>
      <c r="M29" t="n">
        <v>8463</v>
      </c>
      <c r="N29" t="n">
        <v>8505</v>
      </c>
      <c r="O29" t="n">
        <v>7661</v>
      </c>
      <c r="P29" t="n">
        <v>7661</v>
      </c>
    </row>
    <row r="30">
      <c r="A30" s="5" t="inlineStr">
        <is>
          <t>Summe Aktiva</t>
        </is>
      </c>
      <c r="B30" s="5" t="inlineStr">
        <is>
          <t>Total Assets</t>
        </is>
      </c>
      <c r="C30" t="n">
        <v>23541</v>
      </c>
      <c r="D30" t="n">
        <v>22001</v>
      </c>
      <c r="E30" t="n">
        <v>19737</v>
      </c>
      <c r="F30" t="n">
        <v>16973</v>
      </c>
      <c r="G30" t="n">
        <v>16537</v>
      </c>
      <c r="H30" t="n">
        <v>16540</v>
      </c>
      <c r="I30" t="n">
        <v>12695</v>
      </c>
      <c r="J30" t="n">
        <v>12340</v>
      </c>
      <c r="K30" t="n">
        <v>11399</v>
      </c>
      <c r="L30" t="n">
        <v>10855</v>
      </c>
      <c r="M30" t="n">
        <v>10033</v>
      </c>
      <c r="N30" t="n">
        <v>10115</v>
      </c>
      <c r="O30" t="n">
        <v>9576</v>
      </c>
      <c r="P30" t="n">
        <v>9576</v>
      </c>
    </row>
    <row r="31">
      <c r="A31" s="5" t="inlineStr">
        <is>
          <t>Summe kurzfristiges Fremdkapital</t>
        </is>
      </c>
      <c r="B31" s="5" t="inlineStr">
        <is>
          <t>Short-Term Debt</t>
        </is>
      </c>
      <c r="C31" t="n">
        <v>11417</v>
      </c>
      <c r="D31" t="n">
        <v>10302</v>
      </c>
      <c r="E31" t="n">
        <v>8573</v>
      </c>
      <c r="F31" t="n">
        <v>6724</v>
      </c>
      <c r="G31" t="n">
        <v>6923</v>
      </c>
      <c r="H31" t="n">
        <v>6765</v>
      </c>
      <c r="I31" t="n">
        <v>3115</v>
      </c>
      <c r="J31" t="n">
        <v>3136</v>
      </c>
      <c r="K31" t="n">
        <v>2942</v>
      </c>
      <c r="L31" t="n">
        <v>2793</v>
      </c>
      <c r="M31" t="n">
        <v>2919</v>
      </c>
      <c r="N31" t="n">
        <v>2605</v>
      </c>
      <c r="O31" t="n">
        <v>2721</v>
      </c>
      <c r="P31" t="n">
        <v>2721</v>
      </c>
    </row>
    <row r="32">
      <c r="A32" s="5" t="inlineStr">
        <is>
          <t>Summe langfristiges Fremdkapital</t>
        </is>
      </c>
      <c r="B32" s="5" t="inlineStr">
        <is>
          <t>Long-Term Debt</t>
        </is>
      </c>
      <c r="C32" t="n">
        <v>3668</v>
      </c>
      <c r="D32" t="n">
        <v>4288</v>
      </c>
      <c r="E32" t="n">
        <v>4292</v>
      </c>
      <c r="F32" t="n">
        <v>3884</v>
      </c>
      <c r="G32" t="n">
        <v>4075</v>
      </c>
      <c r="H32" t="n">
        <v>3770</v>
      </c>
      <c r="I32" t="n">
        <v>3846</v>
      </c>
      <c r="J32" t="n">
        <v>3575</v>
      </c>
      <c r="K32" t="n">
        <v>3033</v>
      </c>
      <c r="L32" t="n">
        <v>3096</v>
      </c>
      <c r="M32" t="n">
        <v>2738</v>
      </c>
      <c r="N32" t="n">
        <v>2575</v>
      </c>
      <c r="O32" t="n">
        <v>2506</v>
      </c>
      <c r="P32" t="n">
        <v>2506</v>
      </c>
    </row>
    <row r="33">
      <c r="A33" s="5" t="inlineStr">
        <is>
          <t>Summe Fremdkapital</t>
        </is>
      </c>
      <c r="B33" s="5" t="inlineStr">
        <is>
          <t>Total Liabilities</t>
        </is>
      </c>
      <c r="C33" t="n">
        <v>15085</v>
      </c>
      <c r="D33" t="n">
        <v>14590</v>
      </c>
      <c r="E33" t="n">
        <v>12865</v>
      </c>
      <c r="F33" t="n">
        <v>10608</v>
      </c>
      <c r="G33" t="n">
        <v>10998</v>
      </c>
      <c r="H33" t="n">
        <v>10535</v>
      </c>
      <c r="I33" t="n">
        <v>6961</v>
      </c>
      <c r="J33" t="n">
        <v>6711</v>
      </c>
      <c r="K33" t="n">
        <v>5975</v>
      </c>
      <c r="L33" t="n">
        <v>5889</v>
      </c>
      <c r="M33" t="n">
        <v>5657</v>
      </c>
      <c r="N33" t="n">
        <v>5180</v>
      </c>
      <c r="O33" t="n">
        <v>5227</v>
      </c>
      <c r="P33" t="n">
        <v>5227</v>
      </c>
    </row>
    <row r="34">
      <c r="A34" s="5" t="inlineStr">
        <is>
          <t>Minderheitenanteil</t>
        </is>
      </c>
      <c r="B34" s="5" t="inlineStr">
        <is>
          <t>Minority Share</t>
        </is>
      </c>
      <c r="C34" t="inlineStr">
        <is>
          <t>-</t>
        </is>
      </c>
      <c r="D34" t="inlineStr">
        <is>
          <t>-</t>
        </is>
      </c>
      <c r="E34" t="inlineStr">
        <is>
          <t>-</t>
        </is>
      </c>
      <c r="F34" t="inlineStr">
        <is>
          <t>-</t>
        </is>
      </c>
      <c r="G34" t="inlineStr">
        <is>
          <t>-</t>
        </is>
      </c>
      <c r="H34" t="n">
        <v>2</v>
      </c>
      <c r="I34" t="n">
        <v>1</v>
      </c>
      <c r="J34" t="inlineStr">
        <is>
          <t>-</t>
        </is>
      </c>
      <c r="K34" t="inlineStr">
        <is>
          <t>-</t>
        </is>
      </c>
      <c r="L34" t="inlineStr">
        <is>
          <t>-</t>
        </is>
      </c>
      <c r="M34" t="inlineStr">
        <is>
          <t>-</t>
        </is>
      </c>
      <c r="N34" t="inlineStr">
        <is>
          <t>-</t>
        </is>
      </c>
      <c r="O34" t="inlineStr">
        <is>
          <t>-</t>
        </is>
      </c>
      <c r="P34" t="inlineStr">
        <is>
          <t>-</t>
        </is>
      </c>
    </row>
    <row r="35">
      <c r="A35" s="5" t="inlineStr">
        <is>
          <t>Summe Eigenkapital</t>
        </is>
      </c>
      <c r="B35" s="5" t="inlineStr">
        <is>
          <t>Equity</t>
        </is>
      </c>
      <c r="C35" t="n">
        <v>8456</v>
      </c>
      <c r="D35" t="n">
        <v>7411</v>
      </c>
      <c r="E35" t="n">
        <v>6872</v>
      </c>
      <c r="F35" t="n">
        <v>6365</v>
      </c>
      <c r="G35" t="n">
        <v>5539</v>
      </c>
      <c r="H35" t="n">
        <v>6003</v>
      </c>
      <c r="I35" t="n">
        <v>5733</v>
      </c>
      <c r="J35" t="n">
        <v>5629</v>
      </c>
      <c r="K35" t="n">
        <v>5424</v>
      </c>
      <c r="L35" t="n">
        <v>4966</v>
      </c>
      <c r="M35" t="n">
        <v>4376</v>
      </c>
      <c r="N35" t="n">
        <v>4935</v>
      </c>
      <c r="O35" t="n">
        <v>4349</v>
      </c>
      <c r="P35" t="n">
        <v>4349</v>
      </c>
    </row>
    <row r="36">
      <c r="A36" s="5" t="inlineStr">
        <is>
          <t>Summe Passiva</t>
        </is>
      </c>
      <c r="B36" s="5" t="inlineStr">
        <is>
          <t>Liabilities &amp; Shareholder Equity</t>
        </is>
      </c>
      <c r="C36" t="n">
        <v>23541</v>
      </c>
      <c r="D36" t="n">
        <v>22001</v>
      </c>
      <c r="E36" t="n">
        <v>19737</v>
      </c>
      <c r="F36" t="n">
        <v>16973</v>
      </c>
      <c r="G36" t="n">
        <v>16537</v>
      </c>
      <c r="H36" t="n">
        <v>16540</v>
      </c>
      <c r="I36" t="n">
        <v>12695</v>
      </c>
      <c r="J36" t="n">
        <v>12340</v>
      </c>
      <c r="K36" t="n">
        <v>11399</v>
      </c>
      <c r="L36" t="n">
        <v>10855</v>
      </c>
      <c r="M36" t="n">
        <v>10033</v>
      </c>
      <c r="N36" t="n">
        <v>10115</v>
      </c>
      <c r="O36" t="n">
        <v>9576</v>
      </c>
      <c r="P36" t="n">
        <v>9576</v>
      </c>
    </row>
    <row r="37">
      <c r="A37" s="5" t="inlineStr">
        <is>
          <t>Mio.Aktien im Umlauf</t>
        </is>
      </c>
      <c r="B37" s="5" t="inlineStr">
        <is>
          <t>Million shares outstanding</t>
        </is>
      </c>
      <c r="C37" t="n">
        <v>2206</v>
      </c>
      <c r="D37" t="n">
        <v>2194</v>
      </c>
      <c r="E37" t="n">
        <v>2188</v>
      </c>
      <c r="F37" t="n">
        <v>1924</v>
      </c>
      <c r="G37" t="n">
        <v>1919</v>
      </c>
      <c r="H37" t="n">
        <v>1907</v>
      </c>
      <c r="I37" t="n">
        <v>1893</v>
      </c>
      <c r="J37" t="n">
        <v>1883</v>
      </c>
      <c r="K37" t="n">
        <v>1871</v>
      </c>
      <c r="L37" t="n">
        <v>1860</v>
      </c>
      <c r="M37" t="n">
        <v>1753</v>
      </c>
      <c r="N37" t="n">
        <v>1747</v>
      </c>
      <c r="O37" t="n">
        <v>1734</v>
      </c>
      <c r="P37" t="n">
        <v>1734</v>
      </c>
    </row>
    <row r="38">
      <c r="A38" s="5" t="inlineStr">
        <is>
          <t>Gezeichnetes Kapital (in Mio.)</t>
        </is>
      </c>
      <c r="B38" s="5" t="inlineStr">
        <is>
          <t>Subscribed Capital in M</t>
        </is>
      </c>
      <c r="C38" t="n">
        <v>630</v>
      </c>
      <c r="D38" t="n">
        <v>627</v>
      </c>
      <c r="E38" t="n">
        <v>625</v>
      </c>
      <c r="F38" t="n">
        <v>550</v>
      </c>
      <c r="G38" t="n">
        <v>548</v>
      </c>
      <c r="H38" t="n">
        <v>545</v>
      </c>
      <c r="I38" t="n">
        <v>541</v>
      </c>
      <c r="J38" t="n">
        <v>538</v>
      </c>
      <c r="K38" t="n">
        <v>535</v>
      </c>
      <c r="L38" t="n">
        <v>532</v>
      </c>
      <c r="M38" t="n">
        <v>501</v>
      </c>
      <c r="N38" t="n">
        <v>499</v>
      </c>
      <c r="O38" t="n">
        <v>495</v>
      </c>
      <c r="P38" t="n">
        <v>495</v>
      </c>
    </row>
    <row r="39">
      <c r="A39" s="5" t="inlineStr">
        <is>
          <t>Ergebnis je Aktie (brutto)</t>
        </is>
      </c>
      <c r="B39" s="5" t="inlineStr">
        <is>
          <t>Earnings per share</t>
        </is>
      </c>
      <c r="C39" t="n">
        <v>0.11</v>
      </c>
      <c r="D39" t="n">
        <v>0.19</v>
      </c>
      <c r="E39" t="n">
        <v>0.23</v>
      </c>
      <c r="F39" t="n">
        <v>0.28</v>
      </c>
      <c r="G39" t="n">
        <v>-0.04</v>
      </c>
      <c r="H39" t="n">
        <v>0.47</v>
      </c>
      <c r="I39" t="n">
        <v>0.42</v>
      </c>
      <c r="J39" t="n">
        <v>0.42</v>
      </c>
      <c r="K39" t="n">
        <v>0.44</v>
      </c>
      <c r="L39" t="n">
        <v>0.39</v>
      </c>
      <c r="M39" t="n">
        <v>0.27</v>
      </c>
      <c r="N39" t="n">
        <v>0.27</v>
      </c>
      <c r="O39" t="n">
        <v>0.28</v>
      </c>
      <c r="P39" t="n">
        <v>0.28</v>
      </c>
    </row>
    <row r="40">
      <c r="A40" s="5" t="inlineStr">
        <is>
          <t>Ergebnis je Aktie (unverwässert)</t>
        </is>
      </c>
      <c r="B40" s="5" t="inlineStr">
        <is>
          <t>Basic Earnings per share</t>
        </is>
      </c>
      <c r="C40" t="n">
        <v>0.091</v>
      </c>
      <c r="D40" t="n">
        <v>0.13</v>
      </c>
      <c r="E40" t="n">
        <v>0.18</v>
      </c>
      <c r="F40" t="n">
        <v>0.24</v>
      </c>
      <c r="G40" t="n">
        <v>-0.09</v>
      </c>
      <c r="H40" t="n">
        <v>0.38</v>
      </c>
      <c r="I40" t="n">
        <v>0.33</v>
      </c>
      <c r="J40" t="n">
        <v>0.32</v>
      </c>
      <c r="K40" t="n">
        <v>0.34</v>
      </c>
      <c r="L40" t="n">
        <v>0.32</v>
      </c>
      <c r="M40" t="n">
        <v>0.17</v>
      </c>
      <c r="N40" t="n">
        <v>0.19</v>
      </c>
      <c r="O40" t="n">
        <v>0.19</v>
      </c>
      <c r="P40" t="n">
        <v>0.19</v>
      </c>
    </row>
    <row r="41">
      <c r="A41" s="5" t="inlineStr">
        <is>
          <t>Ergebnis je Aktie (verwässert)</t>
        </is>
      </c>
      <c r="B41" s="5" t="inlineStr">
        <is>
          <t>Diluted Earnings per share</t>
        </is>
      </c>
      <c r="C41" t="n">
        <v>0.089</v>
      </c>
      <c r="D41" t="n">
        <v>0.13</v>
      </c>
      <c r="E41" t="n">
        <v>0.17</v>
      </c>
      <c r="F41" t="n">
        <v>0.23</v>
      </c>
      <c r="G41" t="n">
        <v>-0.09</v>
      </c>
      <c r="H41" t="n">
        <v>0.37</v>
      </c>
      <c r="I41" t="n">
        <v>0.32</v>
      </c>
      <c r="J41" t="n">
        <v>0.32</v>
      </c>
      <c r="K41" t="n">
        <v>0.34</v>
      </c>
      <c r="L41" t="n">
        <v>0.32</v>
      </c>
      <c r="M41" t="n">
        <v>0.16</v>
      </c>
      <c r="N41" t="n">
        <v>0.19</v>
      </c>
      <c r="O41" t="n">
        <v>0.19</v>
      </c>
      <c r="P41" t="n">
        <v>0.19</v>
      </c>
    </row>
    <row r="42">
      <c r="A42" s="5" t="inlineStr">
        <is>
          <t>Dividende je Aktie</t>
        </is>
      </c>
      <c r="B42" s="5" t="inlineStr">
        <is>
          <t>Dividend per share</t>
        </is>
      </c>
      <c r="C42" t="n">
        <v>0.1</v>
      </c>
      <c r="D42" t="n">
        <v>0.1</v>
      </c>
      <c r="E42" t="n">
        <v>0.1</v>
      </c>
      <c r="F42" t="n">
        <v>0.12</v>
      </c>
      <c r="G42" t="n">
        <v>0.13</v>
      </c>
      <c r="H42" t="n">
        <v>0.17</v>
      </c>
      <c r="I42" t="n">
        <v>0.17</v>
      </c>
      <c r="J42" t="n">
        <v>0.16</v>
      </c>
      <c r="K42" t="n">
        <v>0.15</v>
      </c>
      <c r="L42" t="n">
        <v>0.14</v>
      </c>
      <c r="M42" t="n">
        <v>0.13</v>
      </c>
      <c r="N42" t="n">
        <v>0.12</v>
      </c>
      <c r="O42" t="n">
        <v>0.1</v>
      </c>
      <c r="P42" t="n">
        <v>0.1</v>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Umsatz je Aktie</t>
        </is>
      </c>
      <c r="B44" s="5" t="inlineStr">
        <is>
          <t>Revenue per share</t>
        </is>
      </c>
      <c r="C44" t="n">
        <v>13.15</v>
      </c>
      <c r="D44" t="n">
        <v>12.97</v>
      </c>
      <c r="E44" t="n">
        <v>11.99</v>
      </c>
      <c r="F44" t="n">
        <v>12.22</v>
      </c>
      <c r="G44" t="n">
        <v>12.39</v>
      </c>
      <c r="H44" t="n">
        <v>12.56</v>
      </c>
      <c r="I44" t="n">
        <v>12.31</v>
      </c>
      <c r="J44" t="n">
        <v>11.84</v>
      </c>
      <c r="K44" t="n">
        <v>11.28</v>
      </c>
      <c r="L44" t="n">
        <v>10.73</v>
      </c>
      <c r="M44" t="n">
        <v>10.79</v>
      </c>
      <c r="N44" t="n">
        <v>10.21</v>
      </c>
      <c r="O44" t="n">
        <v>9.890000000000001</v>
      </c>
      <c r="P44" t="n">
        <v>9.890000000000001</v>
      </c>
    </row>
    <row r="45">
      <c r="A45" s="5" t="inlineStr">
        <is>
          <t>Buchwert je Aktie</t>
        </is>
      </c>
      <c r="B45" s="5" t="inlineStr">
        <is>
          <t>Book value per share</t>
        </is>
      </c>
      <c r="C45" t="n">
        <v>3.83</v>
      </c>
      <c r="D45" t="n">
        <v>3.38</v>
      </c>
      <c r="E45" t="n">
        <v>3.14</v>
      </c>
      <c r="F45" t="n">
        <v>3.31</v>
      </c>
      <c r="G45" t="n">
        <v>2.89</v>
      </c>
      <c r="H45" t="n">
        <v>3.15</v>
      </c>
      <c r="I45" t="n">
        <v>3.03</v>
      </c>
      <c r="J45" t="n">
        <v>2.99</v>
      </c>
      <c r="K45" t="n">
        <v>2.9</v>
      </c>
      <c r="L45" t="n">
        <v>2.67</v>
      </c>
      <c r="M45" t="n">
        <v>2.5</v>
      </c>
      <c r="N45" t="n">
        <v>2.82</v>
      </c>
      <c r="O45" t="n">
        <v>2.51</v>
      </c>
      <c r="P45" t="n">
        <v>2.51</v>
      </c>
    </row>
    <row r="46">
      <c r="A46" s="5" t="inlineStr">
        <is>
          <t>Cashflow je Aktie</t>
        </is>
      </c>
      <c r="B46" s="5" t="inlineStr">
        <is>
          <t>Cashflow per share</t>
        </is>
      </c>
      <c r="C46" t="n">
        <v>0.28</v>
      </c>
      <c r="D46" t="n">
        <v>0.62</v>
      </c>
      <c r="E46" t="n">
        <v>0.53</v>
      </c>
      <c r="F46" t="n">
        <v>0.2</v>
      </c>
      <c r="G46" t="n">
        <v>0.47</v>
      </c>
      <c r="H46" t="n">
        <v>0.49</v>
      </c>
      <c r="I46" t="n">
        <v>0.52</v>
      </c>
      <c r="J46" t="n">
        <v>0.57</v>
      </c>
      <c r="K46" t="n">
        <v>0.46</v>
      </c>
      <c r="L46" t="n">
        <v>0.54</v>
      </c>
      <c r="M46" t="n">
        <v>0.52</v>
      </c>
      <c r="N46" t="n">
        <v>0.46</v>
      </c>
      <c r="O46" t="n">
        <v>0.43</v>
      </c>
      <c r="P46" t="n">
        <v>0.43</v>
      </c>
    </row>
    <row r="47">
      <c r="A47" s="5" t="inlineStr">
        <is>
          <t>Bilanzsumme je Aktie</t>
        </is>
      </c>
      <c r="B47" s="5" t="inlineStr">
        <is>
          <t>Total assets per share</t>
        </is>
      </c>
      <c r="C47" t="n">
        <v>10.67</v>
      </c>
      <c r="D47" t="n">
        <v>10.03</v>
      </c>
      <c r="E47" t="n">
        <v>9.02</v>
      </c>
      <c r="F47" t="n">
        <v>8.82</v>
      </c>
      <c r="G47" t="n">
        <v>8.619999999999999</v>
      </c>
      <c r="H47" t="n">
        <v>8.67</v>
      </c>
      <c r="I47" t="n">
        <v>6.71</v>
      </c>
      <c r="J47" t="n">
        <v>6.55</v>
      </c>
      <c r="K47" t="n">
        <v>6.09</v>
      </c>
      <c r="L47" t="n">
        <v>5.84</v>
      </c>
      <c r="M47" t="n">
        <v>5.72</v>
      </c>
      <c r="N47" t="n">
        <v>5.79</v>
      </c>
      <c r="O47" t="n">
        <v>5.52</v>
      </c>
      <c r="P47" t="n">
        <v>5.52</v>
      </c>
    </row>
    <row r="48">
      <c r="A48" s="5" t="inlineStr">
        <is>
          <t>Personal am Ende des Jahres</t>
        </is>
      </c>
      <c r="B48" s="5" t="inlineStr">
        <is>
          <t>Staff at the end of year</t>
        </is>
      </c>
      <c r="C48" t="n">
        <v>179900</v>
      </c>
      <c r="D48" t="n">
        <v>186900</v>
      </c>
      <c r="E48" t="n">
        <v>181900</v>
      </c>
      <c r="F48" t="n">
        <v>162700</v>
      </c>
      <c r="G48" t="n">
        <v>161100</v>
      </c>
      <c r="H48" t="n">
        <v>160500</v>
      </c>
      <c r="I48" t="n">
        <v>157000</v>
      </c>
      <c r="J48" t="n">
        <v>152000</v>
      </c>
      <c r="K48" t="n">
        <v>150000</v>
      </c>
      <c r="L48" t="n">
        <v>150000</v>
      </c>
      <c r="M48" t="n">
        <v>150000</v>
      </c>
      <c r="N48" t="inlineStr">
        <is>
          <t>-</t>
        </is>
      </c>
      <c r="O48" t="inlineStr">
        <is>
          <t>-</t>
        </is>
      </c>
      <c r="P48" t="inlineStr">
        <is>
          <t>-</t>
        </is>
      </c>
    </row>
    <row r="49">
      <c r="A49" s="5" t="inlineStr">
        <is>
          <t>Personalaufwand in Mio. GBP</t>
        </is>
      </c>
      <c r="B49" s="5" t="inlineStr"/>
      <c r="C49" t="n">
        <v>3170</v>
      </c>
      <c r="D49" t="n">
        <v>3134</v>
      </c>
      <c r="E49" t="n">
        <v>2878</v>
      </c>
      <c r="F49" t="n">
        <v>2541</v>
      </c>
      <c r="G49" t="n">
        <v>2445</v>
      </c>
      <c r="H49" t="n">
        <v>2435</v>
      </c>
      <c r="I49" t="n">
        <v>2322</v>
      </c>
      <c r="J49" t="n">
        <v>2173</v>
      </c>
      <c r="K49" t="n">
        <v>2119</v>
      </c>
      <c r="L49" t="n">
        <v>2075</v>
      </c>
      <c r="M49" t="n">
        <v>2003</v>
      </c>
      <c r="N49" t="n">
        <v>1957</v>
      </c>
      <c r="O49" t="n">
        <v>1785</v>
      </c>
      <c r="P49" t="n">
        <v>1785</v>
      </c>
    </row>
    <row r="50">
      <c r="A50" s="5" t="inlineStr">
        <is>
          <t>Aufwand je Mitarbeiter in GBP</t>
        </is>
      </c>
      <c r="B50" s="5" t="inlineStr"/>
      <c r="C50" t="n">
        <v>17621</v>
      </c>
      <c r="D50" t="n">
        <v>16768</v>
      </c>
      <c r="E50" t="n">
        <v>15822</v>
      </c>
      <c r="F50" t="n">
        <v>15618</v>
      </c>
      <c r="G50" t="n">
        <v>15177</v>
      </c>
      <c r="H50" t="n">
        <v>15171</v>
      </c>
      <c r="I50" t="n">
        <v>14790</v>
      </c>
      <c r="J50" t="n">
        <v>14296</v>
      </c>
      <c r="K50" t="n">
        <v>14127</v>
      </c>
      <c r="L50" t="n">
        <v>13833</v>
      </c>
      <c r="M50" t="n">
        <v>13353</v>
      </c>
      <c r="N50" t="inlineStr">
        <is>
          <t>-</t>
        </is>
      </c>
      <c r="O50" t="inlineStr">
        <is>
          <t>-</t>
        </is>
      </c>
      <c r="P50" t="inlineStr">
        <is>
          <t>-</t>
        </is>
      </c>
    </row>
    <row r="51">
      <c r="A51" s="5" t="inlineStr">
        <is>
          <t>Umsatz je Mitarbeiter in GBP</t>
        </is>
      </c>
      <c r="B51" s="5" t="inlineStr"/>
      <c r="C51" t="n">
        <v>161240</v>
      </c>
      <c r="D51" t="n">
        <v>152253</v>
      </c>
      <c r="E51" t="n">
        <v>144167</v>
      </c>
      <c r="F51" t="n">
        <v>144474</v>
      </c>
      <c r="G51" t="n">
        <v>147579</v>
      </c>
      <c r="H51" t="n">
        <v>149215</v>
      </c>
      <c r="I51" t="n">
        <v>148427</v>
      </c>
      <c r="J51" t="n">
        <v>146671</v>
      </c>
      <c r="K51" t="n">
        <v>140680</v>
      </c>
      <c r="L51" t="n">
        <v>133093</v>
      </c>
      <c r="M51" t="n">
        <v>126073</v>
      </c>
      <c r="N51" t="inlineStr">
        <is>
          <t>-</t>
        </is>
      </c>
      <c r="O51" t="inlineStr">
        <is>
          <t>-</t>
        </is>
      </c>
      <c r="P51" t="inlineStr">
        <is>
          <t>-</t>
        </is>
      </c>
    </row>
    <row r="52">
      <c r="A52" s="5" t="inlineStr">
        <is>
          <t>Bruttoergebnis je Mitarbeiter in GBP</t>
        </is>
      </c>
      <c r="B52" s="5" t="inlineStr"/>
      <c r="C52" t="n">
        <v>11156</v>
      </c>
      <c r="D52" t="n">
        <v>10070</v>
      </c>
      <c r="E52" t="n">
        <v>8983</v>
      </c>
      <c r="F52" t="n">
        <v>8949</v>
      </c>
      <c r="G52" t="n">
        <v>7498</v>
      </c>
      <c r="H52" t="n">
        <v>8642</v>
      </c>
      <c r="I52" t="n">
        <v>8134</v>
      </c>
      <c r="J52" t="n">
        <v>7967</v>
      </c>
      <c r="K52" t="n">
        <v>7733</v>
      </c>
      <c r="L52" t="n">
        <v>7213</v>
      </c>
      <c r="M52" t="n">
        <v>6907</v>
      </c>
      <c r="N52" t="inlineStr">
        <is>
          <t>-</t>
        </is>
      </c>
      <c r="O52" t="inlineStr">
        <is>
          <t>-</t>
        </is>
      </c>
      <c r="P52" t="inlineStr">
        <is>
          <t>-</t>
        </is>
      </c>
    </row>
    <row r="53">
      <c r="A53" s="5" t="inlineStr">
        <is>
          <t>Gewinn je Mitarbeiter in GBP</t>
        </is>
      </c>
      <c r="B53" s="5" t="inlineStr"/>
      <c r="C53" t="n">
        <v>1217</v>
      </c>
      <c r="D53" t="n">
        <v>1653</v>
      </c>
      <c r="E53" t="n">
        <v>2073</v>
      </c>
      <c r="F53" t="n">
        <v>2895</v>
      </c>
      <c r="G53" t="n">
        <v>-1030</v>
      </c>
      <c r="H53" t="n">
        <v>4461</v>
      </c>
      <c r="I53" t="n">
        <v>3911</v>
      </c>
      <c r="J53" t="n">
        <v>3934</v>
      </c>
      <c r="K53" t="n">
        <v>4267</v>
      </c>
      <c r="L53" t="n">
        <v>3900</v>
      </c>
      <c r="M53" t="n">
        <v>1927</v>
      </c>
      <c r="N53" t="inlineStr">
        <is>
          <t>-</t>
        </is>
      </c>
      <c r="O53" t="inlineStr">
        <is>
          <t>-</t>
        </is>
      </c>
      <c r="P53" t="inlineStr">
        <is>
          <t>-</t>
        </is>
      </c>
    </row>
    <row r="54">
      <c r="A54" s="5" t="inlineStr">
        <is>
          <t>KGV (Kurs/Gewinn)</t>
        </is>
      </c>
      <c r="B54" s="5" t="inlineStr">
        <is>
          <t>PE (price/earnings)</t>
        </is>
      </c>
      <c r="C54" t="n">
        <v>25.9</v>
      </c>
      <c r="D54" t="n">
        <v>18</v>
      </c>
      <c r="E54" t="n">
        <v>15.1</v>
      </c>
      <c r="F54" t="n">
        <v>11.4</v>
      </c>
      <c r="G54" t="inlineStr">
        <is>
          <t>-</t>
        </is>
      </c>
      <c r="H54" t="n">
        <v>8.1</v>
      </c>
      <c r="I54" t="n">
        <v>11.4</v>
      </c>
      <c r="J54" t="n">
        <v>9.5</v>
      </c>
      <c r="K54" t="n">
        <v>10.3</v>
      </c>
      <c r="L54" t="n">
        <v>10.3</v>
      </c>
      <c r="M54" t="n">
        <v>18.4</v>
      </c>
      <c r="N54" t="n">
        <v>17.5</v>
      </c>
      <c r="O54" t="n">
        <v>28.9</v>
      </c>
      <c r="P54" t="n">
        <v>28.9</v>
      </c>
    </row>
    <row r="55">
      <c r="A55" s="5" t="inlineStr">
        <is>
          <t>KUV (Kurs/Umsatz)</t>
        </is>
      </c>
      <c r="B55" s="5" t="inlineStr">
        <is>
          <t>PS (price/sales)</t>
        </is>
      </c>
      <c r="C55" t="n">
        <v>0.18</v>
      </c>
      <c r="D55" t="n">
        <v>0.18</v>
      </c>
      <c r="E55" t="n">
        <v>0.22</v>
      </c>
      <c r="F55" t="n">
        <v>0.22</v>
      </c>
      <c r="G55" t="n">
        <v>0.22</v>
      </c>
      <c r="H55" t="n">
        <v>0.24</v>
      </c>
      <c r="I55" t="n">
        <v>0.3</v>
      </c>
      <c r="J55" t="n">
        <v>0.26</v>
      </c>
      <c r="K55" t="n">
        <v>0.31</v>
      </c>
      <c r="L55" t="n">
        <v>0.31</v>
      </c>
      <c r="M55" t="n">
        <v>0.29</v>
      </c>
      <c r="N55" t="n">
        <v>0.33</v>
      </c>
      <c r="O55" t="n">
        <v>0.5600000000000001</v>
      </c>
      <c r="P55" t="n">
        <v>0.5600000000000001</v>
      </c>
    </row>
    <row r="56">
      <c r="A56" s="5" t="inlineStr">
        <is>
          <t>KBV (Kurs/Buchwert)</t>
        </is>
      </c>
      <c r="B56" s="5" t="inlineStr">
        <is>
          <t>PB (price/book value)</t>
        </is>
      </c>
      <c r="C56" t="n">
        <v>0.62</v>
      </c>
      <c r="D56" t="n">
        <v>0.71</v>
      </c>
      <c r="E56" t="n">
        <v>0.84</v>
      </c>
      <c r="F56" t="n">
        <v>0.83</v>
      </c>
      <c r="G56" t="n">
        <v>0.9399999999999999</v>
      </c>
      <c r="H56" t="n">
        <v>0.98</v>
      </c>
      <c r="I56" t="n">
        <v>1.24</v>
      </c>
      <c r="J56" t="n">
        <v>1.02</v>
      </c>
      <c r="K56" t="n">
        <v>1.21</v>
      </c>
      <c r="L56" t="n">
        <v>1.23</v>
      </c>
      <c r="M56" t="n">
        <v>1.25</v>
      </c>
      <c r="N56" t="n">
        <v>1.18</v>
      </c>
      <c r="O56" t="n">
        <v>2.19</v>
      </c>
      <c r="P56" t="n">
        <v>2.19</v>
      </c>
    </row>
    <row r="57">
      <c r="A57" s="5" t="inlineStr">
        <is>
          <t>KCV (Kurs/Cashflow)</t>
        </is>
      </c>
      <c r="B57" s="5" t="inlineStr">
        <is>
          <t>PC (price/cashflow)</t>
        </is>
      </c>
      <c r="C57" t="n">
        <v>8.42</v>
      </c>
      <c r="D57" t="n">
        <v>3.84</v>
      </c>
      <c r="E57" t="n">
        <v>5.01</v>
      </c>
      <c r="F57" t="n">
        <v>13.4</v>
      </c>
      <c r="G57" t="n">
        <v>5.73</v>
      </c>
      <c r="H57" t="n">
        <v>6.23</v>
      </c>
      <c r="I57" t="n">
        <v>7.24</v>
      </c>
      <c r="J57" t="n">
        <v>5.38</v>
      </c>
      <c r="K57" t="n">
        <v>7.69</v>
      </c>
      <c r="L57" t="n">
        <v>6.08</v>
      </c>
      <c r="M57" t="n">
        <v>5.98</v>
      </c>
      <c r="N57" t="n">
        <v>7.17</v>
      </c>
      <c r="O57" t="n">
        <v>12.82</v>
      </c>
      <c r="P57" t="n">
        <v>12.82</v>
      </c>
    </row>
    <row r="58">
      <c r="A58" s="5" t="inlineStr">
        <is>
          <t>Dividendenrendite in %</t>
        </is>
      </c>
      <c r="B58" s="5" t="inlineStr">
        <is>
          <t>Dividend Yield in %</t>
        </is>
      </c>
      <c r="C58" t="n">
        <v>4.32</v>
      </c>
      <c r="D58" t="n">
        <v>4.27</v>
      </c>
      <c r="E58" t="n">
        <v>3.86</v>
      </c>
      <c r="F58" t="n">
        <v>4.4</v>
      </c>
      <c r="G58" t="n">
        <v>4.78</v>
      </c>
      <c r="H58" t="n">
        <v>5.54</v>
      </c>
      <c r="I58" t="n">
        <v>4.53</v>
      </c>
      <c r="J58" t="n">
        <v>5.25</v>
      </c>
      <c r="K58" t="n">
        <v>4.27</v>
      </c>
      <c r="L58" t="n">
        <v>4.26</v>
      </c>
      <c r="M58" t="n">
        <v>4.15</v>
      </c>
      <c r="N58" t="n">
        <v>3.6</v>
      </c>
      <c r="O58" t="n">
        <v>1.82</v>
      </c>
      <c r="P58" t="n">
        <v>1.82</v>
      </c>
    </row>
    <row r="59">
      <c r="A59" s="5" t="inlineStr">
        <is>
          <t>Gewinnrendite in %</t>
        </is>
      </c>
      <c r="B59" s="5" t="inlineStr">
        <is>
          <t>Return on profit in %</t>
        </is>
      </c>
      <c r="C59" t="n">
        <v>3.9</v>
      </c>
      <c r="D59" t="n">
        <v>5.6</v>
      </c>
      <c r="E59" t="n">
        <v>6.6</v>
      </c>
      <c r="F59" t="n">
        <v>8.800000000000001</v>
      </c>
      <c r="G59" t="n">
        <v>-3.3</v>
      </c>
      <c r="H59" t="n">
        <v>12.4</v>
      </c>
      <c r="I59" t="n">
        <v>8.800000000000001</v>
      </c>
      <c r="J59" t="n">
        <v>10.5</v>
      </c>
      <c r="K59" t="n">
        <v>9.699999999999999</v>
      </c>
      <c r="L59" t="n">
        <v>9.699999999999999</v>
      </c>
      <c r="M59" t="n">
        <v>5.4</v>
      </c>
      <c r="N59" t="n">
        <v>5.7</v>
      </c>
      <c r="O59" t="n">
        <v>3.5</v>
      </c>
      <c r="P59" t="n">
        <v>3.5</v>
      </c>
    </row>
    <row r="60">
      <c r="A60" s="5" t="inlineStr">
        <is>
          <t>Eigenkapitalrendite in %</t>
        </is>
      </c>
      <c r="B60" s="5" t="inlineStr">
        <is>
          <t>Return on Equity in %</t>
        </is>
      </c>
      <c r="C60" t="n">
        <v>2.59</v>
      </c>
      <c r="D60" t="n">
        <v>4.17</v>
      </c>
      <c r="E60" t="n">
        <v>5.49</v>
      </c>
      <c r="F60" t="n">
        <v>7.4</v>
      </c>
      <c r="G60" t="n">
        <v>-3</v>
      </c>
      <c r="H60" t="n">
        <v>11.93</v>
      </c>
      <c r="I60" t="n">
        <v>10.71</v>
      </c>
      <c r="J60" t="n">
        <v>10.62</v>
      </c>
      <c r="K60" t="n">
        <v>11.8</v>
      </c>
      <c r="L60" t="n">
        <v>11.78</v>
      </c>
      <c r="M60" t="n">
        <v>6.6</v>
      </c>
      <c r="N60" t="n">
        <v>6.67</v>
      </c>
      <c r="O60" t="n">
        <v>7.47</v>
      </c>
      <c r="P60" t="n">
        <v>7.47</v>
      </c>
    </row>
    <row r="61">
      <c r="A61" s="5" t="inlineStr">
        <is>
          <t>Umsatzrendite in %</t>
        </is>
      </c>
      <c r="B61" s="5" t="inlineStr">
        <is>
          <t>Return on sales in %</t>
        </is>
      </c>
      <c r="C61" t="n">
        <v>0.75</v>
      </c>
      <c r="D61" t="n">
        <v>1.09</v>
      </c>
      <c r="E61" t="n">
        <v>1.44</v>
      </c>
      <c r="F61" t="n">
        <v>2</v>
      </c>
      <c r="G61" t="n">
        <v>-0.7</v>
      </c>
      <c r="H61" t="n">
        <v>2.99</v>
      </c>
      <c r="I61" t="n">
        <v>2.63</v>
      </c>
      <c r="J61" t="n">
        <v>2.68</v>
      </c>
      <c r="K61" t="n">
        <v>3.03</v>
      </c>
      <c r="L61" t="n">
        <v>2.93</v>
      </c>
      <c r="M61" t="n">
        <v>1.53</v>
      </c>
      <c r="N61" t="n">
        <v>1.84</v>
      </c>
      <c r="O61" t="n">
        <v>1.89</v>
      </c>
      <c r="P61" t="n">
        <v>1.89</v>
      </c>
    </row>
    <row r="62">
      <c r="A62" s="5" t="inlineStr">
        <is>
          <t>Gesamtkapitalrendite in %</t>
        </is>
      </c>
      <c r="B62" s="5" t="inlineStr">
        <is>
          <t>Total Return on Investment in %</t>
        </is>
      </c>
      <c r="C62" t="n">
        <v>0.93</v>
      </c>
      <c r="D62" t="n">
        <v>1.4</v>
      </c>
      <c r="E62" t="n">
        <v>1.91</v>
      </c>
      <c r="F62" t="n">
        <v>2.77</v>
      </c>
      <c r="G62" t="n">
        <v>-1</v>
      </c>
      <c r="H62" t="n">
        <v>4.33</v>
      </c>
      <c r="I62" t="n">
        <v>4.84</v>
      </c>
      <c r="J62" t="n">
        <v>4.85</v>
      </c>
      <c r="K62" t="n">
        <v>5.61</v>
      </c>
      <c r="L62" t="n">
        <v>5.39</v>
      </c>
      <c r="M62" t="n">
        <v>2.88</v>
      </c>
      <c r="N62" t="n">
        <v>3.25</v>
      </c>
      <c r="O62" t="n">
        <v>3.39</v>
      </c>
      <c r="P62" t="n">
        <v>3.39</v>
      </c>
    </row>
    <row r="63">
      <c r="A63" s="5" t="inlineStr">
        <is>
          <t>Return on Investment in %</t>
        </is>
      </c>
      <c r="B63" s="5" t="inlineStr">
        <is>
          <t>Return on Investment in %</t>
        </is>
      </c>
      <c r="C63" t="n">
        <v>0.93</v>
      </c>
      <c r="D63" t="n">
        <v>1.4</v>
      </c>
      <c r="E63" t="n">
        <v>1.91</v>
      </c>
      <c r="F63" t="n">
        <v>2.77</v>
      </c>
      <c r="G63" t="n">
        <v>-1</v>
      </c>
      <c r="H63" t="n">
        <v>4.33</v>
      </c>
      <c r="I63" t="n">
        <v>4.84</v>
      </c>
      <c r="J63" t="n">
        <v>4.85</v>
      </c>
      <c r="K63" t="n">
        <v>5.61</v>
      </c>
      <c r="L63" t="n">
        <v>5.39</v>
      </c>
      <c r="M63" t="n">
        <v>2.88</v>
      </c>
      <c r="N63" t="n">
        <v>3.25</v>
      </c>
      <c r="O63" t="n">
        <v>3.39</v>
      </c>
      <c r="P63" t="n">
        <v>3.39</v>
      </c>
    </row>
    <row r="64">
      <c r="A64" s="5" t="inlineStr">
        <is>
          <t>Arbeitsintensität in %</t>
        </is>
      </c>
      <c r="B64" s="5" t="inlineStr">
        <is>
          <t>Work Intensity in %</t>
        </is>
      </c>
      <c r="C64" t="n">
        <v>32.2</v>
      </c>
      <c r="D64" t="n">
        <v>35.71</v>
      </c>
      <c r="E64" t="n">
        <v>31.98</v>
      </c>
      <c r="F64" t="n">
        <v>26</v>
      </c>
      <c r="G64" t="n">
        <v>26.73</v>
      </c>
      <c r="H64" t="n">
        <v>26.37</v>
      </c>
      <c r="I64" t="n">
        <v>14.97</v>
      </c>
      <c r="J64" t="n">
        <v>16.47</v>
      </c>
      <c r="K64" t="n">
        <v>14.98</v>
      </c>
      <c r="L64" t="n">
        <v>16.55</v>
      </c>
      <c r="M64" t="n">
        <v>15.65</v>
      </c>
      <c r="N64" t="n">
        <v>15.92</v>
      </c>
      <c r="O64" t="n">
        <v>20</v>
      </c>
      <c r="P64" t="n">
        <v>20</v>
      </c>
    </row>
    <row r="65">
      <c r="A65" s="5" t="inlineStr">
        <is>
          <t>Eigenkapitalquote in %</t>
        </is>
      </c>
      <c r="B65" s="5" t="inlineStr">
        <is>
          <t>Equity Ratio in %</t>
        </is>
      </c>
      <c r="C65" t="n">
        <v>35.92</v>
      </c>
      <c r="D65" t="n">
        <v>33.68</v>
      </c>
      <c r="E65" t="n">
        <v>34.82</v>
      </c>
      <c r="F65" t="n">
        <v>37.5</v>
      </c>
      <c r="G65" t="n">
        <v>33.49</v>
      </c>
      <c r="H65" t="n">
        <v>36.29</v>
      </c>
      <c r="I65" t="n">
        <v>45.16</v>
      </c>
      <c r="J65" t="n">
        <v>45.62</v>
      </c>
      <c r="K65" t="n">
        <v>47.58</v>
      </c>
      <c r="L65" t="n">
        <v>45.75</v>
      </c>
      <c r="M65" t="n">
        <v>43.62</v>
      </c>
      <c r="N65" t="n">
        <v>48.79</v>
      </c>
      <c r="O65" t="n">
        <v>45.42</v>
      </c>
      <c r="P65" t="n">
        <v>45.42</v>
      </c>
    </row>
    <row r="66">
      <c r="A66" s="5" t="inlineStr">
        <is>
          <t>Fremdkapitalquote in %</t>
        </is>
      </c>
      <c r="B66" s="5" t="inlineStr">
        <is>
          <t>Debt Ratio in %</t>
        </is>
      </c>
      <c r="C66" t="n">
        <v>64.08</v>
      </c>
      <c r="D66" t="n">
        <v>66.31999999999999</v>
      </c>
      <c r="E66" t="n">
        <v>65.18000000000001</v>
      </c>
      <c r="F66" t="n">
        <v>62.5</v>
      </c>
      <c r="G66" t="n">
        <v>66.51000000000001</v>
      </c>
      <c r="H66" t="n">
        <v>63.71</v>
      </c>
      <c r="I66" t="n">
        <v>54.84</v>
      </c>
      <c r="J66" t="n">
        <v>54.38</v>
      </c>
      <c r="K66" t="n">
        <v>52.42</v>
      </c>
      <c r="L66" t="n">
        <v>54.25</v>
      </c>
      <c r="M66" t="n">
        <v>56.38</v>
      </c>
      <c r="N66" t="n">
        <v>51.21</v>
      </c>
      <c r="O66" t="n">
        <v>54.58</v>
      </c>
      <c r="P66" t="n">
        <v>54.58</v>
      </c>
    </row>
    <row r="67">
      <c r="A67" s="5" t="inlineStr">
        <is>
          <t>Verschuldungsgrad in %</t>
        </is>
      </c>
      <c r="B67" s="5" t="inlineStr">
        <is>
          <t>Finance Gearing in %</t>
        </is>
      </c>
      <c r="C67" t="n">
        <v>178.39</v>
      </c>
      <c r="D67" t="n">
        <v>196.87</v>
      </c>
      <c r="E67" t="n">
        <v>187.21</v>
      </c>
      <c r="F67" t="n">
        <v>166.66</v>
      </c>
      <c r="G67" t="n">
        <v>198.56</v>
      </c>
      <c r="H67" t="n">
        <v>175.53</v>
      </c>
      <c r="I67" t="n">
        <v>121.44</v>
      </c>
      <c r="J67" t="n">
        <v>119.22</v>
      </c>
      <c r="K67" t="n">
        <v>110.16</v>
      </c>
      <c r="L67" t="n">
        <v>118.59</v>
      </c>
      <c r="M67" t="n">
        <v>129.27</v>
      </c>
      <c r="N67" t="n">
        <v>104.96</v>
      </c>
      <c r="O67" t="n">
        <v>120.19</v>
      </c>
      <c r="P67" t="n">
        <v>120.19</v>
      </c>
    </row>
    <row r="68">
      <c r="A68" s="5" t="inlineStr">
        <is>
          <t>Bruttoergebnis Marge in %</t>
        </is>
      </c>
      <c r="B68" s="5" t="inlineStr">
        <is>
          <t>Gross Profit Marge in %</t>
        </is>
      </c>
      <c r="C68" t="n">
        <v>6.92</v>
      </c>
      <c r="D68" t="n">
        <v>6.61</v>
      </c>
      <c r="E68" t="n">
        <v>6.23</v>
      </c>
      <c r="F68" t="n">
        <v>6.19</v>
      </c>
      <c r="G68" t="n">
        <v>5.08</v>
      </c>
      <c r="H68" t="n">
        <v>5.79</v>
      </c>
      <c r="I68" t="n">
        <v>5.48</v>
      </c>
      <c r="J68" t="n">
        <v>5.43</v>
      </c>
      <c r="K68" t="n">
        <v>5.5</v>
      </c>
      <c r="L68" t="n">
        <v>5.42</v>
      </c>
      <c r="M68" t="n">
        <v>5.48</v>
      </c>
      <c r="N68" t="n">
        <v>5.62</v>
      </c>
      <c r="O68" t="n">
        <v>6.83</v>
      </c>
    </row>
    <row r="69">
      <c r="A69" s="5" t="inlineStr">
        <is>
          <t>Kurzfristige Vermögensquote in %</t>
        </is>
      </c>
      <c r="B69" s="5" t="inlineStr">
        <is>
          <t>Current Assets Ratio in %</t>
        </is>
      </c>
      <c r="C69" t="n">
        <v>32.2</v>
      </c>
      <c r="D69" t="n">
        <v>35.71</v>
      </c>
      <c r="E69" t="n">
        <v>31.98</v>
      </c>
      <c r="F69" t="n">
        <v>26</v>
      </c>
      <c r="G69" t="n">
        <v>26.73</v>
      </c>
      <c r="H69" t="n">
        <v>26.37</v>
      </c>
      <c r="I69" t="n">
        <v>14.97</v>
      </c>
      <c r="J69" t="n">
        <v>16.47</v>
      </c>
      <c r="K69" t="n">
        <v>14.98</v>
      </c>
      <c r="L69" t="n">
        <v>16.55</v>
      </c>
      <c r="M69" t="n">
        <v>15.65</v>
      </c>
      <c r="N69" t="n">
        <v>15.92</v>
      </c>
      <c r="O69" t="n">
        <v>20</v>
      </c>
    </row>
    <row r="70">
      <c r="A70" s="5" t="inlineStr">
        <is>
          <t>Nettogewinn Marge in %</t>
        </is>
      </c>
      <c r="B70" s="5" t="inlineStr">
        <is>
          <t>Net Profit Marge in %</t>
        </is>
      </c>
      <c r="C70" t="n">
        <v>0.75</v>
      </c>
      <c r="D70" t="n">
        <v>1.09</v>
      </c>
      <c r="E70" t="n">
        <v>1.44</v>
      </c>
      <c r="F70" t="n">
        <v>2</v>
      </c>
      <c r="G70" t="n">
        <v>-0.7</v>
      </c>
      <c r="H70" t="n">
        <v>2.99</v>
      </c>
      <c r="I70" t="n">
        <v>2.63</v>
      </c>
      <c r="J70" t="n">
        <v>2.68</v>
      </c>
      <c r="K70" t="n">
        <v>3.03</v>
      </c>
      <c r="L70" t="n">
        <v>2.93</v>
      </c>
      <c r="M70" t="n">
        <v>1.53</v>
      </c>
      <c r="N70" t="n">
        <v>1.84</v>
      </c>
      <c r="O70" t="n">
        <v>1.89</v>
      </c>
    </row>
    <row r="71">
      <c r="A71" s="5" t="inlineStr">
        <is>
          <t>Operative Ergebnis Marge in %</t>
        </is>
      </c>
      <c r="B71" s="5" t="inlineStr">
        <is>
          <t>EBIT Marge in %</t>
        </is>
      </c>
      <c r="C71" t="n">
        <v>1.08</v>
      </c>
      <c r="D71" t="n">
        <v>1.82</v>
      </c>
      <c r="E71" t="n">
        <v>2.45</v>
      </c>
      <c r="F71" t="n">
        <v>3.01</v>
      </c>
      <c r="G71" t="n">
        <v>0.34</v>
      </c>
      <c r="H71" t="n">
        <v>4.21</v>
      </c>
      <c r="I71" t="n">
        <v>3.81</v>
      </c>
      <c r="J71" t="n">
        <v>3.92</v>
      </c>
      <c r="K71" t="n">
        <v>4.03</v>
      </c>
      <c r="L71" t="n">
        <v>3.56</v>
      </c>
      <c r="M71" t="n">
        <v>3.56</v>
      </c>
      <c r="N71" t="n">
        <v>2.97</v>
      </c>
      <c r="O71" t="n">
        <v>3.03</v>
      </c>
    </row>
    <row r="72">
      <c r="A72" s="5" t="inlineStr">
        <is>
          <t>Vermögensumsschlag in %</t>
        </is>
      </c>
      <c r="B72" s="5" t="inlineStr">
        <is>
          <t>Asset Turnover in %</t>
        </is>
      </c>
      <c r="C72" t="n">
        <v>123.22</v>
      </c>
      <c r="D72" t="n">
        <v>129.34</v>
      </c>
      <c r="E72" t="n">
        <v>132.87</v>
      </c>
      <c r="F72" t="n">
        <v>138.49</v>
      </c>
      <c r="G72" t="n">
        <v>143.77</v>
      </c>
      <c r="H72" t="n">
        <v>144.79</v>
      </c>
      <c r="I72" t="n">
        <v>183.56</v>
      </c>
      <c r="J72" t="n">
        <v>180.66</v>
      </c>
      <c r="K72" t="n">
        <v>185.12</v>
      </c>
      <c r="L72" t="n">
        <v>183.92</v>
      </c>
      <c r="M72" t="n">
        <v>188.49</v>
      </c>
      <c r="N72" t="n">
        <v>176.34</v>
      </c>
      <c r="O72" t="n">
        <v>179.1</v>
      </c>
    </row>
    <row r="73">
      <c r="A73" s="5" t="inlineStr">
        <is>
          <t>Langfristige Vermögensquote in %</t>
        </is>
      </c>
      <c r="B73" s="5" t="inlineStr">
        <is>
          <t>Non-Current Assets Ratio in %</t>
        </is>
      </c>
      <c r="C73" t="n">
        <v>67.8</v>
      </c>
      <c r="D73" t="n">
        <v>64.29000000000001</v>
      </c>
      <c r="E73" t="n">
        <v>68.02</v>
      </c>
      <c r="F73" t="n">
        <v>74</v>
      </c>
      <c r="G73" t="n">
        <v>73.27</v>
      </c>
      <c r="H73" t="n">
        <v>73.63</v>
      </c>
      <c r="I73" t="n">
        <v>85.03</v>
      </c>
      <c r="J73" t="n">
        <v>83.53</v>
      </c>
      <c r="K73" t="n">
        <v>85.02</v>
      </c>
      <c r="L73" t="n">
        <v>83.45</v>
      </c>
      <c r="M73" t="n">
        <v>84.34999999999999</v>
      </c>
      <c r="N73" t="n">
        <v>84.08</v>
      </c>
      <c r="O73" t="n">
        <v>80</v>
      </c>
    </row>
    <row r="74">
      <c r="A74" s="5" t="inlineStr">
        <is>
          <t>Gesamtkapitalrentabilität</t>
        </is>
      </c>
      <c r="B74" s="5" t="inlineStr">
        <is>
          <t>ROA Return on Assets in %</t>
        </is>
      </c>
      <c r="C74" t="n">
        <v>0.93</v>
      </c>
      <c r="D74" t="n">
        <v>1.4</v>
      </c>
      <c r="E74" t="n">
        <v>1.91</v>
      </c>
      <c r="F74" t="n">
        <v>2.77</v>
      </c>
      <c r="G74" t="n">
        <v>-1</v>
      </c>
      <c r="H74" t="n">
        <v>4.33</v>
      </c>
      <c r="I74" t="n">
        <v>4.84</v>
      </c>
      <c r="J74" t="n">
        <v>4.85</v>
      </c>
      <c r="K74" t="n">
        <v>5.61</v>
      </c>
      <c r="L74" t="n">
        <v>5.39</v>
      </c>
      <c r="M74" t="n">
        <v>2.88</v>
      </c>
      <c r="N74" t="n">
        <v>3.25</v>
      </c>
      <c r="O74" t="n">
        <v>3.39</v>
      </c>
    </row>
    <row r="75">
      <c r="A75" s="5" t="inlineStr">
        <is>
          <t>Ertrag des eingesetzten Kapitals</t>
        </is>
      </c>
      <c r="B75" s="5" t="inlineStr">
        <is>
          <t>ROCE Return on Cap. Empl. in %</t>
        </is>
      </c>
      <c r="C75" t="n">
        <v>2.57</v>
      </c>
      <c r="D75" t="n">
        <v>4.43</v>
      </c>
      <c r="E75" t="n">
        <v>5.75</v>
      </c>
      <c r="F75" t="n">
        <v>6.9</v>
      </c>
      <c r="G75" t="n">
        <v>0.84</v>
      </c>
      <c r="H75" t="n">
        <v>10.32</v>
      </c>
      <c r="I75" t="n">
        <v>9.26</v>
      </c>
      <c r="J75" t="n">
        <v>9.5</v>
      </c>
      <c r="K75" t="n">
        <v>10.06</v>
      </c>
      <c r="L75" t="n">
        <v>8.81</v>
      </c>
      <c r="M75" t="n">
        <v>9.460000000000001</v>
      </c>
      <c r="N75" t="n">
        <v>7.06</v>
      </c>
      <c r="O75" t="n">
        <v>7.59</v>
      </c>
    </row>
    <row r="76">
      <c r="A76" s="5" t="inlineStr">
        <is>
          <t>Eigenkapital zu Anlagevermögen</t>
        </is>
      </c>
      <c r="B76" s="5" t="inlineStr">
        <is>
          <t>Equity to Fixed Assets in %</t>
        </is>
      </c>
      <c r="C76" t="n">
        <v>52.98</v>
      </c>
      <c r="D76" t="n">
        <v>52.4</v>
      </c>
      <c r="E76" t="n">
        <v>51.19</v>
      </c>
      <c r="F76" t="n">
        <v>50.68</v>
      </c>
      <c r="G76" t="n">
        <v>45.72</v>
      </c>
      <c r="H76" t="n">
        <v>49.29</v>
      </c>
      <c r="I76" t="n">
        <v>53.11</v>
      </c>
      <c r="J76" t="n">
        <v>54.61</v>
      </c>
      <c r="K76" t="n">
        <v>55.97</v>
      </c>
      <c r="L76" t="n">
        <v>54.82</v>
      </c>
      <c r="M76" t="n">
        <v>51.71</v>
      </c>
      <c r="N76" t="n">
        <v>58.02</v>
      </c>
      <c r="O76" t="n">
        <v>56.77</v>
      </c>
    </row>
    <row r="77">
      <c r="A77" s="5" t="inlineStr">
        <is>
          <t>Liquidität Dritten Grades</t>
        </is>
      </c>
      <c r="B77" s="5" t="inlineStr">
        <is>
          <t>Current Ratio in %</t>
        </is>
      </c>
      <c r="C77" t="n">
        <v>66.40000000000001</v>
      </c>
      <c r="D77" t="n">
        <v>76.27</v>
      </c>
      <c r="E77" t="n">
        <v>73.63</v>
      </c>
      <c r="F77" t="n">
        <v>65.63</v>
      </c>
      <c r="G77" t="n">
        <v>63.86</v>
      </c>
      <c r="H77" t="n">
        <v>64.48</v>
      </c>
      <c r="I77" t="n">
        <v>61.03</v>
      </c>
      <c r="J77" t="n">
        <v>64.8</v>
      </c>
      <c r="K77" t="n">
        <v>58.06</v>
      </c>
      <c r="L77" t="n">
        <v>64.34</v>
      </c>
      <c r="M77" t="n">
        <v>53.79</v>
      </c>
      <c r="N77" t="n">
        <v>61.8</v>
      </c>
      <c r="O77" t="n">
        <v>70.38</v>
      </c>
    </row>
    <row r="78">
      <c r="A78" s="5" t="inlineStr">
        <is>
          <t>Operativer Cashflow</t>
        </is>
      </c>
      <c r="B78" s="5" t="inlineStr">
        <is>
          <t>Operating Cashflow in M</t>
        </is>
      </c>
      <c r="C78" t="n">
        <v>18574.52</v>
      </c>
      <c r="D78" t="n">
        <v>8424.959999999999</v>
      </c>
      <c r="E78" t="n">
        <v>10961.88</v>
      </c>
      <c r="F78" t="n">
        <v>25781.6</v>
      </c>
      <c r="G78" t="n">
        <v>10995.87</v>
      </c>
      <c r="H78" t="n">
        <v>11880.61</v>
      </c>
      <c r="I78" t="n">
        <v>13705.32</v>
      </c>
      <c r="J78" t="n">
        <v>10130.54</v>
      </c>
      <c r="K78" t="n">
        <v>14387.99</v>
      </c>
      <c r="L78" t="n">
        <v>11308.8</v>
      </c>
      <c r="M78" t="n">
        <v>10482.94</v>
      </c>
      <c r="N78" t="n">
        <v>12525.99</v>
      </c>
      <c r="O78" t="n">
        <v>22229.88</v>
      </c>
    </row>
    <row r="79">
      <c r="A79" s="5" t="inlineStr">
        <is>
          <t>Aktienrückkauf</t>
        </is>
      </c>
      <c r="B79" s="5" t="inlineStr">
        <is>
          <t>Share Buyback in M</t>
        </is>
      </c>
      <c r="C79" t="n">
        <v>-12</v>
      </c>
      <c r="D79" t="n">
        <v>-6</v>
      </c>
      <c r="E79" t="n">
        <v>-264</v>
      </c>
      <c r="F79" t="n">
        <v>-5</v>
      </c>
      <c r="G79" t="n">
        <v>-12</v>
      </c>
      <c r="H79" t="n">
        <v>-14</v>
      </c>
      <c r="I79" t="n">
        <v>-10</v>
      </c>
      <c r="J79" t="n">
        <v>-12</v>
      </c>
      <c r="K79" t="n">
        <v>-11</v>
      </c>
      <c r="L79" t="n">
        <v>-107</v>
      </c>
      <c r="M79" t="n">
        <v>-6</v>
      </c>
      <c r="N79" t="n">
        <v>-13</v>
      </c>
      <c r="O79" t="n">
        <v>0</v>
      </c>
    </row>
    <row r="80">
      <c r="A80" s="5" t="inlineStr">
        <is>
          <t>Umsatzwachstum 1J in %</t>
        </is>
      </c>
      <c r="B80" s="5" t="inlineStr">
        <is>
          <t>Revenue Growth 1Y in %</t>
        </is>
      </c>
      <c r="C80" t="n">
        <v>1.94</v>
      </c>
      <c r="D80" t="n">
        <v>8.51</v>
      </c>
      <c r="E80" t="n">
        <v>11.56</v>
      </c>
      <c r="F80" t="n">
        <v>-1.13</v>
      </c>
      <c r="G80" t="n">
        <v>-0.73</v>
      </c>
      <c r="H80" t="n">
        <v>2.77</v>
      </c>
      <c r="I80" t="n">
        <v>4.53</v>
      </c>
      <c r="J80" t="n">
        <v>5.65</v>
      </c>
      <c r="K80" t="n">
        <v>5.7</v>
      </c>
      <c r="L80" t="n">
        <v>5.57</v>
      </c>
      <c r="M80" t="n">
        <v>6.02</v>
      </c>
      <c r="N80" t="n">
        <v>4</v>
      </c>
      <c r="O80" t="inlineStr">
        <is>
          <t>-</t>
        </is>
      </c>
    </row>
    <row r="81">
      <c r="A81" s="5" t="inlineStr">
        <is>
          <t>Umsatzwachstum 3J in %</t>
        </is>
      </c>
      <c r="B81" s="5" t="inlineStr">
        <is>
          <t>Revenue Growth 3Y in %</t>
        </is>
      </c>
      <c r="C81" t="n">
        <v>7.34</v>
      </c>
      <c r="D81" t="n">
        <v>6.31</v>
      </c>
      <c r="E81" t="n">
        <v>3.23</v>
      </c>
      <c r="F81" t="n">
        <v>0.3</v>
      </c>
      <c r="G81" t="n">
        <v>2.19</v>
      </c>
      <c r="H81" t="n">
        <v>4.32</v>
      </c>
      <c r="I81" t="n">
        <v>5.29</v>
      </c>
      <c r="J81" t="n">
        <v>5.64</v>
      </c>
      <c r="K81" t="n">
        <v>5.76</v>
      </c>
      <c r="L81" t="n">
        <v>5.2</v>
      </c>
      <c r="M81" t="n">
        <v>3.34</v>
      </c>
      <c r="N81" t="inlineStr">
        <is>
          <t>-</t>
        </is>
      </c>
      <c r="O81" t="inlineStr">
        <is>
          <t>-</t>
        </is>
      </c>
    </row>
    <row r="82">
      <c r="A82" s="5" t="inlineStr">
        <is>
          <t>Umsatzwachstum 5J in %</t>
        </is>
      </c>
      <c r="B82" s="5" t="inlineStr">
        <is>
          <t>Revenue Growth 5Y in %</t>
        </is>
      </c>
      <c r="C82" t="n">
        <v>4.03</v>
      </c>
      <c r="D82" t="n">
        <v>4.2</v>
      </c>
      <c r="E82" t="n">
        <v>3.4</v>
      </c>
      <c r="F82" t="n">
        <v>2.22</v>
      </c>
      <c r="G82" t="n">
        <v>3.58</v>
      </c>
      <c r="H82" t="n">
        <v>4.84</v>
      </c>
      <c r="I82" t="n">
        <v>5.49</v>
      </c>
      <c r="J82" t="n">
        <v>5.39</v>
      </c>
      <c r="K82" t="n">
        <v>4.26</v>
      </c>
      <c r="L82" t="inlineStr">
        <is>
          <t>-</t>
        </is>
      </c>
      <c r="M82" t="inlineStr">
        <is>
          <t>-</t>
        </is>
      </c>
      <c r="N82" t="inlineStr">
        <is>
          <t>-</t>
        </is>
      </c>
      <c r="O82" t="inlineStr">
        <is>
          <t>-</t>
        </is>
      </c>
    </row>
    <row r="83">
      <c r="A83" s="5" t="inlineStr">
        <is>
          <t>Umsatzwachstum 10J in %</t>
        </is>
      </c>
      <c r="B83" s="5" t="inlineStr">
        <is>
          <t>Revenue Growth 10Y in %</t>
        </is>
      </c>
      <c r="C83" t="n">
        <v>4.44</v>
      </c>
      <c r="D83" t="n">
        <v>4.85</v>
      </c>
      <c r="E83" t="n">
        <v>4.39</v>
      </c>
      <c r="F83" t="n">
        <v>3.24</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-29.13</v>
      </c>
      <c r="D84" t="n">
        <v>-18.04</v>
      </c>
      <c r="E84" t="n">
        <v>-19.96</v>
      </c>
      <c r="F84" t="n">
        <v>-383.73</v>
      </c>
      <c r="G84" t="n">
        <v>-123.18</v>
      </c>
      <c r="H84" t="n">
        <v>16.61</v>
      </c>
      <c r="I84" t="n">
        <v>2.68</v>
      </c>
      <c r="J84" t="n">
        <v>-6.56</v>
      </c>
      <c r="K84" t="n">
        <v>9.4</v>
      </c>
      <c r="L84" t="n">
        <v>102.42</v>
      </c>
      <c r="M84" t="n">
        <v>-12.16</v>
      </c>
      <c r="N84" t="n">
        <v>1.23</v>
      </c>
      <c r="O84" t="inlineStr">
        <is>
          <t>-</t>
        </is>
      </c>
    </row>
    <row r="85">
      <c r="A85" s="5" t="inlineStr">
        <is>
          <t>Gewinnwachstum 3J in %</t>
        </is>
      </c>
      <c r="B85" s="5" t="inlineStr">
        <is>
          <t>Earnings Growth 3Y in %</t>
        </is>
      </c>
      <c r="C85" t="n">
        <v>-22.38</v>
      </c>
      <c r="D85" t="n">
        <v>-140.58</v>
      </c>
      <c r="E85" t="n">
        <v>-175.62</v>
      </c>
      <c r="F85" t="n">
        <v>-163.43</v>
      </c>
      <c r="G85" t="n">
        <v>-34.63</v>
      </c>
      <c r="H85" t="n">
        <v>4.24</v>
      </c>
      <c r="I85" t="n">
        <v>1.84</v>
      </c>
      <c r="J85" t="n">
        <v>35.09</v>
      </c>
      <c r="K85" t="n">
        <v>33.22</v>
      </c>
      <c r="L85" t="n">
        <v>30.5</v>
      </c>
      <c r="M85" t="n">
        <v>-3.64</v>
      </c>
      <c r="N85" t="inlineStr">
        <is>
          <t>-</t>
        </is>
      </c>
      <c r="O85" t="inlineStr">
        <is>
          <t>-</t>
        </is>
      </c>
    </row>
    <row r="86">
      <c r="A86" s="5" t="inlineStr">
        <is>
          <t>Gewinnwachstum 5J in %</t>
        </is>
      </c>
      <c r="B86" s="5" t="inlineStr">
        <is>
          <t>Earnings Growth 5Y in %</t>
        </is>
      </c>
      <c r="C86" t="n">
        <v>-114.81</v>
      </c>
      <c r="D86" t="n">
        <v>-105.66</v>
      </c>
      <c r="E86" t="n">
        <v>-101.52</v>
      </c>
      <c r="F86" t="n">
        <v>-98.84</v>
      </c>
      <c r="G86" t="n">
        <v>-20.21</v>
      </c>
      <c r="H86" t="n">
        <v>24.91</v>
      </c>
      <c r="I86" t="n">
        <v>19.16</v>
      </c>
      <c r="J86" t="n">
        <v>18.87</v>
      </c>
      <c r="K86" t="n">
        <v>20.18</v>
      </c>
      <c r="L86" t="inlineStr">
        <is>
          <t>-</t>
        </is>
      </c>
      <c r="M86" t="inlineStr">
        <is>
          <t>-</t>
        </is>
      </c>
      <c r="N86" t="inlineStr">
        <is>
          <t>-</t>
        </is>
      </c>
      <c r="O86" t="inlineStr">
        <is>
          <t>-</t>
        </is>
      </c>
    </row>
    <row r="87">
      <c r="A87" s="5" t="inlineStr">
        <is>
          <t>Gewinnwachstum 10J in %</t>
        </is>
      </c>
      <c r="B87" s="5" t="inlineStr">
        <is>
          <t>Earnings Growth 10Y in %</t>
        </is>
      </c>
      <c r="C87" t="n">
        <v>-44.95</v>
      </c>
      <c r="D87" t="n">
        <v>-43.25</v>
      </c>
      <c r="E87" t="n">
        <v>-41.33</v>
      </c>
      <c r="F87" t="n">
        <v>-39.33</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-0.23</v>
      </c>
      <c r="D88" t="n">
        <v>-0.17</v>
      </c>
      <c r="E88" t="n">
        <v>-0.15</v>
      </c>
      <c r="F88" t="n">
        <v>-0.12</v>
      </c>
      <c r="G88" t="inlineStr">
        <is>
          <t>-</t>
        </is>
      </c>
      <c r="H88" t="n">
        <v>0.33</v>
      </c>
      <c r="I88" t="n">
        <v>0.59</v>
      </c>
      <c r="J88" t="n">
        <v>0.5</v>
      </c>
      <c r="K88" t="n">
        <v>0.51</v>
      </c>
      <c r="L88" t="inlineStr">
        <is>
          <t>-</t>
        </is>
      </c>
      <c r="M88" t="inlineStr">
        <is>
          <t>-</t>
        </is>
      </c>
      <c r="N88" t="inlineStr">
        <is>
          <t>-</t>
        </is>
      </c>
      <c r="O88" t="inlineStr">
        <is>
          <t>-</t>
        </is>
      </c>
    </row>
    <row r="89">
      <c r="A89" s="5" t="inlineStr">
        <is>
          <t>EBIT-Wachstum 1J in %</t>
        </is>
      </c>
      <c r="B89" s="5" t="inlineStr">
        <is>
          <t>EBIT Growth 1Y in %</t>
        </is>
      </c>
      <c r="C89" t="n">
        <v>-39.77</v>
      </c>
      <c r="D89" t="n">
        <v>-19.31</v>
      </c>
      <c r="E89" t="n">
        <v>-9.19</v>
      </c>
      <c r="F89" t="n">
        <v>772.84</v>
      </c>
      <c r="G89" t="n">
        <v>-91.97</v>
      </c>
      <c r="H89" t="n">
        <v>13.75</v>
      </c>
      <c r="I89" t="n">
        <v>1.49</v>
      </c>
      <c r="J89" t="n">
        <v>2.7</v>
      </c>
      <c r="K89" t="n">
        <v>19.86</v>
      </c>
      <c r="L89" t="n">
        <v>5.5</v>
      </c>
      <c r="M89" t="n">
        <v>26.98</v>
      </c>
      <c r="N89" t="n">
        <v>1.92</v>
      </c>
      <c r="O89" t="inlineStr">
        <is>
          <t>-</t>
        </is>
      </c>
    </row>
    <row r="90">
      <c r="A90" s="5" t="inlineStr">
        <is>
          <t>EBIT-Wachstum 3J in %</t>
        </is>
      </c>
      <c r="B90" s="5" t="inlineStr">
        <is>
          <t>EBIT Growth 3Y in %</t>
        </is>
      </c>
      <c r="C90" t="n">
        <v>-22.76</v>
      </c>
      <c r="D90" t="n">
        <v>248.11</v>
      </c>
      <c r="E90" t="n">
        <v>223.89</v>
      </c>
      <c r="F90" t="n">
        <v>231.54</v>
      </c>
      <c r="G90" t="n">
        <v>-25.58</v>
      </c>
      <c r="H90" t="n">
        <v>5.98</v>
      </c>
      <c r="I90" t="n">
        <v>8.02</v>
      </c>
      <c r="J90" t="n">
        <v>9.35</v>
      </c>
      <c r="K90" t="n">
        <v>17.45</v>
      </c>
      <c r="L90" t="n">
        <v>11.47</v>
      </c>
      <c r="M90" t="n">
        <v>9.630000000000001</v>
      </c>
      <c r="N90" t="inlineStr">
        <is>
          <t>-</t>
        </is>
      </c>
      <c r="O90" t="inlineStr">
        <is>
          <t>-</t>
        </is>
      </c>
    </row>
    <row r="91">
      <c r="A91" s="5" t="inlineStr">
        <is>
          <t>EBIT-Wachstum 5J in %</t>
        </is>
      </c>
      <c r="B91" s="5" t="inlineStr">
        <is>
          <t>EBIT Growth 5Y in %</t>
        </is>
      </c>
      <c r="C91" t="n">
        <v>122.52</v>
      </c>
      <c r="D91" t="n">
        <v>133.22</v>
      </c>
      <c r="E91" t="n">
        <v>137.38</v>
      </c>
      <c r="F91" t="n">
        <v>139.76</v>
      </c>
      <c r="G91" t="n">
        <v>-10.83</v>
      </c>
      <c r="H91" t="n">
        <v>8.66</v>
      </c>
      <c r="I91" t="n">
        <v>11.31</v>
      </c>
      <c r="J91" t="n">
        <v>11.39</v>
      </c>
      <c r="K91" t="n">
        <v>10.85</v>
      </c>
      <c r="L91" t="inlineStr">
        <is>
          <t>-</t>
        </is>
      </c>
      <c r="M91" t="inlineStr">
        <is>
          <t>-</t>
        </is>
      </c>
      <c r="N91" t="inlineStr">
        <is>
          <t>-</t>
        </is>
      </c>
      <c r="O91" t="inlineStr">
        <is>
          <t>-</t>
        </is>
      </c>
    </row>
    <row r="92">
      <c r="A92" s="5" t="inlineStr">
        <is>
          <t>EBIT-Wachstum 10J in %</t>
        </is>
      </c>
      <c r="B92" s="5" t="inlineStr">
        <is>
          <t>EBIT Growth 10Y in %</t>
        </is>
      </c>
      <c r="C92" t="n">
        <v>65.59</v>
      </c>
      <c r="D92" t="n">
        <v>72.27</v>
      </c>
      <c r="E92" t="n">
        <v>74.39</v>
      </c>
      <c r="F92" t="n">
        <v>75.31</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119.27</v>
      </c>
      <c r="D93" t="n">
        <v>-23.35</v>
      </c>
      <c r="E93" t="n">
        <v>-62.61</v>
      </c>
      <c r="F93" t="n">
        <v>133.86</v>
      </c>
      <c r="G93" t="n">
        <v>-8.029999999999999</v>
      </c>
      <c r="H93" t="n">
        <v>-13.95</v>
      </c>
      <c r="I93" t="n">
        <v>34.57</v>
      </c>
      <c r="J93" t="n">
        <v>-30.04</v>
      </c>
      <c r="K93" t="n">
        <v>26.48</v>
      </c>
      <c r="L93" t="n">
        <v>1.67</v>
      </c>
      <c r="M93" t="n">
        <v>-16.6</v>
      </c>
      <c r="N93" t="n">
        <v>-44.07</v>
      </c>
      <c r="O93" t="inlineStr">
        <is>
          <t>-</t>
        </is>
      </c>
    </row>
    <row r="94">
      <c r="A94" s="5" t="inlineStr">
        <is>
          <t>Op.Cashflow Wachstum 3J in %</t>
        </is>
      </c>
      <c r="B94" s="5" t="inlineStr">
        <is>
          <t>Op.Cashflow Wachstum 3Y in %</t>
        </is>
      </c>
      <c r="C94" t="n">
        <v>11.1</v>
      </c>
      <c r="D94" t="n">
        <v>15.97</v>
      </c>
      <c r="E94" t="n">
        <v>21.07</v>
      </c>
      <c r="F94" t="n">
        <v>37.29</v>
      </c>
      <c r="G94" t="n">
        <v>4.2</v>
      </c>
      <c r="H94" t="n">
        <v>-3.14</v>
      </c>
      <c r="I94" t="n">
        <v>10.34</v>
      </c>
      <c r="J94" t="n">
        <v>-0.63</v>
      </c>
      <c r="K94" t="n">
        <v>3.85</v>
      </c>
      <c r="L94" t="n">
        <v>-19.67</v>
      </c>
      <c r="M94" t="n">
        <v>-20.22</v>
      </c>
      <c r="N94" t="inlineStr">
        <is>
          <t>-</t>
        </is>
      </c>
      <c r="O94" t="inlineStr">
        <is>
          <t>-</t>
        </is>
      </c>
    </row>
    <row r="95">
      <c r="A95" s="5" t="inlineStr">
        <is>
          <t>Op.Cashflow Wachstum 5J in %</t>
        </is>
      </c>
      <c r="B95" s="5" t="inlineStr">
        <is>
          <t>Op.Cashflow Wachstum 5Y in %</t>
        </is>
      </c>
      <c r="C95" t="n">
        <v>31.83</v>
      </c>
      <c r="D95" t="n">
        <v>5.18</v>
      </c>
      <c r="E95" t="n">
        <v>16.77</v>
      </c>
      <c r="F95" t="n">
        <v>23.28</v>
      </c>
      <c r="G95" t="n">
        <v>1.81</v>
      </c>
      <c r="H95" t="n">
        <v>3.75</v>
      </c>
      <c r="I95" t="n">
        <v>3.22</v>
      </c>
      <c r="J95" t="n">
        <v>-12.51</v>
      </c>
      <c r="K95" t="n">
        <v>-6.5</v>
      </c>
      <c r="L95" t="inlineStr">
        <is>
          <t>-</t>
        </is>
      </c>
      <c r="M95" t="inlineStr">
        <is>
          <t>-</t>
        </is>
      </c>
      <c r="N95" t="inlineStr">
        <is>
          <t>-</t>
        </is>
      </c>
      <c r="O95" t="inlineStr">
        <is>
          <t>-</t>
        </is>
      </c>
    </row>
    <row r="96">
      <c r="A96" s="5" t="inlineStr">
        <is>
          <t>Op.Cashflow Wachstum 10J in %</t>
        </is>
      </c>
      <c r="B96" s="5" t="inlineStr">
        <is>
          <t>Op.Cashflow Wachstum 10Y in %</t>
        </is>
      </c>
      <c r="C96" t="n">
        <v>17.79</v>
      </c>
      <c r="D96" t="n">
        <v>4.2</v>
      </c>
      <c r="E96" t="n">
        <v>2.13</v>
      </c>
      <c r="F96" t="n">
        <v>8.390000000000001</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-3836</v>
      </c>
      <c r="D97" t="n">
        <v>-2445</v>
      </c>
      <c r="E97" t="n">
        <v>-2261</v>
      </c>
      <c r="F97" t="n">
        <v>-2311</v>
      </c>
      <c r="G97" t="n">
        <v>-2502</v>
      </c>
      <c r="H97" t="n">
        <v>-2403</v>
      </c>
      <c r="I97" t="n">
        <v>-1214</v>
      </c>
      <c r="J97" t="n">
        <v>-1104</v>
      </c>
      <c r="K97" t="n">
        <v>-1234</v>
      </c>
      <c r="L97" t="n">
        <v>-996</v>
      </c>
      <c r="M97" t="n">
        <v>-1349</v>
      </c>
      <c r="N97" t="n">
        <v>-995</v>
      </c>
      <c r="O97" t="n">
        <v>-806</v>
      </c>
      <c r="P97" t="n">
        <v>-806</v>
      </c>
    </row>
  </sheetData>
  <pageMargins bottom="1" footer="0.5" header="0.5" left="0.75" right="0.75" top="1"/>
</worksheet>
</file>

<file path=xl/worksheets/sheet52.xml><?xml version="1.0" encoding="utf-8"?>
<worksheet xmlns="http://schemas.openxmlformats.org/spreadsheetml/2006/main">
  <sheetPr>
    <outlinePr summaryBelow="1" summaryRight="1"/>
    <pageSetUpPr/>
  </sheetPr>
  <dimension ref="A1:L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JD SPORTS FASH  LS  0025 </t>
        </is>
      </c>
      <c r="B1" s="2" t="inlineStr">
        <is>
          <t>WKN: A2DF7G  ISIN: GB00BYX91H57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1981</t>
        </is>
      </c>
      <c r="C4" s="5" t="inlineStr">
        <is>
          <t>Telefon / Phone</t>
        </is>
      </c>
      <c r="D4" s="5" t="inlineStr"/>
      <c r="E4" t="inlineStr">
        <is>
          <t>+44-161-767-1000</t>
        </is>
      </c>
      <c r="G4" t="inlineStr">
        <is>
          <t>15.04.2020</t>
        </is>
      </c>
      <c r="H4" t="inlineStr">
        <is>
          <t>Q4 Result</t>
        </is>
      </c>
      <c r="J4" t="inlineStr">
        <is>
          <t>Pentland Group Plc</t>
        </is>
      </c>
      <c r="L4" t="inlineStr">
        <is>
          <t>57,47%</t>
        </is>
      </c>
    </row>
    <row r="5">
      <c r="A5" s="5" t="inlineStr">
        <is>
          <t>Ticker</t>
        </is>
      </c>
      <c r="B5" t="inlineStr">
        <is>
          <t>9JD2</t>
        </is>
      </c>
      <c r="C5" s="5" t="inlineStr">
        <is>
          <t>Fax</t>
        </is>
      </c>
      <c r="D5" s="5" t="inlineStr"/>
      <c r="E5" t="inlineStr">
        <is>
          <t>-</t>
        </is>
      </c>
      <c r="J5" t="inlineStr">
        <is>
          <t>Fidelity Management and Research LLC</t>
        </is>
      </c>
      <c r="L5" t="inlineStr">
        <is>
          <t>5,00%</t>
        </is>
      </c>
    </row>
    <row r="6">
      <c r="A6" s="5" t="inlineStr">
        <is>
          <t>Gelistet Seit / Listed Since</t>
        </is>
      </c>
      <c r="B6" t="inlineStr">
        <is>
          <t>-</t>
        </is>
      </c>
      <c r="C6" s="5" t="inlineStr">
        <is>
          <t>Internet</t>
        </is>
      </c>
      <c r="D6" s="5" t="inlineStr"/>
      <c r="E6" t="inlineStr">
        <is>
          <t>http://www.jdsports.co.uk</t>
        </is>
      </c>
      <c r="J6" t="inlineStr">
        <is>
          <t>Aberdeen Standard Investments</t>
        </is>
      </c>
      <c r="L6" t="inlineStr">
        <is>
          <t>4,08%</t>
        </is>
      </c>
    </row>
    <row r="7">
      <c r="A7" s="5" t="inlineStr">
        <is>
          <t>Nominalwert / Nominal Value</t>
        </is>
      </c>
      <c r="B7" t="inlineStr">
        <is>
          <t>-</t>
        </is>
      </c>
      <c r="C7" s="5" t="inlineStr">
        <is>
          <t>E-Mail</t>
        </is>
      </c>
      <c r="D7" s="5" t="inlineStr"/>
      <c r="E7" t="inlineStr">
        <is>
          <t>info@jdplc.com</t>
        </is>
      </c>
      <c r="J7" t="inlineStr">
        <is>
          <t>Freefloat</t>
        </is>
      </c>
      <c r="L7" t="inlineStr">
        <is>
          <t>33,45%</t>
        </is>
      </c>
    </row>
    <row r="8">
      <c r="A8" s="5" t="inlineStr">
        <is>
          <t>Land / Country</t>
        </is>
      </c>
      <c r="B8" t="inlineStr">
        <is>
          <t>Großbritannien</t>
        </is>
      </c>
      <c r="C8" s="5" t="inlineStr">
        <is>
          <t>Inv. Relations E-Mail</t>
        </is>
      </c>
      <c r="D8" s="5" t="inlineStr"/>
      <c r="E8" t="inlineStr">
        <is>
          <t>investor.relations@jdplc.com</t>
        </is>
      </c>
    </row>
    <row r="9">
      <c r="A9" s="5" t="inlineStr">
        <is>
          <t>Währung / Currency</t>
        </is>
      </c>
      <c r="B9" t="inlineStr">
        <is>
          <t>GBP</t>
        </is>
      </c>
      <c r="C9" s="5" t="inlineStr">
        <is>
          <t>Kontaktperson / Contact Person</t>
        </is>
      </c>
      <c r="D9" s="5" t="inlineStr"/>
      <c r="E9" t="inlineStr">
        <is>
          <t>-</t>
        </is>
      </c>
    </row>
    <row r="10">
      <c r="A10" s="5" t="inlineStr">
        <is>
          <t>Branche / Industry</t>
        </is>
      </c>
      <c r="B10" t="inlineStr">
        <is>
          <t>Retail Trade</t>
        </is>
      </c>
      <c r="C10" s="5" t="inlineStr"/>
      <c r="D10" s="5" t="inlineStr"/>
    </row>
    <row r="11">
      <c r="A11" s="5" t="inlineStr">
        <is>
          <t>Sektor / Sector</t>
        </is>
      </c>
      <c r="B11" t="inlineStr">
        <is>
          <t>Trade</t>
        </is>
      </c>
    </row>
    <row r="12">
      <c r="A12" s="5" t="inlineStr">
        <is>
          <t>Typ / Genre</t>
        </is>
      </c>
      <c r="B12" t="inlineStr">
        <is>
          <t>Namensaktie</t>
        </is>
      </c>
    </row>
    <row r="13">
      <c r="A13" s="5" t="inlineStr">
        <is>
          <t>Adresse / Address</t>
        </is>
      </c>
      <c r="B13" t="inlineStr">
        <is>
          <t>JD Sports Fashion PlcHollinsbrook Way, Pilsworth, Bury  UK-Lancashire BL9 8RR</t>
        </is>
      </c>
    </row>
    <row r="14">
      <c r="A14" s="5" t="inlineStr">
        <is>
          <t>Management</t>
        </is>
      </c>
      <c r="B14" t="inlineStr">
        <is>
          <t>Peter Cowgill, Neil Greenhalgh</t>
        </is>
      </c>
    </row>
    <row r="15">
      <c r="A15" s="5" t="inlineStr">
        <is>
          <t>Aufsichtsrat / Board</t>
        </is>
      </c>
      <c r="B15" t="inlineStr">
        <is>
          <t>Peter Cowgill, Neil Greenhalgh, Martin Davies, Andrew Leslie, Heather Jackson, Andy Rubin, Kath Smith</t>
        </is>
      </c>
    </row>
    <row r="16">
      <c r="A16" s="5" t="inlineStr">
        <is>
          <t>Beschreibung</t>
        </is>
      </c>
      <c r="B16" t="inlineStr">
        <is>
          <t>JD Sports Fashion Plc ist einer der größten Einzelhändler von Sport- und Freizeitkleidung. Die Gruppe verfügt über mehr als 1200 Filialen, in denen Sportmode sowie Outdoor-Artikel bekannter Labels wie Nike, adidas oder The North Face, aber auch Eigenmarken wie McKenzie oder Carbrini verkauft werden. Copyright 2014 FINANCE BASE AG</t>
        </is>
      </c>
    </row>
    <row r="17">
      <c r="A17" s="5" t="inlineStr">
        <is>
          <t>Profile</t>
        </is>
      </c>
      <c r="B17" t="inlineStr">
        <is>
          <t>JD Sports Plc is one of the largest retailers of sports and casual wear. The group has more than 1,200 branches, where sportswear and outdoor items known labels such as Nike, adidas and The North Face, as well as private labels such as McKenzie and Carbrini be sold.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GBP per  31.01</t>
        </is>
      </c>
      <c r="B19" s="5" t="inlineStr">
        <is>
          <t>Balance Sheet in M  GBP per  31.01</t>
        </is>
      </c>
      <c r="C19" s="5" t="n">
        <v>2019</v>
      </c>
      <c r="D19" s="5" t="n">
        <v>2018</v>
      </c>
      <c r="E19" s="5" t="n">
        <v>2017</v>
      </c>
      <c r="F19" s="5" t="n">
        <v>2016</v>
      </c>
      <c r="G19" s="5" t="n">
        <v>2015</v>
      </c>
      <c r="H19" s="5" t="n">
        <v>2014</v>
      </c>
      <c r="I19" s="5" t="n">
        <v>2013</v>
      </c>
      <c r="J19" s="5" t="inlineStr"/>
      <c r="K19" s="5" t="inlineStr"/>
      <c r="L19" s="5" t="inlineStr"/>
    </row>
    <row r="20">
      <c r="A20" s="5" t="inlineStr">
        <is>
          <t>Umsatz</t>
        </is>
      </c>
      <c r="B20" s="5" t="inlineStr">
        <is>
          <t>Revenue</t>
        </is>
      </c>
      <c r="C20" t="n">
        <v>4718</v>
      </c>
      <c r="D20" t="n">
        <v>3161</v>
      </c>
      <c r="E20" t="n">
        <v>2379</v>
      </c>
      <c r="F20" t="n">
        <v>1822</v>
      </c>
      <c r="G20" t="n">
        <v>1522</v>
      </c>
      <c r="H20" t="n">
        <v>1216</v>
      </c>
      <c r="I20" t="inlineStr">
        <is>
          <t>-</t>
        </is>
      </c>
    </row>
    <row r="21">
      <c r="A21" s="5" t="inlineStr">
        <is>
          <t>Bruttoergebnis vom Umsatz</t>
        </is>
      </c>
      <c r="B21" s="5" t="inlineStr">
        <is>
          <t>Gross Profit</t>
        </is>
      </c>
      <c r="C21" t="n">
        <v>2243</v>
      </c>
      <c r="D21" t="n">
        <v>1532</v>
      </c>
      <c r="E21" t="n">
        <v>1164</v>
      </c>
      <c r="F21" t="n">
        <v>884.2</v>
      </c>
      <c r="G21" t="n">
        <v>739.6</v>
      </c>
      <c r="H21" t="n">
        <v>592.2</v>
      </c>
      <c r="I21" t="inlineStr">
        <is>
          <t>-</t>
        </is>
      </c>
    </row>
    <row r="22">
      <c r="A22" s="5" t="inlineStr">
        <is>
          <t>Operatives Ergebnis (EBIT)</t>
        </is>
      </c>
      <c r="B22" s="5" t="inlineStr">
        <is>
          <t>EBIT Earning Before Interest &amp; Tax</t>
        </is>
      </c>
      <c r="C22" t="n">
        <v>346.2</v>
      </c>
      <c r="D22" t="n">
        <v>295.9</v>
      </c>
      <c r="E22" t="n">
        <v>239.8</v>
      </c>
      <c r="F22" t="n">
        <v>133.4</v>
      </c>
      <c r="G22" t="n">
        <v>92.59999999999999</v>
      </c>
      <c r="H22" t="n">
        <v>77.90000000000001</v>
      </c>
      <c r="I22" t="inlineStr">
        <is>
          <t>-</t>
        </is>
      </c>
    </row>
    <row r="23">
      <c r="A23" s="5" t="inlineStr">
        <is>
          <t>Finanzergebnis</t>
        </is>
      </c>
      <c r="B23" s="5" t="inlineStr">
        <is>
          <t>Financial Result</t>
        </is>
      </c>
      <c r="C23" t="n">
        <v>-6.3</v>
      </c>
      <c r="D23" t="n">
        <v>-1.4</v>
      </c>
      <c r="E23" t="n">
        <v>-1.4</v>
      </c>
      <c r="F23" t="n">
        <v>-1.8</v>
      </c>
      <c r="G23" t="n">
        <v>-2.1</v>
      </c>
      <c r="H23" t="n">
        <v>-1.1</v>
      </c>
      <c r="I23" t="inlineStr">
        <is>
          <t>-</t>
        </is>
      </c>
    </row>
    <row r="24">
      <c r="A24" s="5" t="inlineStr">
        <is>
          <t>Ergebnis vor Steuer (EBT)</t>
        </is>
      </c>
      <c r="B24" s="5" t="inlineStr">
        <is>
          <t>EBT Earning Before Tax</t>
        </is>
      </c>
      <c r="C24" t="n">
        <v>339.9</v>
      </c>
      <c r="D24" t="n">
        <v>294.5</v>
      </c>
      <c r="E24" t="n">
        <v>238.4</v>
      </c>
      <c r="F24" t="n">
        <v>131.6</v>
      </c>
      <c r="G24" t="n">
        <v>90.5</v>
      </c>
      <c r="H24" t="n">
        <v>76.8</v>
      </c>
      <c r="I24" t="inlineStr">
        <is>
          <t>-</t>
        </is>
      </c>
    </row>
    <row r="25">
      <c r="A25" s="5" t="inlineStr">
        <is>
          <t>Steuern auf Einkommen und Ertrag</t>
        </is>
      </c>
      <c r="B25" s="5" t="inlineStr">
        <is>
          <t>Taxes on income and earnings</t>
        </is>
      </c>
      <c r="C25" t="n">
        <v>75.7</v>
      </c>
      <c r="D25" t="n">
        <v>58.1</v>
      </c>
      <c r="E25" t="n">
        <v>53.8</v>
      </c>
      <c r="F25" t="n">
        <v>31</v>
      </c>
      <c r="G25" t="n">
        <v>20.7</v>
      </c>
      <c r="H25" t="n">
        <v>18.9</v>
      </c>
      <c r="I25" t="inlineStr">
        <is>
          <t>-</t>
        </is>
      </c>
    </row>
    <row r="26">
      <c r="A26" s="5" t="inlineStr">
        <is>
          <t>Ergebnis nach Steuer</t>
        </is>
      </c>
      <c r="B26" s="5" t="inlineStr">
        <is>
          <t>Earnings after tax</t>
        </is>
      </c>
      <c r="C26" t="n">
        <v>264.2</v>
      </c>
      <c r="D26" t="n">
        <v>236.4</v>
      </c>
      <c r="E26" t="n">
        <v>184.6</v>
      </c>
      <c r="F26" t="n">
        <v>100.6</v>
      </c>
      <c r="G26" t="n">
        <v>69.8</v>
      </c>
      <c r="H26" t="n">
        <v>57.9</v>
      </c>
      <c r="I26" t="inlineStr">
        <is>
          <t>-</t>
        </is>
      </c>
    </row>
    <row r="27">
      <c r="A27" s="5" t="inlineStr">
        <is>
          <t>Minderheitenanteil</t>
        </is>
      </c>
      <c r="B27" s="5" t="inlineStr">
        <is>
          <t>Minority Share</t>
        </is>
      </c>
      <c r="C27" t="n">
        <v>-2.4</v>
      </c>
      <c r="D27" t="n">
        <v>-4.5</v>
      </c>
      <c r="E27" t="n">
        <v>-5.7</v>
      </c>
      <c r="F27" t="n">
        <v>-3</v>
      </c>
      <c r="G27" t="n">
        <v>-1.3</v>
      </c>
      <c r="H27" t="n">
        <v>-1.3</v>
      </c>
      <c r="I27" t="inlineStr">
        <is>
          <t>-</t>
        </is>
      </c>
    </row>
    <row r="28">
      <c r="A28" s="5" t="inlineStr">
        <is>
          <t>Jahresüberschuss/-fehlbetrag</t>
        </is>
      </c>
      <c r="B28" s="5" t="inlineStr">
        <is>
          <t>Net Profit</t>
        </is>
      </c>
      <c r="C28" t="n">
        <v>261.8</v>
      </c>
      <c r="D28" t="n">
        <v>231.9</v>
      </c>
      <c r="E28" t="n">
        <v>178.9</v>
      </c>
      <c r="F28" t="n">
        <v>97.59999999999999</v>
      </c>
      <c r="G28" t="n">
        <v>52.7</v>
      </c>
      <c r="H28" t="n">
        <v>40.2</v>
      </c>
      <c r="I28" t="inlineStr">
        <is>
          <t>-</t>
        </is>
      </c>
    </row>
    <row r="29">
      <c r="A29" s="5" t="inlineStr">
        <is>
          <t>Summe Umlaufvermögen</t>
        </is>
      </c>
      <c r="B29" s="5" t="inlineStr">
        <is>
          <t>Current Assets</t>
        </is>
      </c>
      <c r="C29" t="n">
        <v>1192</v>
      </c>
      <c r="D29" t="n">
        <v>971.8</v>
      </c>
      <c r="E29" t="n">
        <v>714.2</v>
      </c>
      <c r="F29" t="n">
        <v>510.7</v>
      </c>
      <c r="G29" t="n">
        <v>400.3</v>
      </c>
      <c r="H29" t="n">
        <v>329.9</v>
      </c>
      <c r="I29" t="inlineStr">
        <is>
          <t>-</t>
        </is>
      </c>
    </row>
    <row r="30">
      <c r="A30" s="5" t="inlineStr">
        <is>
          <t>Summe Anlagevermögen</t>
        </is>
      </c>
      <c r="B30" s="5" t="inlineStr">
        <is>
          <t>Fixed Assets</t>
        </is>
      </c>
      <c r="C30" t="n">
        <v>1013</v>
      </c>
      <c r="D30" t="n">
        <v>654.4</v>
      </c>
      <c r="E30" t="n">
        <v>464.7</v>
      </c>
      <c r="F30" t="n">
        <v>280.6</v>
      </c>
      <c r="G30" t="n">
        <v>281.4</v>
      </c>
      <c r="H30" t="n">
        <v>269.7</v>
      </c>
      <c r="I30" t="inlineStr">
        <is>
          <t>-</t>
        </is>
      </c>
    </row>
    <row r="31">
      <c r="A31" s="5" t="inlineStr">
        <is>
          <t>Summe Aktiva</t>
        </is>
      </c>
      <c r="B31" s="5" t="inlineStr">
        <is>
          <t>Total Assets</t>
        </is>
      </c>
      <c r="C31" t="n">
        <v>2206</v>
      </c>
      <c r="D31" t="n">
        <v>1626</v>
      </c>
      <c r="E31" t="n">
        <v>1179</v>
      </c>
      <c r="F31" t="n">
        <v>791.3</v>
      </c>
      <c r="G31" t="n">
        <v>681.7</v>
      </c>
      <c r="H31" t="n">
        <v>599.6</v>
      </c>
      <c r="I31" t="inlineStr">
        <is>
          <t>-</t>
        </is>
      </c>
    </row>
    <row r="32">
      <c r="A32" s="5" t="inlineStr">
        <is>
          <t>Summe kurzfristiges Fremdkapital</t>
        </is>
      </c>
      <c r="B32" s="5" t="inlineStr">
        <is>
          <t>Short-Term Debt</t>
        </is>
      </c>
      <c r="C32" t="n">
        <v>900.5</v>
      </c>
      <c r="D32" t="n">
        <v>682.3</v>
      </c>
      <c r="E32" t="n">
        <v>535.2</v>
      </c>
      <c r="F32" t="n">
        <v>348.2</v>
      </c>
      <c r="G32" t="n">
        <v>326.7</v>
      </c>
      <c r="H32" t="n">
        <v>285.7</v>
      </c>
      <c r="I32" t="inlineStr">
        <is>
          <t>-</t>
        </is>
      </c>
    </row>
    <row r="33">
      <c r="A33" s="5" t="inlineStr">
        <is>
          <t>Summe langfristiges Fremdkapital</t>
        </is>
      </c>
      <c r="B33" s="5" t="inlineStr">
        <is>
          <t>Long-Term Debt</t>
        </is>
      </c>
      <c r="C33" t="n">
        <v>228.2</v>
      </c>
      <c r="D33" t="n">
        <v>109.6</v>
      </c>
      <c r="E33" t="n">
        <v>64.90000000000001</v>
      </c>
      <c r="F33" t="n">
        <v>42.3</v>
      </c>
      <c r="G33" t="n">
        <v>45</v>
      </c>
      <c r="H33" t="n">
        <v>41</v>
      </c>
      <c r="I33" t="inlineStr">
        <is>
          <t>-</t>
        </is>
      </c>
    </row>
    <row r="34">
      <c r="A34" s="5" t="inlineStr">
        <is>
          <t>Summe Fremdkapital</t>
        </is>
      </c>
      <c r="B34" s="5" t="inlineStr">
        <is>
          <t>Total Liabilities</t>
        </is>
      </c>
      <c r="C34" t="n">
        <v>1129</v>
      </c>
      <c r="D34" t="n">
        <v>791.9</v>
      </c>
      <c r="E34" t="n">
        <v>600.1</v>
      </c>
      <c r="F34" t="n">
        <v>390.5</v>
      </c>
      <c r="G34" t="n">
        <v>371.7</v>
      </c>
      <c r="H34" t="n">
        <v>326.7</v>
      </c>
      <c r="I34" t="inlineStr">
        <is>
          <t>-</t>
        </is>
      </c>
    </row>
    <row r="35">
      <c r="A35" s="5" t="inlineStr">
        <is>
          <t>Minderheitenanteil</t>
        </is>
      </c>
      <c r="B35" s="5" t="inlineStr">
        <is>
          <t>Minority Share</t>
        </is>
      </c>
      <c r="C35" t="n">
        <v>68</v>
      </c>
      <c r="D35" t="n">
        <v>63.9</v>
      </c>
      <c r="E35" t="n">
        <v>26.6</v>
      </c>
      <c r="F35" t="n">
        <v>18.4</v>
      </c>
      <c r="G35" t="n">
        <v>13.5</v>
      </c>
      <c r="H35" t="n">
        <v>13.1</v>
      </c>
      <c r="I35" t="inlineStr">
        <is>
          <t>-</t>
        </is>
      </c>
    </row>
    <row r="36">
      <c r="A36" s="5" t="inlineStr">
        <is>
          <t>Summe Eigenkapital</t>
        </is>
      </c>
      <c r="B36" s="5" t="inlineStr">
        <is>
          <t>Equity</t>
        </is>
      </c>
      <c r="C36" t="n">
        <v>1009</v>
      </c>
      <c r="D36" t="n">
        <v>770.4</v>
      </c>
      <c r="E36" t="n">
        <v>552.2</v>
      </c>
      <c r="F36" t="n">
        <v>382.4</v>
      </c>
      <c r="G36" t="n">
        <v>296.5</v>
      </c>
      <c r="H36" t="n">
        <v>259.7</v>
      </c>
      <c r="I36" t="inlineStr">
        <is>
          <t>-</t>
        </is>
      </c>
    </row>
    <row r="37">
      <c r="A37" s="5" t="inlineStr">
        <is>
          <t>Summe Passiva</t>
        </is>
      </c>
      <c r="B37" s="5" t="inlineStr">
        <is>
          <t>Liabilities &amp; Shareholder Equity</t>
        </is>
      </c>
      <c r="C37" t="n">
        <v>2206</v>
      </c>
      <c r="D37" t="n">
        <v>1626</v>
      </c>
      <c r="E37" t="n">
        <v>1179</v>
      </c>
      <c r="F37" t="n">
        <v>791.3</v>
      </c>
      <c r="G37" t="n">
        <v>681.7</v>
      </c>
      <c r="H37" t="n">
        <v>599.6</v>
      </c>
      <c r="I37" t="inlineStr">
        <is>
          <t>-</t>
        </is>
      </c>
    </row>
    <row r="38">
      <c r="A38" s="5" t="inlineStr">
        <is>
          <t>Mio.Aktien im Umlauf</t>
        </is>
      </c>
      <c r="B38" s="5" t="inlineStr">
        <is>
          <t>Million shares outstanding</t>
        </is>
      </c>
      <c r="C38" t="n">
        <v>973.23</v>
      </c>
      <c r="D38" t="n">
        <v>973.23</v>
      </c>
      <c r="E38" t="n">
        <v>973.23</v>
      </c>
      <c r="F38" t="n">
        <v>973.24</v>
      </c>
      <c r="G38" t="n">
        <v>973.24</v>
      </c>
      <c r="H38" t="n">
        <v>973.24</v>
      </c>
      <c r="I38" t="n">
        <v>973.24</v>
      </c>
    </row>
    <row r="39">
      <c r="A39" s="5" t="inlineStr">
        <is>
          <t>Gezeichnetes Kapital (in Mio.)</t>
        </is>
      </c>
      <c r="B39" s="5" t="inlineStr">
        <is>
          <t>Subscribed Capital in M</t>
        </is>
      </c>
      <c r="C39" t="n">
        <v>2.43</v>
      </c>
      <c r="D39" t="n">
        <v>2.43</v>
      </c>
      <c r="E39" t="n">
        <v>2.43</v>
      </c>
      <c r="F39" t="n">
        <v>2.43</v>
      </c>
      <c r="G39" t="n">
        <v>2.43</v>
      </c>
      <c r="H39" t="n">
        <v>2.43</v>
      </c>
      <c r="I39" t="n">
        <v>2.43</v>
      </c>
    </row>
    <row r="40">
      <c r="A40" s="5" t="inlineStr">
        <is>
          <t>Ergebnis je Aktie (brutto)</t>
        </is>
      </c>
      <c r="B40" s="5" t="inlineStr">
        <is>
          <t>Earnings per share</t>
        </is>
      </c>
      <c r="C40" t="n">
        <v>0.35</v>
      </c>
      <c r="D40" t="n">
        <v>0.3</v>
      </c>
      <c r="E40" t="n">
        <v>0.24</v>
      </c>
      <c r="F40" t="n">
        <v>0.14</v>
      </c>
      <c r="G40" t="n">
        <v>0.09</v>
      </c>
      <c r="H40" t="n">
        <v>0.08</v>
      </c>
      <c r="I40" t="inlineStr">
        <is>
          <t>-</t>
        </is>
      </c>
    </row>
    <row r="41">
      <c r="A41" s="5" t="inlineStr">
        <is>
          <t>Ergebnis je Aktie (unverwässert)</t>
        </is>
      </c>
      <c r="B41" s="5" t="inlineStr">
        <is>
          <t>Basic Earnings per share</t>
        </is>
      </c>
      <c r="C41" t="n">
        <v>0.27</v>
      </c>
      <c r="D41" t="n">
        <v>0.24</v>
      </c>
      <c r="E41" t="n">
        <v>0.18</v>
      </c>
      <c r="F41" t="n">
        <v>0.1</v>
      </c>
      <c r="G41" t="n">
        <v>0.07000000000000001</v>
      </c>
      <c r="H41" t="n">
        <v>0.058</v>
      </c>
      <c r="I41" t="n">
        <v>0.04</v>
      </c>
    </row>
    <row r="42">
      <c r="A42" s="5" t="inlineStr">
        <is>
          <t>Ergebnis je Aktie (verwässert)</t>
        </is>
      </c>
      <c r="B42" s="5" t="inlineStr">
        <is>
          <t>Diluted Earnings per share</t>
        </is>
      </c>
      <c r="C42" t="n">
        <v>0.27</v>
      </c>
      <c r="D42" t="n">
        <v>0.24</v>
      </c>
      <c r="E42" t="n">
        <v>0.18</v>
      </c>
      <c r="F42" t="n">
        <v>0.1</v>
      </c>
      <c r="G42" t="n">
        <v>0.07000000000000001</v>
      </c>
      <c r="H42" t="n">
        <v>0.058</v>
      </c>
      <c r="I42" t="n">
        <v>0.04</v>
      </c>
    </row>
    <row r="43">
      <c r="A43" s="5" t="inlineStr">
        <is>
          <t>Dividende je Aktie</t>
        </is>
      </c>
      <c r="B43" s="5" t="inlineStr">
        <is>
          <t>Dividend per share</t>
        </is>
      </c>
      <c r="C43" t="n">
        <v>0.017</v>
      </c>
      <c r="D43" t="n">
        <v>0.016</v>
      </c>
      <c r="E43" t="n">
        <v>0.016</v>
      </c>
      <c r="F43" t="n">
        <v>0.015</v>
      </c>
      <c r="G43" t="n">
        <v>0.014</v>
      </c>
      <c r="H43" t="n">
        <v>0.014</v>
      </c>
      <c r="I43" t="n">
        <v>0.013</v>
      </c>
    </row>
    <row r="44">
      <c r="A44" s="5" t="inlineStr">
        <is>
          <t>Dividendenausschüttung in Mio</t>
        </is>
      </c>
      <c r="B44" s="5" t="inlineStr">
        <is>
          <t>Dividend Payment in M</t>
        </is>
      </c>
      <c r="C44" t="n">
        <v>15.9</v>
      </c>
      <c r="D44" t="n">
        <v>15.2</v>
      </c>
      <c r="E44" t="n">
        <v>14.5</v>
      </c>
      <c r="F44" t="n">
        <v>13.82</v>
      </c>
      <c r="G44" t="n">
        <v>13.26</v>
      </c>
      <c r="H44" t="n">
        <v>12.9</v>
      </c>
      <c r="I44" t="n">
        <v>12.4</v>
      </c>
    </row>
    <row r="45">
      <c r="A45" s="5" t="inlineStr">
        <is>
          <t>Umsatz je Aktie</t>
        </is>
      </c>
      <c r="B45" s="5" t="inlineStr">
        <is>
          <t>Revenue per share</t>
        </is>
      </c>
      <c r="C45" t="n">
        <v>4.85</v>
      </c>
      <c r="D45" t="n">
        <v>3.25</v>
      </c>
      <c r="E45" t="n">
        <v>2.44</v>
      </c>
      <c r="F45" t="n">
        <v>1.87</v>
      </c>
      <c r="G45" t="n">
        <v>1.56</v>
      </c>
      <c r="H45" t="n">
        <v>1.25</v>
      </c>
      <c r="I45" t="inlineStr">
        <is>
          <t>-</t>
        </is>
      </c>
    </row>
    <row r="46">
      <c r="A46" s="5" t="inlineStr">
        <is>
          <t>Buchwert je Aktie</t>
        </is>
      </c>
      <c r="B46" s="5" t="inlineStr">
        <is>
          <t>Book value per share</t>
        </is>
      </c>
      <c r="C46" t="n">
        <v>1.11</v>
      </c>
      <c r="D46" t="n">
        <v>0.86</v>
      </c>
      <c r="E46" t="n">
        <v>0.59</v>
      </c>
      <c r="F46" t="n">
        <v>0.41</v>
      </c>
      <c r="G46" t="n">
        <v>0.32</v>
      </c>
      <c r="H46" t="n">
        <v>0.28</v>
      </c>
      <c r="I46" t="inlineStr">
        <is>
          <t>-</t>
        </is>
      </c>
    </row>
    <row r="47">
      <c r="A47" s="5" t="inlineStr">
        <is>
          <t>Cashflow je Aktie</t>
        </is>
      </c>
      <c r="B47" s="5" t="inlineStr">
        <is>
          <t>Cashflow per share</t>
        </is>
      </c>
      <c r="C47" t="n">
        <v>0.39</v>
      </c>
      <c r="D47" t="n">
        <v>0.35</v>
      </c>
      <c r="E47" t="n">
        <v>0.29</v>
      </c>
      <c r="F47" t="n">
        <v>0.23</v>
      </c>
      <c r="G47" t="n">
        <v>0.12</v>
      </c>
      <c r="H47" t="n">
        <v>0.08</v>
      </c>
      <c r="I47" t="inlineStr">
        <is>
          <t>-</t>
        </is>
      </c>
    </row>
    <row r="48">
      <c r="A48" s="5" t="inlineStr">
        <is>
          <t>Bilanzsumme je Aktie</t>
        </is>
      </c>
      <c r="B48" s="5" t="inlineStr">
        <is>
          <t>Total assets per share</t>
        </is>
      </c>
      <c r="C48" t="n">
        <v>2.27</v>
      </c>
      <c r="D48" t="n">
        <v>1.67</v>
      </c>
      <c r="E48" t="n">
        <v>1.21</v>
      </c>
      <c r="F48" t="n">
        <v>0.8100000000000001</v>
      </c>
      <c r="G48" t="n">
        <v>0.7</v>
      </c>
      <c r="H48" t="n">
        <v>0.62</v>
      </c>
      <c r="I48" t="inlineStr">
        <is>
          <t>-</t>
        </is>
      </c>
    </row>
    <row r="49">
      <c r="A49" s="5" t="inlineStr">
        <is>
          <t>Personal am Ende des Jahres</t>
        </is>
      </c>
      <c r="B49" s="5" t="inlineStr">
        <is>
          <t>Staff at the end of year</t>
        </is>
      </c>
      <c r="C49" t="n">
        <v>49949</v>
      </c>
      <c r="D49" t="n">
        <v>32125</v>
      </c>
      <c r="E49" t="n">
        <v>23584</v>
      </c>
      <c r="F49" t="n">
        <v>19833</v>
      </c>
      <c r="G49" t="n">
        <v>15825</v>
      </c>
      <c r="H49" t="n">
        <v>17015</v>
      </c>
      <c r="I49" t="n">
        <v>10430</v>
      </c>
    </row>
    <row r="50">
      <c r="A50" s="5" t="inlineStr">
        <is>
          <t>Personalaufwand in Mio. GBP</t>
        </is>
      </c>
      <c r="B50" s="5" t="inlineStr"/>
      <c r="C50" t="n">
        <v>697.8</v>
      </c>
      <c r="D50" t="n">
        <v>447.1</v>
      </c>
      <c r="E50" t="n">
        <v>335.8</v>
      </c>
      <c r="F50" t="n">
        <v>268</v>
      </c>
      <c r="G50" t="n">
        <v>237.6</v>
      </c>
      <c r="H50" t="n">
        <v>213.7</v>
      </c>
      <c r="I50" t="n">
        <v>208.7</v>
      </c>
    </row>
    <row r="51">
      <c r="A51" s="5" t="inlineStr">
        <is>
          <t>Aufwand je Mitarbeiter in GBP</t>
        </is>
      </c>
      <c r="B51" s="5" t="inlineStr"/>
      <c r="C51" t="n">
        <v>13970</v>
      </c>
      <c r="D51" t="n">
        <v>13918</v>
      </c>
      <c r="E51" t="n">
        <v>14238</v>
      </c>
      <c r="F51" t="n">
        <v>13513</v>
      </c>
      <c r="G51" t="n">
        <v>15014</v>
      </c>
      <c r="H51" t="n">
        <v>12560</v>
      </c>
      <c r="I51" t="n">
        <v>20010</v>
      </c>
    </row>
    <row r="52">
      <c r="A52" s="5" t="inlineStr">
        <is>
          <t>Umsatz je Mitarbeiter in GBP</t>
        </is>
      </c>
      <c r="B52" s="5" t="inlineStr"/>
      <c r="C52" t="n">
        <v>94452</v>
      </c>
      <c r="D52" t="n">
        <v>98409</v>
      </c>
      <c r="E52" t="n">
        <v>100860</v>
      </c>
      <c r="F52" t="n">
        <v>91850</v>
      </c>
      <c r="G52" t="n">
        <v>96193</v>
      </c>
      <c r="H52" t="n">
        <v>71488</v>
      </c>
      <c r="I52" t="n">
        <v>120699</v>
      </c>
    </row>
    <row r="53">
      <c r="A53" s="5" t="inlineStr">
        <is>
          <t>Bruttoergebnis je Mitarbeiter in GBP</t>
        </is>
      </c>
      <c r="B53" s="5" t="inlineStr"/>
      <c r="C53" t="n">
        <v>44912</v>
      </c>
      <c r="D53" t="n">
        <v>47676</v>
      </c>
      <c r="E53" t="n">
        <v>49339</v>
      </c>
      <c r="F53" t="n">
        <v>44582</v>
      </c>
      <c r="G53" t="n">
        <v>46736</v>
      </c>
      <c r="H53" t="n">
        <v>34805</v>
      </c>
      <c r="I53" t="inlineStr">
        <is>
          <t>-</t>
        </is>
      </c>
    </row>
    <row r="54">
      <c r="A54" s="5" t="inlineStr">
        <is>
          <t>Gewinn je Mitarbeiter in GBP</t>
        </is>
      </c>
      <c r="B54" s="5" t="inlineStr"/>
      <c r="C54" t="n">
        <v>5241</v>
      </c>
      <c r="D54" t="n">
        <v>7219</v>
      </c>
      <c r="E54" t="n">
        <v>7586</v>
      </c>
      <c r="F54" t="n">
        <v>4921</v>
      </c>
      <c r="G54" t="n">
        <v>3330</v>
      </c>
      <c r="H54" t="n">
        <v>2363</v>
      </c>
      <c r="I54" t="inlineStr">
        <is>
          <t>-</t>
        </is>
      </c>
    </row>
    <row r="55">
      <c r="A55" s="5" t="inlineStr">
        <is>
          <t>KGV (Kurs/Gewinn)</t>
        </is>
      </c>
      <c r="B55" s="5" t="inlineStr">
        <is>
          <t>PE (price/earnings)</t>
        </is>
      </c>
      <c r="C55" t="n">
        <v>17.2</v>
      </c>
      <c r="D55" t="n">
        <v>15.6</v>
      </c>
      <c r="E55" t="n">
        <v>86.90000000000001</v>
      </c>
      <c r="F55" t="n">
        <v>23</v>
      </c>
      <c r="G55" t="n">
        <v>14.4</v>
      </c>
      <c r="H55" t="n">
        <v>13.9</v>
      </c>
      <c r="I55" t="n">
        <v>9.300000000000001</v>
      </c>
    </row>
    <row r="56">
      <c r="A56" s="5" t="inlineStr">
        <is>
          <t>KUV (Kurs/Umsatz)</t>
        </is>
      </c>
      <c r="B56" s="5" t="inlineStr">
        <is>
          <t>PS (price/sales)</t>
        </is>
      </c>
      <c r="C56" t="n">
        <v>0.96</v>
      </c>
      <c r="D56" t="n">
        <v>1.15</v>
      </c>
      <c r="E56" t="n">
        <v>6.53</v>
      </c>
      <c r="F56" t="n">
        <v>1.23</v>
      </c>
      <c r="G56" t="n">
        <v>0.64</v>
      </c>
      <c r="H56" t="n">
        <v>0.65</v>
      </c>
      <c r="I56" t="inlineStr">
        <is>
          <t>-</t>
        </is>
      </c>
    </row>
    <row r="57">
      <c r="A57" s="5" t="inlineStr">
        <is>
          <t>KBV (Kurs/Buchwert)</t>
        </is>
      </c>
      <c r="B57" s="5" t="inlineStr">
        <is>
          <t>PB (price/book value)</t>
        </is>
      </c>
      <c r="C57" t="n">
        <v>4.47</v>
      </c>
      <c r="D57" t="n">
        <v>4.7</v>
      </c>
      <c r="E57" t="n">
        <v>28.15</v>
      </c>
      <c r="F57" t="n">
        <v>5.85</v>
      </c>
      <c r="G57" t="n">
        <v>3.3</v>
      </c>
      <c r="H57" t="n">
        <v>3.03</v>
      </c>
      <c r="I57" t="inlineStr">
        <is>
          <t>-</t>
        </is>
      </c>
    </row>
    <row r="58">
      <c r="A58" s="5" t="inlineStr">
        <is>
          <t>KCV (Kurs/Cashflow)</t>
        </is>
      </c>
      <c r="B58" s="5" t="inlineStr">
        <is>
          <t>PC (price/cashflow)</t>
        </is>
      </c>
      <c r="C58" t="n">
        <v>11.93</v>
      </c>
      <c r="D58" t="n">
        <v>10.69</v>
      </c>
      <c r="E58" t="n">
        <v>55.65</v>
      </c>
      <c r="F58" t="n">
        <v>9.9</v>
      </c>
      <c r="G58" t="n">
        <v>8.449999999999999</v>
      </c>
      <c r="H58" t="n">
        <v>10.11</v>
      </c>
      <c r="I58" t="inlineStr">
        <is>
          <t>-</t>
        </is>
      </c>
    </row>
    <row r="59">
      <c r="A59" s="5" t="inlineStr">
        <is>
          <t>Dividendenrendite in %</t>
        </is>
      </c>
      <c r="B59" s="5" t="inlineStr">
        <is>
          <t>Dividend Yield in %</t>
        </is>
      </c>
      <c r="C59" t="n">
        <v>0.37</v>
      </c>
      <c r="D59" t="n">
        <v>0.44</v>
      </c>
      <c r="E59" t="n">
        <v>0.1</v>
      </c>
      <c r="F59" t="n">
        <v>0.65</v>
      </c>
      <c r="G59" t="n">
        <v>1.39</v>
      </c>
      <c r="H59" t="n">
        <v>1.73</v>
      </c>
      <c r="I59" t="n">
        <v>3.49</v>
      </c>
    </row>
    <row r="60">
      <c r="A60" s="5" t="inlineStr">
        <is>
          <t>Gewinnrendite in %</t>
        </is>
      </c>
      <c r="B60" s="5" t="inlineStr">
        <is>
          <t>Return on profit in %</t>
        </is>
      </c>
      <c r="C60" t="n">
        <v>5.8</v>
      </c>
      <c r="D60" t="n">
        <v>6.4</v>
      </c>
      <c r="E60" t="n">
        <v>1.2</v>
      </c>
      <c r="F60" t="n">
        <v>4.3</v>
      </c>
      <c r="G60" t="n">
        <v>7</v>
      </c>
      <c r="H60" t="n">
        <v>7.2</v>
      </c>
      <c r="I60" t="n">
        <v>10.8</v>
      </c>
    </row>
    <row r="61">
      <c r="A61" s="5" t="inlineStr">
        <is>
          <t>Eigenkapitalrendite in %</t>
        </is>
      </c>
      <c r="B61" s="5" t="inlineStr">
        <is>
          <t>Return on Equity in %</t>
        </is>
      </c>
      <c r="C61" t="n">
        <v>24.31</v>
      </c>
      <c r="D61" t="n">
        <v>27.8</v>
      </c>
      <c r="E61" t="n">
        <v>30.91</v>
      </c>
      <c r="F61" t="n">
        <v>24.35</v>
      </c>
      <c r="G61" t="n">
        <v>17</v>
      </c>
      <c r="H61" t="n">
        <v>14.74</v>
      </c>
      <c r="I61" t="inlineStr">
        <is>
          <t>-</t>
        </is>
      </c>
    </row>
    <row r="62">
      <c r="A62" s="5" t="inlineStr">
        <is>
          <t>Umsatzrendite in %</t>
        </is>
      </c>
      <c r="B62" s="5" t="inlineStr">
        <is>
          <t>Return on sales in %</t>
        </is>
      </c>
      <c r="C62" t="n">
        <v>5.55</v>
      </c>
      <c r="D62" t="n">
        <v>7.34</v>
      </c>
      <c r="E62" t="n">
        <v>7.52</v>
      </c>
      <c r="F62" t="n">
        <v>5.36</v>
      </c>
      <c r="G62" t="n">
        <v>3.46</v>
      </c>
      <c r="H62" t="n">
        <v>3.3</v>
      </c>
      <c r="I62" t="inlineStr">
        <is>
          <t>-</t>
        </is>
      </c>
    </row>
    <row r="63">
      <c r="A63" s="5" t="inlineStr">
        <is>
          <t>Gesamtkapitalrendite in %</t>
        </is>
      </c>
      <c r="B63" s="5" t="inlineStr">
        <is>
          <t>Total Return on Investment in %</t>
        </is>
      </c>
      <c r="C63" t="n">
        <v>12.21</v>
      </c>
      <c r="D63" t="n">
        <v>14.38</v>
      </c>
      <c r="E63" t="n">
        <v>15.36</v>
      </c>
      <c r="F63" t="n">
        <v>12.61</v>
      </c>
      <c r="G63" t="n">
        <v>8.140000000000001</v>
      </c>
      <c r="H63" t="n">
        <v>6.97</v>
      </c>
      <c r="I63" t="inlineStr">
        <is>
          <t>-</t>
        </is>
      </c>
    </row>
    <row r="64">
      <c r="A64" s="5" t="inlineStr">
        <is>
          <t>Return on Investment in %</t>
        </is>
      </c>
      <c r="B64" s="5" t="inlineStr">
        <is>
          <t>Return on Investment in %</t>
        </is>
      </c>
      <c r="C64" t="n">
        <v>11.87</v>
      </c>
      <c r="D64" t="n">
        <v>14.26</v>
      </c>
      <c r="E64" t="n">
        <v>15.18</v>
      </c>
      <c r="F64" t="n">
        <v>12.33</v>
      </c>
      <c r="G64" t="n">
        <v>7.73</v>
      </c>
      <c r="H64" t="n">
        <v>6.7</v>
      </c>
      <c r="I64" t="inlineStr">
        <is>
          <t>-</t>
        </is>
      </c>
    </row>
    <row r="65">
      <c r="A65" s="5" t="inlineStr">
        <is>
          <t>Arbeitsintensität in %</t>
        </is>
      </c>
      <c r="B65" s="5" t="inlineStr">
        <is>
          <t>Work Intensity in %</t>
        </is>
      </c>
      <c r="C65" t="n">
        <v>54.06</v>
      </c>
      <c r="D65" t="n">
        <v>59.76</v>
      </c>
      <c r="E65" t="n">
        <v>60.58</v>
      </c>
      <c r="F65" t="n">
        <v>64.54000000000001</v>
      </c>
      <c r="G65" t="n">
        <v>58.72</v>
      </c>
      <c r="H65" t="n">
        <v>55.02</v>
      </c>
      <c r="I65" t="inlineStr">
        <is>
          <t>-</t>
        </is>
      </c>
    </row>
    <row r="66">
      <c r="A66" s="5" t="inlineStr">
        <is>
          <t>Eigenkapitalquote in %</t>
        </is>
      </c>
      <c r="B66" s="5" t="inlineStr">
        <is>
          <t>Equity Ratio in %</t>
        </is>
      </c>
      <c r="C66" t="n">
        <v>48.82</v>
      </c>
      <c r="D66" t="n">
        <v>51.3</v>
      </c>
      <c r="E66" t="n">
        <v>49.1</v>
      </c>
      <c r="F66" t="n">
        <v>50.65</v>
      </c>
      <c r="G66" t="n">
        <v>45.47</v>
      </c>
      <c r="H66" t="n">
        <v>45.5</v>
      </c>
      <c r="I66" t="inlineStr">
        <is>
          <t>-</t>
        </is>
      </c>
    </row>
    <row r="67">
      <c r="A67" s="5" t="inlineStr">
        <is>
          <t>Fremdkapitalquote in %</t>
        </is>
      </c>
      <c r="B67" s="5" t="inlineStr">
        <is>
          <t>Debt Ratio in %</t>
        </is>
      </c>
      <c r="C67" t="n">
        <v>51.18</v>
      </c>
      <c r="D67" t="n">
        <v>48.7</v>
      </c>
      <c r="E67" t="n">
        <v>50.9</v>
      </c>
      <c r="F67" t="n">
        <v>49.35</v>
      </c>
      <c r="G67" t="n">
        <v>54.53</v>
      </c>
      <c r="H67" t="n">
        <v>54.5</v>
      </c>
      <c r="I67" t="inlineStr">
        <is>
          <t>-</t>
        </is>
      </c>
    </row>
    <row r="68">
      <c r="A68" s="5" t="inlineStr">
        <is>
          <t>Verschuldungsgrad in %</t>
        </is>
      </c>
      <c r="B68" s="5" t="inlineStr">
        <is>
          <t>Finance Gearing in %</t>
        </is>
      </c>
      <c r="C68" t="n">
        <v>104.82</v>
      </c>
      <c r="D68" t="n">
        <v>94.92</v>
      </c>
      <c r="E68" t="n">
        <v>103.68</v>
      </c>
      <c r="F68" t="n">
        <v>97.43000000000001</v>
      </c>
      <c r="G68" t="n">
        <v>119.9</v>
      </c>
      <c r="H68" t="n">
        <v>119.79</v>
      </c>
      <c r="I68" t="inlineStr">
        <is>
          <t>-</t>
        </is>
      </c>
    </row>
    <row r="69">
      <c r="A69" s="5" t="inlineStr">
        <is>
          <t>Bruttoergebnis Marge in %</t>
        </is>
      </c>
      <c r="B69" s="5" t="inlineStr">
        <is>
          <t>Gross Profit Marge in %</t>
        </is>
      </c>
      <c r="C69" t="n">
        <v>47.54</v>
      </c>
      <c r="D69" t="n">
        <v>48.47</v>
      </c>
      <c r="E69" t="n">
        <v>48.93</v>
      </c>
      <c r="F69" t="n">
        <v>48.53</v>
      </c>
      <c r="G69" t="n">
        <v>48.59</v>
      </c>
      <c r="H69" t="n">
        <v>48.7</v>
      </c>
    </row>
    <row r="70">
      <c r="A70" s="5" t="inlineStr">
        <is>
          <t>Kurzfristige Vermögensquote in %</t>
        </is>
      </c>
      <c r="B70" s="5" t="inlineStr">
        <is>
          <t>Current Assets Ratio in %</t>
        </is>
      </c>
      <c r="C70" t="n">
        <v>54.03</v>
      </c>
      <c r="D70" t="n">
        <v>59.77</v>
      </c>
      <c r="E70" t="n">
        <v>60.58</v>
      </c>
      <c r="F70" t="n">
        <v>64.54000000000001</v>
      </c>
      <c r="G70" t="n">
        <v>58.72</v>
      </c>
      <c r="H70" t="n">
        <v>55.02</v>
      </c>
    </row>
    <row r="71">
      <c r="A71" s="5" t="inlineStr">
        <is>
          <t>Nettogewinn Marge in %</t>
        </is>
      </c>
      <c r="B71" s="5" t="inlineStr">
        <is>
          <t>Net Profit Marge in %</t>
        </is>
      </c>
      <c r="C71" t="n">
        <v>5.55</v>
      </c>
      <c r="D71" t="n">
        <v>7.34</v>
      </c>
      <c r="E71" t="n">
        <v>7.52</v>
      </c>
      <c r="F71" t="n">
        <v>5.36</v>
      </c>
      <c r="G71" t="n">
        <v>3.46</v>
      </c>
      <c r="H71" t="n">
        <v>3.31</v>
      </c>
    </row>
    <row r="72">
      <c r="A72" s="5" t="inlineStr">
        <is>
          <t>Operative Ergebnis Marge in %</t>
        </is>
      </c>
      <c r="B72" s="5" t="inlineStr">
        <is>
          <t>EBIT Marge in %</t>
        </is>
      </c>
      <c r="C72" t="n">
        <v>7.34</v>
      </c>
      <c r="D72" t="n">
        <v>9.359999999999999</v>
      </c>
      <c r="E72" t="n">
        <v>10.08</v>
      </c>
      <c r="F72" t="n">
        <v>7.32</v>
      </c>
      <c r="G72" t="n">
        <v>6.08</v>
      </c>
      <c r="H72" t="n">
        <v>6.41</v>
      </c>
    </row>
    <row r="73">
      <c r="A73" s="5" t="inlineStr">
        <is>
          <t>Vermögensumsschlag in %</t>
        </is>
      </c>
      <c r="B73" s="5" t="inlineStr">
        <is>
          <t>Asset Turnover in %</t>
        </is>
      </c>
      <c r="C73" t="n">
        <v>213.87</v>
      </c>
      <c r="D73" t="n">
        <v>194.4</v>
      </c>
      <c r="E73" t="n">
        <v>201.78</v>
      </c>
      <c r="F73" t="n">
        <v>230.25</v>
      </c>
      <c r="G73" t="n">
        <v>223.27</v>
      </c>
      <c r="H73" t="n">
        <v>202.8</v>
      </c>
    </row>
    <row r="74">
      <c r="A74" s="5" t="inlineStr">
        <is>
          <t>Langfristige Vermögensquote in %</t>
        </is>
      </c>
      <c r="B74" s="5" t="inlineStr">
        <is>
          <t>Non-Current Assets Ratio in %</t>
        </is>
      </c>
      <c r="C74" t="n">
        <v>45.92</v>
      </c>
      <c r="D74" t="n">
        <v>40.25</v>
      </c>
      <c r="E74" t="n">
        <v>39.41</v>
      </c>
      <c r="F74" t="n">
        <v>35.46</v>
      </c>
      <c r="G74" t="n">
        <v>41.28</v>
      </c>
      <c r="H74" t="n">
        <v>44.98</v>
      </c>
    </row>
    <row r="75">
      <c r="A75" s="5" t="inlineStr">
        <is>
          <t>Gesamtkapitalrentabilität</t>
        </is>
      </c>
      <c r="B75" s="5" t="inlineStr">
        <is>
          <t>ROA Return on Assets in %</t>
        </is>
      </c>
      <c r="C75" t="n">
        <v>11.87</v>
      </c>
      <c r="D75" t="n">
        <v>14.26</v>
      </c>
      <c r="E75" t="n">
        <v>15.17</v>
      </c>
      <c r="F75" t="n">
        <v>12.33</v>
      </c>
      <c r="G75" t="n">
        <v>7.73</v>
      </c>
      <c r="H75" t="n">
        <v>6.7</v>
      </c>
    </row>
    <row r="76">
      <c r="A76" s="5" t="inlineStr">
        <is>
          <t>Ertrag des eingesetzten Kapitals</t>
        </is>
      </c>
      <c r="B76" s="5" t="inlineStr">
        <is>
          <t>ROCE Return on Cap. Empl. in %</t>
        </is>
      </c>
      <c r="C76" t="n">
        <v>26.52</v>
      </c>
      <c r="D76" t="n">
        <v>31.36</v>
      </c>
      <c r="E76" t="n">
        <v>37.25</v>
      </c>
      <c r="F76" t="n">
        <v>30.11</v>
      </c>
      <c r="G76" t="n">
        <v>26.08</v>
      </c>
      <c r="H76" t="n">
        <v>24.82</v>
      </c>
    </row>
    <row r="77">
      <c r="A77" s="5" t="inlineStr">
        <is>
          <t>Eigenkapital zu Anlagevermögen</t>
        </is>
      </c>
      <c r="B77" s="5" t="inlineStr">
        <is>
          <t>Equity to Fixed Assets in %</t>
        </is>
      </c>
      <c r="C77" t="n">
        <v>99.61</v>
      </c>
      <c r="D77" t="n">
        <v>117.73</v>
      </c>
      <c r="E77" t="n">
        <v>118.83</v>
      </c>
      <c r="F77" t="n">
        <v>136.28</v>
      </c>
      <c r="G77" t="n">
        <v>105.37</v>
      </c>
      <c r="H77" t="n">
        <v>96.29000000000001</v>
      </c>
    </row>
    <row r="78">
      <c r="A78" s="5" t="inlineStr">
        <is>
          <t>Liquidität Dritten Grades</t>
        </is>
      </c>
      <c r="B78" s="5" t="inlineStr">
        <is>
          <t>Current Ratio in %</t>
        </is>
      </c>
      <c r="C78" t="n">
        <v>132.37</v>
      </c>
      <c r="D78" t="n">
        <v>142.43</v>
      </c>
      <c r="E78" t="n">
        <v>133.45</v>
      </c>
      <c r="F78" t="n">
        <v>146.67</v>
      </c>
      <c r="G78" t="n">
        <v>122.53</v>
      </c>
      <c r="H78" t="n">
        <v>115.47</v>
      </c>
    </row>
    <row r="79">
      <c r="A79" s="5" t="inlineStr">
        <is>
          <t>Operativer Cashflow</t>
        </is>
      </c>
      <c r="B79" s="5" t="inlineStr">
        <is>
          <t>Operating Cashflow in M</t>
        </is>
      </c>
      <c r="C79" t="n">
        <v>11610.6339</v>
      </c>
      <c r="D79" t="n">
        <v>10403.8287</v>
      </c>
      <c r="E79" t="n">
        <v>54160.2495</v>
      </c>
      <c r="F79" t="n">
        <v>9635.076000000001</v>
      </c>
      <c r="G79" t="n">
        <v>8223.877999999999</v>
      </c>
      <c r="H79" t="n">
        <v>9839.456399999999</v>
      </c>
    </row>
    <row r="80">
      <c r="A80" s="5" t="inlineStr">
        <is>
          <t>Aktienrückkauf</t>
        </is>
      </c>
      <c r="B80" s="5" t="inlineStr">
        <is>
          <t>Share Buyback in M</t>
        </is>
      </c>
      <c r="C80" t="n">
        <v>0</v>
      </c>
      <c r="D80" t="n">
        <v>0</v>
      </c>
      <c r="E80" t="n">
        <v>0.009999999999990905</v>
      </c>
      <c r="F80" t="n">
        <v>0</v>
      </c>
      <c r="G80" t="n">
        <v>0</v>
      </c>
      <c r="H80" t="n">
        <v>0</v>
      </c>
    </row>
    <row r="81">
      <c r="A81" s="5" t="inlineStr">
        <is>
          <t>Umsatzwachstum 1J in %</t>
        </is>
      </c>
      <c r="B81" s="5" t="inlineStr">
        <is>
          <t>Revenue Growth 1Y in %</t>
        </is>
      </c>
      <c r="C81" t="n">
        <v>49.26</v>
      </c>
      <c r="D81" t="n">
        <v>32.87</v>
      </c>
      <c r="E81" t="n">
        <v>30.57</v>
      </c>
      <c r="F81" t="n">
        <v>19.71</v>
      </c>
      <c r="G81" t="n">
        <v>25.16</v>
      </c>
      <c r="H81" t="inlineStr">
        <is>
          <t>-</t>
        </is>
      </c>
    </row>
    <row r="82">
      <c r="A82" s="5" t="inlineStr">
        <is>
          <t>Umsatzwachstum 3J in %</t>
        </is>
      </c>
      <c r="B82" s="5" t="inlineStr">
        <is>
          <t>Revenue Growth 3Y in %</t>
        </is>
      </c>
      <c r="C82" t="n">
        <v>37.57</v>
      </c>
      <c r="D82" t="n">
        <v>27.72</v>
      </c>
      <c r="E82" t="n">
        <v>25.15</v>
      </c>
      <c r="F82" t="inlineStr">
        <is>
          <t>-</t>
        </is>
      </c>
      <c r="G82" t="inlineStr">
        <is>
          <t>-</t>
        </is>
      </c>
      <c r="H82" t="inlineStr">
        <is>
          <t>-</t>
        </is>
      </c>
    </row>
    <row r="83">
      <c r="A83" s="5" t="inlineStr">
        <is>
          <t>Umsatzwachstum 5J in %</t>
        </is>
      </c>
      <c r="B83" s="5" t="inlineStr">
        <is>
          <t>Revenue Growth 5Y in %</t>
        </is>
      </c>
      <c r="C83" t="n">
        <v>31.51</v>
      </c>
      <c r="D83" t="inlineStr">
        <is>
          <t>-</t>
        </is>
      </c>
      <c r="E83" t="inlineStr">
        <is>
          <t>-</t>
        </is>
      </c>
      <c r="F83" t="inlineStr">
        <is>
          <t>-</t>
        </is>
      </c>
      <c r="G83" t="inlineStr">
        <is>
          <t>-</t>
        </is>
      </c>
      <c r="H83" t="inlineStr">
        <is>
          <t>-</t>
        </is>
      </c>
    </row>
    <row r="84">
      <c r="A84" s="5" t="inlineStr">
        <is>
          <t>Umsatzwachstum 10J in %</t>
        </is>
      </c>
      <c r="B84" s="5" t="inlineStr">
        <is>
          <t>Revenue Growth 10Y in %</t>
        </is>
      </c>
      <c r="C84" t="inlineStr">
        <is>
          <t>-</t>
        </is>
      </c>
      <c r="D84" t="inlineStr">
        <is>
          <t>-</t>
        </is>
      </c>
      <c r="E84" t="inlineStr">
        <is>
          <t>-</t>
        </is>
      </c>
      <c r="F84" t="inlineStr">
        <is>
          <t>-</t>
        </is>
      </c>
      <c r="G84" t="inlineStr">
        <is>
          <t>-</t>
        </is>
      </c>
      <c r="H84" t="inlineStr">
        <is>
          <t>-</t>
        </is>
      </c>
    </row>
    <row r="85">
      <c r="A85" s="5" t="inlineStr">
        <is>
          <t>Gewinnwachstum 1J in %</t>
        </is>
      </c>
      <c r="B85" s="5" t="inlineStr">
        <is>
          <t>Earnings Growth 1Y in %</t>
        </is>
      </c>
      <c r="C85" t="n">
        <v>12.89</v>
      </c>
      <c r="D85" t="n">
        <v>29.63</v>
      </c>
      <c r="E85" t="n">
        <v>83.3</v>
      </c>
      <c r="F85" t="n">
        <v>85.2</v>
      </c>
      <c r="G85" t="n">
        <v>31.09</v>
      </c>
      <c r="H85" t="inlineStr">
        <is>
          <t>-</t>
        </is>
      </c>
    </row>
    <row r="86">
      <c r="A86" s="5" t="inlineStr">
        <is>
          <t>Gewinnwachstum 3J in %</t>
        </is>
      </c>
      <c r="B86" s="5" t="inlineStr">
        <is>
          <t>Earnings Growth 3Y in %</t>
        </is>
      </c>
      <c r="C86" t="n">
        <v>41.94</v>
      </c>
      <c r="D86" t="n">
        <v>66.04000000000001</v>
      </c>
      <c r="E86" t="n">
        <v>66.53</v>
      </c>
      <c r="F86" t="inlineStr">
        <is>
          <t>-</t>
        </is>
      </c>
      <c r="G86" t="inlineStr">
        <is>
          <t>-</t>
        </is>
      </c>
      <c r="H86" t="inlineStr">
        <is>
          <t>-</t>
        </is>
      </c>
    </row>
    <row r="87">
      <c r="A87" s="5" t="inlineStr">
        <is>
          <t>Gewinnwachstum 5J in %</t>
        </is>
      </c>
      <c r="B87" s="5" t="inlineStr">
        <is>
          <t>Earnings Growth 5Y in %</t>
        </is>
      </c>
      <c r="C87" t="n">
        <v>48.42</v>
      </c>
      <c r="D87" t="inlineStr">
        <is>
          <t>-</t>
        </is>
      </c>
      <c r="E87" t="inlineStr">
        <is>
          <t>-</t>
        </is>
      </c>
      <c r="F87" t="inlineStr">
        <is>
          <t>-</t>
        </is>
      </c>
      <c r="G87" t="inlineStr">
        <is>
          <t>-</t>
        </is>
      </c>
      <c r="H87" t="inlineStr">
        <is>
          <t>-</t>
        </is>
      </c>
    </row>
    <row r="88">
      <c r="A88" s="5" t="inlineStr">
        <is>
          <t>Gewinnwachstum 10J in %</t>
        </is>
      </c>
      <c r="B88" s="5" t="inlineStr">
        <is>
          <t>Earnings Growth 10Y in %</t>
        </is>
      </c>
      <c r="C88" t="inlineStr">
        <is>
          <t>-</t>
        </is>
      </c>
      <c r="D88" t="inlineStr">
        <is>
          <t>-</t>
        </is>
      </c>
      <c r="E88" t="inlineStr">
        <is>
          <t>-</t>
        </is>
      </c>
      <c r="F88" t="inlineStr">
        <is>
          <t>-</t>
        </is>
      </c>
      <c r="G88" t="inlineStr">
        <is>
          <t>-</t>
        </is>
      </c>
      <c r="H88" t="inlineStr">
        <is>
          <t>-</t>
        </is>
      </c>
    </row>
    <row r="89">
      <c r="A89" s="5" t="inlineStr">
        <is>
          <t>PEG Ratio</t>
        </is>
      </c>
      <c r="B89" s="5" t="inlineStr">
        <is>
          <t>KGW Kurs/Gewinn/Wachstum</t>
        </is>
      </c>
      <c r="C89" t="n">
        <v>0.36</v>
      </c>
      <c r="D89" t="inlineStr">
        <is>
          <t>-</t>
        </is>
      </c>
      <c r="E89" t="inlineStr">
        <is>
          <t>-</t>
        </is>
      </c>
      <c r="F89" t="inlineStr">
        <is>
          <t>-</t>
        </is>
      </c>
      <c r="G89" t="inlineStr">
        <is>
          <t>-</t>
        </is>
      </c>
      <c r="H89" t="inlineStr">
        <is>
          <t>-</t>
        </is>
      </c>
    </row>
    <row r="90">
      <c r="A90" s="5" t="inlineStr">
        <is>
          <t>EBIT-Wachstum 1J in %</t>
        </is>
      </c>
      <c r="B90" s="5" t="inlineStr">
        <is>
          <t>EBIT Growth 1Y in %</t>
        </is>
      </c>
      <c r="C90" t="n">
        <v>17</v>
      </c>
      <c r="D90" t="n">
        <v>23.39</v>
      </c>
      <c r="E90" t="n">
        <v>79.76000000000001</v>
      </c>
      <c r="F90" t="n">
        <v>44.06</v>
      </c>
      <c r="G90" t="n">
        <v>18.87</v>
      </c>
      <c r="H90" t="inlineStr">
        <is>
          <t>-</t>
        </is>
      </c>
    </row>
    <row r="91">
      <c r="A91" s="5" t="inlineStr">
        <is>
          <t>EBIT-Wachstum 3J in %</t>
        </is>
      </c>
      <c r="B91" s="5" t="inlineStr">
        <is>
          <t>EBIT Growth 3Y in %</t>
        </is>
      </c>
      <c r="C91" t="n">
        <v>40.05</v>
      </c>
      <c r="D91" t="n">
        <v>49.07</v>
      </c>
      <c r="E91" t="n">
        <v>47.56</v>
      </c>
      <c r="F91" t="inlineStr">
        <is>
          <t>-</t>
        </is>
      </c>
      <c r="G91" t="inlineStr">
        <is>
          <t>-</t>
        </is>
      </c>
      <c r="H91" t="inlineStr">
        <is>
          <t>-</t>
        </is>
      </c>
    </row>
    <row r="92">
      <c r="A92" s="5" t="inlineStr">
        <is>
          <t>EBIT-Wachstum 5J in %</t>
        </is>
      </c>
      <c r="B92" s="5" t="inlineStr">
        <is>
          <t>EBIT Growth 5Y in %</t>
        </is>
      </c>
      <c r="C92" t="n">
        <v>36.62</v>
      </c>
      <c r="D92" t="inlineStr">
        <is>
          <t>-</t>
        </is>
      </c>
      <c r="E92" t="inlineStr">
        <is>
          <t>-</t>
        </is>
      </c>
      <c r="F92" t="inlineStr">
        <is>
          <t>-</t>
        </is>
      </c>
      <c r="G92" t="inlineStr">
        <is>
          <t>-</t>
        </is>
      </c>
      <c r="H92" t="inlineStr">
        <is>
          <t>-</t>
        </is>
      </c>
    </row>
    <row r="93">
      <c r="A93" s="5" t="inlineStr">
        <is>
          <t>EBIT-Wachstum 10J in %</t>
        </is>
      </c>
      <c r="B93" s="5" t="inlineStr">
        <is>
          <t>EBIT Growth 10Y in %</t>
        </is>
      </c>
      <c r="C93" t="inlineStr">
        <is>
          <t>-</t>
        </is>
      </c>
      <c r="D93" t="inlineStr">
        <is>
          <t>-</t>
        </is>
      </c>
      <c r="E93" t="inlineStr">
        <is>
          <t>-</t>
        </is>
      </c>
      <c r="F93" t="inlineStr">
        <is>
          <t>-</t>
        </is>
      </c>
      <c r="G93" t="inlineStr">
        <is>
          <t>-</t>
        </is>
      </c>
      <c r="H93" t="inlineStr">
        <is>
          <t>-</t>
        </is>
      </c>
    </row>
    <row r="94">
      <c r="A94" s="5" t="inlineStr">
        <is>
          <t>Op.Cashflow Wachstum 1J in %</t>
        </is>
      </c>
      <c r="B94" s="5" t="inlineStr">
        <is>
          <t>Op.Cashflow Wachstum 1Y in %</t>
        </is>
      </c>
      <c r="C94" t="n">
        <v>11.6</v>
      </c>
      <c r="D94" t="n">
        <v>-80.79000000000001</v>
      </c>
      <c r="E94" t="n">
        <v>462.12</v>
      </c>
      <c r="F94" t="n">
        <v>17.16</v>
      </c>
      <c r="G94" t="n">
        <v>-16.42</v>
      </c>
      <c r="H94" t="inlineStr">
        <is>
          <t>-</t>
        </is>
      </c>
    </row>
    <row r="95">
      <c r="A95" s="5" t="inlineStr">
        <is>
          <t>Op.Cashflow Wachstum 3J in %</t>
        </is>
      </c>
      <c r="B95" s="5" t="inlineStr">
        <is>
          <t>Op.Cashflow Wachstum 3Y in %</t>
        </is>
      </c>
      <c r="C95" t="n">
        <v>130.98</v>
      </c>
      <c r="D95" t="n">
        <v>132.83</v>
      </c>
      <c r="E95" t="n">
        <v>154.29</v>
      </c>
      <c r="F95" t="inlineStr">
        <is>
          <t>-</t>
        </is>
      </c>
      <c r="G95" t="inlineStr">
        <is>
          <t>-</t>
        </is>
      </c>
      <c r="H95" t="inlineStr">
        <is>
          <t>-</t>
        </is>
      </c>
    </row>
    <row r="96">
      <c r="A96" s="5" t="inlineStr">
        <is>
          <t>Op.Cashflow Wachstum 5J in %</t>
        </is>
      </c>
      <c r="B96" s="5" t="inlineStr">
        <is>
          <t>Op.Cashflow Wachstum 5Y in %</t>
        </is>
      </c>
      <c r="C96" t="n">
        <v>78.73</v>
      </c>
      <c r="D96" t="inlineStr">
        <is>
          <t>-</t>
        </is>
      </c>
      <c r="E96" t="inlineStr">
        <is>
          <t>-</t>
        </is>
      </c>
      <c r="F96" t="inlineStr">
        <is>
          <t>-</t>
        </is>
      </c>
      <c r="G96" t="inlineStr">
        <is>
          <t>-</t>
        </is>
      </c>
      <c r="H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c r="H97" t="inlineStr">
        <is>
          <t>-</t>
        </is>
      </c>
    </row>
    <row r="98">
      <c r="A98" s="5" t="inlineStr">
        <is>
          <t>Working Capital in Mio</t>
        </is>
      </c>
      <c r="B98" s="5" t="inlineStr">
        <is>
          <t>Working Capital in M</t>
        </is>
      </c>
      <c r="C98" t="n">
        <v>291.7</v>
      </c>
      <c r="D98" t="n">
        <v>289.5</v>
      </c>
      <c r="E98" t="n">
        <v>179</v>
      </c>
      <c r="F98" t="n">
        <v>162.5</v>
      </c>
      <c r="G98" t="n">
        <v>73.59999999999999</v>
      </c>
      <c r="H98" t="n">
        <v>44.2</v>
      </c>
      <c r="I98" t="inlineStr">
        <is>
          <t>-</t>
        </is>
      </c>
    </row>
  </sheetData>
  <pageMargins bottom="1" footer="0.5" header="0.5" left="0.75" right="0.75" top="1"/>
</worksheet>
</file>

<file path=xl/worksheets/sheet53.xml><?xml version="1.0" encoding="utf-8"?>
<worksheet xmlns="http://schemas.openxmlformats.org/spreadsheetml/2006/main">
  <sheetPr>
    <outlinePr summaryBelow="1" summaryRight="1"/>
    <pageSetUpPr/>
  </sheetPr>
  <dimension ref="A1:P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22"/>
    <col customWidth="1" max="15" min="15" width="10"/>
    <col customWidth="1" max="16" min="16" width="10"/>
  </cols>
  <sheetData>
    <row r="1">
      <c r="A1" s="1" t="inlineStr">
        <is>
          <t xml:space="preserve">JOHNSON MATTHEY </t>
        </is>
      </c>
      <c r="B1" s="2" t="inlineStr">
        <is>
          <t>WKN: A2ABB6  ISIN: GB00BZ4BQC70  US-Symbol:JMPLF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+44-20-7269-8400</t>
        </is>
      </c>
      <c r="G4" t="inlineStr">
        <is>
          <t>04.02.2020</t>
        </is>
      </c>
      <c r="H4" t="inlineStr">
        <is>
          <t>Dividend Payout</t>
        </is>
      </c>
      <c r="J4" t="inlineStr">
        <is>
          <t>Ameriprise Financial Inc.</t>
        </is>
      </c>
      <c r="L4" t="inlineStr">
        <is>
          <t>5,03%</t>
        </is>
      </c>
    </row>
    <row r="5">
      <c r="A5" s="5" t="inlineStr">
        <is>
          <t>Ticker</t>
        </is>
      </c>
      <c r="B5" t="inlineStr">
        <is>
          <t>JMT2</t>
        </is>
      </c>
      <c r="C5" s="5" t="inlineStr">
        <is>
          <t>Fax</t>
        </is>
      </c>
      <c r="D5" s="5" t="inlineStr"/>
      <c r="E5" t="inlineStr">
        <is>
          <t>+44-20-7269-8433</t>
        </is>
      </c>
      <c r="G5" t="inlineStr">
        <is>
          <t>04.06.2020</t>
        </is>
      </c>
      <c r="H5" t="inlineStr">
        <is>
          <t>Ex Dividend</t>
        </is>
      </c>
      <c r="J5" t="inlineStr">
        <is>
          <t>BlackRock, Inc</t>
        </is>
      </c>
      <c r="L5" t="inlineStr">
        <is>
          <t>9,85%</t>
        </is>
      </c>
    </row>
    <row r="6">
      <c r="A6" s="5" t="inlineStr">
        <is>
          <t>Gelistet Seit / Listed Since</t>
        </is>
      </c>
      <c r="B6" t="inlineStr">
        <is>
          <t>-</t>
        </is>
      </c>
      <c r="C6" s="5" t="inlineStr">
        <is>
          <t>Internet</t>
        </is>
      </c>
      <c r="D6" s="5" t="inlineStr"/>
      <c r="E6" t="inlineStr">
        <is>
          <t>http://www.matthey.com</t>
        </is>
      </c>
      <c r="G6" t="inlineStr">
        <is>
          <t>11.06.2020</t>
        </is>
      </c>
      <c r="H6" t="inlineStr">
        <is>
          <t>Preliminary Results</t>
        </is>
      </c>
      <c r="J6" t="inlineStr">
        <is>
          <t>Standard Life Aberdeen plc</t>
        </is>
      </c>
      <c r="L6" t="inlineStr">
        <is>
          <t>7,91%</t>
        </is>
      </c>
    </row>
    <row r="7">
      <c r="A7" s="5" t="inlineStr">
        <is>
          <t>Nominalwert / Nominal Value</t>
        </is>
      </c>
      <c r="B7" t="inlineStr">
        <is>
          <t>-</t>
        </is>
      </c>
      <c r="C7" s="5" t="inlineStr">
        <is>
          <t>E-Mail</t>
        </is>
      </c>
      <c r="D7" s="5" t="inlineStr"/>
      <c r="E7" t="inlineStr">
        <is>
          <t>group.info@matthey.com</t>
        </is>
      </c>
      <c r="G7" t="inlineStr">
        <is>
          <t>23.07.2020</t>
        </is>
      </c>
      <c r="H7" t="inlineStr">
        <is>
          <t>Annual General Meeting</t>
        </is>
      </c>
      <c r="J7" t="inlineStr">
        <is>
          <t>Freefloat</t>
        </is>
      </c>
      <c r="L7" t="inlineStr">
        <is>
          <t>77,21%</t>
        </is>
      </c>
    </row>
    <row r="8">
      <c r="A8" s="5" t="inlineStr">
        <is>
          <t>Land / Country</t>
        </is>
      </c>
      <c r="B8" t="inlineStr">
        <is>
          <t>Großbritannien</t>
        </is>
      </c>
      <c r="C8" s="5" t="inlineStr">
        <is>
          <t>Inv. Relations Telefon / Phone</t>
        </is>
      </c>
      <c r="D8" s="5" t="inlineStr"/>
      <c r="E8" t="inlineStr">
        <is>
          <t>+44-20-7269-8241</t>
        </is>
      </c>
      <c r="G8" t="inlineStr">
        <is>
          <t>04.08.2020</t>
        </is>
      </c>
      <c r="H8" t="inlineStr">
        <is>
          <t>Dividend Payout</t>
        </is>
      </c>
    </row>
    <row r="9">
      <c r="A9" s="5" t="inlineStr">
        <is>
          <t>Währung / Currency</t>
        </is>
      </c>
      <c r="B9" t="inlineStr">
        <is>
          <t>GBP</t>
        </is>
      </c>
      <c r="C9" s="5" t="inlineStr">
        <is>
          <t>Kontaktperson / Contact Person</t>
        </is>
      </c>
      <c r="D9" s="5" t="inlineStr"/>
      <c r="E9" t="inlineStr">
        <is>
          <t>Martin Dunwoodie</t>
        </is>
      </c>
    </row>
    <row r="10">
      <c r="A10" s="5" t="inlineStr">
        <is>
          <t>Branche / Industry</t>
        </is>
      </c>
      <c r="B10" t="inlineStr">
        <is>
          <t>Chemistry</t>
        </is>
      </c>
      <c r="C10" s="5" t="inlineStr"/>
      <c r="D10" s="5" t="inlineStr"/>
    </row>
    <row r="11">
      <c r="A11" s="5" t="inlineStr">
        <is>
          <t>Sektor / Sector</t>
        </is>
      </c>
      <c r="B11" t="inlineStr">
        <is>
          <t>Chemicals / Pharmaceuticals</t>
        </is>
      </c>
    </row>
    <row r="12">
      <c r="A12" s="5" t="inlineStr">
        <is>
          <t>Typ / Genre</t>
        </is>
      </c>
      <c r="B12" t="inlineStr">
        <is>
          <t>Stammaktie</t>
        </is>
      </c>
    </row>
    <row r="13">
      <c r="A13" s="5" t="inlineStr">
        <is>
          <t>Adresse / Address</t>
        </is>
      </c>
      <c r="B13" t="inlineStr">
        <is>
          <t>Johnson Matthey plc5th Floor 25 Farringdon Street  UK-London EC4A 4AB</t>
        </is>
      </c>
    </row>
    <row r="14">
      <c r="A14" s="5" t="inlineStr">
        <is>
          <t>Management</t>
        </is>
      </c>
      <c r="B14" t="inlineStr">
        <is>
          <t>R. J. MacLeod, Anna Manz, John Walker, Jane Toogood, Jason Apter, Annette Kelleher, Simon Farrant</t>
        </is>
      </c>
    </row>
    <row r="15">
      <c r="A15" s="5" t="inlineStr">
        <is>
          <t>Aufsichtsrat / Board</t>
        </is>
      </c>
      <c r="B15" t="inlineStr">
        <is>
          <t>Patrick Thomas, R. J. MacLeod, Anna Manz, Alan Ferguson, Jane Griffiths, John O'Higgins, Xiaozhi Liu, Doug Webb, Chris Mottershead, John Walker, Simon Farrant</t>
        </is>
      </c>
    </row>
    <row r="16">
      <c r="A16" s="5" t="inlineStr">
        <is>
          <t>Beschreibung</t>
        </is>
      </c>
      <c r="B16" t="inlineStr">
        <is>
          <t>Johnson Matthey plc ist ein Spezialchemiekonzern. Die Kernkompetenzen des Unternehmens sind die Entwicklung und Produktion von Katalysatoren, Edelmetallen, Feinchemikalien und Prozess-Technologien. Die Geschäftsfelder von Johnson Matthey sind in Emission Control Technologies, Process Technologies, Edelmetallproduktion, Feinchemikalien und New Business Development gegliedert. Das Segment Emission Control Technologies ist für die Herstellung von Katalysatoren für Fahrzeuge sowie für die stationäre Abgasreinigung zuständig. Process Technologies bietet kundenspezifische chemische Verfahrenstechniken, industrielle Technologien und Lizenzen für die Öl-, Gas- und petrochemische Industrie sowie Prozesskatalysatoren für Ölraffinerien und die Gasindustrie an. Der Bereich Edelmetallproduktion umfasst die internationale Vermarktung, den Vertrieb, die Raffination und das Recycling von Platin, die Herstellung von Produkten mit Edelmetallen für industrielle und medizinische Anwendungen wie auch die Gold- und Silberraffination. Die Division Feinchemikalien agiert als globaler Anbieter von Feinchemikalien, elektrochemische Produkte, aktive pharmazeutische Inhaltsstoffe (APIs) und Zwischenprodukte für die Herstellung kontrollierter Drogen, insbesondere Opiate. Der Sektor New Business ist auf neue Technologien zur Herstellung von Brennstoffzellen und Batterien sowie auf Klimatechnik und Wassertechnologie spezialisiert. Der Kundenkreis der Unternehmensgruppe umfasst beispielsweise Unternehmen der Spezialitätenchemie, Feinchemie, Automotive, Glas- und Keramikindustrie, pharmazeutischen Industrie wie auch den Bergbau und Forschungsinstitute. Johnson Matthey wurde bereits 1817 gegründet und ist in über 30 Ländern weltweit aktiv. Copyright 2014 FINANCE BASE AG</t>
        </is>
      </c>
    </row>
    <row r="17">
      <c r="A17" s="5" t="inlineStr">
        <is>
          <t>Profile</t>
        </is>
      </c>
      <c r="B17" t="inlineStr">
        <is>
          <t>Johnson Matthey plc is a specialty chemical company. The company's core competencies are the development and production of catalysts, precious metals, fine chemicals and process technologies. The business of Johnson Matthey are divided into Emission Control Technologies, Process Technologies, production of precious metals, fine chemicals and new business development. The Emission Control Technologies segment is responsible for the production of catalytic converters for vehicles and for stationary emission control. Process Technologies offers custom chemical process technologies, industrial technologies and licenses for the oil, gas and petrochemical industry as well as process catalysts for oil refining and gas industry. The area precious metal production includes international marketing, distribution, refining and recycling of platinum, producing products with precious metals for industrial and medical applications as well as the gold and silver refining. The Fine Chemicals Division acts as a global provider of fine chemicals, electro-chemical products, active pharmaceutical ingredients (APIs) and intermediates for the preparation of controlled drugs, particularly opiates. The new business sector specializing in new technologies for the production of fuel cells and batteries as well as air conditioning and water technology. The customer base of the group, for example, includes companies in specialty chemicals, fine chemicals, automotive, glass and ceramics industry, pharmaceutical industry and the mining industry and research institutes. Johnson Matthey was founded in 1817 and is active in over 30 countries.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31.03</t>
        </is>
      </c>
      <c r="B19" s="5" t="inlineStr">
        <is>
          <t>Balance Sheet in M  GBP per  31.03</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10745</v>
      </c>
      <c r="D20" t="n">
        <v>14122</v>
      </c>
      <c r="E20" t="n">
        <v>12031</v>
      </c>
      <c r="F20" t="n">
        <v>10714</v>
      </c>
      <c r="G20" t="n">
        <v>10060</v>
      </c>
      <c r="H20" t="n">
        <v>11155</v>
      </c>
      <c r="I20" t="n">
        <v>10729</v>
      </c>
      <c r="J20" t="n">
        <v>12023</v>
      </c>
      <c r="K20" t="n">
        <v>9985</v>
      </c>
      <c r="L20" t="n">
        <v>7839</v>
      </c>
      <c r="M20" t="n">
        <v>7848</v>
      </c>
      <c r="N20" t="n">
        <v>7499</v>
      </c>
      <c r="O20" t="n">
        <v>6152</v>
      </c>
      <c r="P20" t="n">
        <v>6152</v>
      </c>
    </row>
    <row r="21">
      <c r="A21" s="5" t="inlineStr">
        <is>
          <t>Bruttoergebnis vom Umsatz</t>
        </is>
      </c>
      <c r="B21" s="5" t="inlineStr">
        <is>
          <t>Gross Profit</t>
        </is>
      </c>
      <c r="C21" t="n">
        <v>1016</v>
      </c>
      <c r="D21" t="n">
        <v>908</v>
      </c>
      <c r="E21" t="n">
        <v>843</v>
      </c>
      <c r="F21" t="n">
        <v>766.8</v>
      </c>
      <c r="G21" t="n">
        <v>817.7</v>
      </c>
      <c r="H21" t="n">
        <v>799.1</v>
      </c>
      <c r="I21" t="n">
        <v>703.9</v>
      </c>
      <c r="J21" t="n">
        <v>753</v>
      </c>
      <c r="K21" t="n">
        <v>656.6</v>
      </c>
      <c r="L21" t="n">
        <v>514</v>
      </c>
      <c r="M21" t="n">
        <v>523.5</v>
      </c>
      <c r="N21" t="n">
        <v>492</v>
      </c>
      <c r="O21" t="n">
        <v>438</v>
      </c>
      <c r="P21" t="n">
        <v>438</v>
      </c>
    </row>
    <row r="22">
      <c r="A22" s="5" t="inlineStr">
        <is>
          <t>Operatives Ergebnis (EBIT)</t>
        </is>
      </c>
      <c r="B22" s="5" t="inlineStr">
        <is>
          <t>EBIT Earning Before Interest &amp; Tax</t>
        </is>
      </c>
      <c r="C22" t="n">
        <v>531</v>
      </c>
      <c r="D22" t="n">
        <v>359</v>
      </c>
      <c r="E22" t="n">
        <v>493.2</v>
      </c>
      <c r="F22" t="n">
        <v>418.9</v>
      </c>
      <c r="G22" t="n">
        <v>532.8</v>
      </c>
      <c r="H22" t="n">
        <v>448.2</v>
      </c>
      <c r="I22" t="n">
        <v>380.5</v>
      </c>
      <c r="J22" t="n">
        <v>433.4</v>
      </c>
      <c r="K22" t="n">
        <v>281.2</v>
      </c>
      <c r="L22" t="n">
        <v>250.6</v>
      </c>
      <c r="M22" t="n">
        <v>280</v>
      </c>
      <c r="N22" t="n">
        <v>293.7</v>
      </c>
      <c r="O22" t="n">
        <v>252.4</v>
      </c>
      <c r="P22" t="n">
        <v>252.4</v>
      </c>
    </row>
    <row r="23">
      <c r="A23" s="5" t="inlineStr">
        <is>
          <t>Finanzergebnis</t>
        </is>
      </c>
      <c r="B23" s="5" t="inlineStr">
        <is>
          <t>Financial Result</t>
        </is>
      </c>
      <c r="C23" t="n">
        <v>-43</v>
      </c>
      <c r="D23" t="n">
        <v>-39</v>
      </c>
      <c r="E23" t="n">
        <v>-31.6</v>
      </c>
      <c r="F23" t="n">
        <v>-32.6</v>
      </c>
      <c r="G23" t="n">
        <v>-37</v>
      </c>
      <c r="H23" t="n">
        <v>-41.6</v>
      </c>
      <c r="I23" t="n">
        <v>-25.6</v>
      </c>
      <c r="J23" t="n">
        <v>-24.1</v>
      </c>
      <c r="K23" t="n">
        <v>-20.6</v>
      </c>
      <c r="L23" t="n">
        <v>-22.1</v>
      </c>
      <c r="M23" t="n">
        <v>-30.6</v>
      </c>
      <c r="N23" t="n">
        <v>-31.4</v>
      </c>
      <c r="O23" t="n">
        <v>-25.9</v>
      </c>
      <c r="P23" t="n">
        <v>-25.9</v>
      </c>
    </row>
    <row r="24">
      <c r="A24" s="5" t="inlineStr">
        <is>
          <t>Ergebnis vor Steuer (EBT)</t>
        </is>
      </c>
      <c r="B24" s="5" t="inlineStr">
        <is>
          <t>EBT Earning Before Tax</t>
        </is>
      </c>
      <c r="C24" t="n">
        <v>488</v>
      </c>
      <c r="D24" t="n">
        <v>320</v>
      </c>
      <c r="E24" t="n">
        <v>461.6</v>
      </c>
      <c r="F24" t="n">
        <v>386.3</v>
      </c>
      <c r="G24" t="n">
        <v>495.8</v>
      </c>
      <c r="H24" t="n">
        <v>406.6</v>
      </c>
      <c r="I24" t="n">
        <v>354.9</v>
      </c>
      <c r="J24" t="n">
        <v>409.3</v>
      </c>
      <c r="K24" t="n">
        <v>260.6</v>
      </c>
      <c r="L24" t="n">
        <v>228.5</v>
      </c>
      <c r="M24" t="n">
        <v>249.4</v>
      </c>
      <c r="N24" t="n">
        <v>262.3</v>
      </c>
      <c r="O24" t="n">
        <v>226.5</v>
      </c>
      <c r="P24" t="n">
        <v>226.5</v>
      </c>
    </row>
    <row r="25">
      <c r="A25" s="5" t="inlineStr">
        <is>
          <t>Ergebnis nach Steuer</t>
        </is>
      </c>
      <c r="B25" s="5" t="inlineStr">
        <is>
          <t>Earnings after tax</t>
        </is>
      </c>
      <c r="C25" t="n">
        <v>413</v>
      </c>
      <c r="D25" t="n">
        <v>298</v>
      </c>
      <c r="E25" t="n">
        <v>384.6</v>
      </c>
      <c r="F25" t="n">
        <v>325.7</v>
      </c>
      <c r="G25" t="n">
        <v>427.3</v>
      </c>
      <c r="H25" t="n">
        <v>338.7</v>
      </c>
      <c r="I25" t="n">
        <v>275.8</v>
      </c>
      <c r="J25" t="n">
        <v>315.4</v>
      </c>
      <c r="K25" t="n">
        <v>184.6</v>
      </c>
      <c r="L25" t="n">
        <v>164.2</v>
      </c>
      <c r="M25" t="n">
        <v>172.7</v>
      </c>
      <c r="N25" t="n">
        <v>185.1</v>
      </c>
      <c r="O25" t="n">
        <v>161.8</v>
      </c>
      <c r="P25" t="n">
        <v>161.8</v>
      </c>
    </row>
    <row r="26">
      <c r="A26" s="5" t="inlineStr">
        <is>
          <t>Minderheitenanteil</t>
        </is>
      </c>
      <c r="B26" s="5" t="inlineStr">
        <is>
          <t>Minority Share</t>
        </is>
      </c>
      <c r="C26" t="inlineStr">
        <is>
          <t>-</t>
        </is>
      </c>
      <c r="D26" t="inlineStr">
        <is>
          <t>-</t>
        </is>
      </c>
      <c r="E26" t="n">
        <v>1.4</v>
      </c>
      <c r="F26" t="n">
        <v>7.4</v>
      </c>
      <c r="G26" t="n">
        <v>1.4</v>
      </c>
      <c r="H26" t="n">
        <v>1.5</v>
      </c>
      <c r="I26" t="n">
        <v>0.7</v>
      </c>
      <c r="J26" t="n">
        <v>0.5</v>
      </c>
      <c r="K26" t="n">
        <v>-0.4</v>
      </c>
      <c r="L26" t="inlineStr">
        <is>
          <t>-</t>
        </is>
      </c>
      <c r="M26" t="n">
        <v>0.2</v>
      </c>
      <c r="N26" t="n">
        <v>0.8</v>
      </c>
      <c r="O26" t="n">
        <v>1</v>
      </c>
      <c r="P26" t="n">
        <v>1</v>
      </c>
    </row>
    <row r="27">
      <c r="A27" s="5" t="inlineStr">
        <is>
          <t>Jahresüberschuss/-fehlbetrag</t>
        </is>
      </c>
      <c r="B27" s="5" t="inlineStr">
        <is>
          <t>Net Profit</t>
        </is>
      </c>
      <c r="C27" t="n">
        <v>413</v>
      </c>
      <c r="D27" t="n">
        <v>298</v>
      </c>
      <c r="E27" t="n">
        <v>386</v>
      </c>
      <c r="F27" t="n">
        <v>333.1</v>
      </c>
      <c r="G27" t="n">
        <v>428.7</v>
      </c>
      <c r="H27" t="n">
        <v>340.2</v>
      </c>
      <c r="I27" t="n">
        <v>276.5</v>
      </c>
      <c r="J27" t="n">
        <v>315.9</v>
      </c>
      <c r="K27" t="n">
        <v>182.3</v>
      </c>
      <c r="L27" t="n">
        <v>164.2</v>
      </c>
      <c r="M27" t="n">
        <v>174.1</v>
      </c>
      <c r="N27" t="n">
        <v>186.2</v>
      </c>
      <c r="O27" t="n">
        <v>206.5</v>
      </c>
      <c r="P27" t="n">
        <v>206.5</v>
      </c>
    </row>
    <row r="28">
      <c r="A28" s="5" t="inlineStr">
        <is>
          <t>Summe Umlaufvermögen</t>
        </is>
      </c>
      <c r="B28" s="5" t="inlineStr">
        <is>
          <t>Current Assets</t>
        </is>
      </c>
      <c r="C28" t="n">
        <v>3372</v>
      </c>
      <c r="D28" t="n">
        <v>2390</v>
      </c>
      <c r="E28" t="n">
        <v>2270</v>
      </c>
      <c r="F28" t="n">
        <v>1941</v>
      </c>
      <c r="G28" t="n">
        <v>2234</v>
      </c>
      <c r="H28" t="n">
        <v>1889</v>
      </c>
      <c r="I28" t="n">
        <v>1630</v>
      </c>
      <c r="J28" t="n">
        <v>1640</v>
      </c>
      <c r="K28" t="n">
        <v>1584</v>
      </c>
      <c r="L28" t="n">
        <v>1228</v>
      </c>
      <c r="M28" t="n">
        <v>1042</v>
      </c>
      <c r="N28" t="n">
        <v>1194</v>
      </c>
      <c r="O28" t="n">
        <v>981.1</v>
      </c>
      <c r="P28" t="n">
        <v>981.1</v>
      </c>
    </row>
    <row r="29">
      <c r="A29" s="5" t="inlineStr">
        <is>
          <t>Summe Anlagevermögen</t>
        </is>
      </c>
      <c r="B29" s="5" t="inlineStr">
        <is>
          <t>Fixed Assets</t>
        </is>
      </c>
      <c r="C29" t="n">
        <v>2576</v>
      </c>
      <c r="D29" t="n">
        <v>2428</v>
      </c>
      <c r="E29" t="n">
        <v>2397</v>
      </c>
      <c r="F29" t="n">
        <v>2116</v>
      </c>
      <c r="G29" t="n">
        <v>1946</v>
      </c>
      <c r="H29" t="n">
        <v>1901</v>
      </c>
      <c r="I29" t="n">
        <v>1904</v>
      </c>
      <c r="J29" t="n">
        <v>1625</v>
      </c>
      <c r="K29" t="n">
        <v>1668</v>
      </c>
      <c r="L29" t="n">
        <v>1662</v>
      </c>
      <c r="M29" t="n">
        <v>1652</v>
      </c>
      <c r="N29" t="n">
        <v>1412</v>
      </c>
      <c r="O29" t="n">
        <v>1108</v>
      </c>
      <c r="P29" t="n">
        <v>1108</v>
      </c>
    </row>
    <row r="30">
      <c r="A30" s="5" t="inlineStr">
        <is>
          <t>Summe Aktiva</t>
        </is>
      </c>
      <c r="B30" s="5" t="inlineStr">
        <is>
          <t>Total Assets</t>
        </is>
      </c>
      <c r="C30" t="n">
        <v>5948</v>
      </c>
      <c r="D30" t="n">
        <v>4818</v>
      </c>
      <c r="E30" t="n">
        <v>4667</v>
      </c>
      <c r="F30" t="n">
        <v>4057</v>
      </c>
      <c r="G30" t="n">
        <v>4180</v>
      </c>
      <c r="H30" t="n">
        <v>3789</v>
      </c>
      <c r="I30" t="n">
        <v>3533</v>
      </c>
      <c r="J30" t="n">
        <v>3265</v>
      </c>
      <c r="K30" t="n">
        <v>3252</v>
      </c>
      <c r="L30" t="n">
        <v>2890</v>
      </c>
      <c r="M30" t="n">
        <v>2694</v>
      </c>
      <c r="N30" t="n">
        <v>2606</v>
      </c>
      <c r="O30" t="n">
        <v>2089</v>
      </c>
      <c r="P30" t="n">
        <v>2089</v>
      </c>
    </row>
    <row r="31">
      <c r="A31" s="5" t="inlineStr">
        <is>
          <t>Summe kurzfristiges Fremdkapital</t>
        </is>
      </c>
      <c r="B31" s="5" t="inlineStr">
        <is>
          <t>Short-Term Debt</t>
        </is>
      </c>
      <c r="C31" t="n">
        <v>2053</v>
      </c>
      <c r="D31" t="n">
        <v>1273</v>
      </c>
      <c r="E31" t="n">
        <v>1190</v>
      </c>
      <c r="F31" t="n">
        <v>1146</v>
      </c>
      <c r="G31" t="n">
        <v>1297</v>
      </c>
      <c r="H31" t="n">
        <v>1190</v>
      </c>
      <c r="I31" t="n">
        <v>1193</v>
      </c>
      <c r="J31" t="n">
        <v>944.5</v>
      </c>
      <c r="K31" t="n">
        <v>1049</v>
      </c>
      <c r="L31" t="n">
        <v>748.4</v>
      </c>
      <c r="M31" t="n">
        <v>648.7</v>
      </c>
      <c r="N31" t="n">
        <v>725.9</v>
      </c>
      <c r="O31" t="n">
        <v>505.9</v>
      </c>
      <c r="P31" t="n">
        <v>505.9</v>
      </c>
    </row>
    <row r="32">
      <c r="A32" s="5" t="inlineStr">
        <is>
          <t>Summe langfristiges Fremdkapital</t>
        </is>
      </c>
      <c r="B32" s="5" t="inlineStr">
        <is>
          <t>Long-Term Debt</t>
        </is>
      </c>
      <c r="C32" t="n">
        <v>1284</v>
      </c>
      <c r="D32" t="n">
        <v>1167</v>
      </c>
      <c r="E32" t="n">
        <v>1261</v>
      </c>
      <c r="F32" t="n">
        <v>1077</v>
      </c>
      <c r="G32" t="n">
        <v>1082</v>
      </c>
      <c r="H32" t="n">
        <v>1046</v>
      </c>
      <c r="I32" t="n">
        <v>947.5</v>
      </c>
      <c r="J32" t="n">
        <v>788.3</v>
      </c>
      <c r="K32" t="n">
        <v>797.7</v>
      </c>
      <c r="L32" t="n">
        <v>890.7</v>
      </c>
      <c r="M32" t="n">
        <v>869.5</v>
      </c>
      <c r="N32" t="n">
        <v>720.1</v>
      </c>
      <c r="O32" t="n">
        <v>505.2</v>
      </c>
      <c r="P32" t="n">
        <v>505.2</v>
      </c>
    </row>
    <row r="33">
      <c r="A33" s="5" t="inlineStr">
        <is>
          <t>Summe Fremdkapital</t>
        </is>
      </c>
      <c r="B33" s="5" t="inlineStr">
        <is>
          <t>Total Liabilities</t>
        </is>
      </c>
      <c r="C33" t="n">
        <v>3337</v>
      </c>
      <c r="D33" t="n">
        <v>2440</v>
      </c>
      <c r="E33" t="n">
        <v>2450</v>
      </c>
      <c r="F33" t="n">
        <v>2223</v>
      </c>
      <c r="G33" t="n">
        <v>2380</v>
      </c>
      <c r="H33" t="n">
        <v>2236</v>
      </c>
      <c r="I33" t="n">
        <v>2141</v>
      </c>
      <c r="J33" t="n">
        <v>1733</v>
      </c>
      <c r="K33" t="n">
        <v>1846</v>
      </c>
      <c r="L33" t="n">
        <v>1639</v>
      </c>
      <c r="M33" t="n">
        <v>1518</v>
      </c>
      <c r="N33" t="n">
        <v>1446</v>
      </c>
      <c r="O33" t="n">
        <v>1011</v>
      </c>
      <c r="P33" t="n">
        <v>1011</v>
      </c>
    </row>
    <row r="34">
      <c r="A34" s="5" t="inlineStr">
        <is>
          <t>Minderheitenanteil</t>
        </is>
      </c>
      <c r="B34" s="5" t="inlineStr">
        <is>
          <t>Minority Share</t>
        </is>
      </c>
      <c r="C34" t="inlineStr">
        <is>
          <t>-</t>
        </is>
      </c>
      <c r="D34" t="inlineStr">
        <is>
          <t>-</t>
        </is>
      </c>
      <c r="E34" t="n">
        <v>-19.5</v>
      </c>
      <c r="F34" t="n">
        <v>-18.5</v>
      </c>
      <c r="G34" t="n">
        <v>-10.5</v>
      </c>
      <c r="H34" t="n">
        <v>-6.3</v>
      </c>
      <c r="I34" t="n">
        <v>-1.4</v>
      </c>
      <c r="J34" t="n">
        <v>0.4</v>
      </c>
      <c r="K34" t="n">
        <v>1.1</v>
      </c>
      <c r="L34" t="n">
        <v>1.4</v>
      </c>
      <c r="M34" t="n">
        <v>0.8</v>
      </c>
      <c r="N34" t="n">
        <v>1.4</v>
      </c>
      <c r="O34" t="n">
        <v>2.4</v>
      </c>
      <c r="P34" t="n">
        <v>2.4</v>
      </c>
    </row>
    <row r="35">
      <c r="A35" s="5" t="inlineStr">
        <is>
          <t>Summe Eigenkapital</t>
        </is>
      </c>
      <c r="B35" s="5" t="inlineStr">
        <is>
          <t>Equity</t>
        </is>
      </c>
      <c r="C35" t="n">
        <v>2611</v>
      </c>
      <c r="D35" t="n">
        <v>2378</v>
      </c>
      <c r="E35" t="n">
        <v>2237</v>
      </c>
      <c r="F35" t="n">
        <v>1853</v>
      </c>
      <c r="G35" t="n">
        <v>1811</v>
      </c>
      <c r="H35" t="n">
        <v>1560</v>
      </c>
      <c r="I35" t="n">
        <v>1394</v>
      </c>
      <c r="J35" t="n">
        <v>1531</v>
      </c>
      <c r="K35" t="n">
        <v>1405</v>
      </c>
      <c r="L35" t="n">
        <v>1249</v>
      </c>
      <c r="M35" t="n">
        <v>1175</v>
      </c>
      <c r="N35" t="n">
        <v>1159</v>
      </c>
      <c r="O35" t="n">
        <v>1076</v>
      </c>
      <c r="P35" t="n">
        <v>1076</v>
      </c>
    </row>
    <row r="36">
      <c r="A36" s="5" t="inlineStr">
        <is>
          <t>Summe Passiva</t>
        </is>
      </c>
      <c r="B36" s="5" t="inlineStr">
        <is>
          <t>Liabilities &amp; Shareholder Equity</t>
        </is>
      </c>
      <c r="C36" t="n">
        <v>5948</v>
      </c>
      <c r="D36" t="n">
        <v>4818</v>
      </c>
      <c r="E36" t="n">
        <v>4667</v>
      </c>
      <c r="F36" t="n">
        <v>4057</v>
      </c>
      <c r="G36" t="n">
        <v>4180</v>
      </c>
      <c r="H36" t="n">
        <v>3789</v>
      </c>
      <c r="I36" t="n">
        <v>3533</v>
      </c>
      <c r="J36" t="n">
        <v>3265</v>
      </c>
      <c r="K36" t="n">
        <v>3252</v>
      </c>
      <c r="L36" t="n">
        <v>2890</v>
      </c>
      <c r="M36" t="n">
        <v>2694</v>
      </c>
      <c r="N36" t="n">
        <v>2606</v>
      </c>
      <c r="O36" t="n">
        <v>2089</v>
      </c>
      <c r="P36" t="n">
        <v>2089</v>
      </c>
    </row>
    <row r="37">
      <c r="A37" s="5" t="inlineStr">
        <is>
          <t>Mio.Aktien im Umlauf</t>
        </is>
      </c>
      <c r="B37" s="5" t="inlineStr">
        <is>
          <t>Million shares outstanding</t>
        </is>
      </c>
      <c r="C37" t="n">
        <v>198.9</v>
      </c>
      <c r="D37" t="n">
        <v>198.9</v>
      </c>
      <c r="E37" t="n">
        <v>198.9</v>
      </c>
      <c r="F37" t="n">
        <v>198.9</v>
      </c>
      <c r="G37" t="n">
        <v>220.7</v>
      </c>
      <c r="H37" t="n">
        <v>220.7</v>
      </c>
      <c r="I37" t="n">
        <v>220.7</v>
      </c>
      <c r="J37" t="n">
        <v>220.7</v>
      </c>
      <c r="K37" t="n">
        <v>220.7</v>
      </c>
      <c r="L37" t="n">
        <v>220.7</v>
      </c>
      <c r="M37" t="n">
        <v>220.7</v>
      </c>
      <c r="N37" t="n">
        <v>220.7</v>
      </c>
      <c r="O37" t="n">
        <v>220.5</v>
      </c>
      <c r="P37" t="n">
        <v>220.5</v>
      </c>
    </row>
    <row r="38">
      <c r="A38" s="5" t="inlineStr">
        <is>
          <t>Gezeichnetes Kapital (in Mio.)</t>
        </is>
      </c>
      <c r="B38" s="5" t="inlineStr">
        <is>
          <t>Subscribed Capital in M</t>
        </is>
      </c>
      <c r="C38" t="n">
        <v>221</v>
      </c>
      <c r="D38" t="n">
        <v>221</v>
      </c>
      <c r="E38" t="n">
        <v>220.7</v>
      </c>
      <c r="F38" t="n">
        <v>220.7</v>
      </c>
      <c r="G38" t="n">
        <v>220.7</v>
      </c>
      <c r="H38" t="n">
        <v>220.7</v>
      </c>
      <c r="I38" t="n">
        <v>220.7</v>
      </c>
      <c r="J38" t="n">
        <v>220.7</v>
      </c>
      <c r="K38" t="n">
        <v>220.7</v>
      </c>
      <c r="L38" t="n">
        <v>220.7</v>
      </c>
      <c r="M38" t="n">
        <v>220.7</v>
      </c>
      <c r="N38" t="n">
        <v>220.7</v>
      </c>
      <c r="O38" t="n">
        <v>220.5</v>
      </c>
      <c r="P38" t="n">
        <v>220.5</v>
      </c>
    </row>
    <row r="39">
      <c r="A39" s="5" t="inlineStr">
        <is>
          <t>Ergebnis je Aktie (brutto)</t>
        </is>
      </c>
      <c r="B39" s="5" t="inlineStr">
        <is>
          <t>Earnings per share</t>
        </is>
      </c>
      <c r="C39" t="n">
        <v>2.45</v>
      </c>
      <c r="D39" t="n">
        <v>1.61</v>
      </c>
      <c r="E39" t="n">
        <v>2.32</v>
      </c>
      <c r="F39" t="n">
        <v>1.94</v>
      </c>
      <c r="G39" t="n">
        <v>2.25</v>
      </c>
      <c r="H39" t="n">
        <v>1.84</v>
      </c>
      <c r="I39" t="n">
        <v>1.61</v>
      </c>
      <c r="J39" t="n">
        <v>1.85</v>
      </c>
      <c r="K39" t="n">
        <v>1.18</v>
      </c>
      <c r="L39" t="n">
        <v>1.04</v>
      </c>
      <c r="M39" t="n">
        <v>1.13</v>
      </c>
      <c r="N39" t="n">
        <v>1.19</v>
      </c>
      <c r="O39" t="n">
        <v>1.03</v>
      </c>
      <c r="P39" t="n">
        <v>1.03</v>
      </c>
    </row>
    <row r="40">
      <c r="A40" s="5" t="inlineStr">
        <is>
          <t>Ergebnis je Aktie (unverwässert)</t>
        </is>
      </c>
      <c r="B40" s="5" t="inlineStr">
        <is>
          <t>Basic Earnings per share</t>
        </is>
      </c>
      <c r="C40" t="n">
        <v>2.15</v>
      </c>
      <c r="D40" t="n">
        <v>1.55</v>
      </c>
      <c r="E40" t="n">
        <v>2.01</v>
      </c>
      <c r="F40" t="n">
        <v>1.66</v>
      </c>
      <c r="G40" t="n">
        <v>2.11</v>
      </c>
      <c r="H40" t="n">
        <v>1.68</v>
      </c>
      <c r="I40" t="n">
        <v>1.35</v>
      </c>
      <c r="J40" t="n">
        <v>1.49</v>
      </c>
      <c r="K40" t="n">
        <v>0.86</v>
      </c>
      <c r="L40" t="n">
        <v>0.78</v>
      </c>
      <c r="M40" t="n">
        <v>0.83</v>
      </c>
      <c r="N40" t="n">
        <v>0.89</v>
      </c>
      <c r="O40" t="n">
        <v>0.97</v>
      </c>
      <c r="P40" t="n">
        <v>0.97</v>
      </c>
    </row>
    <row r="41">
      <c r="A41" s="5" t="inlineStr">
        <is>
          <t>Ergebnis je Aktie (verwässert)</t>
        </is>
      </c>
      <c r="B41" s="5" t="inlineStr">
        <is>
          <t>Diluted Earnings per share</t>
        </is>
      </c>
      <c r="C41" t="n">
        <v>2.15</v>
      </c>
      <c r="D41" t="n">
        <v>1.55</v>
      </c>
      <c r="E41" t="n">
        <v>2.01</v>
      </c>
      <c r="F41" t="n">
        <v>1.66</v>
      </c>
      <c r="G41" t="n">
        <v>2.11</v>
      </c>
      <c r="H41" t="n">
        <v>1.67</v>
      </c>
      <c r="I41" t="n">
        <v>1.34</v>
      </c>
      <c r="J41" t="n">
        <v>1.47</v>
      </c>
      <c r="K41" t="n">
        <v>0.85</v>
      </c>
      <c r="L41" t="n">
        <v>0.77</v>
      </c>
      <c r="M41" t="n">
        <v>0.82</v>
      </c>
      <c r="N41" t="n">
        <v>0.87</v>
      </c>
      <c r="O41" t="n">
        <v>0.95</v>
      </c>
      <c r="P41" t="n">
        <v>0.95</v>
      </c>
    </row>
    <row r="42">
      <c r="A42" s="5" t="inlineStr">
        <is>
          <t>Dividende je Aktie</t>
        </is>
      </c>
      <c r="B42" s="5" t="inlineStr">
        <is>
          <t>Dividend per share</t>
        </is>
      </c>
      <c r="C42" t="n">
        <v>0.86</v>
      </c>
      <c r="D42" t="n">
        <v>0.8</v>
      </c>
      <c r="E42" t="n">
        <v>0.75</v>
      </c>
      <c r="F42" t="n">
        <v>0.72</v>
      </c>
      <c r="G42" t="n">
        <v>0.68</v>
      </c>
      <c r="H42" t="n">
        <v>0.63</v>
      </c>
      <c r="I42" t="n">
        <v>0.57</v>
      </c>
      <c r="J42" t="n">
        <v>0.55</v>
      </c>
      <c r="K42" t="n">
        <v>0.46</v>
      </c>
      <c r="L42" t="n">
        <v>0.39</v>
      </c>
      <c r="M42" t="n">
        <v>0.37</v>
      </c>
      <c r="N42" t="n">
        <v>0.37</v>
      </c>
      <c r="O42" t="n">
        <v>0.34</v>
      </c>
      <c r="P42" t="n">
        <v>0.34</v>
      </c>
    </row>
    <row r="43">
      <c r="A43" s="5" t="inlineStr">
        <is>
          <t>Sonderdividende je Aktie</t>
        </is>
      </c>
      <c r="B43" s="5" t="inlineStr">
        <is>
          <t>Special Dividend per share</t>
        </is>
      </c>
      <c r="C43" t="inlineStr">
        <is>
          <t>-</t>
        </is>
      </c>
      <c r="D43" t="inlineStr">
        <is>
          <t>-</t>
        </is>
      </c>
      <c r="E43" t="inlineStr">
        <is>
          <t>-</t>
        </is>
      </c>
      <c r="F43" t="n">
        <v>1.5</v>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Dividendenausschüttung in Mio</t>
        </is>
      </c>
      <c r="B44" s="5" t="inlineStr">
        <is>
          <t>Dividend Payment in M</t>
        </is>
      </c>
      <c r="C44" t="n">
        <v>156</v>
      </c>
      <c r="D44" t="n">
        <v>146</v>
      </c>
      <c r="E44" t="n">
        <v>139</v>
      </c>
      <c r="F44" t="n">
        <v>444.6</v>
      </c>
      <c r="G44" t="n">
        <v>129.9</v>
      </c>
      <c r="H44" t="inlineStr">
        <is>
          <t>-</t>
        </is>
      </c>
      <c r="I44" t="inlineStr">
        <is>
          <t>-</t>
        </is>
      </c>
      <c r="J44" t="inlineStr">
        <is>
          <t>-</t>
        </is>
      </c>
      <c r="K44" t="inlineStr">
        <is>
          <t>-</t>
        </is>
      </c>
      <c r="L44" t="inlineStr">
        <is>
          <t>-</t>
        </is>
      </c>
      <c r="M44" t="inlineStr">
        <is>
          <t>-</t>
        </is>
      </c>
      <c r="N44" t="inlineStr">
        <is>
          <t>-</t>
        </is>
      </c>
      <c r="O44" t="inlineStr">
        <is>
          <t>-</t>
        </is>
      </c>
      <c r="P44" t="inlineStr">
        <is>
          <t>-</t>
        </is>
      </c>
    </row>
    <row r="45">
      <c r="A45" s="5" t="inlineStr">
        <is>
          <t>Umsatz je Aktie</t>
        </is>
      </c>
      <c r="B45" s="5" t="inlineStr">
        <is>
          <t>Revenue per share</t>
        </is>
      </c>
      <c r="C45" t="n">
        <v>54.02</v>
      </c>
      <c r="D45" t="n">
        <v>71</v>
      </c>
      <c r="E45" t="n">
        <v>60.49</v>
      </c>
      <c r="F45" t="n">
        <v>53.87</v>
      </c>
      <c r="G45" t="n">
        <v>45.58</v>
      </c>
      <c r="H45" t="n">
        <v>50.54</v>
      </c>
      <c r="I45" t="n">
        <v>48.61</v>
      </c>
      <c r="J45" t="n">
        <v>54.48</v>
      </c>
      <c r="K45" t="n">
        <v>45.24</v>
      </c>
      <c r="L45" t="n">
        <v>35.52</v>
      </c>
      <c r="M45" t="n">
        <v>35.56</v>
      </c>
      <c r="N45" t="n">
        <v>33.98</v>
      </c>
      <c r="O45" t="n">
        <v>27.9</v>
      </c>
      <c r="P45" t="n">
        <v>27.9</v>
      </c>
    </row>
    <row r="46">
      <c r="A46" s="5" t="inlineStr">
        <is>
          <t>Buchwert je Aktie</t>
        </is>
      </c>
      <c r="B46" s="5" t="inlineStr">
        <is>
          <t>Book value per share</t>
        </is>
      </c>
      <c r="C46" t="n">
        <v>13.13</v>
      </c>
      <c r="D46" t="n">
        <v>11.96</v>
      </c>
      <c r="E46" t="n">
        <v>11.24</v>
      </c>
      <c r="F46" t="n">
        <v>9.32</v>
      </c>
      <c r="G46" t="n">
        <v>8.199999999999999</v>
      </c>
      <c r="H46" t="n">
        <v>7.07</v>
      </c>
      <c r="I46" t="n">
        <v>6.32</v>
      </c>
      <c r="J46" t="n">
        <v>6.94</v>
      </c>
      <c r="K46" t="n">
        <v>6.36</v>
      </c>
      <c r="L46" t="n">
        <v>5.66</v>
      </c>
      <c r="M46" t="n">
        <v>5.33</v>
      </c>
      <c r="N46" t="n">
        <v>5.25</v>
      </c>
      <c r="O46" t="n">
        <v>4.88</v>
      </c>
      <c r="P46" t="n">
        <v>4.88</v>
      </c>
    </row>
    <row r="47">
      <c r="A47" s="5" t="inlineStr">
        <is>
          <t>Cashflow je Aktie</t>
        </is>
      </c>
      <c r="B47" s="5" t="inlineStr">
        <is>
          <t>Cashflow per share</t>
        </is>
      </c>
      <c r="C47" t="n">
        <v>1.68</v>
      </c>
      <c r="D47" t="n">
        <v>1.94</v>
      </c>
      <c r="E47" t="n">
        <v>2.63</v>
      </c>
      <c r="F47" t="n">
        <v>4.36</v>
      </c>
      <c r="G47" t="n">
        <v>0.57</v>
      </c>
      <c r="H47" t="n">
        <v>2.16</v>
      </c>
      <c r="I47" t="n">
        <v>1.79</v>
      </c>
      <c r="J47" t="n">
        <v>2.1</v>
      </c>
      <c r="K47" t="n">
        <v>0.5600000000000001</v>
      </c>
      <c r="L47" t="n">
        <v>1.25</v>
      </c>
      <c r="M47" t="n">
        <v>2.27</v>
      </c>
      <c r="N47" t="n">
        <v>0.95</v>
      </c>
      <c r="O47" t="n">
        <v>0.72</v>
      </c>
      <c r="P47" t="n">
        <v>0.72</v>
      </c>
    </row>
    <row r="48">
      <c r="A48" s="5" t="inlineStr">
        <is>
          <t>Bilanzsumme je Aktie</t>
        </is>
      </c>
      <c r="B48" s="5" t="inlineStr">
        <is>
          <t>Total assets per share</t>
        </is>
      </c>
      <c r="C48" t="n">
        <v>29.9</v>
      </c>
      <c r="D48" t="n">
        <v>24.22</v>
      </c>
      <c r="E48" t="n">
        <v>23.47</v>
      </c>
      <c r="F48" t="n">
        <v>20.4</v>
      </c>
      <c r="G48" t="n">
        <v>18.94</v>
      </c>
      <c r="H48" t="n">
        <v>17.17</v>
      </c>
      <c r="I48" t="n">
        <v>16.01</v>
      </c>
      <c r="J48" t="n">
        <v>14.79</v>
      </c>
      <c r="K48" t="n">
        <v>14.73</v>
      </c>
      <c r="L48" t="n">
        <v>13.09</v>
      </c>
      <c r="M48" t="n">
        <v>12.21</v>
      </c>
      <c r="N48" t="n">
        <v>11.81</v>
      </c>
      <c r="O48" t="n">
        <v>9.470000000000001</v>
      </c>
      <c r="P48" t="n">
        <v>9.470000000000001</v>
      </c>
    </row>
    <row r="49">
      <c r="A49" s="5" t="inlineStr">
        <is>
          <t>Personal am Ende des Jahres</t>
        </is>
      </c>
      <c r="B49" s="5" t="inlineStr">
        <is>
          <t>Staff at the end of year</t>
        </is>
      </c>
      <c r="C49" t="n">
        <v>13399</v>
      </c>
      <c r="D49" t="n">
        <v>12715</v>
      </c>
      <c r="E49" t="n">
        <v>12306</v>
      </c>
      <c r="F49" t="n">
        <v>12325</v>
      </c>
      <c r="G49" t="n">
        <v>12266</v>
      </c>
      <c r="H49" t="n">
        <v>11556</v>
      </c>
      <c r="I49" t="n">
        <v>10995</v>
      </c>
      <c r="J49" t="n">
        <v>10058</v>
      </c>
      <c r="K49" t="n">
        <v>9742</v>
      </c>
      <c r="L49" t="n">
        <v>8949</v>
      </c>
      <c r="M49" t="n">
        <v>8540</v>
      </c>
      <c r="N49" t="n">
        <v>9649</v>
      </c>
      <c r="O49" t="n">
        <v>7795</v>
      </c>
      <c r="P49" t="n">
        <v>7795</v>
      </c>
    </row>
    <row r="50">
      <c r="A50" s="5" t="inlineStr">
        <is>
          <t>Personalaufwand in Mio. GBP</t>
        </is>
      </c>
      <c r="B50" s="5" t="inlineStr"/>
      <c r="C50" t="n">
        <v>731</v>
      </c>
      <c r="D50" t="n">
        <v>698</v>
      </c>
      <c r="E50" t="n">
        <v>650.5</v>
      </c>
      <c r="F50" t="n">
        <v>641.4</v>
      </c>
      <c r="G50" t="n">
        <v>591.5</v>
      </c>
      <c r="H50" t="n">
        <v>555.5</v>
      </c>
      <c r="I50" t="n">
        <v>507.6</v>
      </c>
      <c r="J50" t="n">
        <v>492.2</v>
      </c>
      <c r="K50" t="n">
        <v>459</v>
      </c>
      <c r="L50" t="n">
        <v>403.9</v>
      </c>
      <c r="M50" t="n">
        <v>361.8</v>
      </c>
      <c r="N50" t="n">
        <v>309.6</v>
      </c>
      <c r="O50" t="n">
        <v>300.3</v>
      </c>
      <c r="P50" t="n">
        <v>300.3</v>
      </c>
    </row>
    <row r="51">
      <c r="A51" s="5" t="inlineStr">
        <is>
          <t>Aufwand je Mitarbeiter in GBP</t>
        </is>
      </c>
      <c r="B51" s="5" t="inlineStr"/>
      <c r="C51" t="n">
        <v>54556</v>
      </c>
      <c r="D51" t="n">
        <v>54896</v>
      </c>
      <c r="E51" t="n">
        <v>52860</v>
      </c>
      <c r="F51" t="n">
        <v>52041</v>
      </c>
      <c r="G51" t="n">
        <v>48223</v>
      </c>
      <c r="H51" t="n">
        <v>48070</v>
      </c>
      <c r="I51" t="n">
        <v>46166</v>
      </c>
      <c r="J51" t="n">
        <v>48936</v>
      </c>
      <c r="K51" t="n">
        <v>47116</v>
      </c>
      <c r="L51" t="n">
        <v>45134</v>
      </c>
      <c r="M51" t="n">
        <v>42365</v>
      </c>
      <c r="N51" t="n">
        <v>32086</v>
      </c>
      <c r="O51" t="n">
        <v>38525</v>
      </c>
      <c r="P51" t="n">
        <v>38525</v>
      </c>
    </row>
    <row r="52">
      <c r="A52" s="5" t="inlineStr">
        <is>
          <t>Umsatz je Mitarbeiter in GBP</t>
        </is>
      </c>
      <c r="B52" s="5" t="inlineStr"/>
      <c r="C52" t="n">
        <v>801926</v>
      </c>
      <c r="D52" t="n">
        <v>1110000</v>
      </c>
      <c r="E52" t="n">
        <v>977653</v>
      </c>
      <c r="F52" t="n">
        <v>869282</v>
      </c>
      <c r="G52" t="n">
        <v>820129</v>
      </c>
      <c r="H52" t="n">
        <v>965317</v>
      </c>
      <c r="I52" t="n">
        <v>975789</v>
      </c>
      <c r="J52" t="n">
        <v>1200000</v>
      </c>
      <c r="K52" t="n">
        <v>1020000</v>
      </c>
      <c r="L52" t="n">
        <v>876008</v>
      </c>
      <c r="M52" t="n">
        <v>918946</v>
      </c>
      <c r="N52" t="n">
        <v>777148</v>
      </c>
      <c r="O52" t="n">
        <v>789185</v>
      </c>
      <c r="P52" t="n">
        <v>789185</v>
      </c>
    </row>
    <row r="53">
      <c r="A53" s="5" t="inlineStr">
        <is>
          <t>Bruttoergebnis je Mitarbeiter in GBP</t>
        </is>
      </c>
      <c r="B53" s="5" t="inlineStr"/>
      <c r="C53" t="n">
        <v>75827</v>
      </c>
      <c r="D53" t="n">
        <v>71412</v>
      </c>
      <c r="E53" t="n">
        <v>68503</v>
      </c>
      <c r="F53" t="n">
        <v>62215</v>
      </c>
      <c r="G53" t="n">
        <v>66664</v>
      </c>
      <c r="H53" t="n">
        <v>69150</v>
      </c>
      <c r="I53" t="n">
        <v>64020</v>
      </c>
      <c r="J53" t="n">
        <v>74866</v>
      </c>
      <c r="K53" t="n">
        <v>67399</v>
      </c>
      <c r="L53" t="n">
        <v>57437</v>
      </c>
      <c r="M53" t="n">
        <v>61300</v>
      </c>
      <c r="N53" t="n">
        <v>50990</v>
      </c>
      <c r="O53" t="n">
        <v>56190</v>
      </c>
      <c r="P53" t="n">
        <v>56190</v>
      </c>
    </row>
    <row r="54">
      <c r="A54" s="5" t="inlineStr">
        <is>
          <t>Gewinn je Mitarbeiter in GBP</t>
        </is>
      </c>
      <c r="B54" s="5" t="inlineStr"/>
      <c r="C54" t="n">
        <v>30823</v>
      </c>
      <c r="D54" t="n">
        <v>23437</v>
      </c>
      <c r="E54" t="n">
        <v>31367</v>
      </c>
      <c r="F54" t="n">
        <v>27026</v>
      </c>
      <c r="G54" t="n">
        <v>34950</v>
      </c>
      <c r="H54" t="n">
        <v>29439</v>
      </c>
      <c r="I54" t="n">
        <v>25148</v>
      </c>
      <c r="J54" t="n">
        <v>31408</v>
      </c>
      <c r="K54" t="n">
        <v>18713</v>
      </c>
      <c r="L54" t="n">
        <v>18348</v>
      </c>
      <c r="M54" t="n">
        <v>20386</v>
      </c>
      <c r="N54" t="n">
        <v>19297</v>
      </c>
      <c r="O54" t="n">
        <v>26491</v>
      </c>
      <c r="P54" t="n">
        <v>26491</v>
      </c>
    </row>
    <row r="55">
      <c r="A55" s="5" t="inlineStr">
        <is>
          <t>KGV (Kurs/Gewinn)</t>
        </is>
      </c>
      <c r="B55" s="5" t="inlineStr">
        <is>
          <t>PE (price/earnings)</t>
        </is>
      </c>
      <c r="C55" t="n">
        <v>14.6</v>
      </c>
      <c r="D55" t="n">
        <v>19.6</v>
      </c>
      <c r="E55" t="n">
        <v>15.3</v>
      </c>
      <c r="F55" t="n">
        <v>16.4</v>
      </c>
      <c r="G55" t="n">
        <v>16.1</v>
      </c>
      <c r="H55" t="n">
        <v>19.6</v>
      </c>
      <c r="I55" t="n">
        <v>17</v>
      </c>
      <c r="J55" t="n">
        <v>15.8</v>
      </c>
      <c r="K55" t="n">
        <v>21.6</v>
      </c>
      <c r="L55" t="n">
        <v>22.4</v>
      </c>
      <c r="M55" t="n">
        <v>12.7</v>
      </c>
      <c r="N55" t="n">
        <v>22.5</v>
      </c>
      <c r="O55" t="n">
        <v>16.3</v>
      </c>
      <c r="P55" t="n">
        <v>16.3</v>
      </c>
    </row>
    <row r="56">
      <c r="A56" s="5" t="inlineStr">
        <is>
          <t>KUV (Kurs/Umsatz)</t>
        </is>
      </c>
      <c r="B56" s="5" t="inlineStr">
        <is>
          <t>PS (price/sales)</t>
        </is>
      </c>
      <c r="C56" t="n">
        <v>0.58</v>
      </c>
      <c r="D56" t="n">
        <v>0.43</v>
      </c>
      <c r="E56" t="n">
        <v>0.51</v>
      </c>
      <c r="F56" t="n">
        <v>0.5</v>
      </c>
      <c r="G56" t="n">
        <v>0.74</v>
      </c>
      <c r="H56" t="n">
        <v>0.65</v>
      </c>
      <c r="I56" t="n">
        <v>0.47</v>
      </c>
      <c r="J56" t="n">
        <v>0.43</v>
      </c>
      <c r="K56" t="n">
        <v>0.41</v>
      </c>
      <c r="L56" t="n">
        <v>0.49</v>
      </c>
      <c r="M56" t="n">
        <v>0.3</v>
      </c>
      <c r="N56" t="n">
        <v>0.59</v>
      </c>
      <c r="O56" t="n">
        <v>0.57</v>
      </c>
      <c r="P56" t="n">
        <v>0.57</v>
      </c>
    </row>
    <row r="57">
      <c r="A57" s="5" t="inlineStr">
        <is>
          <t>KBV (Kurs/Buchwert)</t>
        </is>
      </c>
      <c r="B57" s="5" t="inlineStr">
        <is>
          <t>PB (price/book value)</t>
        </is>
      </c>
      <c r="C57" t="n">
        <v>2.39</v>
      </c>
      <c r="D57" t="n">
        <v>2.54</v>
      </c>
      <c r="E57" t="n">
        <v>2.74</v>
      </c>
      <c r="F57" t="n">
        <v>2.92</v>
      </c>
      <c r="G57" t="n">
        <v>4.13</v>
      </c>
      <c r="H57" t="n">
        <v>4.65</v>
      </c>
      <c r="I57" t="n">
        <v>3.64</v>
      </c>
      <c r="J57" t="n">
        <v>3.4</v>
      </c>
      <c r="K57" t="n">
        <v>2.92</v>
      </c>
      <c r="L57" t="n">
        <v>3.08</v>
      </c>
      <c r="M57" t="n">
        <v>1.98</v>
      </c>
      <c r="N57" t="n">
        <v>3.82</v>
      </c>
      <c r="O57" t="n">
        <v>3.23</v>
      </c>
      <c r="P57" t="n">
        <v>3.23</v>
      </c>
    </row>
    <row r="58">
      <c r="A58" s="5" t="inlineStr">
        <is>
          <t>KCV (Kurs/Cashflow)</t>
        </is>
      </c>
      <c r="B58" s="5" t="inlineStr">
        <is>
          <t>PC (price/cashflow)</t>
        </is>
      </c>
      <c r="C58" t="n">
        <v>18.71</v>
      </c>
      <c r="D58" t="n">
        <v>15.67</v>
      </c>
      <c r="E58" t="n">
        <v>11.72</v>
      </c>
      <c r="F58" t="n">
        <v>6.24</v>
      </c>
      <c r="G58" t="n">
        <v>59.44</v>
      </c>
      <c r="H58" t="n">
        <v>15.2</v>
      </c>
      <c r="I58" t="n">
        <v>12.82</v>
      </c>
      <c r="J58" t="n">
        <v>11.22</v>
      </c>
      <c r="K58" t="n">
        <v>33.11</v>
      </c>
      <c r="L58" t="n">
        <v>13.98</v>
      </c>
      <c r="M58" t="n">
        <v>4.63</v>
      </c>
      <c r="N58" t="n">
        <v>21</v>
      </c>
      <c r="O58" t="n">
        <v>21.86</v>
      </c>
      <c r="P58" t="n">
        <v>21.86</v>
      </c>
    </row>
    <row r="59">
      <c r="A59" s="5" t="inlineStr">
        <is>
          <t>Dividendenrendite in %</t>
        </is>
      </c>
      <c r="B59" s="5" t="inlineStr">
        <is>
          <t>Dividend Yield in %</t>
        </is>
      </c>
      <c r="C59" t="n">
        <v>2.72</v>
      </c>
      <c r="D59" t="n">
        <v>2.63</v>
      </c>
      <c r="E59" t="n">
        <v>2.44</v>
      </c>
      <c r="F59" t="n">
        <v>2.65</v>
      </c>
      <c r="G59" t="n">
        <v>2.01</v>
      </c>
      <c r="H59" t="n">
        <v>1.92</v>
      </c>
      <c r="I59" t="n">
        <v>2.48</v>
      </c>
      <c r="J59" t="n">
        <v>2.33</v>
      </c>
      <c r="K59" t="n">
        <v>2.47</v>
      </c>
      <c r="L59" t="n">
        <v>2.23</v>
      </c>
      <c r="M59" t="n">
        <v>3.51</v>
      </c>
      <c r="N59" t="n">
        <v>1.85</v>
      </c>
      <c r="O59" t="n">
        <v>2.16</v>
      </c>
      <c r="P59" t="n">
        <v>2.16</v>
      </c>
    </row>
    <row r="60">
      <c r="A60" s="5" t="inlineStr">
        <is>
          <t>Gewinnrendite in %</t>
        </is>
      </c>
      <c r="B60" s="5" t="inlineStr">
        <is>
          <t>Return on profit in %</t>
        </is>
      </c>
      <c r="C60" t="n">
        <v>6.8</v>
      </c>
      <c r="D60" t="n">
        <v>5.1</v>
      </c>
      <c r="E60" t="n">
        <v>6.5</v>
      </c>
      <c r="F60" t="n">
        <v>6.1</v>
      </c>
      <c r="G60" t="n">
        <v>6.2</v>
      </c>
      <c r="H60" t="n">
        <v>5.1</v>
      </c>
      <c r="I60" t="n">
        <v>5.9</v>
      </c>
      <c r="J60" t="n">
        <v>6.3</v>
      </c>
      <c r="K60" t="n">
        <v>4.6</v>
      </c>
      <c r="L60" t="n">
        <v>4.5</v>
      </c>
      <c r="M60" t="n">
        <v>7.9</v>
      </c>
      <c r="N60" t="n">
        <v>4.4</v>
      </c>
      <c r="O60" t="n">
        <v>6.2</v>
      </c>
      <c r="P60" t="n">
        <v>6.2</v>
      </c>
    </row>
    <row r="61">
      <c r="A61" s="5" t="inlineStr">
        <is>
          <t>Eigenkapitalrendite in %</t>
        </is>
      </c>
      <c r="B61" s="5" t="inlineStr">
        <is>
          <t>Return on Equity in %</t>
        </is>
      </c>
      <c r="C61" t="n">
        <v>15.82</v>
      </c>
      <c r="D61" t="n">
        <v>12.53</v>
      </c>
      <c r="E61" t="n">
        <v>17.26</v>
      </c>
      <c r="F61" t="n">
        <v>17.98</v>
      </c>
      <c r="G61" t="n">
        <v>23.68</v>
      </c>
      <c r="H61" t="n">
        <v>21.81</v>
      </c>
      <c r="I61" t="n">
        <v>19.84</v>
      </c>
      <c r="J61" t="n">
        <v>20.63</v>
      </c>
      <c r="K61" t="n">
        <v>12.98</v>
      </c>
      <c r="L61" t="n">
        <v>13.14</v>
      </c>
      <c r="M61" t="n">
        <v>14.81</v>
      </c>
      <c r="N61" t="n">
        <v>16.07</v>
      </c>
      <c r="O61" t="n">
        <v>19.2</v>
      </c>
      <c r="P61" t="n">
        <v>19.2</v>
      </c>
    </row>
    <row r="62">
      <c r="A62" s="5" t="inlineStr">
        <is>
          <t>Umsatzrendite in %</t>
        </is>
      </c>
      <c r="B62" s="5" t="inlineStr">
        <is>
          <t>Return on sales in %</t>
        </is>
      </c>
      <c r="C62" t="n">
        <v>3.84</v>
      </c>
      <c r="D62" t="n">
        <v>2.11</v>
      </c>
      <c r="E62" t="n">
        <v>3.21</v>
      </c>
      <c r="F62" t="n">
        <v>3.11</v>
      </c>
      <c r="G62" t="n">
        <v>4.26</v>
      </c>
      <c r="H62" t="n">
        <v>3.05</v>
      </c>
      <c r="I62" t="n">
        <v>2.58</v>
      </c>
      <c r="J62" t="n">
        <v>2.63</v>
      </c>
      <c r="K62" t="n">
        <v>1.83</v>
      </c>
      <c r="L62" t="n">
        <v>2.09</v>
      </c>
      <c r="M62" t="n">
        <v>2.22</v>
      </c>
      <c r="N62" t="n">
        <v>2.48</v>
      </c>
      <c r="O62" t="n">
        <v>3.36</v>
      </c>
      <c r="P62" t="n">
        <v>3.36</v>
      </c>
    </row>
    <row r="63">
      <c r="A63" s="5" t="inlineStr">
        <is>
          <t>Gesamtkapitalrendite in %</t>
        </is>
      </c>
      <c r="B63" s="5" t="inlineStr">
        <is>
          <t>Total Return on Investment in %</t>
        </is>
      </c>
      <c r="C63" t="n">
        <v>6.94</v>
      </c>
      <c r="D63" t="n">
        <v>6.19</v>
      </c>
      <c r="E63" t="n">
        <v>8.27</v>
      </c>
      <c r="F63" t="n">
        <v>8.210000000000001</v>
      </c>
      <c r="G63" t="n">
        <v>10.26</v>
      </c>
      <c r="H63" t="n">
        <v>8.98</v>
      </c>
      <c r="I63" t="n">
        <v>7.83</v>
      </c>
      <c r="J63" t="n">
        <v>9.68</v>
      </c>
      <c r="K63" t="n">
        <v>5.61</v>
      </c>
      <c r="L63" t="n">
        <v>5.68</v>
      </c>
      <c r="M63" t="n">
        <v>6.46</v>
      </c>
      <c r="N63" t="n">
        <v>7.14</v>
      </c>
      <c r="O63" t="n">
        <v>9.880000000000001</v>
      </c>
      <c r="P63" t="n">
        <v>9.880000000000001</v>
      </c>
    </row>
    <row r="64">
      <c r="A64" s="5" t="inlineStr">
        <is>
          <t>Return on Investment in %</t>
        </is>
      </c>
      <c r="B64" s="5" t="inlineStr">
        <is>
          <t>Return on Investment in %</t>
        </is>
      </c>
      <c r="C64" t="n">
        <v>6.94</v>
      </c>
      <c r="D64" t="n">
        <v>6.19</v>
      </c>
      <c r="E64" t="n">
        <v>8.27</v>
      </c>
      <c r="F64" t="n">
        <v>8.210000000000001</v>
      </c>
      <c r="G64" t="n">
        <v>10.26</v>
      </c>
      <c r="H64" t="n">
        <v>8.98</v>
      </c>
      <c r="I64" t="n">
        <v>7.83</v>
      </c>
      <c r="J64" t="n">
        <v>9.68</v>
      </c>
      <c r="K64" t="n">
        <v>5.61</v>
      </c>
      <c r="L64" t="n">
        <v>5.68</v>
      </c>
      <c r="M64" t="n">
        <v>6.46</v>
      </c>
      <c r="N64" t="n">
        <v>7.14</v>
      </c>
      <c r="O64" t="n">
        <v>9.880000000000001</v>
      </c>
      <c r="P64" t="n">
        <v>9.880000000000001</v>
      </c>
    </row>
    <row r="65">
      <c r="A65" s="5" t="inlineStr">
        <is>
          <t>Arbeitsintensität in %</t>
        </is>
      </c>
      <c r="B65" s="5" t="inlineStr">
        <is>
          <t>Work Intensity in %</t>
        </is>
      </c>
      <c r="C65" t="n">
        <v>56.69</v>
      </c>
      <c r="D65" t="n">
        <v>49.61</v>
      </c>
      <c r="E65" t="n">
        <v>48.64</v>
      </c>
      <c r="F65" t="n">
        <v>47.85</v>
      </c>
      <c r="G65" t="n">
        <v>53.44</v>
      </c>
      <c r="H65" t="n">
        <v>49.84</v>
      </c>
      <c r="I65" t="n">
        <v>46.13</v>
      </c>
      <c r="J65" t="n">
        <v>50.24</v>
      </c>
      <c r="K65" t="n">
        <v>48.7</v>
      </c>
      <c r="L65" t="n">
        <v>42.49</v>
      </c>
      <c r="M65" t="n">
        <v>38.68</v>
      </c>
      <c r="N65" t="n">
        <v>45.82</v>
      </c>
      <c r="O65" t="n">
        <v>46.96</v>
      </c>
      <c r="P65" t="n">
        <v>46.96</v>
      </c>
    </row>
    <row r="66">
      <c r="A66" s="5" t="inlineStr">
        <is>
          <t>Eigenkapitalquote in %</t>
        </is>
      </c>
      <c r="B66" s="5" t="inlineStr">
        <is>
          <t>Equity Ratio in %</t>
        </is>
      </c>
      <c r="C66" t="n">
        <v>43.9</v>
      </c>
      <c r="D66" t="n">
        <v>49.36</v>
      </c>
      <c r="E66" t="n">
        <v>47.92</v>
      </c>
      <c r="F66" t="n">
        <v>45.67</v>
      </c>
      <c r="G66" t="n">
        <v>43.32</v>
      </c>
      <c r="H66" t="n">
        <v>41.16</v>
      </c>
      <c r="I66" t="n">
        <v>39.45</v>
      </c>
      <c r="J66" t="n">
        <v>46.91</v>
      </c>
      <c r="K66" t="n">
        <v>43.19</v>
      </c>
      <c r="L66" t="n">
        <v>43.23</v>
      </c>
      <c r="M66" t="n">
        <v>43.62</v>
      </c>
      <c r="N66" t="n">
        <v>44.47</v>
      </c>
      <c r="O66" t="n">
        <v>51.49</v>
      </c>
      <c r="P66" t="n">
        <v>51.49</v>
      </c>
    </row>
    <row r="67">
      <c r="A67" s="5" t="inlineStr">
        <is>
          <t>Fremdkapitalquote in %</t>
        </is>
      </c>
      <c r="B67" s="5" t="inlineStr">
        <is>
          <t>Debt Ratio in %</t>
        </is>
      </c>
      <c r="C67" t="n">
        <v>56.1</v>
      </c>
      <c r="D67" t="n">
        <v>50.64</v>
      </c>
      <c r="E67" t="n">
        <v>52.08</v>
      </c>
      <c r="F67" t="n">
        <v>54.33</v>
      </c>
      <c r="G67" t="n">
        <v>56.68</v>
      </c>
      <c r="H67" t="n">
        <v>58.84</v>
      </c>
      <c r="I67" t="n">
        <v>60.55</v>
      </c>
      <c r="J67" t="n">
        <v>53.09</v>
      </c>
      <c r="K67" t="n">
        <v>56.81</v>
      </c>
      <c r="L67" t="n">
        <v>56.77</v>
      </c>
      <c r="M67" t="n">
        <v>56.38</v>
      </c>
      <c r="N67" t="n">
        <v>55.53</v>
      </c>
      <c r="O67" t="n">
        <v>48.51</v>
      </c>
      <c r="P67" t="n">
        <v>48.51</v>
      </c>
    </row>
    <row r="68">
      <c r="A68" s="5" t="inlineStr">
        <is>
          <t>Verschuldungsgrad in %</t>
        </is>
      </c>
      <c r="B68" s="5" t="inlineStr">
        <is>
          <t>Finance Gearing in %</t>
        </is>
      </c>
      <c r="C68" t="n">
        <v>127.81</v>
      </c>
      <c r="D68" t="n">
        <v>102.61</v>
      </c>
      <c r="E68" t="n">
        <v>108.68</v>
      </c>
      <c r="F68" t="n">
        <v>118.94</v>
      </c>
      <c r="G68" t="n">
        <v>130.85</v>
      </c>
      <c r="H68" t="n">
        <v>142.98</v>
      </c>
      <c r="I68" t="n">
        <v>153.48</v>
      </c>
      <c r="J68" t="n">
        <v>113.18</v>
      </c>
      <c r="K68" t="n">
        <v>131.54</v>
      </c>
      <c r="L68" t="n">
        <v>131.3</v>
      </c>
      <c r="M68" t="n">
        <v>129.24</v>
      </c>
      <c r="N68" t="n">
        <v>124.89</v>
      </c>
      <c r="O68" t="n">
        <v>94.22</v>
      </c>
      <c r="P68" t="n">
        <v>94.22</v>
      </c>
    </row>
    <row r="69">
      <c r="A69" s="5" t="inlineStr">
        <is>
          <t>Bruttoergebnis Marge in %</t>
        </is>
      </c>
      <c r="B69" s="5" t="inlineStr">
        <is>
          <t>Gross Profit Marge in %</t>
        </is>
      </c>
      <c r="C69" t="n">
        <v>9.460000000000001</v>
      </c>
      <c r="D69" t="n">
        <v>6.43</v>
      </c>
      <c r="E69" t="n">
        <v>7.01</v>
      </c>
      <c r="F69" t="n">
        <v>7.16</v>
      </c>
      <c r="G69" t="n">
        <v>8.130000000000001</v>
      </c>
      <c r="H69" t="n">
        <v>7.16</v>
      </c>
      <c r="I69" t="n">
        <v>6.56</v>
      </c>
      <c r="J69" t="n">
        <v>6.26</v>
      </c>
      <c r="K69" t="n">
        <v>6.58</v>
      </c>
      <c r="L69" t="n">
        <v>6.56</v>
      </c>
      <c r="M69" t="n">
        <v>6.67</v>
      </c>
      <c r="N69" t="n">
        <v>6.56</v>
      </c>
      <c r="O69" t="n">
        <v>7.12</v>
      </c>
    </row>
    <row r="70">
      <c r="A70" s="5" t="inlineStr">
        <is>
          <t>Kurzfristige Vermögensquote in %</t>
        </is>
      </c>
      <c r="B70" s="5" t="inlineStr">
        <is>
          <t>Current Assets Ratio in %</t>
        </is>
      </c>
      <c r="C70" t="n">
        <v>56.69</v>
      </c>
      <c r="D70" t="n">
        <v>49.61</v>
      </c>
      <c r="E70" t="n">
        <v>48.64</v>
      </c>
      <c r="F70" t="n">
        <v>47.84</v>
      </c>
      <c r="G70" t="n">
        <v>53.44</v>
      </c>
      <c r="H70" t="n">
        <v>49.85</v>
      </c>
      <c r="I70" t="n">
        <v>46.14</v>
      </c>
      <c r="J70" t="n">
        <v>50.23</v>
      </c>
      <c r="K70" t="n">
        <v>48.71</v>
      </c>
      <c r="L70" t="n">
        <v>42.49</v>
      </c>
      <c r="M70" t="n">
        <v>38.68</v>
      </c>
      <c r="N70" t="n">
        <v>45.82</v>
      </c>
      <c r="O70" t="n">
        <v>46.97</v>
      </c>
    </row>
    <row r="71">
      <c r="A71" s="5" t="inlineStr">
        <is>
          <t>Nettogewinn Marge in %</t>
        </is>
      </c>
      <c r="B71" s="5" t="inlineStr">
        <is>
          <t>Net Profit Marge in %</t>
        </is>
      </c>
      <c r="C71" t="n">
        <v>3.84</v>
      </c>
      <c r="D71" t="n">
        <v>2.11</v>
      </c>
      <c r="E71" t="n">
        <v>3.21</v>
      </c>
      <c r="F71" t="n">
        <v>3.11</v>
      </c>
      <c r="G71" t="n">
        <v>4.26</v>
      </c>
      <c r="H71" t="n">
        <v>3.05</v>
      </c>
      <c r="I71" t="n">
        <v>2.58</v>
      </c>
      <c r="J71" t="n">
        <v>2.63</v>
      </c>
      <c r="K71" t="n">
        <v>1.83</v>
      </c>
      <c r="L71" t="n">
        <v>2.09</v>
      </c>
      <c r="M71" t="n">
        <v>2.22</v>
      </c>
      <c r="N71" t="n">
        <v>2.48</v>
      </c>
      <c r="O71" t="n">
        <v>3.36</v>
      </c>
    </row>
    <row r="72">
      <c r="A72" s="5" t="inlineStr">
        <is>
          <t>Operative Ergebnis Marge in %</t>
        </is>
      </c>
      <c r="B72" s="5" t="inlineStr">
        <is>
          <t>EBIT Marge in %</t>
        </is>
      </c>
      <c r="C72" t="n">
        <v>4.94</v>
      </c>
      <c r="D72" t="n">
        <v>2.54</v>
      </c>
      <c r="E72" t="n">
        <v>4.1</v>
      </c>
      <c r="F72" t="n">
        <v>3.91</v>
      </c>
      <c r="G72" t="n">
        <v>5.3</v>
      </c>
      <c r="H72" t="n">
        <v>4.02</v>
      </c>
      <c r="I72" t="n">
        <v>3.55</v>
      </c>
      <c r="J72" t="n">
        <v>3.6</v>
      </c>
      <c r="K72" t="n">
        <v>2.82</v>
      </c>
      <c r="L72" t="n">
        <v>3.2</v>
      </c>
      <c r="M72" t="n">
        <v>3.57</v>
      </c>
      <c r="N72" t="n">
        <v>3.92</v>
      </c>
      <c r="O72" t="n">
        <v>4.1</v>
      </c>
    </row>
    <row r="73">
      <c r="A73" s="5" t="inlineStr">
        <is>
          <t>Vermögensumsschlag in %</t>
        </is>
      </c>
      <c r="B73" s="5" t="inlineStr">
        <is>
          <t>Asset Turnover in %</t>
        </is>
      </c>
      <c r="C73" t="n">
        <v>180.65</v>
      </c>
      <c r="D73" t="n">
        <v>293.11</v>
      </c>
      <c r="E73" t="n">
        <v>257.79</v>
      </c>
      <c r="F73" t="n">
        <v>264.09</v>
      </c>
      <c r="G73" t="n">
        <v>240.67</v>
      </c>
      <c r="H73" t="n">
        <v>294.4</v>
      </c>
      <c r="I73" t="n">
        <v>303.68</v>
      </c>
      <c r="J73" t="n">
        <v>368.24</v>
      </c>
      <c r="K73" t="n">
        <v>307.04</v>
      </c>
      <c r="L73" t="n">
        <v>271.25</v>
      </c>
      <c r="M73" t="n">
        <v>291.31</v>
      </c>
      <c r="N73" t="n">
        <v>287.76</v>
      </c>
      <c r="O73" t="n">
        <v>294.49</v>
      </c>
    </row>
    <row r="74">
      <c r="A74" s="5" t="inlineStr">
        <is>
          <t>Langfristige Vermögensquote in %</t>
        </is>
      </c>
      <c r="B74" s="5" t="inlineStr">
        <is>
          <t>Non-Current Assets Ratio in %</t>
        </is>
      </c>
      <c r="C74" t="n">
        <v>43.31</v>
      </c>
      <c r="D74" t="n">
        <v>50.39</v>
      </c>
      <c r="E74" t="n">
        <v>51.36</v>
      </c>
      <c r="F74" t="n">
        <v>52.16</v>
      </c>
      <c r="G74" t="n">
        <v>46.56</v>
      </c>
      <c r="H74" t="n">
        <v>50.17</v>
      </c>
      <c r="I74" t="n">
        <v>53.89</v>
      </c>
      <c r="J74" t="n">
        <v>49.77</v>
      </c>
      <c r="K74" t="n">
        <v>51.29</v>
      </c>
      <c r="L74" t="n">
        <v>57.51</v>
      </c>
      <c r="M74" t="n">
        <v>61.32</v>
      </c>
      <c r="N74" t="n">
        <v>54.18</v>
      </c>
      <c r="O74" t="n">
        <v>53.04</v>
      </c>
    </row>
    <row r="75">
      <c r="A75" s="5" t="inlineStr">
        <is>
          <t>Gesamtkapitalrentabilität</t>
        </is>
      </c>
      <c r="B75" s="5" t="inlineStr">
        <is>
          <t>ROA Return on Assets in %</t>
        </is>
      </c>
      <c r="C75" t="n">
        <v>6.94</v>
      </c>
      <c r="D75" t="n">
        <v>6.19</v>
      </c>
      <c r="E75" t="n">
        <v>8.27</v>
      </c>
      <c r="F75" t="n">
        <v>8.210000000000001</v>
      </c>
      <c r="G75" t="n">
        <v>10.26</v>
      </c>
      <c r="H75" t="n">
        <v>8.98</v>
      </c>
      <c r="I75" t="n">
        <v>7.83</v>
      </c>
      <c r="J75" t="n">
        <v>9.68</v>
      </c>
      <c r="K75" t="n">
        <v>5.61</v>
      </c>
      <c r="L75" t="n">
        <v>5.68</v>
      </c>
      <c r="M75" t="n">
        <v>6.46</v>
      </c>
      <c r="N75" t="n">
        <v>7.15</v>
      </c>
      <c r="O75" t="n">
        <v>9.890000000000001</v>
      </c>
    </row>
    <row r="76">
      <c r="A76" s="5" t="inlineStr">
        <is>
          <t>Ertrag des eingesetzten Kapitals</t>
        </is>
      </c>
      <c r="B76" s="5" t="inlineStr">
        <is>
          <t>ROCE Return on Cap. Empl. in %</t>
        </is>
      </c>
      <c r="C76" t="n">
        <v>13.63</v>
      </c>
      <c r="D76" t="n">
        <v>10.13</v>
      </c>
      <c r="E76" t="n">
        <v>14.18</v>
      </c>
      <c r="F76" t="n">
        <v>14.39</v>
      </c>
      <c r="G76" t="n">
        <v>18.48</v>
      </c>
      <c r="H76" t="n">
        <v>17.25</v>
      </c>
      <c r="I76" t="n">
        <v>16.26</v>
      </c>
      <c r="J76" t="n">
        <v>18.68</v>
      </c>
      <c r="K76" t="n">
        <v>12.76</v>
      </c>
      <c r="L76" t="n">
        <v>11.7</v>
      </c>
      <c r="M76" t="n">
        <v>13.69</v>
      </c>
      <c r="N76" t="n">
        <v>15.62</v>
      </c>
      <c r="O76" t="n">
        <v>15.94</v>
      </c>
    </row>
    <row r="77">
      <c r="A77" s="5" t="inlineStr">
        <is>
          <t>Eigenkapital zu Anlagevermögen</t>
        </is>
      </c>
      <c r="B77" s="5" t="inlineStr">
        <is>
          <t>Equity to Fixed Assets in %</t>
        </is>
      </c>
      <c r="C77" t="n">
        <v>101.36</v>
      </c>
      <c r="D77" t="n">
        <v>97.94</v>
      </c>
      <c r="E77" t="n">
        <v>93.31999999999999</v>
      </c>
      <c r="F77" t="n">
        <v>87.56999999999999</v>
      </c>
      <c r="G77" t="n">
        <v>93.06</v>
      </c>
      <c r="H77" t="n">
        <v>82.06</v>
      </c>
      <c r="I77" t="n">
        <v>73.20999999999999</v>
      </c>
      <c r="J77" t="n">
        <v>94.22</v>
      </c>
      <c r="K77" t="n">
        <v>84.23</v>
      </c>
      <c r="L77" t="n">
        <v>75.15000000000001</v>
      </c>
      <c r="M77" t="n">
        <v>71.13</v>
      </c>
      <c r="N77" t="n">
        <v>82.08</v>
      </c>
      <c r="O77" t="n">
        <v>97.11</v>
      </c>
    </row>
    <row r="78">
      <c r="A78" s="5" t="inlineStr">
        <is>
          <t>Liquidität Dritten Grades</t>
        </is>
      </c>
      <c r="B78" s="5" t="inlineStr">
        <is>
          <t>Current Ratio in %</t>
        </is>
      </c>
      <c r="C78" t="n">
        <v>164.25</v>
      </c>
      <c r="D78" t="n">
        <v>187.75</v>
      </c>
      <c r="E78" t="n">
        <v>190.76</v>
      </c>
      <c r="F78" t="n">
        <v>169.37</v>
      </c>
      <c r="G78" t="n">
        <v>172.24</v>
      </c>
      <c r="H78" t="n">
        <v>158.74</v>
      </c>
      <c r="I78" t="n">
        <v>136.63</v>
      </c>
      <c r="J78" t="n">
        <v>173.64</v>
      </c>
      <c r="K78" t="n">
        <v>151</v>
      </c>
      <c r="L78" t="n">
        <v>164.08</v>
      </c>
      <c r="M78" t="n">
        <v>160.63</v>
      </c>
      <c r="N78" t="n">
        <v>164.49</v>
      </c>
      <c r="O78" t="n">
        <v>193.93</v>
      </c>
    </row>
    <row r="79">
      <c r="A79" s="5" t="inlineStr">
        <is>
          <t>Operativer Cashflow</t>
        </is>
      </c>
      <c r="B79" s="5" t="inlineStr">
        <is>
          <t>Operating Cashflow in M</t>
        </is>
      </c>
      <c r="C79" t="n">
        <v>3721.419</v>
      </c>
      <c r="D79" t="n">
        <v>3116.763</v>
      </c>
      <c r="E79" t="n">
        <v>2331.108</v>
      </c>
      <c r="F79" t="n">
        <v>1241.136</v>
      </c>
      <c r="G79" t="n">
        <v>13118.408</v>
      </c>
      <c r="H79" t="n">
        <v>3354.64</v>
      </c>
      <c r="I79" t="n">
        <v>2829.374</v>
      </c>
      <c r="J79" t="n">
        <v>2476.254</v>
      </c>
      <c r="K79" t="n">
        <v>7307.376999999999</v>
      </c>
      <c r="L79" t="n">
        <v>3085.386</v>
      </c>
      <c r="M79" t="n">
        <v>1021.841</v>
      </c>
      <c r="N79" t="n">
        <v>4634.7</v>
      </c>
      <c r="O79" t="n">
        <v>4820.13</v>
      </c>
    </row>
    <row r="80">
      <c r="A80" s="5" t="inlineStr">
        <is>
          <t>Aktienrückkauf</t>
        </is>
      </c>
      <c r="B80" s="5" t="inlineStr">
        <is>
          <t>Share Buyback in M</t>
        </is>
      </c>
      <c r="C80" t="n">
        <v>0</v>
      </c>
      <c r="D80" t="n">
        <v>0</v>
      </c>
      <c r="E80" t="n">
        <v>0</v>
      </c>
      <c r="F80" t="n">
        <v>21.79999999999998</v>
      </c>
      <c r="G80" t="n">
        <v>0</v>
      </c>
      <c r="H80" t="n">
        <v>0</v>
      </c>
      <c r="I80" t="n">
        <v>0</v>
      </c>
      <c r="J80" t="n">
        <v>0</v>
      </c>
      <c r="K80" t="n">
        <v>0</v>
      </c>
      <c r="L80" t="n">
        <v>0</v>
      </c>
      <c r="M80" t="n">
        <v>0</v>
      </c>
      <c r="N80" t="n">
        <v>-0.1999999999999886</v>
      </c>
      <c r="O80" t="n">
        <v>0</v>
      </c>
    </row>
    <row r="81">
      <c r="A81" s="5" t="inlineStr">
        <is>
          <t>Umsatzwachstum 1J in %</t>
        </is>
      </c>
      <c r="B81" s="5" t="inlineStr">
        <is>
          <t>Revenue Growth 1Y in %</t>
        </is>
      </c>
      <c r="C81" t="n">
        <v>-23.91</v>
      </c>
      <c r="D81" t="n">
        <v>17.38</v>
      </c>
      <c r="E81" t="n">
        <v>12.29</v>
      </c>
      <c r="F81" t="n">
        <v>6.5</v>
      </c>
      <c r="G81" t="n">
        <v>-9.82</v>
      </c>
      <c r="H81" t="n">
        <v>3.97</v>
      </c>
      <c r="I81" t="n">
        <v>-10.76</v>
      </c>
      <c r="J81" t="n">
        <v>20.41</v>
      </c>
      <c r="K81" t="n">
        <v>27.38</v>
      </c>
      <c r="L81" t="n">
        <v>-0.11</v>
      </c>
      <c r="M81" t="n">
        <v>4.65</v>
      </c>
      <c r="N81" t="n">
        <v>21.9</v>
      </c>
      <c r="O81" t="inlineStr">
        <is>
          <t>-</t>
        </is>
      </c>
    </row>
    <row r="82">
      <c r="A82" s="5" t="inlineStr">
        <is>
          <t>Umsatzwachstum 3J in %</t>
        </is>
      </c>
      <c r="B82" s="5" t="inlineStr">
        <is>
          <t>Revenue Growth 3Y in %</t>
        </is>
      </c>
      <c r="C82" t="n">
        <v>1.92</v>
      </c>
      <c r="D82" t="n">
        <v>12.06</v>
      </c>
      <c r="E82" t="n">
        <v>2.99</v>
      </c>
      <c r="F82" t="n">
        <v>0.22</v>
      </c>
      <c r="G82" t="n">
        <v>-5.54</v>
      </c>
      <c r="H82" t="n">
        <v>4.54</v>
      </c>
      <c r="I82" t="n">
        <v>12.34</v>
      </c>
      <c r="J82" t="n">
        <v>15.89</v>
      </c>
      <c r="K82" t="n">
        <v>10.64</v>
      </c>
      <c r="L82" t="n">
        <v>8.81</v>
      </c>
      <c r="M82" t="n">
        <v>8.85</v>
      </c>
      <c r="N82" t="inlineStr">
        <is>
          <t>-</t>
        </is>
      </c>
      <c r="O82" t="inlineStr">
        <is>
          <t>-</t>
        </is>
      </c>
    </row>
    <row r="83">
      <c r="A83" s="5" t="inlineStr">
        <is>
          <t>Umsatzwachstum 5J in %</t>
        </is>
      </c>
      <c r="B83" s="5" t="inlineStr">
        <is>
          <t>Revenue Growth 5Y in %</t>
        </is>
      </c>
      <c r="C83" t="n">
        <v>0.49</v>
      </c>
      <c r="D83" t="n">
        <v>6.06</v>
      </c>
      <c r="E83" t="n">
        <v>0.44</v>
      </c>
      <c r="F83" t="n">
        <v>2.06</v>
      </c>
      <c r="G83" t="n">
        <v>6.24</v>
      </c>
      <c r="H83" t="n">
        <v>8.18</v>
      </c>
      <c r="I83" t="n">
        <v>8.31</v>
      </c>
      <c r="J83" t="n">
        <v>14.85</v>
      </c>
      <c r="K83" t="n">
        <v>10.76</v>
      </c>
      <c r="L83" t="inlineStr">
        <is>
          <t>-</t>
        </is>
      </c>
      <c r="M83" t="inlineStr">
        <is>
          <t>-</t>
        </is>
      </c>
      <c r="N83" t="inlineStr">
        <is>
          <t>-</t>
        </is>
      </c>
      <c r="O83" t="inlineStr">
        <is>
          <t>-</t>
        </is>
      </c>
    </row>
    <row r="84">
      <c r="A84" s="5" t="inlineStr">
        <is>
          <t>Umsatzwachstum 10J in %</t>
        </is>
      </c>
      <c r="B84" s="5" t="inlineStr">
        <is>
          <t>Revenue Growth 10Y in %</t>
        </is>
      </c>
      <c r="C84" t="n">
        <v>4.33</v>
      </c>
      <c r="D84" t="n">
        <v>7.19</v>
      </c>
      <c r="E84" t="n">
        <v>7.64</v>
      </c>
      <c r="F84" t="n">
        <v>6.41</v>
      </c>
      <c r="G84" t="inlineStr">
        <is>
          <t>-</t>
        </is>
      </c>
      <c r="H84" t="inlineStr">
        <is>
          <t>-</t>
        </is>
      </c>
      <c r="I84" t="inlineStr">
        <is>
          <t>-</t>
        </is>
      </c>
      <c r="J84" t="inlineStr">
        <is>
          <t>-</t>
        </is>
      </c>
      <c r="K84" t="inlineStr">
        <is>
          <t>-</t>
        </is>
      </c>
      <c r="L84" t="inlineStr">
        <is>
          <t>-</t>
        </is>
      </c>
      <c r="M84" t="inlineStr">
        <is>
          <t>-</t>
        </is>
      </c>
      <c r="N84" t="inlineStr">
        <is>
          <t>-</t>
        </is>
      </c>
      <c r="O84" t="inlineStr">
        <is>
          <t>-</t>
        </is>
      </c>
    </row>
    <row r="85">
      <c r="A85" s="5" t="inlineStr">
        <is>
          <t>Gewinnwachstum 1J in %</t>
        </is>
      </c>
      <c r="B85" s="5" t="inlineStr">
        <is>
          <t>Earnings Growth 1Y in %</t>
        </is>
      </c>
      <c r="C85" t="n">
        <v>38.59</v>
      </c>
      <c r="D85" t="n">
        <v>-22.8</v>
      </c>
      <c r="E85" t="n">
        <v>15.88</v>
      </c>
      <c r="F85" t="n">
        <v>-22.3</v>
      </c>
      <c r="G85" t="n">
        <v>26.01</v>
      </c>
      <c r="H85" t="n">
        <v>23.04</v>
      </c>
      <c r="I85" t="n">
        <v>-12.47</v>
      </c>
      <c r="J85" t="n">
        <v>73.29000000000001</v>
      </c>
      <c r="K85" t="n">
        <v>11.02</v>
      </c>
      <c r="L85" t="n">
        <v>-5.69</v>
      </c>
      <c r="M85" t="n">
        <v>-6.5</v>
      </c>
      <c r="N85" t="n">
        <v>-9.83</v>
      </c>
      <c r="O85" t="inlineStr">
        <is>
          <t>-</t>
        </is>
      </c>
    </row>
    <row r="86">
      <c r="A86" s="5" t="inlineStr">
        <is>
          <t>Gewinnwachstum 3J in %</t>
        </is>
      </c>
      <c r="B86" s="5" t="inlineStr">
        <is>
          <t>Earnings Growth 3Y in %</t>
        </is>
      </c>
      <c r="C86" t="n">
        <v>10.56</v>
      </c>
      <c r="D86" t="n">
        <v>-9.74</v>
      </c>
      <c r="E86" t="n">
        <v>6.53</v>
      </c>
      <c r="F86" t="n">
        <v>8.92</v>
      </c>
      <c r="G86" t="n">
        <v>12.19</v>
      </c>
      <c r="H86" t="n">
        <v>27.95</v>
      </c>
      <c r="I86" t="n">
        <v>23.95</v>
      </c>
      <c r="J86" t="n">
        <v>26.21</v>
      </c>
      <c r="K86" t="n">
        <v>-0.39</v>
      </c>
      <c r="L86" t="n">
        <v>-7.34</v>
      </c>
      <c r="M86" t="n">
        <v>-5.44</v>
      </c>
      <c r="N86" t="inlineStr">
        <is>
          <t>-</t>
        </is>
      </c>
      <c r="O86" t="inlineStr">
        <is>
          <t>-</t>
        </is>
      </c>
    </row>
    <row r="87">
      <c r="A87" s="5" t="inlineStr">
        <is>
          <t>Gewinnwachstum 5J in %</t>
        </is>
      </c>
      <c r="B87" s="5" t="inlineStr">
        <is>
          <t>Earnings Growth 5Y in %</t>
        </is>
      </c>
      <c r="C87" t="n">
        <v>7.08</v>
      </c>
      <c r="D87" t="n">
        <v>3.97</v>
      </c>
      <c r="E87" t="n">
        <v>6.03</v>
      </c>
      <c r="F87" t="n">
        <v>17.51</v>
      </c>
      <c r="G87" t="n">
        <v>24.18</v>
      </c>
      <c r="H87" t="n">
        <v>17.84</v>
      </c>
      <c r="I87" t="n">
        <v>11.93</v>
      </c>
      <c r="J87" t="n">
        <v>12.46</v>
      </c>
      <c r="K87" t="n">
        <v>-2.2</v>
      </c>
      <c r="L87" t="inlineStr">
        <is>
          <t>-</t>
        </is>
      </c>
      <c r="M87" t="inlineStr">
        <is>
          <t>-</t>
        </is>
      </c>
      <c r="N87" t="inlineStr">
        <is>
          <t>-</t>
        </is>
      </c>
      <c r="O87" t="inlineStr">
        <is>
          <t>-</t>
        </is>
      </c>
    </row>
    <row r="88">
      <c r="A88" s="5" t="inlineStr">
        <is>
          <t>Gewinnwachstum 10J in %</t>
        </is>
      </c>
      <c r="B88" s="5" t="inlineStr">
        <is>
          <t>Earnings Growth 10Y in %</t>
        </is>
      </c>
      <c r="C88" t="n">
        <v>12.46</v>
      </c>
      <c r="D88" t="n">
        <v>7.95</v>
      </c>
      <c r="E88" t="n">
        <v>9.25</v>
      </c>
      <c r="F88" t="n">
        <v>7.66</v>
      </c>
      <c r="G88" t="inlineStr">
        <is>
          <t>-</t>
        </is>
      </c>
      <c r="H88" t="inlineStr">
        <is>
          <t>-</t>
        </is>
      </c>
      <c r="I88" t="inlineStr">
        <is>
          <t>-</t>
        </is>
      </c>
      <c r="J88" t="inlineStr">
        <is>
          <t>-</t>
        </is>
      </c>
      <c r="K88" t="inlineStr">
        <is>
          <t>-</t>
        </is>
      </c>
      <c r="L88" t="inlineStr">
        <is>
          <t>-</t>
        </is>
      </c>
      <c r="M88" t="inlineStr">
        <is>
          <t>-</t>
        </is>
      </c>
      <c r="N88" t="inlineStr">
        <is>
          <t>-</t>
        </is>
      </c>
      <c r="O88" t="inlineStr">
        <is>
          <t>-</t>
        </is>
      </c>
    </row>
    <row r="89">
      <c r="A89" s="5" t="inlineStr">
        <is>
          <t>PEG Ratio</t>
        </is>
      </c>
      <c r="B89" s="5" t="inlineStr">
        <is>
          <t>KGW Kurs/Gewinn/Wachstum</t>
        </is>
      </c>
      <c r="C89" t="n">
        <v>2.06</v>
      </c>
      <c r="D89" t="n">
        <v>4.94</v>
      </c>
      <c r="E89" t="n">
        <v>2.54</v>
      </c>
      <c r="F89" t="n">
        <v>0.9399999999999999</v>
      </c>
      <c r="G89" t="n">
        <v>0.67</v>
      </c>
      <c r="H89" t="n">
        <v>1.1</v>
      </c>
      <c r="I89" t="n">
        <v>1.42</v>
      </c>
      <c r="J89" t="n">
        <v>1.27</v>
      </c>
      <c r="K89" t="n">
        <v>-9.82</v>
      </c>
      <c r="L89" t="inlineStr">
        <is>
          <t>-</t>
        </is>
      </c>
      <c r="M89" t="inlineStr">
        <is>
          <t>-</t>
        </is>
      </c>
      <c r="N89" t="inlineStr">
        <is>
          <t>-</t>
        </is>
      </c>
      <c r="O89" t="inlineStr">
        <is>
          <t>-</t>
        </is>
      </c>
    </row>
    <row r="90">
      <c r="A90" s="5" t="inlineStr">
        <is>
          <t>EBIT-Wachstum 1J in %</t>
        </is>
      </c>
      <c r="B90" s="5" t="inlineStr">
        <is>
          <t>EBIT Growth 1Y in %</t>
        </is>
      </c>
      <c r="C90" t="n">
        <v>47.91</v>
      </c>
      <c r="D90" t="n">
        <v>-27.21</v>
      </c>
      <c r="E90" t="n">
        <v>17.74</v>
      </c>
      <c r="F90" t="n">
        <v>-21.38</v>
      </c>
      <c r="G90" t="n">
        <v>18.88</v>
      </c>
      <c r="H90" t="n">
        <v>17.79</v>
      </c>
      <c r="I90" t="n">
        <v>-12.21</v>
      </c>
      <c r="J90" t="n">
        <v>54.13</v>
      </c>
      <c r="K90" t="n">
        <v>12.21</v>
      </c>
      <c r="L90" t="n">
        <v>-10.5</v>
      </c>
      <c r="M90" t="n">
        <v>-4.66</v>
      </c>
      <c r="N90" t="n">
        <v>16.36</v>
      </c>
      <c r="O90" t="inlineStr">
        <is>
          <t>-</t>
        </is>
      </c>
    </row>
    <row r="91">
      <c r="A91" s="5" t="inlineStr">
        <is>
          <t>EBIT-Wachstum 3J in %</t>
        </is>
      </c>
      <c r="B91" s="5" t="inlineStr">
        <is>
          <t>EBIT Growth 3Y in %</t>
        </is>
      </c>
      <c r="C91" t="n">
        <v>12.81</v>
      </c>
      <c r="D91" t="n">
        <v>-10.28</v>
      </c>
      <c r="E91" t="n">
        <v>5.08</v>
      </c>
      <c r="F91" t="n">
        <v>5.1</v>
      </c>
      <c r="G91" t="n">
        <v>8.15</v>
      </c>
      <c r="H91" t="n">
        <v>19.9</v>
      </c>
      <c r="I91" t="n">
        <v>18.04</v>
      </c>
      <c r="J91" t="n">
        <v>18.61</v>
      </c>
      <c r="K91" t="n">
        <v>-0.98</v>
      </c>
      <c r="L91" t="n">
        <v>0.4</v>
      </c>
      <c r="M91" t="n">
        <v>3.9</v>
      </c>
      <c r="N91" t="inlineStr">
        <is>
          <t>-</t>
        </is>
      </c>
      <c r="O91" t="inlineStr">
        <is>
          <t>-</t>
        </is>
      </c>
    </row>
    <row r="92">
      <c r="A92" s="5" t="inlineStr">
        <is>
          <t>EBIT-Wachstum 5J in %</t>
        </is>
      </c>
      <c r="B92" s="5" t="inlineStr">
        <is>
          <t>EBIT Growth 5Y in %</t>
        </is>
      </c>
      <c r="C92" t="n">
        <v>7.19</v>
      </c>
      <c r="D92" t="n">
        <v>1.16</v>
      </c>
      <c r="E92" t="n">
        <v>4.16</v>
      </c>
      <c r="F92" t="n">
        <v>11.44</v>
      </c>
      <c r="G92" t="n">
        <v>18.16</v>
      </c>
      <c r="H92" t="n">
        <v>12.28</v>
      </c>
      <c r="I92" t="n">
        <v>7.79</v>
      </c>
      <c r="J92" t="n">
        <v>13.51</v>
      </c>
      <c r="K92" t="n">
        <v>2.68</v>
      </c>
      <c r="L92" t="inlineStr">
        <is>
          <t>-</t>
        </is>
      </c>
      <c r="M92" t="inlineStr">
        <is>
          <t>-</t>
        </is>
      </c>
      <c r="N92" t="inlineStr">
        <is>
          <t>-</t>
        </is>
      </c>
      <c r="O92" t="inlineStr">
        <is>
          <t>-</t>
        </is>
      </c>
    </row>
    <row r="93">
      <c r="A93" s="5" t="inlineStr">
        <is>
          <t>EBIT-Wachstum 10J in %</t>
        </is>
      </c>
      <c r="B93" s="5" t="inlineStr">
        <is>
          <t>EBIT Growth 10Y in %</t>
        </is>
      </c>
      <c r="C93" t="n">
        <v>9.74</v>
      </c>
      <c r="D93" t="n">
        <v>4.48</v>
      </c>
      <c r="E93" t="n">
        <v>8.84</v>
      </c>
      <c r="F93" t="n">
        <v>7.06</v>
      </c>
      <c r="G93" t="inlineStr">
        <is>
          <t>-</t>
        </is>
      </c>
      <c r="H93" t="inlineStr">
        <is>
          <t>-</t>
        </is>
      </c>
      <c r="I93" t="inlineStr">
        <is>
          <t>-</t>
        </is>
      </c>
      <c r="J93" t="inlineStr">
        <is>
          <t>-</t>
        </is>
      </c>
      <c r="K93" t="inlineStr">
        <is>
          <t>-</t>
        </is>
      </c>
      <c r="L93" t="inlineStr">
        <is>
          <t>-</t>
        </is>
      </c>
      <c r="M93" t="inlineStr">
        <is>
          <t>-</t>
        </is>
      </c>
      <c r="N93" t="inlineStr">
        <is>
          <t>-</t>
        </is>
      </c>
      <c r="O93" t="inlineStr">
        <is>
          <t>-</t>
        </is>
      </c>
    </row>
    <row r="94">
      <c r="A94" s="5" t="inlineStr">
        <is>
          <t>Op.Cashflow Wachstum 1J in %</t>
        </is>
      </c>
      <c r="B94" s="5" t="inlineStr">
        <is>
          <t>Op.Cashflow Wachstum 1Y in %</t>
        </is>
      </c>
      <c r="C94" t="n">
        <v>19.4</v>
      </c>
      <c r="D94" t="n">
        <v>33.7</v>
      </c>
      <c r="E94" t="n">
        <v>87.81999999999999</v>
      </c>
      <c r="F94" t="n">
        <v>-89.5</v>
      </c>
      <c r="G94" t="n">
        <v>291.05</v>
      </c>
      <c r="H94" t="n">
        <v>18.56</v>
      </c>
      <c r="I94" t="n">
        <v>14.26</v>
      </c>
      <c r="J94" t="n">
        <v>-66.11</v>
      </c>
      <c r="K94" t="n">
        <v>136.84</v>
      </c>
      <c r="L94" t="n">
        <v>201.94</v>
      </c>
      <c r="M94" t="n">
        <v>-77.95</v>
      </c>
      <c r="N94" t="n">
        <v>-3.93</v>
      </c>
      <c r="O94" t="inlineStr">
        <is>
          <t>-</t>
        </is>
      </c>
    </row>
    <row r="95">
      <c r="A95" s="5" t="inlineStr">
        <is>
          <t>Op.Cashflow Wachstum 3J in %</t>
        </is>
      </c>
      <c r="B95" s="5" t="inlineStr">
        <is>
          <t>Op.Cashflow Wachstum 3Y in %</t>
        </is>
      </c>
      <c r="C95" t="n">
        <v>46.97</v>
      </c>
      <c r="D95" t="n">
        <v>10.67</v>
      </c>
      <c r="E95" t="n">
        <v>96.45999999999999</v>
      </c>
      <c r="F95" t="n">
        <v>73.37</v>
      </c>
      <c r="G95" t="n">
        <v>107.96</v>
      </c>
      <c r="H95" t="n">
        <v>-11.1</v>
      </c>
      <c r="I95" t="n">
        <v>28.33</v>
      </c>
      <c r="J95" t="n">
        <v>90.89</v>
      </c>
      <c r="K95" t="n">
        <v>86.94</v>
      </c>
      <c r="L95" t="n">
        <v>40.02</v>
      </c>
      <c r="M95" t="n">
        <v>-27.29</v>
      </c>
      <c r="N95" t="inlineStr">
        <is>
          <t>-</t>
        </is>
      </c>
      <c r="O95" t="inlineStr">
        <is>
          <t>-</t>
        </is>
      </c>
    </row>
    <row r="96">
      <c r="A96" s="5" t="inlineStr">
        <is>
          <t>Op.Cashflow Wachstum 5J in %</t>
        </is>
      </c>
      <c r="B96" s="5" t="inlineStr">
        <is>
          <t>Op.Cashflow Wachstum 5Y in %</t>
        </is>
      </c>
      <c r="C96" t="n">
        <v>68.48999999999999</v>
      </c>
      <c r="D96" t="n">
        <v>68.33</v>
      </c>
      <c r="E96" t="n">
        <v>64.44</v>
      </c>
      <c r="F96" t="n">
        <v>33.65</v>
      </c>
      <c r="G96" t="n">
        <v>78.92</v>
      </c>
      <c r="H96" t="n">
        <v>61.1</v>
      </c>
      <c r="I96" t="n">
        <v>41.8</v>
      </c>
      <c r="J96" t="n">
        <v>38.16</v>
      </c>
      <c r="K96" t="n">
        <v>51.38</v>
      </c>
      <c r="L96" t="inlineStr">
        <is>
          <t>-</t>
        </is>
      </c>
      <c r="M96" t="inlineStr">
        <is>
          <t>-</t>
        </is>
      </c>
      <c r="N96" t="inlineStr">
        <is>
          <t>-</t>
        </is>
      </c>
      <c r="O96" t="inlineStr">
        <is>
          <t>-</t>
        </is>
      </c>
    </row>
    <row r="97">
      <c r="A97" s="5" t="inlineStr">
        <is>
          <t>Op.Cashflow Wachstum 10J in %</t>
        </is>
      </c>
      <c r="B97" s="5" t="inlineStr">
        <is>
          <t>Op.Cashflow Wachstum 10Y in %</t>
        </is>
      </c>
      <c r="C97" t="n">
        <v>64.8</v>
      </c>
      <c r="D97" t="n">
        <v>55.06</v>
      </c>
      <c r="E97" t="n">
        <v>51.3</v>
      </c>
      <c r="F97" t="n">
        <v>42.52</v>
      </c>
      <c r="G97" t="inlineStr">
        <is>
          <t>-</t>
        </is>
      </c>
      <c r="H97" t="inlineStr">
        <is>
          <t>-</t>
        </is>
      </c>
      <c r="I97" t="inlineStr">
        <is>
          <t>-</t>
        </is>
      </c>
      <c r="J97" t="inlineStr">
        <is>
          <t>-</t>
        </is>
      </c>
      <c r="K97" t="inlineStr">
        <is>
          <t>-</t>
        </is>
      </c>
      <c r="L97" t="inlineStr">
        <is>
          <t>-</t>
        </is>
      </c>
      <c r="M97" t="inlineStr">
        <is>
          <t>-</t>
        </is>
      </c>
      <c r="N97" t="inlineStr">
        <is>
          <t>-</t>
        </is>
      </c>
      <c r="O97" t="inlineStr">
        <is>
          <t>-</t>
        </is>
      </c>
    </row>
    <row r="98">
      <c r="A98" s="5" t="inlineStr">
        <is>
          <t>Working Capital in Mio</t>
        </is>
      </c>
      <c r="B98" s="5" t="inlineStr">
        <is>
          <t>Working Capital in M</t>
        </is>
      </c>
      <c r="C98" t="n">
        <v>1319</v>
      </c>
      <c r="D98" t="n">
        <v>1117</v>
      </c>
      <c r="E98" t="n">
        <v>1080</v>
      </c>
      <c r="F98" t="n">
        <v>795.5</v>
      </c>
      <c r="G98" t="n">
        <v>936.4</v>
      </c>
      <c r="H98" t="n">
        <v>698.5</v>
      </c>
      <c r="I98" t="n">
        <v>436.5</v>
      </c>
      <c r="J98" t="n">
        <v>695.6</v>
      </c>
      <c r="K98" t="n">
        <v>535</v>
      </c>
      <c r="L98" t="n">
        <v>479.5</v>
      </c>
      <c r="M98" t="n">
        <v>393.5</v>
      </c>
      <c r="N98" t="n">
        <v>468.3</v>
      </c>
      <c r="O98" t="n">
        <v>475.2</v>
      </c>
      <c r="P98" t="n">
        <v>475.2</v>
      </c>
    </row>
  </sheetData>
  <pageMargins bottom="1" footer="0.5" header="0.5" left="0.75" right="0.75" top="1"/>
</worksheet>
</file>

<file path=xl/worksheets/sheet54.xml><?xml version="1.0" encoding="utf-8"?>
<worksheet xmlns="http://schemas.openxmlformats.org/spreadsheetml/2006/main">
  <sheetPr>
    <outlinePr summaryBelow="1" summaryRight="1"/>
    <pageSetUpPr/>
  </sheetPr>
  <dimension ref="A1:R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2"/>
    <col customWidth="1" max="14" min="14" width="12"/>
    <col customWidth="1" max="15" min="15" width="9"/>
    <col customWidth="1" max="16" min="16" width="8"/>
    <col customWidth="1" max="17" min="17" width="9"/>
    <col customWidth="1" max="18" min="18" width="8"/>
  </cols>
  <sheetData>
    <row r="1">
      <c r="A1" s="1" t="inlineStr">
        <is>
          <t xml:space="preserve">LAND SECURITIES GROUP PLC </t>
        </is>
      </c>
      <c r="B1" s="2" t="inlineStr">
        <is>
          <t>WKN: A2DW9E  ISIN: GB00BYW0PQ60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+44-20-7413-9000</t>
        </is>
      </c>
      <c r="G4" t="inlineStr">
        <is>
          <t>03.01.2020</t>
        </is>
      </c>
      <c r="H4" t="inlineStr">
        <is>
          <t>Dividend Payout</t>
        </is>
      </c>
      <c r="J4" t="inlineStr">
        <is>
          <t>BlackRock, Inc.</t>
        </is>
      </c>
      <c r="L4" t="inlineStr">
        <is>
          <t>9,99%</t>
        </is>
      </c>
    </row>
    <row r="5">
      <c r="A5" s="5" t="inlineStr">
        <is>
          <t>Ticker</t>
        </is>
      </c>
      <c r="B5" t="inlineStr">
        <is>
          <t>LSU2</t>
        </is>
      </c>
      <c r="C5" s="5" t="inlineStr">
        <is>
          <t>Fax</t>
        </is>
      </c>
      <c r="D5" s="5" t="inlineStr"/>
      <c r="E5" t="inlineStr">
        <is>
          <t>+44-20-7925-0202</t>
        </is>
      </c>
      <c r="G5" t="inlineStr">
        <is>
          <t>09.04.2020</t>
        </is>
      </c>
      <c r="H5" t="inlineStr">
        <is>
          <t>Dividend Payout</t>
        </is>
      </c>
      <c r="J5" t="inlineStr">
        <is>
          <t>Norges Bank Investment Management</t>
        </is>
      </c>
      <c r="L5" t="inlineStr">
        <is>
          <t>7,34%</t>
        </is>
      </c>
    </row>
    <row r="6">
      <c r="A6" s="5" t="inlineStr">
        <is>
          <t>Gelistet Seit / Listed Since</t>
        </is>
      </c>
      <c r="B6" t="inlineStr">
        <is>
          <t>-</t>
        </is>
      </c>
      <c r="C6" s="5" t="inlineStr">
        <is>
          <t>Internet</t>
        </is>
      </c>
      <c r="D6" s="5" t="inlineStr"/>
      <c r="E6" t="inlineStr">
        <is>
          <t>http://www.landsecurities.com</t>
        </is>
      </c>
      <c r="G6" t="inlineStr">
        <is>
          <t>12.05.2020</t>
        </is>
      </c>
      <c r="H6" t="inlineStr">
        <is>
          <t>Preliminary Results</t>
        </is>
      </c>
      <c r="J6" t="inlineStr">
        <is>
          <t>The Vanguard Group, Inc.</t>
        </is>
      </c>
      <c r="L6" t="inlineStr">
        <is>
          <t>4,05%</t>
        </is>
      </c>
    </row>
    <row r="7">
      <c r="A7" s="5" t="inlineStr">
        <is>
          <t>Nominalwert / Nominal Value</t>
        </is>
      </c>
      <c r="B7" t="inlineStr">
        <is>
          <t>0,10</t>
        </is>
      </c>
      <c r="C7" s="5" t="inlineStr">
        <is>
          <t>Inv. Relations Telefon / Phone</t>
        </is>
      </c>
      <c r="D7" s="5" t="inlineStr"/>
      <c r="E7" t="inlineStr">
        <is>
          <t>+44-20-7413-9000</t>
        </is>
      </c>
      <c r="G7" t="inlineStr">
        <is>
          <t>08.06.2020</t>
        </is>
      </c>
      <c r="H7" t="inlineStr">
        <is>
          <t>Publication Of Annual Report</t>
        </is>
      </c>
      <c r="J7" t="inlineStr">
        <is>
          <t>Legal &amp; General Investment Management Ltd</t>
        </is>
      </c>
      <c r="L7" t="inlineStr">
        <is>
          <t>3,26%</t>
        </is>
      </c>
    </row>
    <row r="8">
      <c r="A8" s="5" t="inlineStr">
        <is>
          <t>Land / Country</t>
        </is>
      </c>
      <c r="B8" t="inlineStr">
        <is>
          <t>Großbritannien</t>
        </is>
      </c>
      <c r="C8" s="5" t="inlineStr">
        <is>
          <t>Inv. Relations E-Mail</t>
        </is>
      </c>
      <c r="D8" s="5" t="inlineStr"/>
      <c r="E8" t="inlineStr">
        <is>
          <t>investor.relations@landsecurities.com</t>
        </is>
      </c>
      <c r="G8" t="inlineStr">
        <is>
          <t>23.07.2020</t>
        </is>
      </c>
      <c r="H8" t="inlineStr">
        <is>
          <t>Dividend Payout</t>
        </is>
      </c>
      <c r="J8" t="inlineStr">
        <is>
          <t>Aberdeen Standard Investments</t>
        </is>
      </c>
      <c r="L8" t="inlineStr">
        <is>
          <t>3,19%</t>
        </is>
      </c>
    </row>
    <row r="9">
      <c r="A9" s="5" t="inlineStr">
        <is>
          <t>Währung / Currency</t>
        </is>
      </c>
      <c r="B9" t="inlineStr">
        <is>
          <t>GBP</t>
        </is>
      </c>
      <c r="C9" s="5" t="inlineStr">
        <is>
          <t>Kontaktperson / Contact Person</t>
        </is>
      </c>
      <c r="D9" s="5" t="inlineStr"/>
      <c r="E9" t="inlineStr">
        <is>
          <t>Edward Thacker</t>
        </is>
      </c>
      <c r="G9" t="inlineStr">
        <is>
          <t>02.10.2020</t>
        </is>
      </c>
      <c r="H9" t="inlineStr">
        <is>
          <t>Dividend Payout</t>
        </is>
      </c>
      <c r="J9" t="inlineStr">
        <is>
          <t>Freefloat</t>
        </is>
      </c>
      <c r="L9" t="inlineStr">
        <is>
          <t>72,17%</t>
        </is>
      </c>
    </row>
    <row r="10">
      <c r="A10" s="5" t="inlineStr">
        <is>
          <t>Branche / Industry</t>
        </is>
      </c>
      <c r="B10" t="inlineStr">
        <is>
          <t>Real Estate</t>
        </is>
      </c>
      <c r="C10" s="5" t="inlineStr">
        <is>
          <t>10.11.2020</t>
        </is>
      </c>
      <c r="D10" s="5" t="inlineStr">
        <is>
          <t>Score Half Year</t>
        </is>
      </c>
    </row>
    <row r="11">
      <c r="A11" s="5" t="inlineStr">
        <is>
          <t>Sektor / Sector</t>
        </is>
      </c>
      <c r="B11" t="inlineStr">
        <is>
          <t>Various</t>
        </is>
      </c>
    </row>
    <row r="12">
      <c r="A12" s="5" t="inlineStr">
        <is>
          <t>Typ / Genre</t>
        </is>
      </c>
      <c r="B12" t="inlineStr">
        <is>
          <t>Namensaktie</t>
        </is>
      </c>
    </row>
    <row r="13">
      <c r="A13" s="5" t="inlineStr">
        <is>
          <t>Adresse / Address</t>
        </is>
      </c>
      <c r="B13" t="inlineStr">
        <is>
          <t>Land Securities Group plc100 Victoria Street  UK-London SW1E 5JL</t>
        </is>
      </c>
    </row>
    <row r="14">
      <c r="A14" s="5" t="inlineStr">
        <is>
          <t>Management</t>
        </is>
      </c>
      <c r="B14" t="inlineStr">
        <is>
          <t>Mark Allen, Martin Greenslade, Colette O’Shea, Barry Hoffman, Tim Ashby</t>
        </is>
      </c>
    </row>
    <row r="15">
      <c r="A15" s="5" t="inlineStr">
        <is>
          <t>Aufsichtsrat / Board</t>
        </is>
      </c>
      <c r="B15" t="inlineStr">
        <is>
          <t>Cressida Hogg, Mark Allen, Martin Greenslade, Colette O’Shea, Edward Bonham Carter, Stacey Rauch, Nicholas Cadbury, Madeleine Cosgrave, Christophe Evain</t>
        </is>
      </c>
    </row>
    <row r="16">
      <c r="A16" s="5" t="inlineStr">
        <is>
          <t>Beschreibung</t>
        </is>
      </c>
      <c r="B16" t="inlineStr">
        <is>
          <t>Land Securities Group plc ist ein Immobilienunternehmen. Die Geschäftsaktivitäten der Gesellschaft sind in die Divisionen Retail Portfolio und London Portfolio gegliedert und umfassen gewerblich genutzte Immobilien in Grossbritannien an erstklassigen Lagen. Die Aktivitäten von Land Securities beinhalten das Projektmanagement von der Planung über die Konstruktion bis hin zu Marketing und Vertrieb wie auch das Immobilienmanagement bestehender Gebäude. Der Konzern investiert in grosse Einkaufszentren, Einzelhandelsparks, Hotels und Bürogebäude in Stadtzentren und Stadtnähe wie beispielsweise: Cardinal Place und New Street Square in London, White Rose centre und Trinity Leeds, Leeds, Gunwharf Quays und Portsmouth. Mit einer kommerziellen Gewerbefläche von über zwei Millionen Quadratmetern ist Land Securities eine der führenden europäischen Immobiliengesellschaften. Im Weiteren ist Land Securities Group in Kooperation mit anderen Immobiliengesellschaften und Unternehmen in der Planung, dem Bau und der Bewirtschaftung von Immobilienprojekten investiert. Die Gesellschaft wurde 1944 von Harold Samuel gegründet und hat ihren Hauptsitz in London, UK. Copyright 2014 FINANCE BASE AG</t>
        </is>
      </c>
    </row>
    <row r="17">
      <c r="A17" s="5" t="inlineStr">
        <is>
          <t>Profile</t>
        </is>
      </c>
      <c r="B17" t="inlineStr">
        <is>
          <t>Land Securities Group plc is a real estate company. The business activities of the company are divided into the divisions Retail portfolio and London portfolio and business include real estate used in the UK in prime locations. The activities of Land Securities include project management from planning and design through to marketing and sales, as well as real estate management of existing buildings. The Group invests in large shopping centers, retail parks, hotels and office buildings in city centers and town such as: Cardinal Place and New Street Square, London, White Rose center and Trinity Leeds, Leeds, Gunwharf Quays and Portsmouth. With a commercial business area of ​​over two million square meters Land Securities is one of the leading European real estate companies. In addition, Land Securities Group invests in cooperation with other real estate companies and businesses in the planning, construction and management of real estate projects. The company was founded in 1944 by Harold Samuel and is headquartered in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row>
    <row r="19">
      <c r="A19" s="5" t="inlineStr">
        <is>
          <t>Bilanz in Mio.  GBP per  31.03</t>
        </is>
      </c>
      <c r="B19" s="5" t="inlineStr">
        <is>
          <t>Balance Sheet in M  GBP per  31.03</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2007</v>
      </c>
      <c r="R19" s="5" t="n">
        <v>2006</v>
      </c>
    </row>
    <row r="20">
      <c r="A20" s="5" t="inlineStr">
        <is>
          <t>Umsatz</t>
        </is>
      </c>
      <c r="B20" s="5" t="inlineStr">
        <is>
          <t>Revenue</t>
        </is>
      </c>
      <c r="C20" t="n">
        <v>757</v>
      </c>
      <c r="D20" t="n">
        <v>852</v>
      </c>
      <c r="E20" t="n">
        <v>787</v>
      </c>
      <c r="F20" t="n">
        <v>942.5</v>
      </c>
      <c r="G20" t="n">
        <v>770.4</v>
      </c>
      <c r="H20" t="n">
        <v>716.5</v>
      </c>
      <c r="I20" t="n">
        <v>736.6</v>
      </c>
      <c r="J20" t="n">
        <v>671.5</v>
      </c>
      <c r="K20" t="n">
        <v>701.9</v>
      </c>
      <c r="L20" t="n">
        <v>833.4</v>
      </c>
      <c r="M20" t="n">
        <v>821.2</v>
      </c>
      <c r="N20" t="n">
        <v>818</v>
      </c>
      <c r="O20" t="inlineStr">
        <is>
          <t>-</t>
        </is>
      </c>
      <c r="P20" t="inlineStr">
        <is>
          <t>-</t>
        </is>
      </c>
      <c r="Q20" t="inlineStr">
        <is>
          <t>-</t>
        </is>
      </c>
      <c r="R20" t="inlineStr">
        <is>
          <t>-</t>
        </is>
      </c>
    </row>
    <row r="21">
      <c r="A21" s="5" t="inlineStr">
        <is>
          <t>Operatives Ergebnis (EBIT)</t>
        </is>
      </c>
      <c r="B21" s="5" t="inlineStr">
        <is>
          <t>EBIT Earning Before Interest &amp; Tax</t>
        </is>
      </c>
      <c r="C21" t="n">
        <v>-40</v>
      </c>
      <c r="D21" t="n">
        <v>478</v>
      </c>
      <c r="E21" t="n">
        <v>365</v>
      </c>
      <c r="F21" t="n">
        <v>860.9</v>
      </c>
      <c r="G21" t="n">
        <v>2347</v>
      </c>
      <c r="H21" t="n">
        <v>1093</v>
      </c>
      <c r="I21" t="n">
        <v>648.2</v>
      </c>
      <c r="J21" t="n">
        <v>645.1</v>
      </c>
      <c r="K21" t="n">
        <v>1300</v>
      </c>
      <c r="L21" t="n">
        <v>1144</v>
      </c>
      <c r="M21" t="n">
        <v>-3842</v>
      </c>
      <c r="N21" t="n">
        <v>-600.5</v>
      </c>
      <c r="O21" t="inlineStr">
        <is>
          <t>-</t>
        </is>
      </c>
      <c r="P21" t="inlineStr">
        <is>
          <t>-</t>
        </is>
      </c>
      <c r="Q21" t="inlineStr">
        <is>
          <t>-</t>
        </is>
      </c>
      <c r="R21" t="inlineStr">
        <is>
          <t>-</t>
        </is>
      </c>
    </row>
    <row r="22">
      <c r="A22" s="5" t="inlineStr">
        <is>
          <t>Finanzergebnis</t>
        </is>
      </c>
      <c r="B22" s="5" t="inlineStr">
        <is>
          <t>Financial Result</t>
        </is>
      </c>
      <c r="C22" t="n">
        <v>-83</v>
      </c>
      <c r="D22" t="n">
        <v>-729</v>
      </c>
      <c r="E22" t="n">
        <v>-253</v>
      </c>
      <c r="F22" t="n">
        <v>112.6</v>
      </c>
      <c r="G22" t="n">
        <v>69.8</v>
      </c>
      <c r="H22" t="n">
        <v>15.7</v>
      </c>
      <c r="I22" t="n">
        <v>-115.2</v>
      </c>
      <c r="J22" t="n">
        <v>-129.4</v>
      </c>
      <c r="K22" t="n">
        <v>-72.2</v>
      </c>
      <c r="L22" t="n">
        <v>-74.5</v>
      </c>
      <c r="M22" t="n">
        <v>-931.5</v>
      </c>
      <c r="N22" t="n">
        <v>-387.5</v>
      </c>
      <c r="O22" t="inlineStr">
        <is>
          <t>-</t>
        </is>
      </c>
      <c r="P22" t="inlineStr">
        <is>
          <t>-</t>
        </is>
      </c>
      <c r="Q22" t="inlineStr">
        <is>
          <t>-</t>
        </is>
      </c>
      <c r="R22" t="inlineStr">
        <is>
          <t>-</t>
        </is>
      </c>
    </row>
    <row r="23">
      <c r="A23" s="5" t="inlineStr">
        <is>
          <t>Ergebnis vor Steuer (EBT)</t>
        </is>
      </c>
      <c r="B23" s="5" t="inlineStr">
        <is>
          <t>EBT Earning Before Tax</t>
        </is>
      </c>
      <c r="C23" t="n">
        <v>-123</v>
      </c>
      <c r="D23" t="n">
        <v>-251</v>
      </c>
      <c r="E23" t="n">
        <v>112</v>
      </c>
      <c r="F23" t="n">
        <v>973.5</v>
      </c>
      <c r="G23" t="n">
        <v>2417</v>
      </c>
      <c r="H23" t="n">
        <v>1109</v>
      </c>
      <c r="I23" t="n">
        <v>533</v>
      </c>
      <c r="J23" t="n">
        <v>515.7</v>
      </c>
      <c r="K23" t="n">
        <v>1227</v>
      </c>
      <c r="L23" t="n">
        <v>1069</v>
      </c>
      <c r="M23" t="n">
        <v>-4773</v>
      </c>
      <c r="N23" t="n">
        <v>-988</v>
      </c>
      <c r="O23" t="inlineStr">
        <is>
          <t>-</t>
        </is>
      </c>
      <c r="P23" t="inlineStr">
        <is>
          <t>-</t>
        </is>
      </c>
      <c r="Q23" t="inlineStr">
        <is>
          <t>-</t>
        </is>
      </c>
      <c r="R23" t="inlineStr">
        <is>
          <t>-</t>
        </is>
      </c>
    </row>
    <row r="24">
      <c r="A24" s="5" t="inlineStr">
        <is>
          <t>Ergebnis nach Steuer</t>
        </is>
      </c>
      <c r="B24" s="5" t="inlineStr">
        <is>
          <t>Earnings after tax</t>
        </is>
      </c>
      <c r="C24" t="n">
        <v>-119</v>
      </c>
      <c r="D24" t="n">
        <v>-252</v>
      </c>
      <c r="E24" t="n">
        <v>113</v>
      </c>
      <c r="F24" t="n">
        <v>975.9</v>
      </c>
      <c r="G24" t="n">
        <v>2417</v>
      </c>
      <c r="H24" t="n">
        <v>1117</v>
      </c>
      <c r="I24" t="n">
        <v>533</v>
      </c>
      <c r="J24" t="n">
        <v>523.7</v>
      </c>
      <c r="K24" t="n">
        <v>1244</v>
      </c>
      <c r="L24" t="n">
        <v>1092</v>
      </c>
      <c r="M24" t="n">
        <v>-4774</v>
      </c>
      <c r="N24" t="n">
        <v>-972.9</v>
      </c>
      <c r="O24" t="inlineStr">
        <is>
          <t>-</t>
        </is>
      </c>
      <c r="P24" t="inlineStr">
        <is>
          <t>-</t>
        </is>
      </c>
      <c r="Q24" t="inlineStr">
        <is>
          <t>-</t>
        </is>
      </c>
      <c r="R24" t="inlineStr">
        <is>
          <t>-</t>
        </is>
      </c>
    </row>
    <row r="25">
      <c r="A25" s="5" t="inlineStr">
        <is>
          <t>Minderheitenanteil</t>
        </is>
      </c>
      <c r="B25" s="5" t="inlineStr">
        <is>
          <t>Minority Share</t>
        </is>
      </c>
      <c r="C25" t="inlineStr">
        <is>
          <t>-</t>
        </is>
      </c>
      <c r="D25" t="inlineStr">
        <is>
          <t>-</t>
        </is>
      </c>
      <c r="E25" t="inlineStr">
        <is>
          <t>-</t>
        </is>
      </c>
      <c r="F25" t="inlineStr">
        <is>
          <t>-</t>
        </is>
      </c>
      <c r="G25" t="inlineStr">
        <is>
          <t>-</t>
        </is>
      </c>
      <c r="H25" t="inlineStr">
        <is>
          <t>-</t>
        </is>
      </c>
      <c r="I25" t="inlineStr">
        <is>
          <t>-</t>
        </is>
      </c>
      <c r="J25" t="n">
        <v>-0.8</v>
      </c>
      <c r="K25" t="n">
        <v>-2.5</v>
      </c>
      <c r="L25" t="n">
        <v>-3.5</v>
      </c>
      <c r="M25" t="n">
        <v>3.3</v>
      </c>
      <c r="N25" t="inlineStr">
        <is>
          <t>-</t>
        </is>
      </c>
      <c r="O25" t="inlineStr">
        <is>
          <t>-</t>
        </is>
      </c>
      <c r="P25" t="inlineStr">
        <is>
          <t>-</t>
        </is>
      </c>
      <c r="Q25" t="inlineStr">
        <is>
          <t>-</t>
        </is>
      </c>
      <c r="R25" t="inlineStr">
        <is>
          <t>-</t>
        </is>
      </c>
    </row>
    <row r="26">
      <c r="A26" s="5" t="inlineStr">
        <is>
          <t>Jahresüberschuss/-fehlbetrag</t>
        </is>
      </c>
      <c r="B26" s="5" t="inlineStr">
        <is>
          <t>Net Profit</t>
        </is>
      </c>
      <c r="C26" t="n">
        <v>-119</v>
      </c>
      <c r="D26" t="n">
        <v>-252</v>
      </c>
      <c r="E26" t="n">
        <v>113</v>
      </c>
      <c r="F26" t="n">
        <v>975.9</v>
      </c>
      <c r="G26" t="n">
        <v>2417</v>
      </c>
      <c r="H26" t="n">
        <v>1117</v>
      </c>
      <c r="I26" t="n">
        <v>533</v>
      </c>
      <c r="J26" t="n">
        <v>522.9</v>
      </c>
      <c r="K26" t="n">
        <v>1242</v>
      </c>
      <c r="L26" t="n">
        <v>1089</v>
      </c>
      <c r="M26" t="n">
        <v>-5191</v>
      </c>
      <c r="N26" t="n">
        <v>-830.8</v>
      </c>
      <c r="O26" t="inlineStr">
        <is>
          <t>-</t>
        </is>
      </c>
      <c r="P26" t="inlineStr">
        <is>
          <t>-</t>
        </is>
      </c>
      <c r="Q26" t="inlineStr">
        <is>
          <t>-</t>
        </is>
      </c>
      <c r="R26" t="inlineStr">
        <is>
          <t>-</t>
        </is>
      </c>
    </row>
    <row r="27">
      <c r="A27" s="5" t="inlineStr">
        <is>
          <t>Summe Umlaufvermögen</t>
        </is>
      </c>
      <c r="B27" s="5" t="inlineStr">
        <is>
          <t>Current Assets</t>
        </is>
      </c>
      <c r="C27" t="n">
        <v>524</v>
      </c>
      <c r="D27" t="n">
        <v>572</v>
      </c>
      <c r="E27" t="n">
        <v>591</v>
      </c>
      <c r="F27" t="n">
        <v>613.2</v>
      </c>
      <c r="G27" t="n">
        <v>649.7</v>
      </c>
      <c r="H27" t="n">
        <v>594.6</v>
      </c>
      <c r="I27" t="n">
        <v>570.2</v>
      </c>
      <c r="J27" t="n">
        <v>951.9</v>
      </c>
      <c r="K27" t="n">
        <v>556.3</v>
      </c>
      <c r="L27" t="n">
        <v>678.3</v>
      </c>
      <c r="M27" t="n">
        <v>2126</v>
      </c>
      <c r="N27" t="n">
        <v>1728</v>
      </c>
      <c r="O27" t="inlineStr">
        <is>
          <t>-</t>
        </is>
      </c>
      <c r="P27" t="inlineStr">
        <is>
          <t>-</t>
        </is>
      </c>
      <c r="Q27" t="inlineStr">
        <is>
          <t>-</t>
        </is>
      </c>
      <c r="R27" t="inlineStr">
        <is>
          <t>-</t>
        </is>
      </c>
    </row>
    <row r="28">
      <c r="A28" s="5" t="inlineStr">
        <is>
          <t>Summe Anlagevermögen</t>
        </is>
      </c>
      <c r="B28" s="5" t="inlineStr">
        <is>
          <t>Fixed Assets</t>
        </is>
      </c>
      <c r="C28" t="n">
        <v>13510</v>
      </c>
      <c r="D28" t="n">
        <v>13897</v>
      </c>
      <c r="E28" t="n">
        <v>14253</v>
      </c>
      <c r="F28" t="n">
        <v>14377</v>
      </c>
      <c r="G28" t="n">
        <v>14228</v>
      </c>
      <c r="H28" t="n">
        <v>11577</v>
      </c>
      <c r="I28" t="n">
        <v>11216</v>
      </c>
      <c r="J28" t="n">
        <v>9868</v>
      </c>
      <c r="K28" t="n">
        <v>10115</v>
      </c>
      <c r="L28" t="n">
        <v>9045</v>
      </c>
      <c r="M28" t="n">
        <v>9046</v>
      </c>
      <c r="N28" t="n">
        <v>14888</v>
      </c>
      <c r="O28" t="inlineStr">
        <is>
          <t>-</t>
        </is>
      </c>
      <c r="P28" t="inlineStr">
        <is>
          <t>-</t>
        </is>
      </c>
      <c r="Q28" t="inlineStr">
        <is>
          <t>-</t>
        </is>
      </c>
      <c r="R28" t="inlineStr">
        <is>
          <t>-</t>
        </is>
      </c>
    </row>
    <row r="29">
      <c r="A29" s="5" t="inlineStr">
        <is>
          <t>Summe Aktiva</t>
        </is>
      </c>
      <c r="B29" s="5" t="inlineStr">
        <is>
          <t>Total Assets</t>
        </is>
      </c>
      <c r="C29" t="n">
        <v>14034</v>
      </c>
      <c r="D29" t="n">
        <v>14469</v>
      </c>
      <c r="E29" t="n">
        <v>14844</v>
      </c>
      <c r="F29" t="n">
        <v>14990</v>
      </c>
      <c r="G29" t="n">
        <v>14877</v>
      </c>
      <c r="H29" t="n">
        <v>12172</v>
      </c>
      <c r="I29" t="n">
        <v>11786</v>
      </c>
      <c r="J29" t="n">
        <v>10820</v>
      </c>
      <c r="K29" t="n">
        <v>10671</v>
      </c>
      <c r="L29" t="n">
        <v>9723</v>
      </c>
      <c r="M29" t="n">
        <v>11172</v>
      </c>
      <c r="N29" t="n">
        <v>16616</v>
      </c>
      <c r="O29" t="inlineStr">
        <is>
          <t>-</t>
        </is>
      </c>
      <c r="P29" t="inlineStr">
        <is>
          <t>-</t>
        </is>
      </c>
      <c r="Q29" t="inlineStr">
        <is>
          <t>-</t>
        </is>
      </c>
      <c r="R29" t="inlineStr">
        <is>
          <t>-</t>
        </is>
      </c>
    </row>
    <row r="30">
      <c r="A30" s="5" t="inlineStr">
        <is>
          <t>Summe kurzfristiges Fremdkapital</t>
        </is>
      </c>
      <c r="B30" s="5" t="inlineStr">
        <is>
          <t>Short-Term Debt</t>
        </is>
      </c>
      <c r="C30" t="n">
        <v>1225</v>
      </c>
      <c r="D30" t="n">
        <v>1180</v>
      </c>
      <c r="E30" t="n">
        <v>713</v>
      </c>
      <c r="F30" t="n">
        <v>327.2</v>
      </c>
      <c r="G30" t="n">
        <v>568.1</v>
      </c>
      <c r="H30" t="n">
        <v>844.7</v>
      </c>
      <c r="I30" t="n">
        <v>837.8</v>
      </c>
      <c r="J30" t="n">
        <v>402.3</v>
      </c>
      <c r="K30" t="n">
        <v>499.1</v>
      </c>
      <c r="L30" t="n">
        <v>817.7</v>
      </c>
      <c r="M30" t="n">
        <v>900.4</v>
      </c>
      <c r="N30" t="n">
        <v>2362</v>
      </c>
      <c r="O30" t="inlineStr">
        <is>
          <t>-</t>
        </is>
      </c>
      <c r="P30" t="inlineStr">
        <is>
          <t>-</t>
        </is>
      </c>
      <c r="Q30" t="inlineStr">
        <is>
          <t>-</t>
        </is>
      </c>
      <c r="R30" t="inlineStr">
        <is>
          <t>-</t>
        </is>
      </c>
    </row>
    <row r="31">
      <c r="A31" s="5" t="inlineStr">
        <is>
          <t>Summe langfristiges Fremdkapital</t>
        </is>
      </c>
      <c r="B31" s="5" t="inlineStr">
        <is>
          <t>Long-Term Debt</t>
        </is>
      </c>
      <c r="C31" t="n">
        <v>2889</v>
      </c>
      <c r="D31" t="n">
        <v>2797</v>
      </c>
      <c r="E31" t="n">
        <v>2615</v>
      </c>
      <c r="F31" t="n">
        <v>2964</v>
      </c>
      <c r="G31" t="n">
        <v>3703</v>
      </c>
      <c r="H31" t="n">
        <v>2909</v>
      </c>
      <c r="I31" t="n">
        <v>3461</v>
      </c>
      <c r="J31" t="n">
        <v>3262</v>
      </c>
      <c r="K31" t="n">
        <v>3360</v>
      </c>
      <c r="L31" t="n">
        <v>3216</v>
      </c>
      <c r="M31" t="n">
        <v>5451</v>
      </c>
      <c r="N31" t="n">
        <v>4672</v>
      </c>
      <c r="O31" t="inlineStr">
        <is>
          <t>-</t>
        </is>
      </c>
      <c r="P31" t="inlineStr">
        <is>
          <t>-</t>
        </is>
      </c>
      <c r="Q31" t="inlineStr">
        <is>
          <t>-</t>
        </is>
      </c>
      <c r="R31" t="inlineStr">
        <is>
          <t>-</t>
        </is>
      </c>
    </row>
    <row r="32">
      <c r="A32" s="5" t="inlineStr">
        <is>
          <t>Summe Fremdkapital</t>
        </is>
      </c>
      <c r="B32" s="5" t="inlineStr">
        <is>
          <t>Total Liabilities</t>
        </is>
      </c>
      <c r="C32" t="n">
        <v>4114</v>
      </c>
      <c r="D32" t="n">
        <v>3977</v>
      </c>
      <c r="E32" t="n">
        <v>3328</v>
      </c>
      <c r="F32" t="n">
        <v>3291</v>
      </c>
      <c r="G32" t="n">
        <v>4271</v>
      </c>
      <c r="H32" t="n">
        <v>3753</v>
      </c>
      <c r="I32" t="n">
        <v>4299</v>
      </c>
      <c r="J32" t="n">
        <v>3664</v>
      </c>
      <c r="K32" t="n">
        <v>3859</v>
      </c>
      <c r="L32" t="n">
        <v>4034</v>
      </c>
      <c r="M32" t="n">
        <v>6352</v>
      </c>
      <c r="N32" t="n">
        <v>7033</v>
      </c>
      <c r="O32" t="inlineStr">
        <is>
          <t>-</t>
        </is>
      </c>
      <c r="P32" t="inlineStr">
        <is>
          <t>-</t>
        </is>
      </c>
      <c r="Q32" t="inlineStr">
        <is>
          <t>-</t>
        </is>
      </c>
      <c r="R32" t="inlineStr">
        <is>
          <t>-</t>
        </is>
      </c>
    </row>
    <row r="33">
      <c r="A33" s="5" t="inlineStr">
        <is>
          <t>Minderheitenanteil</t>
        </is>
      </c>
      <c r="B33" s="5" t="inlineStr">
        <is>
          <t>Minority Share</t>
        </is>
      </c>
      <c r="C33" t="inlineStr">
        <is>
          <t>-</t>
        </is>
      </c>
      <c r="D33" t="inlineStr">
        <is>
          <t>-</t>
        </is>
      </c>
      <c r="E33" t="inlineStr">
        <is>
          <t>-</t>
        </is>
      </c>
      <c r="F33" t="inlineStr">
        <is>
          <t>-</t>
        </is>
      </c>
      <c r="G33" t="inlineStr">
        <is>
          <t>-</t>
        </is>
      </c>
      <c r="H33" t="inlineStr">
        <is>
          <t>-</t>
        </is>
      </c>
      <c r="I33" t="inlineStr">
        <is>
          <t>-</t>
        </is>
      </c>
      <c r="J33" t="n">
        <v>0.2</v>
      </c>
      <c r="K33" t="n">
        <v>0.8</v>
      </c>
      <c r="L33" t="n">
        <v>-0.9</v>
      </c>
      <c r="M33" t="n">
        <v>-3.3</v>
      </c>
      <c r="N33" t="inlineStr">
        <is>
          <t>-</t>
        </is>
      </c>
      <c r="O33" t="inlineStr">
        <is>
          <t>-</t>
        </is>
      </c>
      <c r="P33" t="inlineStr">
        <is>
          <t>-</t>
        </is>
      </c>
      <c r="Q33" t="inlineStr">
        <is>
          <t>-</t>
        </is>
      </c>
      <c r="R33" t="inlineStr">
        <is>
          <t>-</t>
        </is>
      </c>
    </row>
    <row r="34">
      <c r="A34" s="5" t="inlineStr">
        <is>
          <t>Summe Eigenkapital</t>
        </is>
      </c>
      <c r="B34" s="5" t="inlineStr">
        <is>
          <t>Equity</t>
        </is>
      </c>
      <c r="C34" t="n">
        <v>9920</v>
      </c>
      <c r="D34" t="n">
        <v>10492</v>
      </c>
      <c r="E34" t="n">
        <v>11516</v>
      </c>
      <c r="F34" t="n">
        <v>11699</v>
      </c>
      <c r="G34" t="n">
        <v>10606</v>
      </c>
      <c r="H34" t="n">
        <v>8418</v>
      </c>
      <c r="I34" t="n">
        <v>7487</v>
      </c>
      <c r="J34" t="n">
        <v>7155</v>
      </c>
      <c r="K34" t="n">
        <v>6812</v>
      </c>
      <c r="L34" t="n">
        <v>5690</v>
      </c>
      <c r="M34" t="n">
        <v>4824</v>
      </c>
      <c r="N34" t="n">
        <v>9583</v>
      </c>
      <c r="O34" t="inlineStr">
        <is>
          <t>-</t>
        </is>
      </c>
      <c r="P34" t="inlineStr">
        <is>
          <t>-</t>
        </is>
      </c>
      <c r="Q34" t="inlineStr">
        <is>
          <t>-</t>
        </is>
      </c>
      <c r="R34" t="inlineStr">
        <is>
          <t>-</t>
        </is>
      </c>
    </row>
    <row r="35">
      <c r="A35" s="5" t="inlineStr">
        <is>
          <t>Summe Passiva</t>
        </is>
      </c>
      <c r="B35" s="5" t="inlineStr">
        <is>
          <t>Liabilities &amp; Shareholder Equity</t>
        </is>
      </c>
      <c r="C35" t="n">
        <v>14034</v>
      </c>
      <c r="D35" t="n">
        <v>14469</v>
      </c>
      <c r="E35" t="n">
        <v>14844</v>
      </c>
      <c r="F35" t="n">
        <v>14990</v>
      </c>
      <c r="G35" t="n">
        <v>14877</v>
      </c>
      <c r="H35" t="n">
        <v>12172</v>
      </c>
      <c r="I35" t="n">
        <v>11786</v>
      </c>
      <c r="J35" t="n">
        <v>10820</v>
      </c>
      <c r="K35" t="n">
        <v>10671</v>
      </c>
      <c r="L35" t="n">
        <v>9723</v>
      </c>
      <c r="M35" t="n">
        <v>11172</v>
      </c>
      <c r="N35" t="n">
        <v>16616</v>
      </c>
      <c r="O35" t="inlineStr">
        <is>
          <t>-</t>
        </is>
      </c>
      <c r="P35" t="inlineStr">
        <is>
          <t>-</t>
        </is>
      </c>
      <c r="Q35" t="inlineStr">
        <is>
          <t>-</t>
        </is>
      </c>
      <c r="R35" t="inlineStr">
        <is>
          <t>-</t>
        </is>
      </c>
    </row>
    <row r="36">
      <c r="A36" s="5" t="inlineStr">
        <is>
          <t>Mio.Aktien im Umlauf</t>
        </is>
      </c>
      <c r="B36" s="5" t="inlineStr">
        <is>
          <t>Million shares outstanding</t>
        </is>
      </c>
      <c r="C36" t="n">
        <v>751.3</v>
      </c>
      <c r="D36" t="n">
        <v>751.3</v>
      </c>
      <c r="E36" t="n">
        <v>801.25</v>
      </c>
      <c r="F36" t="n">
        <v>801.16</v>
      </c>
      <c r="G36" t="n">
        <v>800.9</v>
      </c>
      <c r="H36" t="n">
        <v>796.2</v>
      </c>
      <c r="I36" t="n">
        <v>789.1</v>
      </c>
      <c r="J36" t="n">
        <v>781.5</v>
      </c>
      <c r="K36" t="n">
        <v>771.1</v>
      </c>
      <c r="L36" t="n">
        <v>765</v>
      </c>
      <c r="M36" t="n">
        <v>762</v>
      </c>
      <c r="N36" t="n">
        <v>470.9</v>
      </c>
      <c r="O36" t="n">
        <v>470.4</v>
      </c>
      <c r="P36" t="inlineStr">
        <is>
          <t>-</t>
        </is>
      </c>
      <c r="Q36" t="n">
        <v>470.4</v>
      </c>
      <c r="R36" t="inlineStr">
        <is>
          <t>-</t>
        </is>
      </c>
    </row>
    <row r="37">
      <c r="A37" s="5" t="inlineStr">
        <is>
          <t>Gezeichnetes Kapital (in Mio.)</t>
        </is>
      </c>
      <c r="B37" s="5" t="inlineStr">
        <is>
          <t>Subscribed Capital in M</t>
        </is>
      </c>
      <c r="C37" t="n">
        <v>80</v>
      </c>
      <c r="D37" t="n">
        <v>80</v>
      </c>
      <c r="E37" t="n">
        <v>80.09999999999999</v>
      </c>
      <c r="F37" t="n">
        <v>80.09999999999999</v>
      </c>
      <c r="G37" t="n">
        <v>80.09999999999999</v>
      </c>
      <c r="H37" t="n">
        <v>79.90000000000001</v>
      </c>
      <c r="I37" t="n">
        <v>79.2</v>
      </c>
      <c r="J37" t="n">
        <v>78.5</v>
      </c>
      <c r="K37" t="n">
        <v>77.59999999999999</v>
      </c>
      <c r="L37" t="n">
        <v>76.5</v>
      </c>
      <c r="M37" t="n">
        <v>76.2</v>
      </c>
      <c r="N37" t="n">
        <v>47.1</v>
      </c>
      <c r="O37" t="n">
        <v>47</v>
      </c>
      <c r="P37" t="inlineStr">
        <is>
          <t>-</t>
        </is>
      </c>
      <c r="Q37" t="n">
        <v>47</v>
      </c>
      <c r="R37" t="inlineStr">
        <is>
          <t>-</t>
        </is>
      </c>
    </row>
    <row r="38">
      <c r="A38" s="5" t="inlineStr">
        <is>
          <t>Ergebnis je Aktie (brutto)</t>
        </is>
      </c>
      <c r="B38" s="5" t="inlineStr">
        <is>
          <t>Earnings per share</t>
        </is>
      </c>
      <c r="C38" t="n">
        <v>-0.16</v>
      </c>
      <c r="D38" t="n">
        <v>-0.33</v>
      </c>
      <c r="E38" t="n">
        <v>0.14</v>
      </c>
      <c r="F38" t="n">
        <v>1.22</v>
      </c>
      <c r="G38" t="n">
        <v>3.02</v>
      </c>
      <c r="H38" t="n">
        <v>1.39</v>
      </c>
      <c r="I38" t="n">
        <v>0.68</v>
      </c>
      <c r="J38" t="n">
        <v>0.66</v>
      </c>
      <c r="K38" t="n">
        <v>1.59</v>
      </c>
      <c r="L38" t="n">
        <v>1.4</v>
      </c>
      <c r="M38" t="n">
        <v>-6.26</v>
      </c>
      <c r="N38" t="n">
        <v>-2.1</v>
      </c>
      <c r="O38" t="inlineStr">
        <is>
          <t>-</t>
        </is>
      </c>
      <c r="P38" t="inlineStr">
        <is>
          <t>-</t>
        </is>
      </c>
      <c r="Q38" t="inlineStr">
        <is>
          <t>-</t>
        </is>
      </c>
      <c r="R38" t="inlineStr">
        <is>
          <t>-</t>
        </is>
      </c>
    </row>
    <row r="39">
      <c r="A39" s="5" t="inlineStr">
        <is>
          <t>Ergebnis je Aktie (unverwässert)</t>
        </is>
      </c>
      <c r="B39" s="5" t="inlineStr">
        <is>
          <t>Basic Earnings per share</t>
        </is>
      </c>
      <c r="C39" t="n">
        <v>-0.16</v>
      </c>
      <c r="D39" t="n">
        <v>-0.33</v>
      </c>
      <c r="E39" t="n">
        <v>1.43</v>
      </c>
      <c r="F39" t="n">
        <v>1.69</v>
      </c>
      <c r="G39" t="n">
        <v>3.06</v>
      </c>
      <c r="H39" t="n">
        <v>1.42</v>
      </c>
      <c r="I39" t="n">
        <v>0.68</v>
      </c>
      <c r="J39" t="n">
        <v>0.68</v>
      </c>
      <c r="K39" t="n">
        <v>1.62</v>
      </c>
      <c r="L39" t="n">
        <v>1.44</v>
      </c>
      <c r="M39" t="n">
        <v>-9.99</v>
      </c>
      <c r="N39" t="n">
        <v>-1.61</v>
      </c>
      <c r="O39" t="n">
        <v>7.54</v>
      </c>
      <c r="P39" t="inlineStr">
        <is>
          <t>-</t>
        </is>
      </c>
      <c r="Q39" t="n">
        <v>7.54</v>
      </c>
      <c r="R39" t="inlineStr">
        <is>
          <t>-</t>
        </is>
      </c>
    </row>
    <row r="40">
      <c r="A40" s="5" t="inlineStr">
        <is>
          <t>Ergebnis je Aktie (verwässert)</t>
        </is>
      </c>
      <c r="B40" s="5" t="inlineStr">
        <is>
          <t>Diluted Earnings per share</t>
        </is>
      </c>
      <c r="C40" t="n">
        <v>-0.16</v>
      </c>
      <c r="D40" t="n">
        <v>-0.33</v>
      </c>
      <c r="E40" t="n">
        <v>1.43</v>
      </c>
      <c r="F40" t="n">
        <v>1.69</v>
      </c>
      <c r="G40" t="n">
        <v>3.05</v>
      </c>
      <c r="H40" t="n">
        <v>1.42</v>
      </c>
      <c r="I40" t="n">
        <v>0.68</v>
      </c>
      <c r="J40" t="n">
        <v>0.67</v>
      </c>
      <c r="K40" t="n">
        <v>1.62</v>
      </c>
      <c r="L40" t="n">
        <v>1.44</v>
      </c>
      <c r="M40" t="n">
        <v>-9.99</v>
      </c>
      <c r="N40" t="n">
        <v>-1.61</v>
      </c>
      <c r="O40" t="inlineStr">
        <is>
          <t>-</t>
        </is>
      </c>
      <c r="P40" t="n">
        <v>7.54</v>
      </c>
      <c r="Q40" t="inlineStr">
        <is>
          <t>-</t>
        </is>
      </c>
      <c r="R40" t="n">
        <v>7.54</v>
      </c>
    </row>
    <row r="41">
      <c r="A41" s="5" t="inlineStr">
        <is>
          <t>Dividende je Aktie</t>
        </is>
      </c>
      <c r="B41" s="5" t="inlineStr">
        <is>
          <t>Dividend per share</t>
        </is>
      </c>
      <c r="C41" t="n">
        <v>0.46</v>
      </c>
      <c r="D41" t="n">
        <v>0.44</v>
      </c>
      <c r="E41" t="n">
        <v>0.39</v>
      </c>
      <c r="F41" t="n">
        <v>0.35</v>
      </c>
      <c r="G41" t="n">
        <v>0.32</v>
      </c>
      <c r="H41" t="n">
        <v>0.31</v>
      </c>
      <c r="I41" t="n">
        <v>0.3</v>
      </c>
      <c r="J41" t="n">
        <v>0.29</v>
      </c>
      <c r="K41" t="n">
        <v>0.28</v>
      </c>
      <c r="L41" t="n">
        <v>0.28</v>
      </c>
      <c r="M41" t="n">
        <v>0.57</v>
      </c>
      <c r="N41" t="n">
        <v>0.64</v>
      </c>
      <c r="O41" t="n">
        <v>0.53</v>
      </c>
      <c r="P41" t="inlineStr">
        <is>
          <t>-</t>
        </is>
      </c>
      <c r="Q41" t="n">
        <v>0.53</v>
      </c>
      <c r="R41" t="inlineStr">
        <is>
          <t>-</t>
        </is>
      </c>
    </row>
    <row r="42">
      <c r="A42" s="5" t="inlineStr">
        <is>
          <t>Dividendenausschüttung in Mio</t>
        </is>
      </c>
      <c r="B42" s="5" t="inlineStr">
        <is>
          <t>Dividend Payment in M</t>
        </is>
      </c>
      <c r="C42" t="n">
        <v>338</v>
      </c>
      <c r="D42" t="n">
        <v>314</v>
      </c>
      <c r="E42" t="n">
        <v>289</v>
      </c>
      <c r="F42" t="n">
        <v>255.6</v>
      </c>
      <c r="G42" t="n">
        <v>247</v>
      </c>
      <c r="H42" t="n">
        <v>236.5</v>
      </c>
      <c r="I42" t="n">
        <v>232.4</v>
      </c>
      <c r="J42" t="n">
        <v>225.8</v>
      </c>
      <c r="K42" t="n">
        <v>213.6</v>
      </c>
      <c r="L42" t="n">
        <v>235.5</v>
      </c>
      <c r="M42" t="n">
        <v>302.4</v>
      </c>
      <c r="N42" t="n">
        <v>308.4</v>
      </c>
      <c r="O42" t="n">
        <v>223</v>
      </c>
      <c r="P42" t="inlineStr">
        <is>
          <t>-</t>
        </is>
      </c>
      <c r="Q42" t="n">
        <v>223</v>
      </c>
      <c r="R42" t="inlineStr">
        <is>
          <t>-</t>
        </is>
      </c>
    </row>
    <row r="43">
      <c r="A43" s="5" t="inlineStr">
        <is>
          <t>Umsatz</t>
        </is>
      </c>
      <c r="B43" s="5" t="inlineStr">
        <is>
          <t>Revenue</t>
        </is>
      </c>
      <c r="C43" t="n">
        <v>1.01</v>
      </c>
      <c r="D43" t="n">
        <v>1.13</v>
      </c>
      <c r="E43" t="n">
        <v>0.98</v>
      </c>
      <c r="F43" t="n">
        <v>1.18</v>
      </c>
      <c r="G43" t="n">
        <v>0.96</v>
      </c>
      <c r="H43" t="n">
        <v>0.9</v>
      </c>
      <c r="I43" t="n">
        <v>0.93</v>
      </c>
      <c r="J43" t="n">
        <v>0.86</v>
      </c>
      <c r="K43" t="n">
        <v>0.91</v>
      </c>
      <c r="L43" t="n">
        <v>1.09</v>
      </c>
      <c r="M43" t="n">
        <v>1.08</v>
      </c>
      <c r="N43" t="n">
        <v>1.74</v>
      </c>
      <c r="O43" t="inlineStr">
        <is>
          <t>-</t>
        </is>
      </c>
      <c r="P43" t="inlineStr">
        <is>
          <t>-</t>
        </is>
      </c>
      <c r="Q43" t="inlineStr">
        <is>
          <t>-</t>
        </is>
      </c>
      <c r="R43" t="inlineStr">
        <is>
          <t>-</t>
        </is>
      </c>
    </row>
    <row r="44">
      <c r="A44" s="5" t="inlineStr">
        <is>
          <t>Buchwert je Aktie</t>
        </is>
      </c>
      <c r="B44" s="5" t="inlineStr">
        <is>
          <t>Book value per share</t>
        </is>
      </c>
      <c r="C44" t="n">
        <v>13.2</v>
      </c>
      <c r="D44" t="n">
        <v>13.97</v>
      </c>
      <c r="E44" t="n">
        <v>14.37</v>
      </c>
      <c r="F44" t="n">
        <v>14.6</v>
      </c>
      <c r="G44" t="n">
        <v>13.24</v>
      </c>
      <c r="H44" t="n">
        <v>10.57</v>
      </c>
      <c r="I44" t="n">
        <v>9.49</v>
      </c>
      <c r="J44" t="n">
        <v>9.16</v>
      </c>
      <c r="K44" t="n">
        <v>8.83</v>
      </c>
      <c r="L44" t="n">
        <v>7.44</v>
      </c>
      <c r="M44" t="n">
        <v>6.33</v>
      </c>
      <c r="N44" t="n">
        <v>20.35</v>
      </c>
      <c r="O44" t="inlineStr">
        <is>
          <t>-</t>
        </is>
      </c>
      <c r="P44" t="inlineStr">
        <is>
          <t>-</t>
        </is>
      </c>
      <c r="Q44" t="inlineStr">
        <is>
          <t>-</t>
        </is>
      </c>
      <c r="R44" t="inlineStr">
        <is>
          <t>-</t>
        </is>
      </c>
    </row>
    <row r="45">
      <c r="A45" s="5" t="inlineStr">
        <is>
          <t>Cashflow je Aktie</t>
        </is>
      </c>
      <c r="B45" s="5" t="inlineStr">
        <is>
          <t>Cashflow per share</t>
        </is>
      </c>
      <c r="C45" t="n">
        <v>0.5600000000000001</v>
      </c>
      <c r="D45" t="n">
        <v>0.59</v>
      </c>
      <c r="E45" t="n">
        <v>0.48</v>
      </c>
      <c r="F45" t="n">
        <v>0.54</v>
      </c>
      <c r="G45" t="n">
        <v>0.29</v>
      </c>
      <c r="H45" t="n">
        <v>0.2</v>
      </c>
      <c r="I45" t="n">
        <v>0.31</v>
      </c>
      <c r="J45" t="n">
        <v>0.33</v>
      </c>
      <c r="K45" t="n">
        <v>0.2</v>
      </c>
      <c r="L45" t="n">
        <v>0.23</v>
      </c>
      <c r="M45" t="n">
        <v>0.48</v>
      </c>
      <c r="N45" t="inlineStr">
        <is>
          <t>-</t>
        </is>
      </c>
      <c r="O45" t="inlineStr">
        <is>
          <t>-</t>
        </is>
      </c>
      <c r="P45" t="inlineStr">
        <is>
          <t>-</t>
        </is>
      </c>
      <c r="Q45" t="inlineStr">
        <is>
          <t>-</t>
        </is>
      </c>
      <c r="R45" t="inlineStr">
        <is>
          <t>-</t>
        </is>
      </c>
    </row>
    <row r="46">
      <c r="A46" s="5" t="inlineStr">
        <is>
          <t>Bilanzsumme je Aktie</t>
        </is>
      </c>
      <c r="B46" s="5" t="inlineStr">
        <is>
          <t>Total assets per share</t>
        </is>
      </c>
      <c r="C46" t="n">
        <v>18.68</v>
      </c>
      <c r="D46" t="n">
        <v>19.26</v>
      </c>
      <c r="E46" t="n">
        <v>18.53</v>
      </c>
      <c r="F46" t="n">
        <v>18.71</v>
      </c>
      <c r="G46" t="n">
        <v>18.58</v>
      </c>
      <c r="H46" t="n">
        <v>15.29</v>
      </c>
      <c r="I46" t="n">
        <v>14.94</v>
      </c>
      <c r="J46" t="n">
        <v>13.84</v>
      </c>
      <c r="K46" t="n">
        <v>13.84</v>
      </c>
      <c r="L46" t="n">
        <v>12.71</v>
      </c>
      <c r="M46" t="n">
        <v>14.66</v>
      </c>
      <c r="N46" t="n">
        <v>35.29</v>
      </c>
      <c r="O46" t="inlineStr">
        <is>
          <t>-</t>
        </is>
      </c>
      <c r="P46" t="inlineStr">
        <is>
          <t>-</t>
        </is>
      </c>
      <c r="Q46" t="inlineStr">
        <is>
          <t>-</t>
        </is>
      </c>
      <c r="R46" t="inlineStr">
        <is>
          <t>-</t>
        </is>
      </c>
    </row>
    <row r="47">
      <c r="A47" s="5" t="inlineStr">
        <is>
          <t>Personal am Ende des Jahres</t>
        </is>
      </c>
      <c r="B47" s="5" t="inlineStr">
        <is>
          <t>Staff at the end of year</t>
        </is>
      </c>
      <c r="C47" t="n">
        <v>578</v>
      </c>
      <c r="D47" t="n">
        <v>570</v>
      </c>
      <c r="E47" t="n">
        <v>583</v>
      </c>
      <c r="F47" t="n">
        <v>609</v>
      </c>
      <c r="G47" t="n">
        <v>625</v>
      </c>
      <c r="H47" t="n">
        <v>614</v>
      </c>
      <c r="I47" t="n">
        <v>591</v>
      </c>
      <c r="J47" t="n">
        <v>656</v>
      </c>
      <c r="K47" t="n">
        <v>692</v>
      </c>
      <c r="L47" t="n">
        <v>651</v>
      </c>
      <c r="M47" t="n">
        <v>1660</v>
      </c>
      <c r="N47" t="n">
        <v>1689</v>
      </c>
      <c r="O47" t="n">
        <v>1648</v>
      </c>
      <c r="P47" t="inlineStr">
        <is>
          <t>-</t>
        </is>
      </c>
      <c r="Q47" t="n">
        <v>1648</v>
      </c>
      <c r="R47" t="inlineStr">
        <is>
          <t>-</t>
        </is>
      </c>
    </row>
    <row r="48">
      <c r="A48" s="5" t="inlineStr">
        <is>
          <t>Personalaufwand in Mio. GBP</t>
        </is>
      </c>
      <c r="B48" s="5" t="inlineStr"/>
      <c r="C48" t="n">
        <v>62</v>
      </c>
      <c r="D48" t="n">
        <v>62</v>
      </c>
      <c r="E48" t="n">
        <v>60</v>
      </c>
      <c r="F48" t="n">
        <v>65</v>
      </c>
      <c r="G48" t="n">
        <v>68.7</v>
      </c>
      <c r="H48" t="n">
        <v>65.40000000000001</v>
      </c>
      <c r="I48" t="n">
        <v>61.3</v>
      </c>
      <c r="J48" t="n">
        <v>65.8</v>
      </c>
      <c r="K48" t="n">
        <v>56.7</v>
      </c>
      <c r="L48" t="n">
        <v>54</v>
      </c>
      <c r="M48" t="n">
        <v>112</v>
      </c>
      <c r="N48" t="n">
        <v>107.2</v>
      </c>
      <c r="O48" t="n">
        <v>98.7</v>
      </c>
      <c r="P48" t="inlineStr">
        <is>
          <t>-</t>
        </is>
      </c>
      <c r="Q48" t="n">
        <v>98.7</v>
      </c>
      <c r="R48" t="inlineStr">
        <is>
          <t>-</t>
        </is>
      </c>
    </row>
    <row r="49">
      <c r="A49" s="5" t="inlineStr">
        <is>
          <t>Aufwand je Mitarbeiter in GBP</t>
        </is>
      </c>
      <c r="B49" s="5" t="inlineStr"/>
      <c r="C49" t="n">
        <v>107266</v>
      </c>
      <c r="D49" t="n">
        <v>108772</v>
      </c>
      <c r="E49" t="n">
        <v>102916</v>
      </c>
      <c r="F49" t="n">
        <v>106732</v>
      </c>
      <c r="G49" t="n">
        <v>109920</v>
      </c>
      <c r="H49" t="n">
        <v>106515</v>
      </c>
      <c r="I49" t="n">
        <v>103723</v>
      </c>
      <c r="J49" t="n">
        <v>100305</v>
      </c>
      <c r="K49" t="n">
        <v>81936</v>
      </c>
      <c r="L49" t="n">
        <v>82949</v>
      </c>
      <c r="M49" t="n">
        <v>67470</v>
      </c>
      <c r="N49" t="n">
        <v>63470</v>
      </c>
      <c r="O49" t="n">
        <v>59891</v>
      </c>
      <c r="P49" t="inlineStr">
        <is>
          <t>-</t>
        </is>
      </c>
      <c r="Q49" t="n">
        <v>59891</v>
      </c>
      <c r="R49" t="inlineStr">
        <is>
          <t>-</t>
        </is>
      </c>
    </row>
    <row r="50">
      <c r="A50" s="5" t="inlineStr">
        <is>
          <t>Umsatz je Aktie</t>
        </is>
      </c>
      <c r="B50" s="5" t="inlineStr">
        <is>
          <t>Revenue per share</t>
        </is>
      </c>
      <c r="C50" t="n">
        <v>1310000</v>
      </c>
      <c r="D50" t="n">
        <v>1490000</v>
      </c>
      <c r="E50" t="n">
        <v>1350000</v>
      </c>
      <c r="F50" t="n">
        <v>1550000</v>
      </c>
      <c r="G50" t="n">
        <v>1230000</v>
      </c>
      <c r="H50" t="n">
        <v>1170000</v>
      </c>
      <c r="I50" t="n">
        <v>1250000</v>
      </c>
      <c r="J50" t="n">
        <v>1020000</v>
      </c>
      <c r="K50" t="n">
        <v>1010000</v>
      </c>
      <c r="L50" t="n">
        <v>1280000</v>
      </c>
      <c r="M50" t="n">
        <v>494699</v>
      </c>
      <c r="N50" t="n">
        <v>484310</v>
      </c>
      <c r="O50" t="inlineStr">
        <is>
          <t>-</t>
        </is>
      </c>
      <c r="P50" t="inlineStr">
        <is>
          <t>-</t>
        </is>
      </c>
      <c r="Q50" t="inlineStr">
        <is>
          <t>-</t>
        </is>
      </c>
      <c r="R50" t="inlineStr">
        <is>
          <t>-</t>
        </is>
      </c>
    </row>
    <row r="51">
      <c r="A51" s="5" t="inlineStr">
        <is>
          <t>Bruttoergebnis je Mitarbeiter in GBP</t>
        </is>
      </c>
      <c r="B51" s="5" t="inlineStr"/>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row>
    <row r="52">
      <c r="A52" s="5" t="inlineStr">
        <is>
          <t>Gewinn je Mitarbeiter in GBP</t>
        </is>
      </c>
      <c r="B52" s="5" t="inlineStr"/>
      <c r="C52" t="n">
        <v>-205882</v>
      </c>
      <c r="D52" t="n">
        <v>-442105</v>
      </c>
      <c r="E52" t="n">
        <v>193825</v>
      </c>
      <c r="F52" t="n">
        <v>1600000</v>
      </c>
      <c r="G52" t="n">
        <v>3870000</v>
      </c>
      <c r="H52" t="n">
        <v>1820000</v>
      </c>
      <c r="I52" t="n">
        <v>901861</v>
      </c>
      <c r="J52" t="n">
        <v>797104</v>
      </c>
      <c r="K52" t="n">
        <v>1790000</v>
      </c>
      <c r="L52" t="n">
        <v>1670000</v>
      </c>
      <c r="M52" t="n">
        <v>-3130000</v>
      </c>
      <c r="N52" t="n">
        <v>-491889</v>
      </c>
      <c r="O52" t="inlineStr">
        <is>
          <t>-</t>
        </is>
      </c>
      <c r="P52" t="inlineStr">
        <is>
          <t>-</t>
        </is>
      </c>
      <c r="Q52" t="inlineStr">
        <is>
          <t>-</t>
        </is>
      </c>
      <c r="R52" t="inlineStr">
        <is>
          <t>-</t>
        </is>
      </c>
    </row>
    <row r="53">
      <c r="A53" s="5" t="inlineStr">
        <is>
          <t>KGV (Kurs/Gewinn)</t>
        </is>
      </c>
      <c r="B53" s="5" t="inlineStr">
        <is>
          <t>PE (price/earnings)</t>
        </is>
      </c>
      <c r="C53" t="inlineStr">
        <is>
          <t>-</t>
        </is>
      </c>
      <c r="D53" t="inlineStr">
        <is>
          <t>-</t>
        </is>
      </c>
      <c r="E53" t="n">
        <v>7.4</v>
      </c>
      <c r="F53" t="n">
        <v>6.4</v>
      </c>
      <c r="G53" t="n">
        <v>4.1</v>
      </c>
      <c r="H53" t="n">
        <v>7.2</v>
      </c>
      <c r="I53" t="n">
        <v>12.2</v>
      </c>
      <c r="J53" t="n">
        <v>10.6</v>
      </c>
      <c r="K53" t="n">
        <v>4.5</v>
      </c>
      <c r="L53" t="n">
        <v>4.7</v>
      </c>
      <c r="M53" t="inlineStr">
        <is>
          <t>-</t>
        </is>
      </c>
      <c r="N53" t="inlineStr">
        <is>
          <t>-</t>
        </is>
      </c>
      <c r="O53" t="n">
        <v>2.8</v>
      </c>
      <c r="P53" t="inlineStr">
        <is>
          <t>-</t>
        </is>
      </c>
      <c r="Q53" t="n">
        <v>2.8</v>
      </c>
      <c r="R53" t="inlineStr">
        <is>
          <t>-</t>
        </is>
      </c>
    </row>
    <row r="54">
      <c r="A54" s="5" t="inlineStr">
        <is>
          <t>KUV (Kurs/Umsatz)</t>
        </is>
      </c>
      <c r="B54" s="5" t="inlineStr">
        <is>
          <t>PS (price/sales)</t>
        </is>
      </c>
      <c r="C54" t="n">
        <v>9.06</v>
      </c>
      <c r="D54" t="n">
        <v>8.26</v>
      </c>
      <c r="E54" t="n">
        <v>10.78</v>
      </c>
      <c r="F54" t="n">
        <v>9.27</v>
      </c>
      <c r="G54" t="n">
        <v>13.05</v>
      </c>
      <c r="H54" t="n">
        <v>11.36</v>
      </c>
      <c r="I54" t="n">
        <v>8.880000000000001</v>
      </c>
      <c r="J54" t="n">
        <v>8.41</v>
      </c>
      <c r="K54" t="n">
        <v>8.06</v>
      </c>
      <c r="L54" t="n">
        <v>6.21</v>
      </c>
      <c r="M54" t="n">
        <v>4.05</v>
      </c>
      <c r="N54" t="n">
        <v>8.69</v>
      </c>
      <c r="O54" t="inlineStr">
        <is>
          <t>-</t>
        </is>
      </c>
      <c r="P54" t="inlineStr">
        <is>
          <t>-</t>
        </is>
      </c>
      <c r="Q54" t="inlineStr">
        <is>
          <t>-</t>
        </is>
      </c>
      <c r="R54" t="inlineStr">
        <is>
          <t>-</t>
        </is>
      </c>
    </row>
    <row r="55">
      <c r="A55" s="5" t="inlineStr">
        <is>
          <t>KBV (Kurs/Buchwert)</t>
        </is>
      </c>
      <c r="B55" s="5" t="inlineStr">
        <is>
          <t>PB (price/book value)</t>
        </is>
      </c>
      <c r="C55" t="n">
        <v>0.6899999999999999</v>
      </c>
      <c r="D55" t="n">
        <v>0.67</v>
      </c>
      <c r="E55" t="n">
        <v>0.74</v>
      </c>
      <c r="F55" t="n">
        <v>0.75</v>
      </c>
      <c r="G55" t="n">
        <v>0.95</v>
      </c>
      <c r="H55" t="n">
        <v>0.97</v>
      </c>
      <c r="I55" t="n">
        <v>0.87</v>
      </c>
      <c r="J55" t="n">
        <v>0.79</v>
      </c>
      <c r="K55" t="n">
        <v>0.83</v>
      </c>
      <c r="L55" t="n">
        <v>0.91</v>
      </c>
      <c r="M55" t="n">
        <v>0.6899999999999999</v>
      </c>
      <c r="N55" t="n">
        <v>0.74</v>
      </c>
      <c r="O55" t="inlineStr">
        <is>
          <t>-</t>
        </is>
      </c>
      <c r="P55" t="inlineStr">
        <is>
          <t>-</t>
        </is>
      </c>
      <c r="Q55" t="inlineStr">
        <is>
          <t>-</t>
        </is>
      </c>
      <c r="R55" t="inlineStr">
        <is>
          <t>-</t>
        </is>
      </c>
    </row>
    <row r="56">
      <c r="A56" s="5" t="inlineStr">
        <is>
          <t>KCV (Kurs/Cashflow)</t>
        </is>
      </c>
      <c r="B56" s="5" t="inlineStr">
        <is>
          <t>PC (price/cashflow)</t>
        </is>
      </c>
      <c r="C56" t="n">
        <v>16.18</v>
      </c>
      <c r="D56" t="n">
        <v>15.82</v>
      </c>
      <c r="E56" t="n">
        <v>21.98</v>
      </c>
      <c r="F56" t="n">
        <v>20.18</v>
      </c>
      <c r="G56" t="n">
        <v>43.05</v>
      </c>
      <c r="H56" t="n">
        <v>51.31</v>
      </c>
      <c r="I56" t="n">
        <v>26.52</v>
      </c>
      <c r="J56" t="n">
        <v>22.24</v>
      </c>
      <c r="K56" t="n">
        <v>36.87</v>
      </c>
      <c r="L56" t="n">
        <v>28.84</v>
      </c>
      <c r="M56" t="n">
        <v>9.07</v>
      </c>
      <c r="N56" t="n">
        <v>-8882</v>
      </c>
      <c r="O56" t="inlineStr">
        <is>
          <t>-</t>
        </is>
      </c>
      <c r="P56" t="inlineStr">
        <is>
          <t>-</t>
        </is>
      </c>
      <c r="Q56" t="inlineStr">
        <is>
          <t>-</t>
        </is>
      </c>
      <c r="R56" t="inlineStr">
        <is>
          <t>-</t>
        </is>
      </c>
    </row>
    <row r="57">
      <c r="A57" s="5" t="inlineStr">
        <is>
          <t>Dividendenrendite in %</t>
        </is>
      </c>
      <c r="B57" s="5" t="inlineStr">
        <is>
          <t>Dividend Yield in %</t>
        </is>
      </c>
      <c r="C57" t="n">
        <v>4.99</v>
      </c>
      <c r="D57" t="n">
        <v>4.72</v>
      </c>
      <c r="E57" t="n">
        <v>3.64</v>
      </c>
      <c r="F57" t="n">
        <v>3.21</v>
      </c>
      <c r="G57" t="n">
        <v>2.55</v>
      </c>
      <c r="H57" t="n">
        <v>3.03</v>
      </c>
      <c r="I57" t="n">
        <v>3.62</v>
      </c>
      <c r="J57" t="n">
        <v>4.01</v>
      </c>
      <c r="K57" t="n">
        <v>3.81</v>
      </c>
      <c r="L57" t="n">
        <v>4.14</v>
      </c>
      <c r="M57" t="n">
        <v>13.04</v>
      </c>
      <c r="N57" t="n">
        <v>4.24</v>
      </c>
      <c r="O57" t="n">
        <v>2.56</v>
      </c>
      <c r="P57" t="inlineStr">
        <is>
          <t>-</t>
        </is>
      </c>
      <c r="Q57" t="n">
        <v>2.56</v>
      </c>
      <c r="R57" t="inlineStr">
        <is>
          <t>-</t>
        </is>
      </c>
    </row>
    <row r="58">
      <c r="A58" s="5" t="inlineStr">
        <is>
          <t>Gewinnrendite in %</t>
        </is>
      </c>
      <c r="B58" s="5" t="inlineStr">
        <is>
          <t>Return on profit in %</t>
        </is>
      </c>
      <c r="C58" t="n">
        <v>-1.8</v>
      </c>
      <c r="D58" t="n">
        <v>-3.5</v>
      </c>
      <c r="E58" t="n">
        <v>13.5</v>
      </c>
      <c r="F58" t="n">
        <v>15.5</v>
      </c>
      <c r="G58" t="n">
        <v>24.4</v>
      </c>
      <c r="H58" t="n">
        <v>13.9</v>
      </c>
      <c r="I58" t="n">
        <v>8.199999999999999</v>
      </c>
      <c r="J58" t="n">
        <v>9.4</v>
      </c>
      <c r="K58" t="n">
        <v>22.1</v>
      </c>
      <c r="L58" t="n">
        <v>21.3</v>
      </c>
      <c r="M58" t="n">
        <v>-228.6</v>
      </c>
      <c r="N58" t="n">
        <v>-10.7</v>
      </c>
      <c r="O58" t="n">
        <v>36.4</v>
      </c>
      <c r="P58" t="inlineStr">
        <is>
          <t>-</t>
        </is>
      </c>
      <c r="Q58" t="n">
        <v>36.4</v>
      </c>
      <c r="R58" t="inlineStr">
        <is>
          <t>-</t>
        </is>
      </c>
    </row>
    <row r="59">
      <c r="A59" s="5" t="inlineStr">
        <is>
          <t>Eigenkapitalrendite in %</t>
        </is>
      </c>
      <c r="B59" s="5" t="inlineStr">
        <is>
          <t>Return on Equity in %</t>
        </is>
      </c>
      <c r="C59" t="n">
        <v>-1.2</v>
      </c>
      <c r="D59" t="n">
        <v>-2.4</v>
      </c>
      <c r="E59" t="n">
        <v>0.98</v>
      </c>
      <c r="F59" t="n">
        <v>8.34</v>
      </c>
      <c r="G59" t="n">
        <v>22.79</v>
      </c>
      <c r="H59" t="n">
        <v>13.26</v>
      </c>
      <c r="I59" t="n">
        <v>7.12</v>
      </c>
      <c r="J59" t="n">
        <v>7.31</v>
      </c>
      <c r="K59" t="n">
        <v>18.23</v>
      </c>
      <c r="L59" t="n">
        <v>19.14</v>
      </c>
      <c r="M59" t="n">
        <v>-107.63</v>
      </c>
      <c r="N59" t="n">
        <v>-8.67</v>
      </c>
      <c r="O59" t="inlineStr">
        <is>
          <t>-</t>
        </is>
      </c>
      <c r="P59" t="inlineStr">
        <is>
          <t>-</t>
        </is>
      </c>
      <c r="Q59" t="inlineStr">
        <is>
          <t>-</t>
        </is>
      </c>
      <c r="R59" t="inlineStr">
        <is>
          <t>-</t>
        </is>
      </c>
    </row>
    <row r="60">
      <c r="A60" s="5" t="inlineStr">
        <is>
          <t>Umsatzrendite in %</t>
        </is>
      </c>
      <c r="B60" s="5" t="inlineStr">
        <is>
          <t>Return on sales in %</t>
        </is>
      </c>
      <c r="C60" t="n">
        <v>-15.72</v>
      </c>
      <c r="D60" t="n">
        <v>-29.58</v>
      </c>
      <c r="E60" t="n">
        <v>14.36</v>
      </c>
      <c r="F60" t="n">
        <v>103.54</v>
      </c>
      <c r="G60" t="n">
        <v>313.71</v>
      </c>
      <c r="H60" t="n">
        <v>155.84</v>
      </c>
      <c r="I60" t="n">
        <v>72.36</v>
      </c>
      <c r="J60" t="n">
        <v>77.87</v>
      </c>
      <c r="K60" t="n">
        <v>176.89</v>
      </c>
      <c r="L60" t="n">
        <v>130.66</v>
      </c>
      <c r="M60" t="n">
        <v>-632.16</v>
      </c>
      <c r="N60" t="n">
        <v>-101.56</v>
      </c>
      <c r="O60" t="inlineStr">
        <is>
          <t>-</t>
        </is>
      </c>
      <c r="P60" t="inlineStr">
        <is>
          <t>-</t>
        </is>
      </c>
      <c r="Q60" t="inlineStr">
        <is>
          <t>-</t>
        </is>
      </c>
      <c r="R60" t="inlineStr">
        <is>
          <t>-</t>
        </is>
      </c>
    </row>
    <row r="61">
      <c r="A61" s="5" t="inlineStr">
        <is>
          <t>Gesamtkapitalrendite in %</t>
        </is>
      </c>
      <c r="B61" s="5" t="inlineStr">
        <is>
          <t>Total Return on Investment in %</t>
        </is>
      </c>
      <c r="C61" t="n">
        <v>-0.85</v>
      </c>
      <c r="D61" t="n">
        <v>-1.74</v>
      </c>
      <c r="E61" t="n">
        <v>0.76</v>
      </c>
      <c r="F61" t="n">
        <v>6.51</v>
      </c>
      <c r="G61" t="n">
        <v>16.24</v>
      </c>
      <c r="H61" t="n">
        <v>9.17</v>
      </c>
      <c r="I61" t="n">
        <v>4.52</v>
      </c>
      <c r="J61" t="n">
        <v>4.83</v>
      </c>
      <c r="K61" t="n">
        <v>11.64</v>
      </c>
      <c r="L61" t="n">
        <v>11.2</v>
      </c>
      <c r="M61" t="n">
        <v>-46.47</v>
      </c>
      <c r="N61" t="n">
        <v>-5</v>
      </c>
      <c r="O61" t="inlineStr">
        <is>
          <t>-</t>
        </is>
      </c>
      <c r="P61" t="inlineStr">
        <is>
          <t>-</t>
        </is>
      </c>
      <c r="Q61" t="inlineStr">
        <is>
          <t>-</t>
        </is>
      </c>
      <c r="R61" t="inlineStr">
        <is>
          <t>-</t>
        </is>
      </c>
    </row>
    <row r="62">
      <c r="A62" s="5" t="inlineStr">
        <is>
          <t>Return on Investment in %</t>
        </is>
      </c>
      <c r="B62" s="5" t="inlineStr">
        <is>
          <t>Return on Investment in %</t>
        </is>
      </c>
      <c r="C62" t="n">
        <v>-0.85</v>
      </c>
      <c r="D62" t="n">
        <v>-1.74</v>
      </c>
      <c r="E62" t="n">
        <v>0.76</v>
      </c>
      <c r="F62" t="n">
        <v>6.51</v>
      </c>
      <c r="G62" t="n">
        <v>16.24</v>
      </c>
      <c r="H62" t="n">
        <v>9.17</v>
      </c>
      <c r="I62" t="n">
        <v>4.52</v>
      </c>
      <c r="J62" t="n">
        <v>4.83</v>
      </c>
      <c r="K62" t="n">
        <v>11.64</v>
      </c>
      <c r="L62" t="n">
        <v>11.2</v>
      </c>
      <c r="M62" t="n">
        <v>-46.47</v>
      </c>
      <c r="N62" t="n">
        <v>-5</v>
      </c>
      <c r="O62" t="inlineStr">
        <is>
          <t>-</t>
        </is>
      </c>
      <c r="P62" t="inlineStr">
        <is>
          <t>-</t>
        </is>
      </c>
      <c r="Q62" t="inlineStr">
        <is>
          <t>-</t>
        </is>
      </c>
      <c r="R62" t="inlineStr">
        <is>
          <t>-</t>
        </is>
      </c>
    </row>
    <row r="63">
      <c r="A63" s="5" t="inlineStr">
        <is>
          <t>Arbeitsintensität in %</t>
        </is>
      </c>
      <c r="B63" s="5" t="inlineStr">
        <is>
          <t>Work Intensity in %</t>
        </is>
      </c>
      <c r="C63" t="n">
        <v>3.73</v>
      </c>
      <c r="D63" t="n">
        <v>3.95</v>
      </c>
      <c r="E63" t="n">
        <v>3.98</v>
      </c>
      <c r="F63" t="n">
        <v>4.09</v>
      </c>
      <c r="G63" t="n">
        <v>4.37</v>
      </c>
      <c r="H63" t="n">
        <v>4.89</v>
      </c>
      <c r="I63" t="n">
        <v>4.84</v>
      </c>
      <c r="J63" t="n">
        <v>8.800000000000001</v>
      </c>
      <c r="K63" t="n">
        <v>5.21</v>
      </c>
      <c r="L63" t="n">
        <v>6.98</v>
      </c>
      <c r="M63" t="n">
        <v>19.03</v>
      </c>
      <c r="N63" t="n">
        <v>10.4</v>
      </c>
      <c r="O63" t="inlineStr">
        <is>
          <t>-</t>
        </is>
      </c>
      <c r="P63" t="inlineStr">
        <is>
          <t>-</t>
        </is>
      </c>
      <c r="Q63" t="inlineStr">
        <is>
          <t>-</t>
        </is>
      </c>
      <c r="R63" t="inlineStr">
        <is>
          <t>-</t>
        </is>
      </c>
    </row>
    <row r="64">
      <c r="A64" s="5" t="inlineStr">
        <is>
          <t>Eigenkapitalquote in %</t>
        </is>
      </c>
      <c r="B64" s="5" t="inlineStr">
        <is>
          <t>Equity Ratio in %</t>
        </is>
      </c>
      <c r="C64" t="n">
        <v>70.69</v>
      </c>
      <c r="D64" t="n">
        <v>72.51000000000001</v>
      </c>
      <c r="E64" t="n">
        <v>77.58</v>
      </c>
      <c r="F64" t="n">
        <v>78.04000000000001</v>
      </c>
      <c r="G64" t="n">
        <v>71.29000000000001</v>
      </c>
      <c r="H64" t="n">
        <v>69.16</v>
      </c>
      <c r="I64" t="n">
        <v>63.52</v>
      </c>
      <c r="J64" t="n">
        <v>66.13</v>
      </c>
      <c r="K64" t="n">
        <v>63.83</v>
      </c>
      <c r="L64" t="n">
        <v>58.52</v>
      </c>
      <c r="M64" t="n">
        <v>43.18</v>
      </c>
      <c r="N64" t="n">
        <v>57.67</v>
      </c>
      <c r="O64" t="inlineStr">
        <is>
          <t>-</t>
        </is>
      </c>
      <c r="P64" t="inlineStr">
        <is>
          <t>-</t>
        </is>
      </c>
      <c r="Q64" t="inlineStr">
        <is>
          <t>-</t>
        </is>
      </c>
      <c r="R64" t="inlineStr">
        <is>
          <t>-</t>
        </is>
      </c>
    </row>
    <row r="65">
      <c r="A65" s="5" t="inlineStr">
        <is>
          <t>Fremdkapitalquote in %</t>
        </is>
      </c>
      <c r="B65" s="5" t="inlineStr">
        <is>
          <t>Debt Ratio in %</t>
        </is>
      </c>
      <c r="C65" t="n">
        <v>29.31</v>
      </c>
      <c r="D65" t="n">
        <v>27.49</v>
      </c>
      <c r="E65" t="n">
        <v>22.42</v>
      </c>
      <c r="F65" t="n">
        <v>21.96</v>
      </c>
      <c r="G65" t="n">
        <v>28.71</v>
      </c>
      <c r="H65" t="n">
        <v>30.84</v>
      </c>
      <c r="I65" t="n">
        <v>36.48</v>
      </c>
      <c r="J65" t="n">
        <v>33.87</v>
      </c>
      <c r="K65" t="n">
        <v>36.17</v>
      </c>
      <c r="L65" t="n">
        <v>41.48</v>
      </c>
      <c r="M65" t="n">
        <v>56.82</v>
      </c>
      <c r="N65" t="n">
        <v>42.33</v>
      </c>
      <c r="O65" t="inlineStr">
        <is>
          <t>-</t>
        </is>
      </c>
      <c r="P65" t="inlineStr">
        <is>
          <t>-</t>
        </is>
      </c>
      <c r="Q65" t="inlineStr">
        <is>
          <t>-</t>
        </is>
      </c>
      <c r="R65" t="inlineStr">
        <is>
          <t>-</t>
        </is>
      </c>
    </row>
    <row r="66">
      <c r="A66" s="5" t="inlineStr">
        <is>
          <t>Verschuldungsgrad in %</t>
        </is>
      </c>
      <c r="B66" s="5" t="inlineStr">
        <is>
          <t>Finance Gearing in %</t>
        </is>
      </c>
      <c r="C66" t="n">
        <v>41.47</v>
      </c>
      <c r="D66" t="n">
        <v>37.91</v>
      </c>
      <c r="E66" t="n">
        <v>28.9</v>
      </c>
      <c r="F66" t="n">
        <v>28.13</v>
      </c>
      <c r="G66" t="n">
        <v>40.27</v>
      </c>
      <c r="H66" t="n">
        <v>44.59</v>
      </c>
      <c r="I66" t="n">
        <v>57.42</v>
      </c>
      <c r="J66" t="n">
        <v>51.21</v>
      </c>
      <c r="K66" t="n">
        <v>56.66</v>
      </c>
      <c r="L66" t="n">
        <v>70.88</v>
      </c>
      <c r="M66" t="n">
        <v>131.61</v>
      </c>
      <c r="N66" t="n">
        <v>73.39</v>
      </c>
      <c r="O66" t="inlineStr">
        <is>
          <t>-</t>
        </is>
      </c>
      <c r="P66" t="inlineStr">
        <is>
          <t>-</t>
        </is>
      </c>
      <c r="Q66" t="inlineStr">
        <is>
          <t>-</t>
        </is>
      </c>
      <c r="R66" t="inlineStr">
        <is>
          <t>-</t>
        </is>
      </c>
    </row>
    <row r="67">
      <c r="A67" s="5" t="inlineStr"/>
      <c r="B67" s="5" t="inlineStr"/>
    </row>
    <row r="68">
      <c r="A68" s="5" t="inlineStr">
        <is>
          <t>Kurzfristige Vermögensquote in %</t>
        </is>
      </c>
      <c r="B68" s="5" t="inlineStr">
        <is>
          <t>Current Assets Ratio in %</t>
        </is>
      </c>
      <c r="C68" t="n">
        <v>3.73</v>
      </c>
      <c r="D68" t="n">
        <v>3.95</v>
      </c>
      <c r="E68" t="n">
        <v>3.98</v>
      </c>
      <c r="F68" t="n">
        <v>4.09</v>
      </c>
      <c r="G68" t="n">
        <v>4.37</v>
      </c>
      <c r="H68" t="n">
        <v>4.88</v>
      </c>
      <c r="I68" t="n">
        <v>4.84</v>
      </c>
      <c r="J68" t="n">
        <v>8.800000000000001</v>
      </c>
      <c r="K68" t="n">
        <v>5.21</v>
      </c>
      <c r="L68" t="n">
        <v>6.98</v>
      </c>
      <c r="M68" t="n">
        <v>19.03</v>
      </c>
      <c r="N68" t="n">
        <v>10.4</v>
      </c>
      <c r="O68" t="inlineStr">
        <is>
          <t>-</t>
        </is>
      </c>
      <c r="P68" t="inlineStr">
        <is>
          <t>-</t>
        </is>
      </c>
      <c r="Q68" t="inlineStr">
        <is>
          <t>-</t>
        </is>
      </c>
    </row>
    <row r="69">
      <c r="A69" s="5" t="inlineStr">
        <is>
          <t>Nettogewinn Marge in %</t>
        </is>
      </c>
      <c r="B69" s="5" t="inlineStr">
        <is>
          <t>Net Profit Marge in %</t>
        </is>
      </c>
      <c r="C69" t="n">
        <v>-11782.18</v>
      </c>
      <c r="D69" t="n">
        <v>-22300.88</v>
      </c>
      <c r="E69" t="n">
        <v>11530.61</v>
      </c>
      <c r="F69" t="n">
        <v>82703.39</v>
      </c>
      <c r="G69" t="n">
        <v>251770.83</v>
      </c>
      <c r="H69" t="n">
        <v>124111.11</v>
      </c>
      <c r="I69" t="n">
        <v>57311.83</v>
      </c>
      <c r="J69" t="n">
        <v>60802.33</v>
      </c>
      <c r="K69" t="n">
        <v>136483.52</v>
      </c>
      <c r="L69" t="n">
        <v>99908.25999999999</v>
      </c>
      <c r="M69" t="n">
        <v>-480648.15</v>
      </c>
      <c r="N69" t="n">
        <v>-47747.13</v>
      </c>
      <c r="O69" t="inlineStr">
        <is>
          <t>-</t>
        </is>
      </c>
      <c r="P69" t="inlineStr">
        <is>
          <t>-</t>
        </is>
      </c>
      <c r="Q69" t="inlineStr">
        <is>
          <t>-</t>
        </is>
      </c>
    </row>
    <row r="70">
      <c r="A70" s="5" t="inlineStr">
        <is>
          <t>Operative Ergebnis Marge in %</t>
        </is>
      </c>
      <c r="B70" s="5" t="inlineStr">
        <is>
          <t>EBIT Marge in %</t>
        </is>
      </c>
      <c r="C70" t="n">
        <v>-3960.4</v>
      </c>
      <c r="D70" t="n">
        <v>42300.88</v>
      </c>
      <c r="E70" t="n">
        <v>37244.9</v>
      </c>
      <c r="F70" t="n">
        <v>72957.63</v>
      </c>
      <c r="G70" t="n">
        <v>244479.17</v>
      </c>
      <c r="H70" t="n">
        <v>121444.44</v>
      </c>
      <c r="I70" t="n">
        <v>69698.92</v>
      </c>
      <c r="J70" t="n">
        <v>75011.63</v>
      </c>
      <c r="K70" t="n">
        <v>142857.14</v>
      </c>
      <c r="L70" t="n">
        <v>104954.13</v>
      </c>
      <c r="M70" t="n">
        <v>-355740.74</v>
      </c>
      <c r="N70" t="n">
        <v>-34511.49</v>
      </c>
      <c r="O70" t="inlineStr">
        <is>
          <t>-</t>
        </is>
      </c>
      <c r="P70" t="inlineStr">
        <is>
          <t>-</t>
        </is>
      </c>
      <c r="Q70" t="inlineStr">
        <is>
          <t>-</t>
        </is>
      </c>
    </row>
    <row r="71">
      <c r="A71" s="5" t="inlineStr">
        <is>
          <t>Vermögensumsschlag in %</t>
        </is>
      </c>
      <c r="B71" s="5" t="inlineStr">
        <is>
          <t>Asset Turnover in %</t>
        </is>
      </c>
      <c r="C71" t="n">
        <v>0.01</v>
      </c>
      <c r="D71" t="n">
        <v>0.01</v>
      </c>
      <c r="E71" t="n">
        <v>0.01</v>
      </c>
      <c r="F71" t="n">
        <v>0.01</v>
      </c>
      <c r="G71" t="n">
        <v>0.01</v>
      </c>
      <c r="H71" t="n">
        <v>0.01</v>
      </c>
      <c r="I71" t="n">
        <v>0.01</v>
      </c>
      <c r="J71" t="n">
        <v>0.01</v>
      </c>
      <c r="K71" t="n">
        <v>0.01</v>
      </c>
      <c r="L71" t="n">
        <v>0.01</v>
      </c>
      <c r="M71" t="n">
        <v>0.01</v>
      </c>
      <c r="N71" t="n">
        <v>0.01</v>
      </c>
      <c r="O71" t="inlineStr">
        <is>
          <t>-</t>
        </is>
      </c>
      <c r="P71" t="inlineStr">
        <is>
          <t>-</t>
        </is>
      </c>
      <c r="Q71" t="inlineStr">
        <is>
          <t>-</t>
        </is>
      </c>
    </row>
    <row r="72">
      <c r="A72" s="5" t="inlineStr">
        <is>
          <t>Langfristige Vermögensquote in %</t>
        </is>
      </c>
      <c r="B72" s="5" t="inlineStr">
        <is>
          <t>Non-Current Assets Ratio in %</t>
        </is>
      </c>
      <c r="C72" t="n">
        <v>96.27</v>
      </c>
      <c r="D72" t="n">
        <v>96.05</v>
      </c>
      <c r="E72" t="n">
        <v>96.02</v>
      </c>
      <c r="F72" t="n">
        <v>95.91</v>
      </c>
      <c r="G72" t="n">
        <v>95.64</v>
      </c>
      <c r="H72" t="n">
        <v>95.11</v>
      </c>
      <c r="I72" t="n">
        <v>95.16</v>
      </c>
      <c r="J72" t="n">
        <v>91.2</v>
      </c>
      <c r="K72" t="n">
        <v>94.79000000000001</v>
      </c>
      <c r="L72" t="n">
        <v>93.03</v>
      </c>
      <c r="M72" t="n">
        <v>80.97</v>
      </c>
      <c r="N72" t="n">
        <v>89.59999999999999</v>
      </c>
      <c r="O72" t="inlineStr">
        <is>
          <t>-</t>
        </is>
      </c>
      <c r="P72" t="inlineStr">
        <is>
          <t>-</t>
        </is>
      </c>
      <c r="Q72" t="inlineStr">
        <is>
          <t>-</t>
        </is>
      </c>
    </row>
    <row r="73">
      <c r="A73" s="5" t="inlineStr">
        <is>
          <t>Gesamtkapitalrentabilität</t>
        </is>
      </c>
      <c r="B73" s="5" t="inlineStr">
        <is>
          <t>ROA Return on Assets in %</t>
        </is>
      </c>
      <c r="C73" t="n">
        <v>-0.85</v>
      </c>
      <c r="D73" t="n">
        <v>-1.74</v>
      </c>
      <c r="E73" t="n">
        <v>0.76</v>
      </c>
      <c r="F73" t="n">
        <v>6.51</v>
      </c>
      <c r="G73" t="n">
        <v>16.25</v>
      </c>
      <c r="H73" t="n">
        <v>9.18</v>
      </c>
      <c r="I73" t="n">
        <v>4.52</v>
      </c>
      <c r="J73" t="n">
        <v>4.83</v>
      </c>
      <c r="K73" t="n">
        <v>11.64</v>
      </c>
      <c r="L73" t="n">
        <v>11.2</v>
      </c>
      <c r="M73" t="n">
        <v>-46.46</v>
      </c>
      <c r="N73" t="n">
        <v>-5</v>
      </c>
      <c r="O73" t="inlineStr">
        <is>
          <t>-</t>
        </is>
      </c>
      <c r="P73" t="inlineStr">
        <is>
          <t>-</t>
        </is>
      </c>
      <c r="Q73" t="inlineStr">
        <is>
          <t>-</t>
        </is>
      </c>
    </row>
    <row r="74">
      <c r="A74" s="5" t="inlineStr">
        <is>
          <t>Ertrag des eingesetzten Kapitals</t>
        </is>
      </c>
      <c r="B74" s="5" t="inlineStr">
        <is>
          <t>ROCE Return on Cap. Empl. in %</t>
        </is>
      </c>
      <c r="C74" t="n">
        <v>-0.31</v>
      </c>
      <c r="D74" t="n">
        <v>3.6</v>
      </c>
      <c r="E74" t="n">
        <v>2.58</v>
      </c>
      <c r="F74" t="n">
        <v>5.87</v>
      </c>
      <c r="G74" t="n">
        <v>16.4</v>
      </c>
      <c r="H74" t="n">
        <v>9.65</v>
      </c>
      <c r="I74" t="n">
        <v>5.92</v>
      </c>
      <c r="J74" t="n">
        <v>6.19</v>
      </c>
      <c r="K74" t="n">
        <v>12.78</v>
      </c>
      <c r="L74" t="n">
        <v>12.85</v>
      </c>
      <c r="M74" t="n">
        <v>-37.4</v>
      </c>
      <c r="N74" t="n">
        <v>-4.21</v>
      </c>
      <c r="O74" t="inlineStr">
        <is>
          <t>-</t>
        </is>
      </c>
      <c r="P74" t="inlineStr">
        <is>
          <t>-</t>
        </is>
      </c>
      <c r="Q74" t="inlineStr">
        <is>
          <t>-</t>
        </is>
      </c>
    </row>
    <row r="75">
      <c r="A75" s="5" t="inlineStr">
        <is>
          <t>Eigenkapital zu Anlagevermögen</t>
        </is>
      </c>
      <c r="B75" s="5" t="inlineStr">
        <is>
          <t>Equity to Fixed Assets in %</t>
        </is>
      </c>
      <c r="C75" t="n">
        <v>73.43000000000001</v>
      </c>
      <c r="D75" t="n">
        <v>75.5</v>
      </c>
      <c r="E75" t="n">
        <v>80.8</v>
      </c>
      <c r="F75" t="n">
        <v>81.37</v>
      </c>
      <c r="G75" t="n">
        <v>74.54000000000001</v>
      </c>
      <c r="H75" t="n">
        <v>72.70999999999999</v>
      </c>
      <c r="I75" t="n">
        <v>66.75</v>
      </c>
      <c r="J75" t="n">
        <v>72.51000000000001</v>
      </c>
      <c r="K75" t="n">
        <v>67.34999999999999</v>
      </c>
      <c r="L75" t="n">
        <v>62.91</v>
      </c>
      <c r="M75" t="n">
        <v>53.33</v>
      </c>
      <c r="N75" t="n">
        <v>64.37</v>
      </c>
      <c r="O75" t="inlineStr">
        <is>
          <t>-</t>
        </is>
      </c>
      <c r="P75" t="inlineStr">
        <is>
          <t>-</t>
        </is>
      </c>
      <c r="Q75" t="inlineStr">
        <is>
          <t>-</t>
        </is>
      </c>
    </row>
    <row r="76">
      <c r="A76" s="5" t="inlineStr">
        <is>
          <t>Liquidität Dritten Grades</t>
        </is>
      </c>
      <c r="B76" s="5" t="inlineStr">
        <is>
          <t>Current Ratio in %</t>
        </is>
      </c>
      <c r="C76" t="n">
        <v>42.78</v>
      </c>
      <c r="D76" t="n">
        <v>48.47</v>
      </c>
      <c r="E76" t="n">
        <v>82.89</v>
      </c>
      <c r="F76" t="n">
        <v>187.41</v>
      </c>
      <c r="G76" t="n">
        <v>114.36</v>
      </c>
      <c r="H76" t="n">
        <v>70.39</v>
      </c>
      <c r="I76" t="n">
        <v>68.06</v>
      </c>
      <c r="J76" t="n">
        <v>236.61</v>
      </c>
      <c r="K76" t="n">
        <v>111.46</v>
      </c>
      <c r="L76" t="n">
        <v>82.95</v>
      </c>
      <c r="M76" t="n">
        <v>236.12</v>
      </c>
      <c r="N76" t="n">
        <v>73.16</v>
      </c>
      <c r="O76" t="inlineStr">
        <is>
          <t>-</t>
        </is>
      </c>
      <c r="P76" t="inlineStr">
        <is>
          <t>-</t>
        </is>
      </c>
      <c r="Q76" t="inlineStr">
        <is>
          <t>-</t>
        </is>
      </c>
    </row>
    <row r="77">
      <c r="A77" s="5" t="inlineStr">
        <is>
          <t>Operativer Cashflow</t>
        </is>
      </c>
      <c r="B77" s="5" t="inlineStr">
        <is>
          <t>Operating Cashflow in M</t>
        </is>
      </c>
      <c r="C77" t="n">
        <v>12156.034</v>
      </c>
      <c r="D77" t="n">
        <v>11885.566</v>
      </c>
      <c r="E77" t="n">
        <v>17611.475</v>
      </c>
      <c r="F77" t="n">
        <v>16167.4088</v>
      </c>
      <c r="G77" t="n">
        <v>34478.745</v>
      </c>
      <c r="H77" t="n">
        <v>40853.022</v>
      </c>
      <c r="I77" t="n">
        <v>20926.932</v>
      </c>
      <c r="J77" t="n">
        <v>17380.56</v>
      </c>
      <c r="K77" t="n">
        <v>28430.457</v>
      </c>
      <c r="L77" t="n">
        <v>22062.6</v>
      </c>
      <c r="M77" t="n">
        <v>6911.34</v>
      </c>
      <c r="N77" t="n">
        <v>-4182533.8</v>
      </c>
      <c r="O77" t="inlineStr">
        <is>
          <t>-</t>
        </is>
      </c>
      <c r="P77" t="inlineStr">
        <is>
          <t>-</t>
        </is>
      </c>
      <c r="Q77" t="inlineStr">
        <is>
          <t>-</t>
        </is>
      </c>
    </row>
    <row r="78">
      <c r="A78" s="5" t="inlineStr">
        <is>
          <t>Aktienrückkauf</t>
        </is>
      </c>
      <c r="B78" s="5" t="inlineStr">
        <is>
          <t>Share Buyback in M</t>
        </is>
      </c>
      <c r="C78" t="n">
        <v>0</v>
      </c>
      <c r="D78" t="n">
        <v>49.95000000000005</v>
      </c>
      <c r="E78" t="n">
        <v>-0.09000000000003183</v>
      </c>
      <c r="F78" t="n">
        <v>-0.2599999999999909</v>
      </c>
      <c r="G78" t="n">
        <v>-4.699999999999932</v>
      </c>
      <c r="H78" t="n">
        <v>-7.100000000000023</v>
      </c>
      <c r="I78" t="n">
        <v>-7.600000000000023</v>
      </c>
      <c r="J78" t="n">
        <v>-10.39999999999998</v>
      </c>
      <c r="K78" t="n">
        <v>-6.100000000000023</v>
      </c>
      <c r="L78" t="n">
        <v>-3</v>
      </c>
      <c r="M78" t="n">
        <v>-291.1</v>
      </c>
      <c r="N78" t="n">
        <v>-0.5</v>
      </c>
      <c r="O78" t="inlineStr">
        <is>
          <t>-</t>
        </is>
      </c>
      <c r="P78" t="inlineStr">
        <is>
          <t>-</t>
        </is>
      </c>
      <c r="Q78" t="inlineStr">
        <is>
          <t>-</t>
        </is>
      </c>
    </row>
    <row r="79">
      <c r="A79" s="5" t="inlineStr">
        <is>
          <t>Umsatzwachstum 1J in %</t>
        </is>
      </c>
      <c r="B79" s="5" t="inlineStr">
        <is>
          <t>Revenue Growth 1Y in %</t>
        </is>
      </c>
      <c r="C79" t="n">
        <v>-10.62</v>
      </c>
      <c r="D79" t="n">
        <v>15.31</v>
      </c>
      <c r="E79" t="n">
        <v>-16.95</v>
      </c>
      <c r="F79" t="n">
        <v>22.92</v>
      </c>
      <c r="G79" t="n">
        <v>6.67</v>
      </c>
      <c r="H79" t="n">
        <v>-3.23</v>
      </c>
      <c r="I79" t="n">
        <v>8.140000000000001</v>
      </c>
      <c r="J79" t="n">
        <v>-5.49</v>
      </c>
      <c r="K79" t="n">
        <v>-16.51</v>
      </c>
      <c r="L79" t="n">
        <v>0.93</v>
      </c>
      <c r="M79" t="n">
        <v>-37.93</v>
      </c>
      <c r="N79" t="inlineStr">
        <is>
          <t>-</t>
        </is>
      </c>
      <c r="O79" t="inlineStr">
        <is>
          <t>-</t>
        </is>
      </c>
      <c r="P79" t="inlineStr">
        <is>
          <t>-</t>
        </is>
      </c>
      <c r="Q79" t="inlineStr">
        <is>
          <t>-</t>
        </is>
      </c>
    </row>
    <row r="80">
      <c r="A80" s="5" t="inlineStr">
        <is>
          <t>Umsatzwachstum 3J in %</t>
        </is>
      </c>
      <c r="B80" s="5" t="inlineStr">
        <is>
          <t>Revenue Growth 3Y in %</t>
        </is>
      </c>
      <c r="C80" t="n">
        <v>-4.09</v>
      </c>
      <c r="D80" t="n">
        <v>7.09</v>
      </c>
      <c r="E80" t="n">
        <v>4.21</v>
      </c>
      <c r="F80" t="n">
        <v>8.789999999999999</v>
      </c>
      <c r="G80" t="n">
        <v>3.86</v>
      </c>
      <c r="H80" t="n">
        <v>-0.19</v>
      </c>
      <c r="I80" t="n">
        <v>-4.62</v>
      </c>
      <c r="J80" t="n">
        <v>-7.02</v>
      </c>
      <c r="K80" t="n">
        <v>-17.84</v>
      </c>
      <c r="L80" t="inlineStr">
        <is>
          <t>-</t>
        </is>
      </c>
      <c r="M80" t="inlineStr">
        <is>
          <t>-</t>
        </is>
      </c>
      <c r="N80" t="inlineStr">
        <is>
          <t>-</t>
        </is>
      </c>
      <c r="O80" t="inlineStr">
        <is>
          <t>-</t>
        </is>
      </c>
      <c r="P80" t="inlineStr">
        <is>
          <t>-</t>
        </is>
      </c>
      <c r="Q80" t="inlineStr">
        <is>
          <t>-</t>
        </is>
      </c>
    </row>
    <row r="81">
      <c r="A81" s="5" t="inlineStr">
        <is>
          <t>Umsatzwachstum 5J in %</t>
        </is>
      </c>
      <c r="B81" s="5" t="inlineStr">
        <is>
          <t>Revenue Growth 5Y in %</t>
        </is>
      </c>
      <c r="C81" t="n">
        <v>3.47</v>
      </c>
      <c r="D81" t="n">
        <v>4.94</v>
      </c>
      <c r="E81" t="n">
        <v>3.51</v>
      </c>
      <c r="F81" t="n">
        <v>5.8</v>
      </c>
      <c r="G81" t="n">
        <v>-2.08</v>
      </c>
      <c r="H81" t="n">
        <v>-3.23</v>
      </c>
      <c r="I81" t="n">
        <v>-10.17</v>
      </c>
      <c r="J81" t="inlineStr">
        <is>
          <t>-</t>
        </is>
      </c>
      <c r="K81" t="inlineStr">
        <is>
          <t>-</t>
        </is>
      </c>
      <c r="L81" t="inlineStr">
        <is>
          <t>-</t>
        </is>
      </c>
      <c r="M81" t="inlineStr">
        <is>
          <t>-</t>
        </is>
      </c>
      <c r="N81" t="inlineStr">
        <is>
          <t>-</t>
        </is>
      </c>
      <c r="O81" t="inlineStr">
        <is>
          <t>-</t>
        </is>
      </c>
      <c r="P81" t="inlineStr">
        <is>
          <t>-</t>
        </is>
      </c>
      <c r="Q81" t="inlineStr">
        <is>
          <t>-</t>
        </is>
      </c>
    </row>
    <row r="82">
      <c r="A82" s="5" t="inlineStr">
        <is>
          <t>Umsatzwachstum 10J in %</t>
        </is>
      </c>
      <c r="B82" s="5" t="inlineStr">
        <is>
          <t>Revenue Growth 10Y in %</t>
        </is>
      </c>
      <c r="C82" t="n">
        <v>0.12</v>
      </c>
      <c r="D82" t="n">
        <v>-2.61</v>
      </c>
      <c r="E82" t="inlineStr">
        <is>
          <t>-</t>
        </is>
      </c>
      <c r="F82" t="inlineStr">
        <is>
          <t>-</t>
        </is>
      </c>
      <c r="G82" t="inlineStr">
        <is>
          <t>-</t>
        </is>
      </c>
      <c r="H82" t="inlineStr">
        <is>
          <t>-</t>
        </is>
      </c>
      <c r="I82" t="inlineStr">
        <is>
          <t>-</t>
        </is>
      </c>
      <c r="J82" t="inlineStr">
        <is>
          <t>-</t>
        </is>
      </c>
      <c r="K82" t="inlineStr">
        <is>
          <t>-</t>
        </is>
      </c>
      <c r="L82" t="inlineStr">
        <is>
          <t>-</t>
        </is>
      </c>
      <c r="M82" t="inlineStr">
        <is>
          <t>-</t>
        </is>
      </c>
      <c r="N82" t="inlineStr">
        <is>
          <t>-</t>
        </is>
      </c>
      <c r="O82" t="inlineStr">
        <is>
          <t>-</t>
        </is>
      </c>
      <c r="P82" t="inlineStr">
        <is>
          <t>-</t>
        </is>
      </c>
      <c r="Q82" t="inlineStr">
        <is>
          <t>-</t>
        </is>
      </c>
    </row>
    <row r="83">
      <c r="A83" s="5" t="inlineStr">
        <is>
          <t>Gewinnwachstum 1J in %</t>
        </is>
      </c>
      <c r="B83" s="5" t="inlineStr">
        <is>
          <t>Earnings Growth 1Y in %</t>
        </is>
      </c>
      <c r="C83" t="n">
        <v>-52.78</v>
      </c>
      <c r="D83" t="n">
        <v>-323.01</v>
      </c>
      <c r="E83" t="n">
        <v>-88.42</v>
      </c>
      <c r="F83" t="n">
        <v>-59.62</v>
      </c>
      <c r="G83" t="n">
        <v>116.38</v>
      </c>
      <c r="H83" t="n">
        <v>109.57</v>
      </c>
      <c r="I83" t="n">
        <v>1.93</v>
      </c>
      <c r="J83" t="n">
        <v>-57.9</v>
      </c>
      <c r="K83" t="n">
        <v>14.05</v>
      </c>
      <c r="L83" t="n">
        <v>-120.98</v>
      </c>
      <c r="M83" t="n">
        <v>524.8200000000001</v>
      </c>
      <c r="N83" t="inlineStr">
        <is>
          <t>-</t>
        </is>
      </c>
      <c r="O83" t="inlineStr">
        <is>
          <t>-</t>
        </is>
      </c>
      <c r="P83" t="inlineStr">
        <is>
          <t>-</t>
        </is>
      </c>
      <c r="Q83" t="inlineStr">
        <is>
          <t>-</t>
        </is>
      </c>
    </row>
    <row r="84">
      <c r="A84" s="5" t="inlineStr">
        <is>
          <t>Gewinnwachstum 3J in %</t>
        </is>
      </c>
      <c r="B84" s="5" t="inlineStr">
        <is>
          <t>Earnings Growth 3Y in %</t>
        </is>
      </c>
      <c r="C84" t="n">
        <v>-154.74</v>
      </c>
      <c r="D84" t="n">
        <v>-157.02</v>
      </c>
      <c r="E84" t="n">
        <v>-10.55</v>
      </c>
      <c r="F84" t="n">
        <v>55.44</v>
      </c>
      <c r="G84" t="n">
        <v>75.95999999999999</v>
      </c>
      <c r="H84" t="n">
        <v>17.87</v>
      </c>
      <c r="I84" t="n">
        <v>-13.97</v>
      </c>
      <c r="J84" t="n">
        <v>-54.94</v>
      </c>
      <c r="K84" t="n">
        <v>139.3</v>
      </c>
      <c r="L84" t="inlineStr">
        <is>
          <t>-</t>
        </is>
      </c>
      <c r="M84" t="inlineStr">
        <is>
          <t>-</t>
        </is>
      </c>
      <c r="N84" t="inlineStr">
        <is>
          <t>-</t>
        </is>
      </c>
      <c r="O84" t="inlineStr">
        <is>
          <t>-</t>
        </is>
      </c>
      <c r="P84" t="inlineStr">
        <is>
          <t>-</t>
        </is>
      </c>
      <c r="Q84" t="inlineStr">
        <is>
          <t>-</t>
        </is>
      </c>
    </row>
    <row r="85">
      <c r="A85" s="5" t="inlineStr">
        <is>
          <t>Gewinnwachstum 5J in %</t>
        </is>
      </c>
      <c r="B85" s="5" t="inlineStr">
        <is>
          <t>Earnings Growth 5Y in %</t>
        </is>
      </c>
      <c r="C85" t="n">
        <v>-81.48999999999999</v>
      </c>
      <c r="D85" t="n">
        <v>-49.02</v>
      </c>
      <c r="E85" t="n">
        <v>15.97</v>
      </c>
      <c r="F85" t="n">
        <v>22.07</v>
      </c>
      <c r="G85" t="n">
        <v>36.81</v>
      </c>
      <c r="H85" t="n">
        <v>-10.67</v>
      </c>
      <c r="I85" t="n">
        <v>72.38</v>
      </c>
      <c r="J85" t="inlineStr">
        <is>
          <t>-</t>
        </is>
      </c>
      <c r="K85" t="inlineStr">
        <is>
          <t>-</t>
        </is>
      </c>
      <c r="L85" t="inlineStr">
        <is>
          <t>-</t>
        </is>
      </c>
      <c r="M85" t="inlineStr">
        <is>
          <t>-</t>
        </is>
      </c>
      <c r="N85" t="inlineStr">
        <is>
          <t>-</t>
        </is>
      </c>
      <c r="O85" t="inlineStr">
        <is>
          <t>-</t>
        </is>
      </c>
      <c r="P85" t="inlineStr">
        <is>
          <t>-</t>
        </is>
      </c>
      <c r="Q85" t="inlineStr">
        <is>
          <t>-</t>
        </is>
      </c>
    </row>
    <row r="86">
      <c r="A86" s="5" t="inlineStr">
        <is>
          <t>Gewinnwachstum 10J in %</t>
        </is>
      </c>
      <c r="B86" s="5" t="inlineStr">
        <is>
          <t>Earnings Growth 10Y in %</t>
        </is>
      </c>
      <c r="C86" t="n">
        <v>-46.08</v>
      </c>
      <c r="D86" t="n">
        <v>11.68</v>
      </c>
      <c r="E86" t="inlineStr">
        <is>
          <t>-</t>
        </is>
      </c>
      <c r="F86" t="inlineStr">
        <is>
          <t>-</t>
        </is>
      </c>
      <c r="G86" t="inlineStr">
        <is>
          <t>-</t>
        </is>
      </c>
      <c r="H86" t="inlineStr">
        <is>
          <t>-</t>
        </is>
      </c>
      <c r="I86" t="inlineStr">
        <is>
          <t>-</t>
        </is>
      </c>
      <c r="J86" t="inlineStr">
        <is>
          <t>-</t>
        </is>
      </c>
      <c r="K86" t="inlineStr">
        <is>
          <t>-</t>
        </is>
      </c>
      <c r="L86" t="inlineStr">
        <is>
          <t>-</t>
        </is>
      </c>
      <c r="M86" t="inlineStr">
        <is>
          <t>-</t>
        </is>
      </c>
      <c r="N86" t="inlineStr">
        <is>
          <t>-</t>
        </is>
      </c>
      <c r="O86" t="inlineStr">
        <is>
          <t>-</t>
        </is>
      </c>
      <c r="P86" t="inlineStr">
        <is>
          <t>-</t>
        </is>
      </c>
      <c r="Q86" t="inlineStr">
        <is>
          <t>-</t>
        </is>
      </c>
    </row>
    <row r="87">
      <c r="A87" s="5" t="inlineStr">
        <is>
          <t>PEG Ratio</t>
        </is>
      </c>
      <c r="B87" s="5" t="inlineStr">
        <is>
          <t>KGW Kurs/Gewinn/Wachstum</t>
        </is>
      </c>
      <c r="C87" t="inlineStr">
        <is>
          <t>-</t>
        </is>
      </c>
      <c r="D87" t="inlineStr">
        <is>
          <t>-</t>
        </is>
      </c>
      <c r="E87" t="n">
        <v>0.46</v>
      </c>
      <c r="F87" t="n">
        <v>0.29</v>
      </c>
      <c r="G87" t="n">
        <v>0.11</v>
      </c>
      <c r="H87" t="n">
        <v>-0.67</v>
      </c>
      <c r="I87" t="n">
        <v>0.17</v>
      </c>
      <c r="J87" t="inlineStr">
        <is>
          <t>-</t>
        </is>
      </c>
      <c r="K87" t="inlineStr">
        <is>
          <t>-</t>
        </is>
      </c>
      <c r="L87" t="inlineStr">
        <is>
          <t>-</t>
        </is>
      </c>
      <c r="M87" t="inlineStr">
        <is>
          <t>-</t>
        </is>
      </c>
      <c r="N87" t="inlineStr">
        <is>
          <t>-</t>
        </is>
      </c>
      <c r="O87" t="inlineStr">
        <is>
          <t>-</t>
        </is>
      </c>
      <c r="P87" t="inlineStr">
        <is>
          <t>-</t>
        </is>
      </c>
      <c r="Q87" t="inlineStr">
        <is>
          <t>-</t>
        </is>
      </c>
    </row>
    <row r="88">
      <c r="A88" s="5" t="inlineStr">
        <is>
          <t>EBIT-Wachstum 1J in %</t>
        </is>
      </c>
      <c r="B88" s="5" t="inlineStr">
        <is>
          <t>EBIT Growth 1Y in %</t>
        </is>
      </c>
      <c r="C88" t="n">
        <v>-108.37</v>
      </c>
      <c r="D88" t="n">
        <v>30.96</v>
      </c>
      <c r="E88" t="n">
        <v>-57.6</v>
      </c>
      <c r="F88" t="n">
        <v>-63.32</v>
      </c>
      <c r="G88" t="n">
        <v>114.73</v>
      </c>
      <c r="H88" t="n">
        <v>68.62</v>
      </c>
      <c r="I88" t="n">
        <v>0.48</v>
      </c>
      <c r="J88" t="n">
        <v>-50.38</v>
      </c>
      <c r="K88" t="n">
        <v>13.64</v>
      </c>
      <c r="L88" t="n">
        <v>-129.78</v>
      </c>
      <c r="M88" t="n">
        <v>539.8</v>
      </c>
      <c r="N88" t="inlineStr">
        <is>
          <t>-</t>
        </is>
      </c>
      <c r="O88" t="inlineStr">
        <is>
          <t>-</t>
        </is>
      </c>
      <c r="P88" t="inlineStr">
        <is>
          <t>-</t>
        </is>
      </c>
      <c r="Q88" t="inlineStr">
        <is>
          <t>-</t>
        </is>
      </c>
    </row>
    <row r="89">
      <c r="A89" s="5" t="inlineStr">
        <is>
          <t>EBIT-Wachstum 3J in %</t>
        </is>
      </c>
      <c r="B89" s="5" t="inlineStr">
        <is>
          <t>EBIT Growth 3Y in %</t>
        </is>
      </c>
      <c r="C89" t="n">
        <v>-45</v>
      </c>
      <c r="D89" t="n">
        <v>-29.99</v>
      </c>
      <c r="E89" t="n">
        <v>-2.06</v>
      </c>
      <c r="F89" t="n">
        <v>40.01</v>
      </c>
      <c r="G89" t="n">
        <v>61.28</v>
      </c>
      <c r="H89" t="n">
        <v>6.24</v>
      </c>
      <c r="I89" t="n">
        <v>-12.09</v>
      </c>
      <c r="J89" t="n">
        <v>-55.51</v>
      </c>
      <c r="K89" t="n">
        <v>141.22</v>
      </c>
      <c r="L89" t="inlineStr">
        <is>
          <t>-</t>
        </is>
      </c>
      <c r="M89" t="inlineStr">
        <is>
          <t>-</t>
        </is>
      </c>
      <c r="N89" t="inlineStr">
        <is>
          <t>-</t>
        </is>
      </c>
      <c r="O89" t="inlineStr">
        <is>
          <t>-</t>
        </is>
      </c>
      <c r="P89" t="inlineStr">
        <is>
          <t>-</t>
        </is>
      </c>
      <c r="Q89" t="inlineStr">
        <is>
          <t>-</t>
        </is>
      </c>
    </row>
    <row r="90">
      <c r="A90" s="5" t="inlineStr">
        <is>
          <t>EBIT-Wachstum 5J in %</t>
        </is>
      </c>
      <c r="B90" s="5" t="inlineStr">
        <is>
          <t>EBIT Growth 5Y in %</t>
        </is>
      </c>
      <c r="C90" t="n">
        <v>-16.72</v>
      </c>
      <c r="D90" t="n">
        <v>18.68</v>
      </c>
      <c r="E90" t="n">
        <v>12.58</v>
      </c>
      <c r="F90" t="n">
        <v>14.03</v>
      </c>
      <c r="G90" t="n">
        <v>29.42</v>
      </c>
      <c r="H90" t="n">
        <v>-19.48</v>
      </c>
      <c r="I90" t="n">
        <v>74.75</v>
      </c>
      <c r="J90" t="inlineStr">
        <is>
          <t>-</t>
        </is>
      </c>
      <c r="K90" t="inlineStr">
        <is>
          <t>-</t>
        </is>
      </c>
      <c r="L90" t="inlineStr">
        <is>
          <t>-</t>
        </is>
      </c>
      <c r="M90" t="inlineStr">
        <is>
          <t>-</t>
        </is>
      </c>
      <c r="N90" t="inlineStr">
        <is>
          <t>-</t>
        </is>
      </c>
      <c r="O90" t="inlineStr">
        <is>
          <t>-</t>
        </is>
      </c>
      <c r="P90" t="inlineStr">
        <is>
          <t>-</t>
        </is>
      </c>
      <c r="Q90" t="inlineStr">
        <is>
          <t>-</t>
        </is>
      </c>
    </row>
    <row r="91">
      <c r="A91" s="5" t="inlineStr">
        <is>
          <t>EBIT-Wachstum 10J in %</t>
        </is>
      </c>
      <c r="B91" s="5" t="inlineStr">
        <is>
          <t>EBIT Growth 10Y in %</t>
        </is>
      </c>
      <c r="C91" t="n">
        <v>-18.1</v>
      </c>
      <c r="D91" t="n">
        <v>46.71</v>
      </c>
      <c r="E91" t="inlineStr">
        <is>
          <t>-</t>
        </is>
      </c>
      <c r="F91" t="inlineStr">
        <is>
          <t>-</t>
        </is>
      </c>
      <c r="G91" t="inlineStr">
        <is>
          <t>-</t>
        </is>
      </c>
      <c r="H91" t="inlineStr">
        <is>
          <t>-</t>
        </is>
      </c>
      <c r="I91" t="inlineStr">
        <is>
          <t>-</t>
        </is>
      </c>
      <c r="J91" t="inlineStr">
        <is>
          <t>-</t>
        </is>
      </c>
      <c r="K91" t="inlineStr">
        <is>
          <t>-</t>
        </is>
      </c>
      <c r="L91" t="inlineStr">
        <is>
          <t>-</t>
        </is>
      </c>
      <c r="M91" t="inlineStr">
        <is>
          <t>-</t>
        </is>
      </c>
      <c r="N91" t="inlineStr">
        <is>
          <t>-</t>
        </is>
      </c>
      <c r="O91" t="inlineStr">
        <is>
          <t>-</t>
        </is>
      </c>
      <c r="P91" t="inlineStr">
        <is>
          <t>-</t>
        </is>
      </c>
      <c r="Q91" t="inlineStr">
        <is>
          <t>-</t>
        </is>
      </c>
    </row>
    <row r="92">
      <c r="A92" s="5" t="inlineStr">
        <is>
          <t>Op.Cashflow Wachstum 1J in %</t>
        </is>
      </c>
      <c r="B92" s="5" t="inlineStr">
        <is>
          <t>Op.Cashflow Wachstum 1Y in %</t>
        </is>
      </c>
      <c r="C92" t="n">
        <v>2.28</v>
      </c>
      <c r="D92" t="n">
        <v>-28.03</v>
      </c>
      <c r="E92" t="n">
        <v>8.92</v>
      </c>
      <c r="F92" t="n">
        <v>-53.12</v>
      </c>
      <c r="G92" t="n">
        <v>-16.1</v>
      </c>
      <c r="H92" t="n">
        <v>93.48</v>
      </c>
      <c r="I92" t="n">
        <v>19.24</v>
      </c>
      <c r="J92" t="n">
        <v>-39.68</v>
      </c>
      <c r="K92" t="n">
        <v>27.84</v>
      </c>
      <c r="L92" t="n">
        <v>217.97</v>
      </c>
      <c r="M92" t="n">
        <v>-100.1</v>
      </c>
      <c r="N92" t="inlineStr">
        <is>
          <t>-</t>
        </is>
      </c>
      <c r="O92" t="inlineStr">
        <is>
          <t>-</t>
        </is>
      </c>
      <c r="P92" t="inlineStr">
        <is>
          <t>-</t>
        </is>
      </c>
      <c r="Q92" t="inlineStr">
        <is>
          <t>-</t>
        </is>
      </c>
    </row>
    <row r="93">
      <c r="A93" s="5" t="inlineStr">
        <is>
          <t>Op.Cashflow Wachstum 3J in %</t>
        </is>
      </c>
      <c r="B93" s="5" t="inlineStr">
        <is>
          <t>Op.Cashflow Wachstum 3Y in %</t>
        </is>
      </c>
      <c r="C93" t="n">
        <v>-5.61</v>
      </c>
      <c r="D93" t="n">
        <v>-24.08</v>
      </c>
      <c r="E93" t="n">
        <v>-20.1</v>
      </c>
      <c r="F93" t="n">
        <v>8.09</v>
      </c>
      <c r="G93" t="n">
        <v>32.21</v>
      </c>
      <c r="H93" t="n">
        <v>24.35</v>
      </c>
      <c r="I93" t="n">
        <v>2.47</v>
      </c>
      <c r="J93" t="n">
        <v>68.70999999999999</v>
      </c>
      <c r="K93" t="n">
        <v>48.57</v>
      </c>
      <c r="L93" t="inlineStr">
        <is>
          <t>-</t>
        </is>
      </c>
      <c r="M93" t="inlineStr">
        <is>
          <t>-</t>
        </is>
      </c>
      <c r="N93" t="inlineStr">
        <is>
          <t>-</t>
        </is>
      </c>
      <c r="O93" t="inlineStr">
        <is>
          <t>-</t>
        </is>
      </c>
      <c r="P93" t="inlineStr">
        <is>
          <t>-</t>
        </is>
      </c>
      <c r="Q93" t="inlineStr">
        <is>
          <t>-</t>
        </is>
      </c>
    </row>
    <row r="94">
      <c r="A94" s="5" t="inlineStr">
        <is>
          <t>Op.Cashflow Wachstum 5J in %</t>
        </is>
      </c>
      <c r="B94" s="5" t="inlineStr">
        <is>
          <t>Op.Cashflow Wachstum 5Y in %</t>
        </is>
      </c>
      <c r="C94" t="n">
        <v>-17.21</v>
      </c>
      <c r="D94" t="n">
        <v>1.03</v>
      </c>
      <c r="E94" t="n">
        <v>10.48</v>
      </c>
      <c r="F94" t="n">
        <v>0.76</v>
      </c>
      <c r="G94" t="n">
        <v>16.96</v>
      </c>
      <c r="H94" t="n">
        <v>63.77</v>
      </c>
      <c r="I94" t="n">
        <v>25.05</v>
      </c>
      <c r="J94" t="inlineStr">
        <is>
          <t>-</t>
        </is>
      </c>
      <c r="K94" t="inlineStr">
        <is>
          <t>-</t>
        </is>
      </c>
      <c r="L94" t="inlineStr">
        <is>
          <t>-</t>
        </is>
      </c>
      <c r="M94" t="inlineStr">
        <is>
          <t>-</t>
        </is>
      </c>
      <c r="N94" t="inlineStr">
        <is>
          <t>-</t>
        </is>
      </c>
      <c r="O94" t="inlineStr">
        <is>
          <t>-</t>
        </is>
      </c>
      <c r="P94" t="inlineStr">
        <is>
          <t>-</t>
        </is>
      </c>
      <c r="Q94" t="inlineStr">
        <is>
          <t>-</t>
        </is>
      </c>
    </row>
    <row r="95">
      <c r="A95" s="5" t="inlineStr">
        <is>
          <t>Op.Cashflow Wachstum 10J in %</t>
        </is>
      </c>
      <c r="B95" s="5" t="inlineStr">
        <is>
          <t>Op.Cashflow Wachstum 10Y in %</t>
        </is>
      </c>
      <c r="C95" t="n">
        <v>23.28</v>
      </c>
      <c r="D95" t="n">
        <v>13.04</v>
      </c>
      <c r="E95" t="inlineStr">
        <is>
          <t>-</t>
        </is>
      </c>
      <c r="F95" t="inlineStr">
        <is>
          <t>-</t>
        </is>
      </c>
      <c r="G95" t="inlineStr">
        <is>
          <t>-</t>
        </is>
      </c>
      <c r="H95" t="inlineStr">
        <is>
          <t>-</t>
        </is>
      </c>
      <c r="I95" t="inlineStr">
        <is>
          <t>-</t>
        </is>
      </c>
      <c r="J95" t="inlineStr">
        <is>
          <t>-</t>
        </is>
      </c>
      <c r="K95" t="inlineStr">
        <is>
          <t>-</t>
        </is>
      </c>
      <c r="L95" t="inlineStr">
        <is>
          <t>-</t>
        </is>
      </c>
      <c r="M95" t="inlineStr">
        <is>
          <t>-</t>
        </is>
      </c>
      <c r="N95" t="inlineStr">
        <is>
          <t>-</t>
        </is>
      </c>
      <c r="O95" t="inlineStr">
        <is>
          <t>-</t>
        </is>
      </c>
      <c r="P95" t="inlineStr">
        <is>
          <t>-</t>
        </is>
      </c>
      <c r="Q95" t="inlineStr">
        <is>
          <t>-</t>
        </is>
      </c>
    </row>
    <row r="96">
      <c r="A96" s="5" t="inlineStr">
        <is>
          <t>Working Capital in Mio</t>
        </is>
      </c>
      <c r="B96" s="5" t="inlineStr">
        <is>
          <t>Working Capital in M</t>
        </is>
      </c>
      <c r="C96" t="n">
        <v>-701</v>
      </c>
      <c r="D96" t="n">
        <v>-608</v>
      </c>
      <c r="E96" t="n">
        <v>-122</v>
      </c>
      <c r="F96" t="n">
        <v>286</v>
      </c>
      <c r="G96" t="n">
        <v>81.59999999999999</v>
      </c>
      <c r="H96" t="n">
        <v>-250.1</v>
      </c>
      <c r="I96" t="n">
        <v>-267.6</v>
      </c>
      <c r="J96" t="n">
        <v>549.6</v>
      </c>
      <c r="K96" t="n">
        <v>57.2</v>
      </c>
      <c r="L96" t="n">
        <v>-139.4</v>
      </c>
      <c r="M96" t="n">
        <v>1226</v>
      </c>
      <c r="N96" t="n">
        <v>-633.7</v>
      </c>
      <c r="O96" t="inlineStr">
        <is>
          <t>-</t>
        </is>
      </c>
      <c r="P96" t="inlineStr">
        <is>
          <t>-</t>
        </is>
      </c>
      <c r="Q96" t="inlineStr">
        <is>
          <t>-</t>
        </is>
      </c>
      <c r="R96" t="inlineStr">
        <is>
          <t>-</t>
        </is>
      </c>
    </row>
  </sheetData>
  <pageMargins bottom="1" footer="0.5" header="0.5" left="0.75" right="0.75" top="1"/>
</worksheet>
</file>

<file path=xl/worksheets/sheet55.xml><?xml version="1.0" encoding="utf-8"?>
<worksheet xmlns="http://schemas.openxmlformats.org/spreadsheetml/2006/main">
  <sheetPr>
    <outlinePr summaryBelow="1" summaryRight="1"/>
    <pageSetUpPr/>
  </sheetPr>
  <dimension ref="A1:P90"/>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20"/>
    <col customWidth="1" max="14" min="14" width="20"/>
    <col customWidth="1" max="15" min="15" width="20"/>
    <col customWidth="1" max="16" min="16" width="11"/>
  </cols>
  <sheetData>
    <row r="1">
      <c r="A1" s="1" t="inlineStr">
        <is>
          <t xml:space="preserve">LEGAL GENERAL GROUP </t>
        </is>
      </c>
      <c r="B1" s="2" t="inlineStr">
        <is>
          <t>WKN: 851584  ISIN: GB0005603997  US-Symbol:LGGNF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+44-20-3124-2000</t>
        </is>
      </c>
      <c r="G4" t="inlineStr">
        <is>
          <t>04.03.2020</t>
        </is>
      </c>
      <c r="H4" t="inlineStr">
        <is>
          <t>Preliminary Results</t>
        </is>
      </c>
      <c r="J4" t="inlineStr">
        <is>
          <t>The Capital Group Companies, Inc.</t>
        </is>
      </c>
      <c r="L4" t="inlineStr">
        <is>
          <t>5,93%</t>
        </is>
      </c>
    </row>
    <row r="5">
      <c r="A5" s="5" t="inlineStr">
        <is>
          <t>Ticker</t>
        </is>
      </c>
      <c r="B5" t="inlineStr">
        <is>
          <t>LGI</t>
        </is>
      </c>
      <c r="C5" s="5" t="inlineStr">
        <is>
          <t>Fax</t>
        </is>
      </c>
      <c r="D5" s="5" t="inlineStr"/>
      <c r="E5" t="inlineStr">
        <is>
          <t>+44-20-3124-2500</t>
        </is>
      </c>
      <c r="G5" t="inlineStr">
        <is>
          <t>23.04.2020</t>
        </is>
      </c>
      <c r="H5" t="inlineStr">
        <is>
          <t>Ex Dividend</t>
        </is>
      </c>
      <c r="J5" t="inlineStr">
        <is>
          <t>BlackRock Inc</t>
        </is>
      </c>
      <c r="L5" t="inlineStr">
        <is>
          <t>5,00%</t>
        </is>
      </c>
    </row>
    <row r="6">
      <c r="A6" s="5" t="inlineStr">
        <is>
          <t>Gelistet Seit / Listed Since</t>
        </is>
      </c>
      <c r="B6" t="inlineStr">
        <is>
          <t>-</t>
        </is>
      </c>
      <c r="C6" s="5" t="inlineStr">
        <is>
          <t>Internet</t>
        </is>
      </c>
      <c r="D6" s="5" t="inlineStr"/>
      <c r="E6" t="inlineStr">
        <is>
          <t>http://www.legalandgeneralgroup.com</t>
        </is>
      </c>
      <c r="G6" t="inlineStr">
        <is>
          <t>21.05.2020</t>
        </is>
      </c>
      <c r="H6" t="inlineStr">
        <is>
          <t>Annual General Meeting</t>
        </is>
      </c>
      <c r="J6" t="inlineStr">
        <is>
          <t>Freefloat</t>
        </is>
      </c>
      <c r="L6" t="inlineStr">
        <is>
          <t>89,07%</t>
        </is>
      </c>
    </row>
    <row r="7">
      <c r="A7" s="5" t="inlineStr">
        <is>
          <t>Nominalwert / Nominal Value</t>
        </is>
      </c>
      <c r="B7" t="inlineStr">
        <is>
          <t>0,03</t>
        </is>
      </c>
      <c r="C7" s="5" t="inlineStr">
        <is>
          <t>Inv. Relations Telefon / Phone</t>
        </is>
      </c>
      <c r="D7" s="5" t="inlineStr"/>
      <c r="E7" t="inlineStr">
        <is>
          <t>+44-20-3124-2088</t>
        </is>
      </c>
      <c r="G7" t="inlineStr">
        <is>
          <t>04.06.2020</t>
        </is>
      </c>
      <c r="H7" t="inlineStr">
        <is>
          <t>Dividend Payout</t>
        </is>
      </c>
    </row>
    <row r="8">
      <c r="A8" s="5" t="inlineStr">
        <is>
          <t>Land / Country</t>
        </is>
      </c>
      <c r="B8" t="inlineStr">
        <is>
          <t>Großbritannien</t>
        </is>
      </c>
      <c r="C8" s="5" t="inlineStr">
        <is>
          <t>Inv. Relations E-Mail</t>
        </is>
      </c>
      <c r="D8" s="5" t="inlineStr"/>
      <c r="E8" t="inlineStr">
        <is>
          <t>investor.relations@group.landg.com</t>
        </is>
      </c>
      <c r="G8" t="inlineStr">
        <is>
          <t>05.08.2020</t>
        </is>
      </c>
      <c r="H8" t="inlineStr">
        <is>
          <t>Score Half Year</t>
        </is>
      </c>
    </row>
    <row r="9">
      <c r="A9" s="5" t="inlineStr">
        <is>
          <t>Währung / Currency</t>
        </is>
      </c>
      <c r="B9" t="inlineStr">
        <is>
          <t>GBP</t>
        </is>
      </c>
      <c r="C9" s="5" t="inlineStr">
        <is>
          <t>Kontaktperson / Contact Person</t>
        </is>
      </c>
      <c r="D9" s="5" t="inlineStr"/>
      <c r="E9" t="inlineStr">
        <is>
          <t>Sujee Rajah</t>
        </is>
      </c>
      <c r="G9" t="inlineStr">
        <is>
          <t>13.08.2020</t>
        </is>
      </c>
      <c r="H9" t="inlineStr">
        <is>
          <t>Ex Dividend</t>
        </is>
      </c>
    </row>
    <row r="10">
      <c r="A10" s="5" t="inlineStr">
        <is>
          <t>Branche / Industry</t>
        </is>
      </c>
      <c r="B10" t="inlineStr">
        <is>
          <t>Financial Services</t>
        </is>
      </c>
      <c r="C10" s="5" t="inlineStr">
        <is>
          <t>24.09.2020</t>
        </is>
      </c>
      <c r="D10" s="5" t="inlineStr">
        <is>
          <t>Dividend Payout</t>
        </is>
      </c>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Legal and General Group plcOne Coleman Street  UK-London EC2R 5AA</t>
        </is>
      </c>
    </row>
    <row r="14">
      <c r="A14" s="5" t="inlineStr">
        <is>
          <t>Management</t>
        </is>
      </c>
      <c r="B14" t="inlineStr">
        <is>
          <t>Dr. Nigel Wilson, Jeff Davies, Michelle Scrimgeour, Kerrigan Procter, Laura Mason, Bernie Hickman, Chris Knight, Claire Singleton, Emma Hardaker-Jones, Simon Gadd, John Godfrey, Stephen Licence</t>
        </is>
      </c>
    </row>
    <row r="15">
      <c r="A15" s="5" t="inlineStr">
        <is>
          <t>Aufsichtsrat / Board</t>
        </is>
      </c>
      <c r="B15" t="inlineStr">
        <is>
          <t>Sir John Kingman, Dr. Nigel Wilson, Jeff Davies, Michelle Scrimgeour, Kerrigan Procter, Henrietta Baldock, Philip Broadley, Lesley Knox, George Lewis, Toby Strauss, Julia Wilson</t>
        </is>
      </c>
    </row>
    <row r="16">
      <c r="A16" s="5" t="inlineStr">
        <is>
          <t>Beschreibung</t>
        </is>
      </c>
      <c r="B16" t="inlineStr">
        <is>
          <t>Legal &amp; General Group plc ist ein Finanzdienstleistungsunternehmen. Die Geschäftsbereiche sind in Legal &amp; General Retirement (LGR), Legal &amp; General Investment Management (LGIM), Legal &amp; General Capital (LGC), Legal &amp; General Insurance, Legal &amp; General Savings und General Insurance gegliedert. Die Unternehmensgruppe bietet unter anderem fondsgebundene Rentenversicherungen, Risikolebensversicherung und Versicherungsprodukte und Vermögensverwaltung an. Sie vermarktet ihre Produkte über Banken, unabhängige Vermittler wie auch über Direktvertrieb. Darüber hinaus ist Legal &amp; General einer der grössten Vermögensverwalter und Manger von britischen Pensionsfonds und betreut diverse FTSE-100 Unternehmen. Im Weiteren ist sie einer der bedeutendsten Investoren in britische Aktiengesellschaften. International ist die Gesellschaft hauptsächlich in den USA und in Europa präsent. Die Legal &amp; General wurde bereits 1836 gegründet und ist heute eines der führenden britischen Financial Services Unternehmen mit rund zehn Millionen Kunden. Die Gesellschaft hat ihren Hauptsitz in London, UK. Copyright 2014 FINANCE BASE AG</t>
        </is>
      </c>
    </row>
    <row r="17">
      <c r="A17" s="5" t="inlineStr">
        <is>
          <t>Profile</t>
        </is>
      </c>
      <c r="B17" t="inlineStr">
        <is>
          <t>Legal &amp; General Group plc is a financial services company. The divisions are organized in Insurance Legal &amp; General Retirement (EAA), Legal &amp; General Investment Management (LGIM) Legal &amp; General Capital (LGC), Legal &amp; General Insurance, Legal &amp; General Savings and General. The group offers, among other unit-linked annuities, life insurance and insurance products and asset management. It markets its products through banks, independent brokers and via direct sales. In addition, Legal &amp; General one of the largest asset managers and manager of UK pension funds and manages several FTSE 100 companies. In addition, it is one of the major investors in British companies. International society mainly in the US and in Europe has a presence. The Legal &amp; General was founded in 1836 and is now one of the UK's leading financial services company with approximately ten million customers. The company is headquartered in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66786</v>
      </c>
      <c r="D20" t="n">
        <v>1264</v>
      </c>
      <c r="E20" t="n">
        <v>40491</v>
      </c>
      <c r="F20" t="n">
        <v>77969</v>
      </c>
      <c r="G20" t="n">
        <v>12701</v>
      </c>
      <c r="H20" t="n">
        <v>51517</v>
      </c>
      <c r="I20" t="n">
        <v>39251</v>
      </c>
      <c r="J20" t="n">
        <v>34976</v>
      </c>
      <c r="K20" t="n">
        <v>18317</v>
      </c>
      <c r="L20" t="n">
        <v>38440</v>
      </c>
      <c r="M20" t="n">
        <v>43790</v>
      </c>
      <c r="N20" t="n">
        <v>-31644</v>
      </c>
      <c r="O20" t="n">
        <v>18202</v>
      </c>
      <c r="P20" t="n">
        <v>18202</v>
      </c>
    </row>
    <row r="21">
      <c r="A21" s="5" t="inlineStr">
        <is>
          <t>Operatives Ergebnis (EBIT)</t>
        </is>
      </c>
      <c r="B21" s="5" t="inlineStr">
        <is>
          <t>EBIT Earning Before Interest &amp; Tax</t>
        </is>
      </c>
      <c r="C21" t="n">
        <v>2156</v>
      </c>
      <c r="D21" t="n">
        <v>2340</v>
      </c>
      <c r="E21" t="n">
        <v>2273</v>
      </c>
      <c r="F21" t="n">
        <v>2065</v>
      </c>
      <c r="G21" t="n">
        <v>1600</v>
      </c>
      <c r="H21" t="n">
        <v>1596</v>
      </c>
      <c r="I21" t="n">
        <v>1478</v>
      </c>
      <c r="J21" t="n">
        <v>1375</v>
      </c>
      <c r="K21" t="n">
        <v>943</v>
      </c>
      <c r="L21" t="n">
        <v>1475</v>
      </c>
      <c r="M21" t="n">
        <v>1418</v>
      </c>
      <c r="N21" t="n">
        <v>-1774</v>
      </c>
      <c r="O21" t="n">
        <v>1009</v>
      </c>
      <c r="P21" t="n">
        <v>1009</v>
      </c>
    </row>
    <row r="22">
      <c r="A22" s="5" t="inlineStr">
        <is>
          <t>Finanzergebnis</t>
        </is>
      </c>
      <c r="B22" s="5" t="inlineStr">
        <is>
          <t>Financial Result</t>
        </is>
      </c>
      <c r="C22" t="inlineStr">
        <is>
          <t>-</t>
        </is>
      </c>
      <c r="D22" t="n">
        <v>-238</v>
      </c>
      <c r="E22" t="n">
        <v>-212</v>
      </c>
      <c r="F22" t="n">
        <v>-198</v>
      </c>
      <c r="G22" t="n">
        <v>-186</v>
      </c>
      <c r="H22" t="n">
        <v>-183</v>
      </c>
      <c r="I22" t="n">
        <v>-163</v>
      </c>
      <c r="J22" t="n">
        <v>-165</v>
      </c>
      <c r="K22" t="n">
        <v>13</v>
      </c>
      <c r="L22" t="n">
        <v>-383</v>
      </c>
      <c r="M22" t="n">
        <v>-179</v>
      </c>
      <c r="N22" t="n">
        <v>-379</v>
      </c>
      <c r="O22" t="n">
        <v>-214</v>
      </c>
      <c r="P22" t="n">
        <v>-214</v>
      </c>
    </row>
    <row r="23">
      <c r="A23" s="5" t="inlineStr">
        <is>
          <t>Ergebnis vor Steuer (EBT)</t>
        </is>
      </c>
      <c r="B23" s="5" t="inlineStr">
        <is>
          <t>EBT Earning Before Tax</t>
        </is>
      </c>
      <c r="C23" t="n">
        <v>2156</v>
      </c>
      <c r="D23" t="n">
        <v>2102</v>
      </c>
      <c r="E23" t="n">
        <v>2061</v>
      </c>
      <c r="F23" t="n">
        <v>1867</v>
      </c>
      <c r="G23" t="n">
        <v>1414</v>
      </c>
      <c r="H23" t="n">
        <v>1413</v>
      </c>
      <c r="I23" t="n">
        <v>1315</v>
      </c>
      <c r="J23" t="n">
        <v>1210</v>
      </c>
      <c r="K23" t="n">
        <v>956</v>
      </c>
      <c r="L23" t="n">
        <v>1092</v>
      </c>
      <c r="M23" t="n">
        <v>1239</v>
      </c>
      <c r="N23" t="n">
        <v>-2153</v>
      </c>
      <c r="O23" t="n">
        <v>795</v>
      </c>
      <c r="P23" t="n">
        <v>795</v>
      </c>
    </row>
    <row r="24">
      <c r="A24" s="5" t="inlineStr">
        <is>
          <t>Ergebnis nach Steuer</t>
        </is>
      </c>
      <c r="B24" s="5" t="inlineStr">
        <is>
          <t>Earnings after tax</t>
        </is>
      </c>
      <c r="C24" t="n">
        <v>2084</v>
      </c>
      <c r="D24" t="n">
        <v>1744</v>
      </c>
      <c r="E24" t="n">
        <v>1822</v>
      </c>
      <c r="F24" t="n">
        <v>1265</v>
      </c>
      <c r="G24" t="n">
        <v>1094</v>
      </c>
      <c r="H24" t="n">
        <v>992</v>
      </c>
      <c r="I24" t="n">
        <v>896</v>
      </c>
      <c r="J24" t="n">
        <v>801</v>
      </c>
      <c r="K24" t="n">
        <v>723</v>
      </c>
      <c r="L24" t="n">
        <v>820</v>
      </c>
      <c r="M24" t="n">
        <v>844</v>
      </c>
      <c r="N24" t="n">
        <v>-1130</v>
      </c>
      <c r="O24" t="n">
        <v>718</v>
      </c>
      <c r="P24" t="n">
        <v>718</v>
      </c>
    </row>
    <row r="25">
      <c r="A25" s="5" t="inlineStr">
        <is>
          <t>Minderheitenanteil</t>
        </is>
      </c>
      <c r="B25" s="5" t="inlineStr">
        <is>
          <t>Minority Share</t>
        </is>
      </c>
      <c r="C25" t="n">
        <v>24</v>
      </c>
      <c r="D25" t="n">
        <v>19</v>
      </c>
      <c r="E25" t="n">
        <v>-11</v>
      </c>
      <c r="F25" t="n">
        <v>-7</v>
      </c>
      <c r="G25" t="n">
        <v>-19</v>
      </c>
      <c r="H25" t="n">
        <v>-7</v>
      </c>
      <c r="I25" t="n">
        <v>-3</v>
      </c>
      <c r="J25" t="n">
        <v>12</v>
      </c>
      <c r="K25" t="n">
        <v>3</v>
      </c>
      <c r="L25" t="inlineStr">
        <is>
          <t>-</t>
        </is>
      </c>
      <c r="M25" t="n">
        <v>19</v>
      </c>
      <c r="N25" t="n">
        <v>63</v>
      </c>
      <c r="O25" t="n">
        <v>6</v>
      </c>
      <c r="P25" t="n">
        <v>6</v>
      </c>
    </row>
    <row r="26">
      <c r="A26" s="5" t="inlineStr">
        <is>
          <t>Jahresüberschuss/-fehlbetrag</t>
        </is>
      </c>
      <c r="B26" s="5" t="inlineStr">
        <is>
          <t>Net Profit</t>
        </is>
      </c>
      <c r="C26" t="n">
        <v>1834</v>
      </c>
      <c r="D26" t="n">
        <v>1827</v>
      </c>
      <c r="E26" t="n">
        <v>1891</v>
      </c>
      <c r="F26" t="n">
        <v>1258</v>
      </c>
      <c r="G26" t="n">
        <v>1075</v>
      </c>
      <c r="H26" t="n">
        <v>985</v>
      </c>
      <c r="I26" t="n">
        <v>893</v>
      </c>
      <c r="J26" t="n">
        <v>813</v>
      </c>
      <c r="K26" t="n">
        <v>726</v>
      </c>
      <c r="L26" t="n">
        <v>820</v>
      </c>
      <c r="M26" t="n">
        <v>863</v>
      </c>
      <c r="N26" t="n">
        <v>-1067</v>
      </c>
      <c r="O26" t="n">
        <v>724</v>
      </c>
      <c r="P26" t="n">
        <v>724</v>
      </c>
    </row>
    <row r="27">
      <c r="A27" s="5" t="inlineStr">
        <is>
          <t>Summe Aktiva</t>
        </is>
      </c>
      <c r="B27" s="5" t="inlineStr">
        <is>
          <t>Total Assets</t>
        </is>
      </c>
      <c r="C27" t="n">
        <v>560607</v>
      </c>
      <c r="D27" t="n">
        <v>492517</v>
      </c>
      <c r="E27" t="n">
        <v>505877</v>
      </c>
      <c r="F27" t="n">
        <v>467854</v>
      </c>
      <c r="G27" t="n">
        <v>396799</v>
      </c>
      <c r="H27" t="n">
        <v>399553</v>
      </c>
      <c r="I27" t="n">
        <v>363164</v>
      </c>
      <c r="J27" t="n">
        <v>346301</v>
      </c>
      <c r="K27" t="n">
        <v>326719</v>
      </c>
      <c r="L27" t="n">
        <v>323873</v>
      </c>
      <c r="M27" t="n">
        <v>297044</v>
      </c>
      <c r="N27" t="n">
        <v>256727</v>
      </c>
      <c r="O27" t="n">
        <v>281285</v>
      </c>
      <c r="P27" t="n">
        <v>281285</v>
      </c>
    </row>
    <row r="28">
      <c r="A28" s="5" t="inlineStr">
        <is>
          <t>Summe Fremdkapital</t>
        </is>
      </c>
      <c r="B28" s="5" t="inlineStr">
        <is>
          <t>Total Liabilities</t>
        </is>
      </c>
      <c r="C28" t="n">
        <v>551185</v>
      </c>
      <c r="D28" t="n">
        <v>483865</v>
      </c>
      <c r="E28" t="n">
        <v>497958</v>
      </c>
      <c r="F28" t="n">
        <v>460571</v>
      </c>
      <c r="G28" t="n">
        <v>390106</v>
      </c>
      <c r="H28" t="n">
        <v>393250</v>
      </c>
      <c r="I28" t="n">
        <v>357464</v>
      </c>
      <c r="J28" t="n">
        <v>340821</v>
      </c>
      <c r="K28" t="n">
        <v>321453</v>
      </c>
      <c r="L28" t="n">
        <v>318999</v>
      </c>
      <c r="M28" t="n">
        <v>292846</v>
      </c>
      <c r="N28" t="n">
        <v>252995</v>
      </c>
      <c r="O28" t="n">
        <v>275661</v>
      </c>
      <c r="P28" t="n">
        <v>275661</v>
      </c>
    </row>
    <row r="29">
      <c r="A29" s="5" t="inlineStr">
        <is>
          <t>Minderheitenanteil</t>
        </is>
      </c>
      <c r="B29" s="5" t="inlineStr">
        <is>
          <t>Minority Share</t>
        </is>
      </c>
      <c r="C29" t="n">
        <v>55</v>
      </c>
      <c r="D29" t="n">
        <v>72</v>
      </c>
      <c r="E29" t="n">
        <v>76</v>
      </c>
      <c r="F29" t="n">
        <v>338</v>
      </c>
      <c r="G29" t="n">
        <v>289</v>
      </c>
      <c r="H29" t="n">
        <v>275</v>
      </c>
      <c r="I29" t="n">
        <v>58</v>
      </c>
      <c r="J29" t="n">
        <v>39</v>
      </c>
      <c r="K29" t="n">
        <v>66</v>
      </c>
      <c r="L29" t="n">
        <v>47</v>
      </c>
      <c r="M29" t="n">
        <v>2</v>
      </c>
      <c r="N29" t="n">
        <v>144</v>
      </c>
      <c r="O29" t="n">
        <v>178</v>
      </c>
      <c r="P29" t="n">
        <v>178</v>
      </c>
    </row>
    <row r="30">
      <c r="A30" s="5" t="inlineStr">
        <is>
          <t>Summe Eigenkapital</t>
        </is>
      </c>
      <c r="B30" s="5" t="inlineStr">
        <is>
          <t>Equity</t>
        </is>
      </c>
      <c r="C30" t="n">
        <v>9367</v>
      </c>
      <c r="D30" t="n">
        <v>8580</v>
      </c>
      <c r="E30" t="n">
        <v>7843</v>
      </c>
      <c r="F30" t="n">
        <v>6945</v>
      </c>
      <c r="G30" t="n">
        <v>6404</v>
      </c>
      <c r="H30" t="n">
        <v>6028</v>
      </c>
      <c r="I30" t="n">
        <v>5642</v>
      </c>
      <c r="J30" t="n">
        <v>5441</v>
      </c>
      <c r="K30" t="n">
        <v>5200</v>
      </c>
      <c r="L30" t="n">
        <v>4827</v>
      </c>
      <c r="M30" t="n">
        <v>4196</v>
      </c>
      <c r="N30" t="n">
        <v>3588</v>
      </c>
      <c r="O30" t="n">
        <v>5446</v>
      </c>
      <c r="P30" t="n">
        <v>5446</v>
      </c>
    </row>
    <row r="31">
      <c r="A31" s="5" t="inlineStr">
        <is>
          <t>Summe Passiva</t>
        </is>
      </c>
      <c r="B31" s="5" t="inlineStr">
        <is>
          <t>Liabilities &amp; Shareholder Equity</t>
        </is>
      </c>
      <c r="C31" t="n">
        <v>560607</v>
      </c>
      <c r="D31" t="n">
        <v>492517</v>
      </c>
      <c r="E31" t="n">
        <v>505877</v>
      </c>
      <c r="F31" t="n">
        <v>467854</v>
      </c>
      <c r="G31" t="n">
        <v>396799</v>
      </c>
      <c r="H31" t="n">
        <v>399553</v>
      </c>
      <c r="I31" t="n">
        <v>363164</v>
      </c>
      <c r="J31" t="n">
        <v>346301</v>
      </c>
      <c r="K31" t="n">
        <v>326719</v>
      </c>
      <c r="L31" t="n">
        <v>323873</v>
      </c>
      <c r="M31" t="n">
        <v>297044</v>
      </c>
      <c r="N31" t="n">
        <v>256727</v>
      </c>
      <c r="O31" t="n">
        <v>281285</v>
      </c>
      <c r="P31" t="n">
        <v>281285</v>
      </c>
    </row>
    <row r="32">
      <c r="A32" s="5" t="inlineStr">
        <is>
          <t>Mio.Aktien im Umlauf</t>
        </is>
      </c>
      <c r="B32" s="5" t="inlineStr">
        <is>
          <t>Million shares outstanding</t>
        </is>
      </c>
      <c r="C32" t="n">
        <v>5965</v>
      </c>
      <c r="D32" t="n">
        <v>5961</v>
      </c>
      <c r="E32" t="n">
        <v>5958</v>
      </c>
      <c r="F32" t="n">
        <v>5954</v>
      </c>
      <c r="G32" t="n">
        <v>5949</v>
      </c>
      <c r="H32" t="n">
        <v>5942</v>
      </c>
      <c r="I32" t="n">
        <v>5917</v>
      </c>
      <c r="J32" t="n">
        <v>5913</v>
      </c>
      <c r="K32" t="n">
        <v>5872</v>
      </c>
      <c r="L32" t="n">
        <v>5867</v>
      </c>
      <c r="M32" t="n">
        <v>5862</v>
      </c>
      <c r="N32" t="n">
        <v>5862</v>
      </c>
      <c r="O32" t="n">
        <v>6296</v>
      </c>
      <c r="P32" t="n">
        <v>6296</v>
      </c>
    </row>
    <row r="33">
      <c r="A33" s="5" t="inlineStr">
        <is>
          <t>Gezeichnetes Kapital (in Mio.)</t>
        </is>
      </c>
      <c r="B33" s="5" t="inlineStr">
        <is>
          <t>Subscribed Capital in M</t>
        </is>
      </c>
      <c r="C33" t="n">
        <v>149</v>
      </c>
      <c r="D33" t="n">
        <v>149</v>
      </c>
      <c r="E33" t="n">
        <v>149</v>
      </c>
      <c r="F33" t="n">
        <v>149</v>
      </c>
      <c r="G33" t="n">
        <v>149</v>
      </c>
      <c r="H33" t="n">
        <v>149</v>
      </c>
      <c r="I33" t="n">
        <v>148</v>
      </c>
      <c r="J33" t="n">
        <v>148</v>
      </c>
      <c r="K33" t="n">
        <v>147</v>
      </c>
      <c r="L33" t="n">
        <v>147</v>
      </c>
      <c r="M33" t="n">
        <v>147</v>
      </c>
      <c r="N33" t="n">
        <v>147</v>
      </c>
      <c r="O33" t="n">
        <v>157</v>
      </c>
      <c r="P33" t="n">
        <v>157</v>
      </c>
    </row>
    <row r="34">
      <c r="A34" s="5" t="inlineStr">
        <is>
          <t>Ergebnis je Aktie (brutto)</t>
        </is>
      </c>
      <c r="B34" s="5" t="inlineStr">
        <is>
          <t>Earnings per share</t>
        </is>
      </c>
      <c r="C34" t="n">
        <v>0.36</v>
      </c>
      <c r="D34" t="n">
        <v>0.35</v>
      </c>
      <c r="E34" t="n">
        <v>0.35</v>
      </c>
      <c r="F34" t="n">
        <v>0.31</v>
      </c>
      <c r="G34" t="n">
        <v>0.24</v>
      </c>
      <c r="H34" t="n">
        <v>0.24</v>
      </c>
      <c r="I34" t="n">
        <v>0.22</v>
      </c>
      <c r="J34" t="n">
        <v>0.2</v>
      </c>
      <c r="K34" t="n">
        <v>0.16</v>
      </c>
      <c r="L34" t="n">
        <v>0.19</v>
      </c>
      <c r="M34" t="n">
        <v>0.21</v>
      </c>
      <c r="N34" t="n">
        <v>-0.37</v>
      </c>
      <c r="O34" t="n">
        <v>0.13</v>
      </c>
      <c r="P34" t="n">
        <v>0.13</v>
      </c>
    </row>
    <row r="35">
      <c r="A35" s="5" t="inlineStr">
        <is>
          <t>Ergebnis je Aktie (unverwässert)</t>
        </is>
      </c>
      <c r="B35" s="5" t="inlineStr">
        <is>
          <t>Basic Earnings per share</t>
        </is>
      </c>
      <c r="C35" t="n">
        <v>0.31</v>
      </c>
      <c r="D35" t="n">
        <v>0.31</v>
      </c>
      <c r="E35" t="n">
        <v>0.32</v>
      </c>
      <c r="F35" t="n">
        <v>0.21</v>
      </c>
      <c r="G35" t="n">
        <v>0.18</v>
      </c>
      <c r="H35" t="n">
        <v>0.17</v>
      </c>
      <c r="I35" t="n">
        <v>0.15</v>
      </c>
      <c r="J35" t="n">
        <v>0.14</v>
      </c>
      <c r="K35" t="n">
        <v>0.12</v>
      </c>
      <c r="L35" t="n">
        <v>0.14</v>
      </c>
      <c r="M35" t="n">
        <v>0.15</v>
      </c>
      <c r="N35" t="n">
        <v>-0.18</v>
      </c>
      <c r="O35" t="n">
        <v>0.11</v>
      </c>
      <c r="P35" t="n">
        <v>0.11</v>
      </c>
    </row>
    <row r="36">
      <c r="A36" s="5" t="inlineStr">
        <is>
          <t>Ergebnis je Aktie (verwässert)</t>
        </is>
      </c>
      <c r="B36" s="5" t="inlineStr">
        <is>
          <t>Diluted Earnings per share</t>
        </is>
      </c>
      <c r="C36" t="n">
        <v>0.3</v>
      </c>
      <c r="D36" t="n">
        <v>0.31</v>
      </c>
      <c r="E36" t="n">
        <v>0.32</v>
      </c>
      <c r="F36" t="n">
        <v>0.21</v>
      </c>
      <c r="G36" t="n">
        <v>0.18</v>
      </c>
      <c r="H36" t="n">
        <v>0.17</v>
      </c>
      <c r="I36" t="n">
        <v>0.15</v>
      </c>
      <c r="J36" t="n">
        <v>0.14</v>
      </c>
      <c r="K36" t="n">
        <v>0.12</v>
      </c>
      <c r="L36" t="n">
        <v>0.14</v>
      </c>
      <c r="M36" t="n">
        <v>0.15</v>
      </c>
      <c r="N36" t="n">
        <v>-0.18</v>
      </c>
      <c r="O36" t="n">
        <v>0.11</v>
      </c>
      <c r="P36" t="n">
        <v>0.11</v>
      </c>
    </row>
    <row r="37">
      <c r="A37" s="5" t="inlineStr">
        <is>
          <t>Dividende je Aktie</t>
        </is>
      </c>
      <c r="B37" s="5" t="inlineStr">
        <is>
          <t>Dividend per share</t>
        </is>
      </c>
      <c r="C37" t="n">
        <v>0.18</v>
      </c>
      <c r="D37" t="n">
        <v>0.16</v>
      </c>
      <c r="E37" t="n">
        <v>0.15</v>
      </c>
      <c r="F37" t="n">
        <v>0.14</v>
      </c>
      <c r="G37" t="n">
        <v>0.13</v>
      </c>
      <c r="H37" t="n">
        <v>0.11</v>
      </c>
      <c r="I37" t="n">
        <v>0.09</v>
      </c>
      <c r="J37" t="n">
        <v>0.08</v>
      </c>
      <c r="K37" t="n">
        <v>0.06</v>
      </c>
      <c r="L37" t="n">
        <v>0.05</v>
      </c>
      <c r="M37" t="n">
        <v>0.04</v>
      </c>
      <c r="N37" t="n">
        <v>0.04</v>
      </c>
      <c r="O37" t="n">
        <v>0.06</v>
      </c>
      <c r="P37" t="n">
        <v>0.06</v>
      </c>
    </row>
    <row r="38">
      <c r="A38" s="5" t="inlineStr">
        <is>
          <t>Dividendenausschüttung in Mio</t>
        </is>
      </c>
      <c r="B38" s="5" t="inlineStr">
        <is>
          <t>Dividend Payment in M</t>
        </is>
      </c>
      <c r="C38" t="inlineStr">
        <is>
          <t>-</t>
        </is>
      </c>
      <c r="D38" t="inlineStr">
        <is>
          <t>-</t>
        </is>
      </c>
      <c r="E38" t="inlineStr">
        <is>
          <t>-</t>
        </is>
      </c>
      <c r="F38" t="inlineStr">
        <is>
          <t>-</t>
        </is>
      </c>
      <c r="G38" t="inlineStr">
        <is>
          <t>-</t>
        </is>
      </c>
      <c r="H38" t="inlineStr">
        <is>
          <t>-</t>
        </is>
      </c>
      <c r="I38" t="inlineStr">
        <is>
          <t>-</t>
        </is>
      </c>
      <c r="J38" t="inlineStr">
        <is>
          <t>-</t>
        </is>
      </c>
      <c r="K38" t="inlineStr">
        <is>
          <t>-</t>
        </is>
      </c>
      <c r="L38" t="inlineStr">
        <is>
          <t>-</t>
        </is>
      </c>
      <c r="M38" t="inlineStr">
        <is>
          <t>-</t>
        </is>
      </c>
      <c r="N38" t="inlineStr">
        <is>
          <t>-</t>
        </is>
      </c>
      <c r="O38" t="inlineStr">
        <is>
          <t>-</t>
        </is>
      </c>
      <c r="P38" t="inlineStr">
        <is>
          <t>-</t>
        </is>
      </c>
    </row>
    <row r="39">
      <c r="A39" s="5" t="inlineStr">
        <is>
          <t>Umsatz</t>
        </is>
      </c>
      <c r="B39" s="5" t="inlineStr">
        <is>
          <t>Revenue</t>
        </is>
      </c>
      <c r="C39" t="n">
        <v>11.2</v>
      </c>
      <c r="D39" t="n">
        <v>0.21</v>
      </c>
      <c r="E39" t="n">
        <v>6.8</v>
      </c>
      <c r="F39" t="n">
        <v>13.09</v>
      </c>
      <c r="G39" t="n">
        <v>2.14</v>
      </c>
      <c r="H39" t="n">
        <v>8.67</v>
      </c>
      <c r="I39" t="n">
        <v>6.63</v>
      </c>
      <c r="J39" t="n">
        <v>5.92</v>
      </c>
      <c r="K39" t="n">
        <v>3.12</v>
      </c>
      <c r="L39" t="n">
        <v>6.55</v>
      </c>
      <c r="M39" t="n">
        <v>7.47</v>
      </c>
      <c r="N39" t="n">
        <v>-5.4</v>
      </c>
      <c r="O39" t="n">
        <v>2.89</v>
      </c>
      <c r="P39" t="n">
        <v>2.89</v>
      </c>
    </row>
    <row r="40">
      <c r="A40" s="5" t="inlineStr">
        <is>
          <t>Buchwert je Aktie</t>
        </is>
      </c>
      <c r="B40" s="5" t="inlineStr">
        <is>
          <t>Book value per share</t>
        </is>
      </c>
      <c r="C40" t="n">
        <v>1.57</v>
      </c>
      <c r="D40" t="n">
        <v>1.44</v>
      </c>
      <c r="E40" t="n">
        <v>1.32</v>
      </c>
      <c r="F40" t="n">
        <v>1.17</v>
      </c>
      <c r="G40" t="n">
        <v>1.08</v>
      </c>
      <c r="H40" t="n">
        <v>1.01</v>
      </c>
      <c r="I40" t="n">
        <v>0.95</v>
      </c>
      <c r="J40" t="n">
        <v>0.92</v>
      </c>
      <c r="K40" t="n">
        <v>0.89</v>
      </c>
      <c r="L40" t="n">
        <v>0.82</v>
      </c>
      <c r="M40" t="n">
        <v>0.72</v>
      </c>
      <c r="N40" t="n">
        <v>0.61</v>
      </c>
      <c r="O40" t="n">
        <v>0.86</v>
      </c>
      <c r="P40" t="n">
        <v>0.86</v>
      </c>
    </row>
    <row r="41">
      <c r="A41" s="5" t="inlineStr">
        <is>
          <t>Cashflow je Aktie</t>
        </is>
      </c>
      <c r="B41" s="5" t="inlineStr">
        <is>
          <t>Cashflow per share</t>
        </is>
      </c>
      <c r="C41" t="n">
        <v>-0.55</v>
      </c>
      <c r="D41" t="n">
        <v>-0.06</v>
      </c>
      <c r="E41" t="n">
        <v>0.74</v>
      </c>
      <c r="F41" t="n">
        <v>1</v>
      </c>
      <c r="G41" t="n">
        <v>-0.14</v>
      </c>
      <c r="H41" t="n">
        <v>0.92</v>
      </c>
      <c r="I41" t="n">
        <v>0.23</v>
      </c>
      <c r="J41" t="n">
        <v>0.47</v>
      </c>
      <c r="K41" t="n">
        <v>0.26</v>
      </c>
      <c r="L41" t="n">
        <v>0.46</v>
      </c>
      <c r="M41" t="n">
        <v>0.13</v>
      </c>
      <c r="N41" t="n">
        <v>0.19</v>
      </c>
      <c r="O41" t="n">
        <v>0.67</v>
      </c>
      <c r="P41" t="n">
        <v>0.67</v>
      </c>
    </row>
    <row r="42">
      <c r="A42" s="5" t="inlineStr">
        <is>
          <t>Bilanzsumme je Aktie</t>
        </is>
      </c>
      <c r="B42" s="5" t="inlineStr">
        <is>
          <t>Total assets per share</t>
        </is>
      </c>
      <c r="C42" t="n">
        <v>93.98</v>
      </c>
      <c r="D42" t="n">
        <v>82.63</v>
      </c>
      <c r="E42" t="n">
        <v>84.90000000000001</v>
      </c>
      <c r="F42" t="n">
        <v>78.56999999999999</v>
      </c>
      <c r="G42" t="n">
        <v>66.7</v>
      </c>
      <c r="H42" t="n">
        <v>67.23999999999999</v>
      </c>
      <c r="I42" t="n">
        <v>61.38</v>
      </c>
      <c r="J42" t="n">
        <v>58.57</v>
      </c>
      <c r="K42" t="n">
        <v>55.64</v>
      </c>
      <c r="L42" t="n">
        <v>55.21</v>
      </c>
      <c r="M42" t="n">
        <v>50.67</v>
      </c>
      <c r="N42" t="n">
        <v>43.8</v>
      </c>
      <c r="O42" t="n">
        <v>44.67</v>
      </c>
      <c r="P42" t="n">
        <v>44.67</v>
      </c>
    </row>
    <row r="43">
      <c r="A43" s="5" t="inlineStr">
        <is>
          <t>Personal am Ende des Jahres</t>
        </is>
      </c>
      <c r="B43" s="5" t="inlineStr">
        <is>
          <t>Staff at the end of year</t>
        </is>
      </c>
      <c r="C43" t="n">
        <v>9777</v>
      </c>
      <c r="D43" t="n">
        <v>8770</v>
      </c>
      <c r="E43" t="n">
        <v>7570</v>
      </c>
      <c r="F43" t="n">
        <v>8939</v>
      </c>
      <c r="G43" t="n">
        <v>10148</v>
      </c>
      <c r="H43" t="n">
        <v>11038</v>
      </c>
      <c r="I43" t="n">
        <v>11163</v>
      </c>
      <c r="J43" t="n">
        <v>9864</v>
      </c>
      <c r="K43" t="n">
        <v>9138</v>
      </c>
      <c r="L43" t="n">
        <v>8662</v>
      </c>
      <c r="M43" t="n">
        <v>9324</v>
      </c>
      <c r="N43" t="n">
        <v>9777</v>
      </c>
      <c r="O43" t="n">
        <v>10067</v>
      </c>
      <c r="P43" t="n">
        <v>10067</v>
      </c>
    </row>
    <row r="44">
      <c r="A44" s="5" t="inlineStr">
        <is>
          <t>Personalaufwand in Mio. GBP</t>
        </is>
      </c>
      <c r="B44" s="5" t="inlineStr"/>
      <c r="C44" t="inlineStr">
        <is>
          <t>-</t>
        </is>
      </c>
      <c r="D44" t="inlineStr">
        <is>
          <t>-</t>
        </is>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c r="O44" t="inlineStr">
        <is>
          <t>-</t>
        </is>
      </c>
      <c r="P44" t="inlineStr">
        <is>
          <t>-</t>
        </is>
      </c>
    </row>
    <row r="45">
      <c r="A45" s="5" t="inlineStr">
        <is>
          <t>Aufwand je Mitarbeiter in GBP</t>
        </is>
      </c>
      <c r="B45" s="5" t="inlineStr"/>
      <c r="C45" t="inlineStr">
        <is>
          <t>-</t>
        </is>
      </c>
      <c r="D45" t="inlineStr">
        <is>
          <t>-</t>
        </is>
      </c>
      <c r="E45" t="inlineStr">
        <is>
          <t>-</t>
        </is>
      </c>
      <c r="F45" t="inlineStr">
        <is>
          <t>-</t>
        </is>
      </c>
      <c r="G45" t="inlineStr">
        <is>
          <t>-</t>
        </is>
      </c>
      <c r="H45" t="inlineStr">
        <is>
          <t>-</t>
        </is>
      </c>
      <c r="I45" t="inlineStr">
        <is>
          <t>-</t>
        </is>
      </c>
      <c r="J45" t="inlineStr">
        <is>
          <t>-</t>
        </is>
      </c>
      <c r="K45" t="inlineStr">
        <is>
          <t>-</t>
        </is>
      </c>
      <c r="L45" t="inlineStr">
        <is>
          <t>-</t>
        </is>
      </c>
      <c r="M45" t="inlineStr">
        <is>
          <t>-</t>
        </is>
      </c>
      <c r="N45" t="inlineStr">
        <is>
          <t>-</t>
        </is>
      </c>
      <c r="O45" t="inlineStr">
        <is>
          <t>-</t>
        </is>
      </c>
      <c r="P45" t="inlineStr">
        <is>
          <t>-</t>
        </is>
      </c>
    </row>
    <row r="46">
      <c r="A46" s="5" t="inlineStr">
        <is>
          <t>Umsatz je Aktie</t>
        </is>
      </c>
      <c r="B46" s="5" t="inlineStr">
        <is>
          <t>Revenue per share</t>
        </is>
      </c>
      <c r="C46" t="n">
        <v>6830000</v>
      </c>
      <c r="D46" t="n">
        <v>144128</v>
      </c>
      <c r="E46" t="n">
        <v>5350000</v>
      </c>
      <c r="F46" t="n">
        <v>8720000</v>
      </c>
      <c r="G46" t="n">
        <v>1250000</v>
      </c>
      <c r="H46" t="n">
        <v>4670000</v>
      </c>
      <c r="I46" t="n">
        <v>3520000</v>
      </c>
      <c r="J46" t="n">
        <v>3550000</v>
      </c>
      <c r="K46" t="n">
        <v>2000000</v>
      </c>
      <c r="L46" t="n">
        <v>4440000</v>
      </c>
      <c r="M46" t="n">
        <v>4700000</v>
      </c>
      <c r="N46" t="n">
        <v>-3240000</v>
      </c>
      <c r="O46" t="n">
        <v>1810000</v>
      </c>
      <c r="P46" t="n">
        <v>1810000</v>
      </c>
    </row>
    <row r="47">
      <c r="A47" s="5" t="inlineStr">
        <is>
          <t>Bruttoergebnis je Mitarbeiter in GBP</t>
        </is>
      </c>
      <c r="B47" s="5" t="inlineStr"/>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row>
    <row r="48">
      <c r="A48" s="5" t="inlineStr">
        <is>
          <t>Gewinn je Mitarbeiter in GBP</t>
        </is>
      </c>
      <c r="B48" s="5" t="inlineStr"/>
      <c r="C48" t="n">
        <v>187583</v>
      </c>
      <c r="D48" t="n">
        <v>208324</v>
      </c>
      <c r="E48" t="n">
        <v>249802</v>
      </c>
      <c r="F48" t="n">
        <v>140732</v>
      </c>
      <c r="G48" t="n">
        <v>105932</v>
      </c>
      <c r="H48" t="n">
        <v>89237</v>
      </c>
      <c r="I48" t="n">
        <v>79996</v>
      </c>
      <c r="J48" t="n">
        <v>82421</v>
      </c>
      <c r="K48" t="n">
        <v>79448</v>
      </c>
      <c r="L48" t="n">
        <v>94666</v>
      </c>
      <c r="M48" t="n">
        <v>92557</v>
      </c>
      <c r="N48" t="n">
        <v>-109134</v>
      </c>
      <c r="O48" t="n">
        <v>71918</v>
      </c>
      <c r="P48" t="n">
        <v>71918</v>
      </c>
    </row>
    <row r="49">
      <c r="A49" s="5" t="inlineStr">
        <is>
          <t>KGV (Kurs/Gewinn)</t>
        </is>
      </c>
      <c r="B49" s="5" t="inlineStr">
        <is>
          <t>PE (price/earnings)</t>
        </is>
      </c>
      <c r="C49" t="n">
        <v>9.800000000000001</v>
      </c>
      <c r="D49" t="n">
        <v>8.4</v>
      </c>
      <c r="E49" t="n">
        <v>8.6</v>
      </c>
      <c r="F49" t="n">
        <v>11.7</v>
      </c>
      <c r="G49" t="n">
        <v>14.9</v>
      </c>
      <c r="H49" t="n">
        <v>14.6</v>
      </c>
      <c r="I49" t="n">
        <v>14.9</v>
      </c>
      <c r="J49" t="n">
        <v>10.4</v>
      </c>
      <c r="K49" t="n">
        <v>8.6</v>
      </c>
      <c r="L49" t="n">
        <v>6.9</v>
      </c>
      <c r="M49" t="n">
        <v>5.4</v>
      </c>
      <c r="N49" t="inlineStr">
        <is>
          <t>-</t>
        </is>
      </c>
      <c r="O49" t="n">
        <v>11.9</v>
      </c>
      <c r="P49" t="n">
        <v>11.9</v>
      </c>
    </row>
    <row r="50">
      <c r="A50" s="5" t="inlineStr">
        <is>
          <t>KUV (Kurs/Umsatz)</t>
        </is>
      </c>
      <c r="B50" s="5" t="inlineStr">
        <is>
          <t>PS (price/sales)</t>
        </is>
      </c>
      <c r="C50" t="n">
        <v>0.27</v>
      </c>
      <c r="D50" t="n">
        <v>12.21</v>
      </c>
      <c r="E50" t="n">
        <v>0.4</v>
      </c>
      <c r="F50" t="n">
        <v>0.19</v>
      </c>
      <c r="G50" t="n">
        <v>1.26</v>
      </c>
      <c r="H50" t="n">
        <v>0.29</v>
      </c>
      <c r="I50" t="n">
        <v>0.34</v>
      </c>
      <c r="J50" t="n">
        <v>0.25</v>
      </c>
      <c r="K50" t="n">
        <v>0.33</v>
      </c>
      <c r="L50" t="n">
        <v>0.15</v>
      </c>
      <c r="M50" t="n">
        <v>0.11</v>
      </c>
      <c r="N50" t="n">
        <v>-0.14</v>
      </c>
      <c r="O50" t="n">
        <v>0.45</v>
      </c>
      <c r="P50" t="n">
        <v>0.45</v>
      </c>
    </row>
    <row r="51">
      <c r="A51" s="5" t="inlineStr">
        <is>
          <t>KBV (Kurs/Buchwert)</t>
        </is>
      </c>
      <c r="B51" s="5" t="inlineStr">
        <is>
          <t>PB (price/book value)</t>
        </is>
      </c>
      <c r="C51" t="n">
        <v>1.93</v>
      </c>
      <c r="D51" t="n">
        <v>1.8</v>
      </c>
      <c r="E51" t="n">
        <v>2.07</v>
      </c>
      <c r="F51" t="n">
        <v>2.13</v>
      </c>
      <c r="G51" t="n">
        <v>2.49</v>
      </c>
      <c r="H51" t="n">
        <v>2.45</v>
      </c>
      <c r="I51" t="n">
        <v>2.34</v>
      </c>
      <c r="J51" t="n">
        <v>1.59</v>
      </c>
      <c r="K51" t="n">
        <v>1.16</v>
      </c>
      <c r="L51" t="n">
        <v>1.18</v>
      </c>
      <c r="M51" t="n">
        <v>1.13</v>
      </c>
      <c r="N51" t="n">
        <v>1.26</v>
      </c>
      <c r="O51" t="n">
        <v>1.51</v>
      </c>
      <c r="P51" t="n">
        <v>1.51</v>
      </c>
    </row>
    <row r="52">
      <c r="A52" s="5" t="inlineStr">
        <is>
          <t>KCV (Kurs/Cashflow)</t>
        </is>
      </c>
      <c r="B52" s="5" t="inlineStr">
        <is>
          <t>PC (price/cashflow)</t>
        </is>
      </c>
      <c r="C52" t="n">
        <v>-5.5</v>
      </c>
      <c r="D52" t="n">
        <v>-42.77</v>
      </c>
      <c r="E52" t="n">
        <v>3.69</v>
      </c>
      <c r="F52" t="n">
        <v>2.49</v>
      </c>
      <c r="G52" t="n">
        <v>-19.37</v>
      </c>
      <c r="H52" t="n">
        <v>2.7</v>
      </c>
      <c r="I52" t="n">
        <v>9.91</v>
      </c>
      <c r="J52" t="n">
        <v>3.08</v>
      </c>
      <c r="K52" t="n">
        <v>3.92</v>
      </c>
      <c r="L52" t="n">
        <v>2.1</v>
      </c>
      <c r="M52" t="n">
        <v>6.26</v>
      </c>
      <c r="N52" t="n">
        <v>4.16</v>
      </c>
      <c r="O52" t="n">
        <v>1.95</v>
      </c>
      <c r="P52" t="n">
        <v>1.95</v>
      </c>
    </row>
    <row r="53">
      <c r="A53" s="5" t="inlineStr">
        <is>
          <t>Dividendenrendite in %</t>
        </is>
      </c>
      <c r="B53" s="5" t="inlineStr">
        <is>
          <t>Dividend Yield in %</t>
        </is>
      </c>
      <c r="C53" t="n">
        <v>5.8</v>
      </c>
      <c r="D53" t="n">
        <v>6.34</v>
      </c>
      <c r="E53" t="n">
        <v>5.62</v>
      </c>
      <c r="F53" t="n">
        <v>5.79</v>
      </c>
      <c r="G53" t="n">
        <v>4.85</v>
      </c>
      <c r="H53" t="n">
        <v>4.42</v>
      </c>
      <c r="I53" t="n">
        <v>4.04</v>
      </c>
      <c r="J53" t="n">
        <v>5.48</v>
      </c>
      <c r="K53" t="n">
        <v>5.83</v>
      </c>
      <c r="L53" t="n">
        <v>5.15</v>
      </c>
      <c r="M53" t="n">
        <v>4.94</v>
      </c>
      <c r="N53" t="n">
        <v>5.19</v>
      </c>
      <c r="O53" t="n">
        <v>4.58</v>
      </c>
      <c r="P53" t="n">
        <v>4.58</v>
      </c>
    </row>
    <row r="54">
      <c r="A54" s="5" t="inlineStr">
        <is>
          <t>Gewinnrendite in %</t>
        </is>
      </c>
      <c r="B54" s="5" t="inlineStr">
        <is>
          <t>Return on profit in %</t>
        </is>
      </c>
      <c r="C54" t="n">
        <v>10.2</v>
      </c>
      <c r="D54" t="n">
        <v>11.9</v>
      </c>
      <c r="E54" t="n">
        <v>11.7</v>
      </c>
      <c r="F54" t="n">
        <v>8.6</v>
      </c>
      <c r="G54" t="n">
        <v>6.7</v>
      </c>
      <c r="H54" t="n">
        <v>6.8</v>
      </c>
      <c r="I54" t="n">
        <v>6.7</v>
      </c>
      <c r="J54" t="n">
        <v>9.6</v>
      </c>
      <c r="K54" t="n">
        <v>11.7</v>
      </c>
      <c r="L54" t="n">
        <v>14.4</v>
      </c>
      <c r="M54" t="n">
        <v>18.5</v>
      </c>
      <c r="N54" t="n">
        <v>-23.4</v>
      </c>
      <c r="O54" t="n">
        <v>8.4</v>
      </c>
      <c r="P54" t="n">
        <v>8.4</v>
      </c>
    </row>
    <row r="55">
      <c r="A55" s="5" t="inlineStr">
        <is>
          <t>Eigenkapitalrendite in %</t>
        </is>
      </c>
      <c r="B55" s="5" t="inlineStr">
        <is>
          <t>Return on Equity in %</t>
        </is>
      </c>
      <c r="C55" t="n">
        <v>19.58</v>
      </c>
      <c r="D55" t="n">
        <v>21.29</v>
      </c>
      <c r="E55" t="n">
        <v>24.11</v>
      </c>
      <c r="F55" t="n">
        <v>18.11</v>
      </c>
      <c r="G55" t="n">
        <v>16.79</v>
      </c>
      <c r="H55" t="n">
        <v>16.34</v>
      </c>
      <c r="I55" t="n">
        <v>15.83</v>
      </c>
      <c r="J55" t="n">
        <v>14.94</v>
      </c>
      <c r="K55" t="n">
        <v>13.96</v>
      </c>
      <c r="L55" t="n">
        <v>16.99</v>
      </c>
      <c r="M55" t="n">
        <v>20.57</v>
      </c>
      <c r="N55" t="n">
        <v>-29.74</v>
      </c>
      <c r="O55" t="n">
        <v>13.29</v>
      </c>
      <c r="P55" t="n">
        <v>13.29</v>
      </c>
    </row>
    <row r="56">
      <c r="A56" s="5" t="inlineStr">
        <is>
          <t>Umsatzrendite in %</t>
        </is>
      </c>
      <c r="B56" s="5" t="inlineStr">
        <is>
          <t>Return on sales in %</t>
        </is>
      </c>
      <c r="C56" t="n">
        <v>2.75</v>
      </c>
      <c r="D56" t="n">
        <v>144.54</v>
      </c>
      <c r="E56" t="n">
        <v>4.67</v>
      </c>
      <c r="F56" t="n">
        <v>1.61</v>
      </c>
      <c r="G56" t="n">
        <v>8.460000000000001</v>
      </c>
      <c r="H56" t="n">
        <v>1.91</v>
      </c>
      <c r="I56" t="n">
        <v>2.28</v>
      </c>
      <c r="J56" t="n">
        <v>2.32</v>
      </c>
      <c r="K56" t="n">
        <v>3.96</v>
      </c>
      <c r="L56" t="n">
        <v>2.13</v>
      </c>
      <c r="M56" t="n">
        <v>1.97</v>
      </c>
      <c r="N56" t="n">
        <v>3.37</v>
      </c>
      <c r="O56" t="n">
        <v>3.98</v>
      </c>
      <c r="P56" t="n">
        <v>3.98</v>
      </c>
    </row>
    <row r="57">
      <c r="A57" s="5" t="inlineStr">
        <is>
          <t>Gesamtkapitalrendite in %</t>
        </is>
      </c>
      <c r="B57" s="5" t="inlineStr">
        <is>
          <t>Total Return on Investment in %</t>
        </is>
      </c>
      <c r="C57" t="n">
        <v>0.33</v>
      </c>
      <c r="D57" t="n">
        <v>0.37</v>
      </c>
      <c r="E57" t="n">
        <v>0.37</v>
      </c>
      <c r="F57" t="n">
        <v>0.27</v>
      </c>
      <c r="G57" t="n">
        <v>0.27</v>
      </c>
      <c r="H57" t="n">
        <v>0.25</v>
      </c>
      <c r="I57" t="n">
        <v>0.25</v>
      </c>
      <c r="J57" t="n">
        <v>0.23</v>
      </c>
      <c r="K57" t="n">
        <v>0.22</v>
      </c>
      <c r="L57" t="n">
        <v>0.25</v>
      </c>
      <c r="M57" t="n">
        <v>0.29</v>
      </c>
      <c r="N57" t="n">
        <v>-0.42</v>
      </c>
      <c r="O57" t="n">
        <v>0.26</v>
      </c>
      <c r="P57" t="n">
        <v>0.26</v>
      </c>
    </row>
    <row r="58">
      <c r="A58" s="5" t="inlineStr">
        <is>
          <t>Return on Investment in %</t>
        </is>
      </c>
      <c r="B58" s="5" t="inlineStr">
        <is>
          <t>Return on Investment in %</t>
        </is>
      </c>
      <c r="C58" t="n">
        <v>0.33</v>
      </c>
      <c r="D58" t="n">
        <v>0.37</v>
      </c>
      <c r="E58" t="n">
        <v>0.37</v>
      </c>
      <c r="F58" t="n">
        <v>0.27</v>
      </c>
      <c r="G58" t="n">
        <v>0.27</v>
      </c>
      <c r="H58" t="n">
        <v>0.25</v>
      </c>
      <c r="I58" t="n">
        <v>0.25</v>
      </c>
      <c r="J58" t="n">
        <v>0.23</v>
      </c>
      <c r="K58" t="n">
        <v>0.22</v>
      </c>
      <c r="L58" t="n">
        <v>0.25</v>
      </c>
      <c r="M58" t="n">
        <v>0.29</v>
      </c>
      <c r="N58" t="n">
        <v>-0.42</v>
      </c>
      <c r="O58" t="n">
        <v>0.26</v>
      </c>
      <c r="P58" t="n">
        <v>0.26</v>
      </c>
    </row>
    <row r="59">
      <c r="A59" s="5" t="inlineStr">
        <is>
          <t>Eigenkapitalquote in %</t>
        </is>
      </c>
      <c r="B59" s="5" t="inlineStr">
        <is>
          <t>Equity Ratio in %</t>
        </is>
      </c>
      <c r="C59" t="n">
        <v>1.67</v>
      </c>
      <c r="D59" t="n">
        <v>1.74</v>
      </c>
      <c r="E59" t="n">
        <v>1.55</v>
      </c>
      <c r="F59" t="n">
        <v>1.48</v>
      </c>
      <c r="G59" t="n">
        <v>1.61</v>
      </c>
      <c r="H59" t="n">
        <v>1.51</v>
      </c>
      <c r="I59" t="n">
        <v>1.55</v>
      </c>
      <c r="J59" t="n">
        <v>1.57</v>
      </c>
      <c r="K59" t="n">
        <v>1.59</v>
      </c>
      <c r="L59" t="n">
        <v>1.49</v>
      </c>
      <c r="M59" t="n">
        <v>1.41</v>
      </c>
      <c r="N59" t="n">
        <v>1.4</v>
      </c>
      <c r="O59" t="n">
        <v>1.94</v>
      </c>
      <c r="P59" t="n">
        <v>1.94</v>
      </c>
    </row>
    <row r="60">
      <c r="A60" s="5" t="inlineStr">
        <is>
          <t>Fremdkapitalquote in %</t>
        </is>
      </c>
      <c r="B60" s="5" t="inlineStr">
        <is>
          <t>Debt Ratio in %</t>
        </is>
      </c>
      <c r="C60" t="n">
        <v>98.33</v>
      </c>
      <c r="D60" t="n">
        <v>98.26000000000001</v>
      </c>
      <c r="E60" t="n">
        <v>98.45</v>
      </c>
      <c r="F60" t="n">
        <v>98.52</v>
      </c>
      <c r="G60" t="n">
        <v>98.39</v>
      </c>
      <c r="H60" t="n">
        <v>98.48999999999999</v>
      </c>
      <c r="I60" t="n">
        <v>98.45</v>
      </c>
      <c r="J60" t="n">
        <v>98.43000000000001</v>
      </c>
      <c r="K60" t="n">
        <v>98.41</v>
      </c>
      <c r="L60" t="n">
        <v>98.51000000000001</v>
      </c>
      <c r="M60" t="n">
        <v>98.59</v>
      </c>
      <c r="N60" t="n">
        <v>98.59999999999999</v>
      </c>
      <c r="O60" t="n">
        <v>98.06</v>
      </c>
      <c r="P60" t="n">
        <v>98.06</v>
      </c>
    </row>
    <row r="61">
      <c r="A61" s="5" t="inlineStr"/>
      <c r="B61" s="5" t="inlineStr"/>
    </row>
    <row r="62">
      <c r="A62" s="5" t="inlineStr"/>
      <c r="B62" s="5" t="inlineStr"/>
    </row>
    <row r="63">
      <c r="A63" s="5" t="inlineStr">
        <is>
          <t>Nettogewinn Marge in %</t>
        </is>
      </c>
      <c r="B63" s="5" t="inlineStr">
        <is>
          <t>Net Profit Marge in %</t>
        </is>
      </c>
      <c r="C63" t="n">
        <v>16375</v>
      </c>
      <c r="D63" t="n">
        <v>870000</v>
      </c>
      <c r="E63" t="n">
        <v>27808.82</v>
      </c>
      <c r="F63" t="n">
        <v>9610.389999999999</v>
      </c>
      <c r="G63" t="n">
        <v>50233.64</v>
      </c>
      <c r="H63" t="n">
        <v>11361.01</v>
      </c>
      <c r="I63" t="n">
        <v>13469.08</v>
      </c>
      <c r="J63" t="n">
        <v>13733.11</v>
      </c>
      <c r="K63" t="n">
        <v>23269.23</v>
      </c>
      <c r="L63" t="n">
        <v>12519.08</v>
      </c>
      <c r="M63" t="n">
        <v>11552.88</v>
      </c>
      <c r="N63" t="n">
        <v>19759.26</v>
      </c>
      <c r="O63" t="n">
        <v>25051.9</v>
      </c>
    </row>
    <row r="64">
      <c r="A64" s="5" t="inlineStr">
        <is>
          <t>Operative Ergebnis Marge in %</t>
        </is>
      </c>
      <c r="B64" s="5" t="inlineStr">
        <is>
          <t>EBIT Marge in %</t>
        </is>
      </c>
      <c r="C64" t="n">
        <v>19250</v>
      </c>
      <c r="D64" t="n">
        <v>1114285.71</v>
      </c>
      <c r="E64" t="n">
        <v>33426.47</v>
      </c>
      <c r="F64" t="n">
        <v>15775.4</v>
      </c>
      <c r="G64" t="n">
        <v>74766.36</v>
      </c>
      <c r="H64" t="n">
        <v>18408.3</v>
      </c>
      <c r="I64" t="n">
        <v>22292.61</v>
      </c>
      <c r="J64" t="n">
        <v>23226.35</v>
      </c>
      <c r="K64" t="n">
        <v>30224.36</v>
      </c>
      <c r="L64" t="n">
        <v>22519.08</v>
      </c>
      <c r="M64" t="n">
        <v>18982.6</v>
      </c>
      <c r="N64" t="n">
        <v>32851.85</v>
      </c>
      <c r="O64" t="n">
        <v>34913.49</v>
      </c>
    </row>
    <row r="65">
      <c r="A65" s="5" t="inlineStr">
        <is>
          <t>Vermögensumsschlag in %</t>
        </is>
      </c>
      <c r="B65" s="5" t="inlineStr">
        <is>
          <t>Asset Turnover in %</t>
        </is>
      </c>
      <c r="C65" t="n">
        <v>0</v>
      </c>
      <c r="D65" t="n">
        <v>0</v>
      </c>
      <c r="E65" t="n">
        <v>0</v>
      </c>
      <c r="F65" t="n">
        <v>0</v>
      </c>
      <c r="G65" t="n">
        <v>0</v>
      </c>
      <c r="H65" t="n">
        <v>0</v>
      </c>
      <c r="I65" t="n">
        <v>0</v>
      </c>
      <c r="J65" t="n">
        <v>0</v>
      </c>
      <c r="K65" t="n">
        <v>0</v>
      </c>
      <c r="L65" t="n">
        <v>0</v>
      </c>
      <c r="M65" t="n">
        <v>0</v>
      </c>
      <c r="N65" t="n">
        <v>0</v>
      </c>
      <c r="O65" t="n">
        <v>0</v>
      </c>
    </row>
    <row r="66">
      <c r="A66" s="5" t="inlineStr"/>
      <c r="B66" s="5" t="inlineStr"/>
    </row>
    <row r="67">
      <c r="A67" s="5" t="inlineStr">
        <is>
          <t>Gesamtkapitalrentabilität</t>
        </is>
      </c>
      <c r="B67" s="5" t="inlineStr">
        <is>
          <t>ROA Return on Assets in %</t>
        </is>
      </c>
      <c r="C67" t="n">
        <v>0.33</v>
      </c>
      <c r="D67" t="n">
        <v>0.37</v>
      </c>
      <c r="E67" t="n">
        <v>0.37</v>
      </c>
      <c r="F67" t="n">
        <v>0.27</v>
      </c>
      <c r="G67" t="n">
        <v>0.27</v>
      </c>
      <c r="H67" t="n">
        <v>0.25</v>
      </c>
      <c r="I67" t="n">
        <v>0.25</v>
      </c>
      <c r="J67" t="n">
        <v>0.23</v>
      </c>
      <c r="K67" t="n">
        <v>0.22</v>
      </c>
      <c r="L67" t="n">
        <v>0.25</v>
      </c>
      <c r="M67" t="n">
        <v>0.29</v>
      </c>
      <c r="N67" t="n">
        <v>-0.42</v>
      </c>
      <c r="O67" t="n">
        <v>0.26</v>
      </c>
    </row>
    <row r="68">
      <c r="A68" s="5" t="inlineStr">
        <is>
          <t>Ertrag des eingesetzten Kapitals</t>
        </is>
      </c>
      <c r="B68" s="5" t="inlineStr">
        <is>
          <t>ROCE Return on Cap. Empl. in %</t>
        </is>
      </c>
      <c r="C68" t="n">
        <v>0.39</v>
      </c>
      <c r="D68" t="n">
        <v>0.48</v>
      </c>
      <c r="E68" t="n">
        <v>0.45</v>
      </c>
      <c r="F68" t="n">
        <v>0.44</v>
      </c>
      <c r="G68" t="n">
        <v>0.41</v>
      </c>
      <c r="H68" t="n">
        <v>0.4</v>
      </c>
      <c r="I68" t="n">
        <v>0.41</v>
      </c>
      <c r="J68" t="n">
        <v>0.4</v>
      </c>
      <c r="K68" t="n">
        <v>0.29</v>
      </c>
      <c r="L68" t="n">
        <v>0.46</v>
      </c>
      <c r="M68" t="n">
        <v>0.48</v>
      </c>
      <c r="N68" t="n">
        <v>-0.7</v>
      </c>
      <c r="O68" t="n">
        <v>0.36</v>
      </c>
    </row>
    <row r="69">
      <c r="A69" s="5" t="inlineStr"/>
      <c r="B69" s="5" t="inlineStr"/>
    </row>
    <row r="70">
      <c r="A70" s="5" t="inlineStr"/>
      <c r="B70" s="5" t="inlineStr"/>
    </row>
    <row r="71">
      <c r="A71" s="5" t="inlineStr">
        <is>
          <t>Operativer Cashflow</t>
        </is>
      </c>
      <c r="B71" s="5" t="inlineStr">
        <is>
          <t>Operating Cashflow in M</t>
        </is>
      </c>
      <c r="C71" t="n">
        <v>-32807.5</v>
      </c>
      <c r="D71" t="n">
        <v>-254951.97</v>
      </c>
      <c r="E71" t="n">
        <v>21985.02</v>
      </c>
      <c r="F71" t="n">
        <v>14825.46</v>
      </c>
      <c r="G71" t="n">
        <v>-115232.13</v>
      </c>
      <c r="H71" t="n">
        <v>16043.4</v>
      </c>
      <c r="I71" t="n">
        <v>58637.47</v>
      </c>
      <c r="J71" t="n">
        <v>18212.04</v>
      </c>
      <c r="K71" t="n">
        <v>23018.24</v>
      </c>
      <c r="L71" t="n">
        <v>12320.7</v>
      </c>
      <c r="M71" t="n">
        <v>36696.12</v>
      </c>
      <c r="N71" t="n">
        <v>24385.92</v>
      </c>
      <c r="O71" t="n">
        <v>12277.2</v>
      </c>
    </row>
    <row r="72">
      <c r="A72" s="5" t="inlineStr">
        <is>
          <t>Aktienrückkauf</t>
        </is>
      </c>
      <c r="B72" s="5" t="inlineStr">
        <is>
          <t>Share Buyback in M</t>
        </is>
      </c>
      <c r="C72" t="n">
        <v>-4</v>
      </c>
      <c r="D72" t="n">
        <v>-3</v>
      </c>
      <c r="E72" t="n">
        <v>-4</v>
      </c>
      <c r="F72" t="n">
        <v>-5</v>
      </c>
      <c r="G72" t="n">
        <v>-7</v>
      </c>
      <c r="H72" t="n">
        <v>-25</v>
      </c>
      <c r="I72" t="n">
        <v>-4</v>
      </c>
      <c r="J72" t="n">
        <v>-41</v>
      </c>
      <c r="K72" t="n">
        <v>-5</v>
      </c>
      <c r="L72" t="n">
        <v>-5</v>
      </c>
      <c r="M72" t="n">
        <v>0</v>
      </c>
      <c r="N72" t="n">
        <v>434</v>
      </c>
      <c r="O72" t="n">
        <v>0</v>
      </c>
    </row>
    <row r="73">
      <c r="A73" s="5" t="inlineStr">
        <is>
          <t>Umsatzwachstum 1J in %</t>
        </is>
      </c>
      <c r="B73" s="5" t="inlineStr">
        <is>
          <t>Revenue Growth 1Y in %</t>
        </is>
      </c>
      <c r="C73" t="n">
        <v>5233.33</v>
      </c>
      <c r="D73" t="n">
        <v>-96.91</v>
      </c>
      <c r="E73" t="n">
        <v>-48.05</v>
      </c>
      <c r="F73" t="n">
        <v>511.68</v>
      </c>
      <c r="G73" t="n">
        <v>-75.31999999999999</v>
      </c>
      <c r="H73" t="n">
        <v>30.77</v>
      </c>
      <c r="I73" t="n">
        <v>11.99</v>
      </c>
      <c r="J73" t="n">
        <v>89.73999999999999</v>
      </c>
      <c r="K73" t="n">
        <v>-52.37</v>
      </c>
      <c r="L73" t="n">
        <v>-12.32</v>
      </c>
      <c r="M73" t="n">
        <v>-238.33</v>
      </c>
      <c r="N73" t="n">
        <v>-286.85</v>
      </c>
      <c r="O73" t="inlineStr">
        <is>
          <t>-</t>
        </is>
      </c>
    </row>
    <row r="74">
      <c r="A74" s="5" t="inlineStr">
        <is>
          <t>Umsatzwachstum 3J in %</t>
        </is>
      </c>
      <c r="B74" s="5" t="inlineStr">
        <is>
          <t>Revenue Growth 3Y in %</t>
        </is>
      </c>
      <c r="C74" t="n">
        <v>1696.12</v>
      </c>
      <c r="D74" t="n">
        <v>122.24</v>
      </c>
      <c r="E74" t="n">
        <v>129.44</v>
      </c>
      <c r="F74" t="n">
        <v>155.71</v>
      </c>
      <c r="G74" t="n">
        <v>-10.85</v>
      </c>
      <c r="H74" t="n">
        <v>44.17</v>
      </c>
      <c r="I74" t="n">
        <v>16.45</v>
      </c>
      <c r="J74" t="n">
        <v>8.35</v>
      </c>
      <c r="K74" t="n">
        <v>-101.01</v>
      </c>
      <c r="L74" t="n">
        <v>-179.17</v>
      </c>
      <c r="M74" t="n">
        <v>-175.06</v>
      </c>
      <c r="N74" t="inlineStr">
        <is>
          <t>-</t>
        </is>
      </c>
      <c r="O74" t="inlineStr">
        <is>
          <t>-</t>
        </is>
      </c>
    </row>
    <row r="75">
      <c r="A75" s="5" t="inlineStr">
        <is>
          <t>Umsatzwachstum 5J in %</t>
        </is>
      </c>
      <c r="B75" s="5" t="inlineStr">
        <is>
          <t>Revenue Growth 5Y in %</t>
        </is>
      </c>
      <c r="C75" t="n">
        <v>1104.95</v>
      </c>
      <c r="D75" t="n">
        <v>64.43000000000001</v>
      </c>
      <c r="E75" t="n">
        <v>86.20999999999999</v>
      </c>
      <c r="F75" t="n">
        <v>113.77</v>
      </c>
      <c r="G75" t="n">
        <v>0.96</v>
      </c>
      <c r="H75" t="n">
        <v>13.56</v>
      </c>
      <c r="I75" t="n">
        <v>-40.26</v>
      </c>
      <c r="J75" t="n">
        <v>-100.03</v>
      </c>
      <c r="K75" t="n">
        <v>-117.97</v>
      </c>
      <c r="L75" t="inlineStr">
        <is>
          <t>-</t>
        </is>
      </c>
      <c r="M75" t="inlineStr">
        <is>
          <t>-</t>
        </is>
      </c>
      <c r="N75" t="inlineStr">
        <is>
          <t>-</t>
        </is>
      </c>
      <c r="O75" t="inlineStr">
        <is>
          <t>-</t>
        </is>
      </c>
    </row>
    <row r="76">
      <c r="A76" s="5" t="inlineStr">
        <is>
          <t>Umsatzwachstum 10J in %</t>
        </is>
      </c>
      <c r="B76" s="5" t="inlineStr">
        <is>
          <t>Revenue Growth 10Y in %</t>
        </is>
      </c>
      <c r="C76" t="n">
        <v>559.25</v>
      </c>
      <c r="D76" t="n">
        <v>12.09</v>
      </c>
      <c r="E76" t="n">
        <v>-6.91</v>
      </c>
      <c r="F76" t="n">
        <v>-2.1</v>
      </c>
      <c r="G76" t="inlineStr">
        <is>
          <t>-</t>
        </is>
      </c>
      <c r="H76" t="inlineStr">
        <is>
          <t>-</t>
        </is>
      </c>
      <c r="I76" t="inlineStr">
        <is>
          <t>-</t>
        </is>
      </c>
      <c r="J76" t="inlineStr">
        <is>
          <t>-</t>
        </is>
      </c>
      <c r="K76" t="inlineStr">
        <is>
          <t>-</t>
        </is>
      </c>
      <c r="L76" t="inlineStr">
        <is>
          <t>-</t>
        </is>
      </c>
      <c r="M76" t="inlineStr">
        <is>
          <t>-</t>
        </is>
      </c>
      <c r="N76" t="inlineStr">
        <is>
          <t>-</t>
        </is>
      </c>
      <c r="O76" t="inlineStr">
        <is>
          <t>-</t>
        </is>
      </c>
    </row>
    <row r="77">
      <c r="A77" s="5" t="inlineStr">
        <is>
          <t>Gewinnwachstum 1J in %</t>
        </is>
      </c>
      <c r="B77" s="5" t="inlineStr">
        <is>
          <t>Earnings Growth 1Y in %</t>
        </is>
      </c>
      <c r="C77" t="n">
        <v>0.38</v>
      </c>
      <c r="D77" t="n">
        <v>-3.38</v>
      </c>
      <c r="E77" t="n">
        <v>50.32</v>
      </c>
      <c r="F77" t="n">
        <v>17.02</v>
      </c>
      <c r="G77" t="n">
        <v>9.140000000000001</v>
      </c>
      <c r="H77" t="n">
        <v>10.3</v>
      </c>
      <c r="I77" t="n">
        <v>9.84</v>
      </c>
      <c r="J77" t="n">
        <v>11.98</v>
      </c>
      <c r="K77" t="n">
        <v>-11.46</v>
      </c>
      <c r="L77" t="n">
        <v>-4.98</v>
      </c>
      <c r="M77" t="n">
        <v>-180.88</v>
      </c>
      <c r="N77" t="n">
        <v>-247.38</v>
      </c>
      <c r="O77" t="inlineStr">
        <is>
          <t>-</t>
        </is>
      </c>
    </row>
    <row r="78">
      <c r="A78" s="5" t="inlineStr">
        <is>
          <t>Gewinnwachstum 3J in %</t>
        </is>
      </c>
      <c r="B78" s="5" t="inlineStr">
        <is>
          <t>Earnings Growth 3Y in %</t>
        </is>
      </c>
      <c r="C78" t="n">
        <v>15.77</v>
      </c>
      <c r="D78" t="n">
        <v>21.32</v>
      </c>
      <c r="E78" t="n">
        <v>25.49</v>
      </c>
      <c r="F78" t="n">
        <v>12.15</v>
      </c>
      <c r="G78" t="n">
        <v>9.76</v>
      </c>
      <c r="H78" t="n">
        <v>10.71</v>
      </c>
      <c r="I78" t="n">
        <v>3.45</v>
      </c>
      <c r="J78" t="n">
        <v>-1.49</v>
      </c>
      <c r="K78" t="n">
        <v>-65.77</v>
      </c>
      <c r="L78" t="n">
        <v>-144.41</v>
      </c>
      <c r="M78" t="n">
        <v>-142.75</v>
      </c>
      <c r="N78" t="inlineStr">
        <is>
          <t>-</t>
        </is>
      </c>
      <c r="O78" t="inlineStr">
        <is>
          <t>-</t>
        </is>
      </c>
    </row>
    <row r="79">
      <c r="A79" s="5" t="inlineStr">
        <is>
          <t>Gewinnwachstum 5J in %</t>
        </is>
      </c>
      <c r="B79" s="5" t="inlineStr">
        <is>
          <t>Earnings Growth 5Y in %</t>
        </is>
      </c>
      <c r="C79" t="n">
        <v>14.7</v>
      </c>
      <c r="D79" t="n">
        <v>16.68</v>
      </c>
      <c r="E79" t="n">
        <v>19.32</v>
      </c>
      <c r="F79" t="n">
        <v>11.66</v>
      </c>
      <c r="G79" t="n">
        <v>5.96</v>
      </c>
      <c r="H79" t="n">
        <v>3.14</v>
      </c>
      <c r="I79" t="n">
        <v>-35.1</v>
      </c>
      <c r="J79" t="n">
        <v>-86.54000000000001</v>
      </c>
      <c r="K79" t="n">
        <v>-88.94</v>
      </c>
      <c r="L79" t="inlineStr">
        <is>
          <t>-</t>
        </is>
      </c>
      <c r="M79" t="inlineStr">
        <is>
          <t>-</t>
        </is>
      </c>
      <c r="N79" t="inlineStr">
        <is>
          <t>-</t>
        </is>
      </c>
      <c r="O79" t="inlineStr">
        <is>
          <t>-</t>
        </is>
      </c>
    </row>
    <row r="80">
      <c r="A80" s="5" t="inlineStr">
        <is>
          <t>Gewinnwachstum 10J in %</t>
        </is>
      </c>
      <c r="B80" s="5" t="inlineStr">
        <is>
          <t>Earnings Growth 10Y in %</t>
        </is>
      </c>
      <c r="C80" t="n">
        <v>8.92</v>
      </c>
      <c r="D80" t="n">
        <v>-9.210000000000001</v>
      </c>
      <c r="E80" t="n">
        <v>-33.61</v>
      </c>
      <c r="F80" t="n">
        <v>-38.64</v>
      </c>
      <c r="G80" t="inlineStr">
        <is>
          <t>-</t>
        </is>
      </c>
      <c r="H80" t="inlineStr">
        <is>
          <t>-</t>
        </is>
      </c>
      <c r="I80" t="inlineStr">
        <is>
          <t>-</t>
        </is>
      </c>
      <c r="J80" t="inlineStr">
        <is>
          <t>-</t>
        </is>
      </c>
      <c r="K80" t="inlineStr">
        <is>
          <t>-</t>
        </is>
      </c>
      <c r="L80" t="inlineStr">
        <is>
          <t>-</t>
        </is>
      </c>
      <c r="M80" t="inlineStr">
        <is>
          <t>-</t>
        </is>
      </c>
      <c r="N80" t="inlineStr">
        <is>
          <t>-</t>
        </is>
      </c>
      <c r="O80" t="inlineStr">
        <is>
          <t>-</t>
        </is>
      </c>
    </row>
    <row r="81">
      <c r="A81" s="5" t="inlineStr">
        <is>
          <t>PEG Ratio</t>
        </is>
      </c>
      <c r="B81" s="5" t="inlineStr">
        <is>
          <t>KGW Kurs/Gewinn/Wachstum</t>
        </is>
      </c>
      <c r="C81" t="n">
        <v>0.67</v>
      </c>
      <c r="D81" t="n">
        <v>0.5</v>
      </c>
      <c r="E81" t="n">
        <v>0.45</v>
      </c>
      <c r="F81" t="n">
        <v>1</v>
      </c>
      <c r="G81" t="n">
        <v>2.5</v>
      </c>
      <c r="H81" t="n">
        <v>4.65</v>
      </c>
      <c r="I81" t="n">
        <v>-0.42</v>
      </c>
      <c r="J81" t="n">
        <v>-0.12</v>
      </c>
      <c r="K81" t="n">
        <v>-0.1</v>
      </c>
      <c r="L81" t="inlineStr">
        <is>
          <t>-</t>
        </is>
      </c>
      <c r="M81" t="inlineStr">
        <is>
          <t>-</t>
        </is>
      </c>
      <c r="N81" t="inlineStr">
        <is>
          <t>-</t>
        </is>
      </c>
      <c r="O81" t="inlineStr">
        <is>
          <t>-</t>
        </is>
      </c>
    </row>
    <row r="82">
      <c r="A82" s="5" t="inlineStr">
        <is>
          <t>EBIT-Wachstum 1J in %</t>
        </is>
      </c>
      <c r="B82" s="5" t="inlineStr">
        <is>
          <t>EBIT Growth 1Y in %</t>
        </is>
      </c>
      <c r="C82" t="n">
        <v>-7.86</v>
      </c>
      <c r="D82" t="n">
        <v>2.95</v>
      </c>
      <c r="E82" t="n">
        <v>10.07</v>
      </c>
      <c r="F82" t="n">
        <v>29.06</v>
      </c>
      <c r="G82" t="n">
        <v>0.25</v>
      </c>
      <c r="H82" t="n">
        <v>7.98</v>
      </c>
      <c r="I82" t="n">
        <v>7.49</v>
      </c>
      <c r="J82" t="n">
        <v>45.81</v>
      </c>
      <c r="K82" t="n">
        <v>-36.07</v>
      </c>
      <c r="L82" t="n">
        <v>4.02</v>
      </c>
      <c r="M82" t="n">
        <v>-179.93</v>
      </c>
      <c r="N82" t="n">
        <v>-275.82</v>
      </c>
      <c r="O82" t="inlineStr">
        <is>
          <t>-</t>
        </is>
      </c>
    </row>
    <row r="83">
      <c r="A83" s="5" t="inlineStr">
        <is>
          <t>EBIT-Wachstum 3J in %</t>
        </is>
      </c>
      <c r="B83" s="5" t="inlineStr">
        <is>
          <t>EBIT Growth 3Y in %</t>
        </is>
      </c>
      <c r="C83" t="n">
        <v>1.72</v>
      </c>
      <c r="D83" t="n">
        <v>14.03</v>
      </c>
      <c r="E83" t="n">
        <v>13.13</v>
      </c>
      <c r="F83" t="n">
        <v>12.43</v>
      </c>
      <c r="G83" t="n">
        <v>5.24</v>
      </c>
      <c r="H83" t="n">
        <v>20.43</v>
      </c>
      <c r="I83" t="n">
        <v>5.74</v>
      </c>
      <c r="J83" t="n">
        <v>4.59</v>
      </c>
      <c r="K83" t="n">
        <v>-70.66</v>
      </c>
      <c r="L83" t="n">
        <v>-150.58</v>
      </c>
      <c r="M83" t="n">
        <v>-151.92</v>
      </c>
      <c r="N83" t="inlineStr">
        <is>
          <t>-</t>
        </is>
      </c>
      <c r="O83" t="inlineStr">
        <is>
          <t>-</t>
        </is>
      </c>
    </row>
    <row r="84">
      <c r="A84" s="5" t="inlineStr">
        <is>
          <t>EBIT-Wachstum 5J in %</t>
        </is>
      </c>
      <c r="B84" s="5" t="inlineStr">
        <is>
          <t>EBIT Growth 5Y in %</t>
        </is>
      </c>
      <c r="C84" t="n">
        <v>6.89</v>
      </c>
      <c r="D84" t="n">
        <v>10.06</v>
      </c>
      <c r="E84" t="n">
        <v>10.97</v>
      </c>
      <c r="F84" t="n">
        <v>18.12</v>
      </c>
      <c r="G84" t="n">
        <v>5.09</v>
      </c>
      <c r="H84" t="n">
        <v>5.85</v>
      </c>
      <c r="I84" t="n">
        <v>-31.74</v>
      </c>
      <c r="J84" t="n">
        <v>-88.40000000000001</v>
      </c>
      <c r="K84" t="n">
        <v>-97.56</v>
      </c>
      <c r="L84" t="inlineStr">
        <is>
          <t>-</t>
        </is>
      </c>
      <c r="M84" t="inlineStr">
        <is>
          <t>-</t>
        </is>
      </c>
      <c r="N84" t="inlineStr">
        <is>
          <t>-</t>
        </is>
      </c>
      <c r="O84" t="inlineStr">
        <is>
          <t>-</t>
        </is>
      </c>
    </row>
    <row r="85">
      <c r="A85" s="5" t="inlineStr">
        <is>
          <t>EBIT-Wachstum 10J in %</t>
        </is>
      </c>
      <c r="B85" s="5" t="inlineStr">
        <is>
          <t>EBIT Growth 10Y in %</t>
        </is>
      </c>
      <c r="C85" t="n">
        <v>6.37</v>
      </c>
      <c r="D85" t="n">
        <v>-10.84</v>
      </c>
      <c r="E85" t="n">
        <v>-38.71</v>
      </c>
      <c r="F85" t="n">
        <v>-39.72</v>
      </c>
      <c r="G85" t="inlineStr">
        <is>
          <t>-</t>
        </is>
      </c>
      <c r="H85" t="inlineStr">
        <is>
          <t>-</t>
        </is>
      </c>
      <c r="I85" t="inlineStr">
        <is>
          <t>-</t>
        </is>
      </c>
      <c r="J85" t="inlineStr">
        <is>
          <t>-</t>
        </is>
      </c>
      <c r="K85" t="inlineStr">
        <is>
          <t>-</t>
        </is>
      </c>
      <c r="L85" t="inlineStr">
        <is>
          <t>-</t>
        </is>
      </c>
      <c r="M85" t="inlineStr">
        <is>
          <t>-</t>
        </is>
      </c>
      <c r="N85" t="inlineStr">
        <is>
          <t>-</t>
        </is>
      </c>
      <c r="O85" t="inlineStr">
        <is>
          <t>-</t>
        </is>
      </c>
    </row>
    <row r="86">
      <c r="A86" s="5" t="inlineStr">
        <is>
          <t>Op.Cashflow Wachstum 1J in %</t>
        </is>
      </c>
      <c r="B86" s="5" t="inlineStr">
        <is>
          <t>Op.Cashflow Wachstum 1Y in %</t>
        </is>
      </c>
      <c r="C86" t="n">
        <v>-87.14</v>
      </c>
      <c r="D86" t="n">
        <v>-1259.08</v>
      </c>
      <c r="E86" t="n">
        <v>48.19</v>
      </c>
      <c r="F86" t="n">
        <v>-112.85</v>
      </c>
      <c r="G86" t="n">
        <v>-817.41</v>
      </c>
      <c r="H86" t="n">
        <v>-72.75</v>
      </c>
      <c r="I86" t="n">
        <v>221.75</v>
      </c>
      <c r="J86" t="n">
        <v>-21.43</v>
      </c>
      <c r="K86" t="n">
        <v>86.67</v>
      </c>
      <c r="L86" t="n">
        <v>-66.45</v>
      </c>
      <c r="M86" t="n">
        <v>50.48</v>
      </c>
      <c r="N86" t="n">
        <v>113.33</v>
      </c>
      <c r="O86" t="inlineStr">
        <is>
          <t>-</t>
        </is>
      </c>
    </row>
    <row r="87">
      <c r="A87" s="5" t="inlineStr">
        <is>
          <t>Op.Cashflow Wachstum 3J in %</t>
        </is>
      </c>
      <c r="B87" s="5" t="inlineStr">
        <is>
          <t>Op.Cashflow Wachstum 3Y in %</t>
        </is>
      </c>
      <c r="C87" t="n">
        <v>-432.68</v>
      </c>
      <c r="D87" t="n">
        <v>-441.25</v>
      </c>
      <c r="E87" t="n">
        <v>-294.02</v>
      </c>
      <c r="F87" t="n">
        <v>-334.34</v>
      </c>
      <c r="G87" t="n">
        <v>-222.8</v>
      </c>
      <c r="H87" t="n">
        <v>42.52</v>
      </c>
      <c r="I87" t="n">
        <v>95.66</v>
      </c>
      <c r="J87" t="n">
        <v>-0.4</v>
      </c>
      <c r="K87" t="n">
        <v>23.57</v>
      </c>
      <c r="L87" t="n">
        <v>32.45</v>
      </c>
      <c r="M87" t="n">
        <v>54.6</v>
      </c>
      <c r="N87" t="inlineStr">
        <is>
          <t>-</t>
        </is>
      </c>
      <c r="O87" t="inlineStr">
        <is>
          <t>-</t>
        </is>
      </c>
    </row>
    <row r="88">
      <c r="A88" s="5" t="inlineStr">
        <is>
          <t>Op.Cashflow Wachstum 5J in %</t>
        </is>
      </c>
      <c r="B88" s="5" t="inlineStr">
        <is>
          <t>Op.Cashflow Wachstum 5Y in %</t>
        </is>
      </c>
      <c r="C88" t="n">
        <v>-445.66</v>
      </c>
      <c r="D88" t="n">
        <v>-442.78</v>
      </c>
      <c r="E88" t="n">
        <v>-146.61</v>
      </c>
      <c r="F88" t="n">
        <v>-160.54</v>
      </c>
      <c r="G88" t="n">
        <v>-120.63</v>
      </c>
      <c r="H88" t="n">
        <v>29.56</v>
      </c>
      <c r="I88" t="n">
        <v>54.2</v>
      </c>
      <c r="J88" t="n">
        <v>32.52</v>
      </c>
      <c r="K88" t="n">
        <v>36.81</v>
      </c>
      <c r="L88" t="inlineStr">
        <is>
          <t>-</t>
        </is>
      </c>
      <c r="M88" t="inlineStr">
        <is>
          <t>-</t>
        </is>
      </c>
      <c r="N88" t="inlineStr">
        <is>
          <t>-</t>
        </is>
      </c>
      <c r="O88" t="inlineStr">
        <is>
          <t>-</t>
        </is>
      </c>
    </row>
    <row r="89">
      <c r="A89" s="5" t="inlineStr">
        <is>
          <t>Op.Cashflow Wachstum 10J in %</t>
        </is>
      </c>
      <c r="B89" s="5" t="inlineStr">
        <is>
          <t>Op.Cashflow Wachstum 10Y in %</t>
        </is>
      </c>
      <c r="C89" t="n">
        <v>-208.05</v>
      </c>
      <c r="D89" t="n">
        <v>-194.29</v>
      </c>
      <c r="E89" t="n">
        <v>-57.05</v>
      </c>
      <c r="F89" t="n">
        <v>-61.87</v>
      </c>
      <c r="G89" t="inlineStr">
        <is>
          <t>-</t>
        </is>
      </c>
      <c r="H89" t="inlineStr">
        <is>
          <t>-</t>
        </is>
      </c>
      <c r="I89" t="inlineStr">
        <is>
          <t>-</t>
        </is>
      </c>
      <c r="J89" t="inlineStr">
        <is>
          <t>-</t>
        </is>
      </c>
      <c r="K89" t="inlineStr">
        <is>
          <t>-</t>
        </is>
      </c>
      <c r="L89" t="inlineStr">
        <is>
          <t>-</t>
        </is>
      </c>
      <c r="M89" t="inlineStr">
        <is>
          <t>-</t>
        </is>
      </c>
      <c r="N89" t="inlineStr">
        <is>
          <t>-</t>
        </is>
      </c>
      <c r="O89" t="inlineStr">
        <is>
          <t>-</t>
        </is>
      </c>
    </row>
    <row r="90">
      <c r="A90" s="5" t="inlineStr">
        <is>
          <t>Verschuldungsgrad in %</t>
        </is>
      </c>
      <c r="B90" s="5" t="inlineStr">
        <is>
          <t>Finance Gearing in %</t>
        </is>
      </c>
      <c r="C90" t="n">
        <v>5885</v>
      </c>
      <c r="D90" t="n">
        <v>5640</v>
      </c>
      <c r="E90" t="n">
        <v>6350</v>
      </c>
      <c r="F90" t="n">
        <v>6637</v>
      </c>
      <c r="G90" t="n">
        <v>6096</v>
      </c>
      <c r="H90" t="n">
        <v>6528</v>
      </c>
      <c r="I90" t="n">
        <v>6337</v>
      </c>
      <c r="J90" t="n">
        <v>6265</v>
      </c>
      <c r="K90" t="n">
        <v>6183</v>
      </c>
      <c r="L90" t="n">
        <v>6610</v>
      </c>
      <c r="M90" t="n">
        <v>6979</v>
      </c>
      <c r="N90" t="n">
        <v>7055</v>
      </c>
      <c r="O90" t="n">
        <v>5065</v>
      </c>
      <c r="P90" t="n">
        <v>5065</v>
      </c>
    </row>
  </sheetData>
  <pageMargins bottom="1" footer="0.5" header="0.5" left="0.75" right="0.75" top="1"/>
</worksheet>
</file>

<file path=xl/worksheets/sheet56.xml><?xml version="1.0" encoding="utf-8"?>
<worksheet xmlns="http://schemas.openxmlformats.org/spreadsheetml/2006/main">
  <sheetPr>
    <outlinePr summaryBelow="1" summaryRight="1"/>
    <pageSetUpPr/>
  </sheetPr>
  <dimension ref="A1:W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11"/>
    <col customWidth="1" max="14" min="14" width="10"/>
    <col customWidth="1" max="15" min="15" width="10"/>
    <col customWidth="1" max="16" min="16" width="10"/>
    <col customWidth="1" max="17" min="17" width="20"/>
    <col customWidth="1" max="18" min="18" width="10"/>
    <col customWidth="1" max="19" min="19" width="10"/>
    <col customWidth="1" max="20" min="20" width="10"/>
    <col customWidth="1" max="21" min="21" width="10"/>
    <col customWidth="1" max="22" min="22" width="10"/>
    <col customWidth="1" max="23" min="23" width="9"/>
  </cols>
  <sheetData>
    <row r="1">
      <c r="A1" s="1" t="inlineStr">
        <is>
          <t xml:space="preserve">LLOYDS </t>
        </is>
      </c>
      <c r="B1" s="2" t="inlineStr">
        <is>
          <t>WKN: 871784  ISIN: GB0008706128  US-Symbol:LLDTF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1998</t>
        </is>
      </c>
      <c r="C4" s="5" t="inlineStr">
        <is>
          <t>Telefon / Phone</t>
        </is>
      </c>
      <c r="D4" s="5" t="inlineStr"/>
      <c r="E4" t="inlineStr">
        <is>
          <t>+44-20-7626-1500</t>
        </is>
      </c>
      <c r="G4" t="inlineStr">
        <is>
          <t>20.02.2020</t>
        </is>
      </c>
      <c r="H4" t="inlineStr">
        <is>
          <t>Publication Of Annual Report</t>
        </is>
      </c>
      <c r="J4" t="inlineStr">
        <is>
          <t>BlackRock, Inc.</t>
        </is>
      </c>
      <c r="L4" t="inlineStr">
        <is>
          <t>5,14%</t>
        </is>
      </c>
    </row>
    <row r="5">
      <c r="A5" s="5" t="inlineStr">
        <is>
          <t>Ticker</t>
        </is>
      </c>
      <c r="B5" t="inlineStr">
        <is>
          <t>LLD</t>
        </is>
      </c>
      <c r="C5" s="5" t="inlineStr">
        <is>
          <t>Fax</t>
        </is>
      </c>
      <c r="D5" s="5" t="inlineStr"/>
      <c r="E5" t="inlineStr">
        <is>
          <t>+44-20-7356-1731</t>
        </is>
      </c>
      <c r="G5" t="inlineStr">
        <is>
          <t>30.04.2020</t>
        </is>
      </c>
      <c r="H5" t="inlineStr">
        <is>
          <t>Result Q1</t>
        </is>
      </c>
      <c r="J5" t="inlineStr">
        <is>
          <t>Harris Associates L.P.</t>
        </is>
      </c>
      <c r="L5" t="inlineStr">
        <is>
          <t>4,99%</t>
        </is>
      </c>
    </row>
    <row r="6">
      <c r="A6" s="5" t="inlineStr">
        <is>
          <t>Gelistet Seit / Listed Since</t>
        </is>
      </c>
      <c r="B6" t="inlineStr">
        <is>
          <t>-</t>
        </is>
      </c>
      <c r="C6" s="5" t="inlineStr">
        <is>
          <t>Internet</t>
        </is>
      </c>
      <c r="D6" s="5" t="inlineStr"/>
      <c r="E6" t="inlineStr">
        <is>
          <t>http://www.lloydsbankinggroup.com/</t>
        </is>
      </c>
      <c r="G6" t="inlineStr">
        <is>
          <t>21.05.2020</t>
        </is>
      </c>
      <c r="H6" t="inlineStr">
        <is>
          <t>Annual General Meeting</t>
        </is>
      </c>
      <c r="J6" t="inlineStr">
        <is>
          <t>Freefloat</t>
        </is>
      </c>
      <c r="L6" t="inlineStr">
        <is>
          <t>89,87%</t>
        </is>
      </c>
    </row>
    <row r="7">
      <c r="A7" s="5" t="inlineStr">
        <is>
          <t>Nominalwert / Nominal Value</t>
        </is>
      </c>
      <c r="B7" t="inlineStr">
        <is>
          <t>0,10</t>
        </is>
      </c>
      <c r="C7" s="5" t="inlineStr">
        <is>
          <t>Inv. Relations Telefon / Phone</t>
        </is>
      </c>
      <c r="D7" s="5" t="inlineStr"/>
      <c r="E7" t="inlineStr">
        <is>
          <t>+44-20-7356-1571</t>
        </is>
      </c>
      <c r="G7" t="inlineStr">
        <is>
          <t>30.07.2020</t>
        </is>
      </c>
      <c r="H7" t="inlineStr">
        <is>
          <t>Score Half Year</t>
        </is>
      </c>
    </row>
    <row r="8">
      <c r="A8" s="5" t="inlineStr">
        <is>
          <t>Land / Country</t>
        </is>
      </c>
      <c r="B8" t="inlineStr">
        <is>
          <t>Großbritannien</t>
        </is>
      </c>
      <c r="C8" s="5" t="inlineStr">
        <is>
          <t>Inv. Relations E-Mail</t>
        </is>
      </c>
      <c r="D8" s="5" t="inlineStr"/>
      <c r="E8" t="inlineStr">
        <is>
          <t>investor.relations@finance.lloydsbanking.com</t>
        </is>
      </c>
      <c r="G8" t="inlineStr">
        <is>
          <t>29.10.2020</t>
        </is>
      </c>
      <c r="H8" t="inlineStr">
        <is>
          <t>Q3 Earnings</t>
        </is>
      </c>
    </row>
    <row r="9">
      <c r="A9" s="5" t="inlineStr">
        <is>
          <t>Währung / Currency</t>
        </is>
      </c>
      <c r="B9" t="inlineStr">
        <is>
          <t>GBP</t>
        </is>
      </c>
      <c r="C9" s="5" t="inlineStr">
        <is>
          <t>Kontaktperson / Contact Person</t>
        </is>
      </c>
      <c r="D9" s="5" t="inlineStr"/>
      <c r="E9" t="inlineStr">
        <is>
          <t>Douglas Radcliffe</t>
        </is>
      </c>
    </row>
    <row r="10">
      <c r="A10" s="5" t="inlineStr">
        <is>
          <t>Branche / Industry</t>
        </is>
      </c>
      <c r="B10" t="inlineStr">
        <is>
          <t>Banks</t>
        </is>
      </c>
      <c r="C10" s="5" t="inlineStr"/>
      <c r="D10" s="5" t="inlineStr"/>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Lloyds Banking Group plc25 Gresham Street  UK-London EC2V 7HN</t>
        </is>
      </c>
    </row>
    <row r="14">
      <c r="A14" s="5" t="inlineStr">
        <is>
          <t>Management</t>
        </is>
      </c>
      <c r="B14" t="inlineStr">
        <is>
          <t>António Horta-Osório, Juan Colombás, William Chalmers</t>
        </is>
      </c>
    </row>
    <row r="15">
      <c r="A15" s="5" t="inlineStr">
        <is>
          <t>Aufsichtsrat / Board</t>
        </is>
      </c>
      <c r="B15" t="inlineStr">
        <is>
          <t>Lord Blackwell, Anita Frew, Alan Dickinson, Simon Henry, Sarah Legg, James Lupton, Amanda Mackenzie, Nick Prettejohn, Stuart Sinclair, Sara Weller</t>
        </is>
      </c>
    </row>
    <row r="16">
      <c r="A16" s="5" t="inlineStr">
        <is>
          <t>Beschreibung</t>
        </is>
      </c>
      <c r="B16" t="inlineStr">
        <is>
          <t>Lloyds Banking Group plc ist eine der führenden britischen Privatkundenbanken. Der Konzern entstand 1995 durch die Fusion der Lloyds Bank plc und der TSB Group plc und bietet über seine Tochtergesellschaften eine breitgefächerte Palette an Bank- und Finanzdienstleistungen an. Die Gruppe ist dabei nicht nur im Retailgeschäft tätig, sondern betreut auch Unternehmen sowohl im Klein- und Mittelstandsgewerbe als auch multinationale Großkunden. Die Tätigkeiten des Unternehmens finden international statt und umfassen Großbritannien, die USA, Europa und Neuseeland. Zu den namhaften Tochtergesellschaften der Gruppe gehören Lloyds TSB, Halifax, die Bank of Scotland und Scottish Widows. Copyright 2014 FINANCE BASE AG</t>
        </is>
      </c>
    </row>
    <row r="17">
      <c r="A17" s="5" t="inlineStr">
        <is>
          <t>Profile</t>
        </is>
      </c>
      <c r="B17" t="inlineStr">
        <is>
          <t>Lloyds Banking Group plc is one of the UK's leading retail banks. The Group was formed in 1995 by the merger of Lloyds Bank plc and TSB Group plc and provides through its subsidiaries a wide range of banking and financial services. The group is not only active in the retail business, but also looks after business in both the small and medium business and large multinational clients. The company's activities are taking place internationally and include the UK, the US, Europe and New Zealand. Among the renowned companies in the Group include Lloyds TSB, Halifax, Bank of Scotland and Scottish Widows.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42356</v>
      </c>
      <c r="D20" t="n">
        <v>18626</v>
      </c>
      <c r="E20" t="n">
        <v>18659</v>
      </c>
      <c r="F20" t="n">
        <v>17267</v>
      </c>
      <c r="G20" t="n">
        <v>17421</v>
      </c>
      <c r="H20" t="n">
        <v>16399</v>
      </c>
      <c r="I20" t="n">
        <v>18478</v>
      </c>
      <c r="J20" t="n">
        <v>20510</v>
      </c>
      <c r="K20" t="n">
        <v>20771</v>
      </c>
      <c r="L20" t="n">
        <v>24956</v>
      </c>
      <c r="M20" t="n">
        <v>23278</v>
      </c>
      <c r="N20" t="n">
        <v>9872</v>
      </c>
      <c r="O20" t="n">
        <v>10706</v>
      </c>
      <c r="P20" t="n">
        <v>11104</v>
      </c>
      <c r="Q20" t="n">
        <v>10540</v>
      </c>
      <c r="R20" t="n">
        <v>9567</v>
      </c>
      <c r="S20" t="n">
        <v>9908</v>
      </c>
      <c r="T20" t="n">
        <v>8878</v>
      </c>
      <c r="U20" t="n">
        <v>8826</v>
      </c>
      <c r="V20" t="n">
        <v>8524</v>
      </c>
      <c r="W20" t="inlineStr">
        <is>
          <t>-</t>
        </is>
      </c>
    </row>
    <row r="21">
      <c r="A21" s="5" t="inlineStr">
        <is>
          <t>Operatives Ergebnis (EBIT)</t>
        </is>
      </c>
      <c r="B21" s="5" t="inlineStr">
        <is>
          <t>EBIT Earning Before Interest &amp; Tax</t>
        </is>
      </c>
      <c r="C21" t="n">
        <v>4393</v>
      </c>
      <c r="D21" t="n">
        <v>5960</v>
      </c>
      <c r="E21" t="n">
        <v>5275</v>
      </c>
      <c r="F21" t="n">
        <v>4238</v>
      </c>
      <c r="G21" t="n">
        <v>1644</v>
      </c>
      <c r="H21" t="n">
        <v>1762</v>
      </c>
      <c r="I21" t="n">
        <v>415</v>
      </c>
      <c r="J21" t="n">
        <v>-570</v>
      </c>
      <c r="K21" t="n">
        <v>-3542</v>
      </c>
      <c r="L21" t="n">
        <v>281</v>
      </c>
      <c r="M21" t="n">
        <v>1042</v>
      </c>
      <c r="N21" t="n">
        <v>807</v>
      </c>
      <c r="O21" t="n">
        <v>4000</v>
      </c>
      <c r="P21" t="n">
        <v>4248</v>
      </c>
      <c r="Q21" t="n">
        <v>3820</v>
      </c>
      <c r="R21" t="n">
        <v>3508</v>
      </c>
      <c r="S21" t="n">
        <v>3505</v>
      </c>
      <c r="T21" t="n">
        <v>2618</v>
      </c>
      <c r="U21" t="n">
        <v>3521</v>
      </c>
      <c r="V21" t="n">
        <v>3857</v>
      </c>
      <c r="W21" t="inlineStr">
        <is>
          <t>-</t>
        </is>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inlineStr">
        <is>
          <t>-</t>
        </is>
      </c>
      <c r="K22" t="inlineStr">
        <is>
          <t>-</t>
        </is>
      </c>
      <c r="L22" t="inlineStr">
        <is>
          <t>-</t>
        </is>
      </c>
      <c r="M22" t="inlineStr">
        <is>
          <t>-</t>
        </is>
      </c>
      <c r="N22" t="inlineStr">
        <is>
          <t>-</t>
        </is>
      </c>
      <c r="O22" t="inlineStr">
        <is>
          <t>-</t>
        </is>
      </c>
      <c r="P22" t="inlineStr">
        <is>
          <t>-</t>
        </is>
      </c>
      <c r="Q22" t="inlineStr">
        <is>
          <t>-</t>
        </is>
      </c>
      <c r="R22" t="n">
        <v>-15</v>
      </c>
      <c r="S22" t="n">
        <v>843</v>
      </c>
      <c r="T22" t="n">
        <v>-11</v>
      </c>
      <c r="U22" t="n">
        <v>29</v>
      </c>
      <c r="V22" t="n">
        <v>3</v>
      </c>
      <c r="W22" t="inlineStr">
        <is>
          <t>-</t>
        </is>
      </c>
    </row>
    <row r="23">
      <c r="A23" s="5" t="inlineStr">
        <is>
          <t>Ergebnis vor Steuer (EBT)</t>
        </is>
      </c>
      <c r="B23" s="5" t="inlineStr">
        <is>
          <t>EBT Earning Before Tax</t>
        </is>
      </c>
      <c r="C23" t="n">
        <v>4393</v>
      </c>
      <c r="D23" t="n">
        <v>5960</v>
      </c>
      <c r="E23" t="n">
        <v>5275</v>
      </c>
      <c r="F23" t="n">
        <v>4238</v>
      </c>
      <c r="G23" t="n">
        <v>1644</v>
      </c>
      <c r="H23" t="n">
        <v>1762</v>
      </c>
      <c r="I23" t="n">
        <v>415</v>
      </c>
      <c r="J23" t="n">
        <v>-570</v>
      </c>
      <c r="K23" t="n">
        <v>-3542</v>
      </c>
      <c r="L23" t="n">
        <v>281</v>
      </c>
      <c r="M23" t="n">
        <v>1042</v>
      </c>
      <c r="N23" t="n">
        <v>807</v>
      </c>
      <c r="O23" t="n">
        <v>4000</v>
      </c>
      <c r="P23" t="n">
        <v>4248</v>
      </c>
      <c r="Q23" t="n">
        <v>3820</v>
      </c>
      <c r="R23" t="n">
        <v>3493</v>
      </c>
      <c r="S23" t="n">
        <v>4348</v>
      </c>
      <c r="T23" t="n">
        <v>2607</v>
      </c>
      <c r="U23" t="n">
        <v>3550</v>
      </c>
      <c r="V23" t="n">
        <v>3860</v>
      </c>
      <c r="W23" t="inlineStr">
        <is>
          <t>-</t>
        </is>
      </c>
    </row>
    <row r="24">
      <c r="A24" s="5" t="inlineStr">
        <is>
          <t>Steuern auf Einkommen und Ertrag</t>
        </is>
      </c>
      <c r="B24" s="5" t="inlineStr">
        <is>
          <t>Taxes on income and earnings</t>
        </is>
      </c>
      <c r="C24" t="n">
        <v>1387</v>
      </c>
      <c r="D24" t="n">
        <v>1560</v>
      </c>
      <c r="E24" t="n">
        <v>1728</v>
      </c>
      <c r="F24" t="n">
        <v>1724</v>
      </c>
      <c r="G24" t="n">
        <v>688</v>
      </c>
      <c r="H24" t="n">
        <v>263</v>
      </c>
      <c r="I24" t="n">
        <v>1217</v>
      </c>
      <c r="J24" t="n">
        <v>773</v>
      </c>
      <c r="K24" t="n">
        <v>-828</v>
      </c>
      <c r="L24" t="n">
        <v>539</v>
      </c>
      <c r="M24" t="n">
        <v>-1911</v>
      </c>
      <c r="N24" t="n">
        <v>-38</v>
      </c>
      <c r="O24" t="n">
        <v>679</v>
      </c>
      <c r="P24" t="n">
        <v>1341</v>
      </c>
      <c r="Q24" t="n">
        <v>1265</v>
      </c>
      <c r="R24" t="n">
        <v>1004</v>
      </c>
      <c r="S24" t="n">
        <v>1025</v>
      </c>
      <c r="T24" t="n">
        <v>764</v>
      </c>
      <c r="U24" t="n">
        <v>971</v>
      </c>
      <c r="V24" t="n">
        <v>1105</v>
      </c>
      <c r="W24" t="inlineStr">
        <is>
          <t>-</t>
        </is>
      </c>
    </row>
    <row r="25">
      <c r="A25" s="5" t="inlineStr">
        <is>
          <t>Ergebnis nach Steuer</t>
        </is>
      </c>
      <c r="B25" s="5" t="inlineStr">
        <is>
          <t>Earnings after tax</t>
        </is>
      </c>
      <c r="C25" t="n">
        <v>3006</v>
      </c>
      <c r="D25" t="n">
        <v>4400</v>
      </c>
      <c r="E25" t="n">
        <v>3547</v>
      </c>
      <c r="F25" t="n">
        <v>2514</v>
      </c>
      <c r="G25" t="n">
        <v>956</v>
      </c>
      <c r="H25" t="n">
        <v>1499</v>
      </c>
      <c r="I25" t="n">
        <v>-802</v>
      </c>
      <c r="J25" t="n">
        <v>-1343</v>
      </c>
      <c r="K25" t="n">
        <v>-2714</v>
      </c>
      <c r="L25" t="n">
        <v>-258</v>
      </c>
      <c r="M25" t="n">
        <v>2953</v>
      </c>
      <c r="N25" t="n">
        <v>845</v>
      </c>
      <c r="O25" t="n">
        <v>3321</v>
      </c>
      <c r="P25" t="n">
        <v>2907</v>
      </c>
      <c r="Q25" t="n">
        <v>2555</v>
      </c>
      <c r="R25" t="n">
        <v>2489</v>
      </c>
      <c r="S25" t="n">
        <v>3323</v>
      </c>
      <c r="T25" t="n">
        <v>1843</v>
      </c>
      <c r="U25" t="n">
        <v>2579</v>
      </c>
      <c r="V25" t="n">
        <v>2755</v>
      </c>
      <c r="W25" t="inlineStr">
        <is>
          <t>-</t>
        </is>
      </c>
    </row>
    <row r="26">
      <c r="A26" s="5" t="inlineStr">
        <is>
          <t>Minderheitenanteil</t>
        </is>
      </c>
      <c r="B26" s="5" t="inlineStr">
        <is>
          <t>Minority Share</t>
        </is>
      </c>
      <c r="C26" t="n">
        <v>-81</v>
      </c>
      <c r="D26" t="n">
        <v>-98</v>
      </c>
      <c r="E26" t="n">
        <v>-90</v>
      </c>
      <c r="F26" t="n">
        <v>-101</v>
      </c>
      <c r="G26" t="n">
        <v>-96</v>
      </c>
      <c r="H26" t="n">
        <v>-87</v>
      </c>
      <c r="I26" t="n">
        <v>-36</v>
      </c>
      <c r="J26" t="n">
        <v>-84</v>
      </c>
      <c r="K26" t="n">
        <v>-73</v>
      </c>
      <c r="L26" t="n">
        <v>-62</v>
      </c>
      <c r="M26" t="n">
        <v>-126</v>
      </c>
      <c r="N26" t="n">
        <v>-26</v>
      </c>
      <c r="O26" t="n">
        <v>-32</v>
      </c>
      <c r="P26" t="n">
        <v>-104</v>
      </c>
      <c r="Q26" t="n">
        <v>-62</v>
      </c>
      <c r="R26" t="n">
        <v>-68</v>
      </c>
      <c r="S26" t="n">
        <v>-69</v>
      </c>
      <c r="T26" t="n">
        <v>-62</v>
      </c>
      <c r="U26" t="n">
        <v>-79</v>
      </c>
      <c r="V26" t="n">
        <v>-49</v>
      </c>
      <c r="W26" t="inlineStr">
        <is>
          <t>-</t>
        </is>
      </c>
    </row>
    <row r="27">
      <c r="A27" s="5" t="inlineStr">
        <is>
          <t>Jahresüberschuss/-fehlbetrag</t>
        </is>
      </c>
      <c r="B27" s="5" t="inlineStr">
        <is>
          <t>Net Profit</t>
        </is>
      </c>
      <c r="C27" t="n">
        <v>2925</v>
      </c>
      <c r="D27" t="n">
        <v>4400</v>
      </c>
      <c r="E27" t="n">
        <v>3457</v>
      </c>
      <c r="F27" t="n">
        <v>2413</v>
      </c>
      <c r="G27" t="n">
        <v>860</v>
      </c>
      <c r="H27" t="n">
        <v>1412</v>
      </c>
      <c r="I27" t="n">
        <v>-838</v>
      </c>
      <c r="J27" t="n">
        <v>-1427</v>
      </c>
      <c r="K27" t="n">
        <v>-2787</v>
      </c>
      <c r="L27" t="n">
        <v>-320</v>
      </c>
      <c r="M27" t="n">
        <v>2827</v>
      </c>
      <c r="N27" t="n">
        <v>819</v>
      </c>
      <c r="O27" t="n">
        <v>3289</v>
      </c>
      <c r="P27" t="n">
        <v>2803</v>
      </c>
      <c r="Q27" t="n">
        <v>2493</v>
      </c>
      <c r="R27" t="n">
        <v>2421</v>
      </c>
      <c r="S27" t="n">
        <v>3254</v>
      </c>
      <c r="T27" t="n">
        <v>1781</v>
      </c>
      <c r="U27" t="n">
        <v>2500</v>
      </c>
      <c r="V27" t="n">
        <v>2706</v>
      </c>
      <c r="W27" t="inlineStr">
        <is>
          <t>-</t>
        </is>
      </c>
    </row>
    <row r="28">
      <c r="A28" s="5" t="inlineStr">
        <is>
          <t>Summe Aktiva</t>
        </is>
      </c>
      <c r="B28" s="5" t="inlineStr">
        <is>
          <t>Total Assets</t>
        </is>
      </c>
      <c r="C28" t="n">
        <v>833893</v>
      </c>
      <c r="D28" t="n">
        <v>797598</v>
      </c>
      <c r="E28" t="n">
        <v>812109</v>
      </c>
      <c r="F28" t="n">
        <v>817793</v>
      </c>
      <c r="G28" t="n">
        <v>806688</v>
      </c>
      <c r="H28" t="n">
        <v>854896</v>
      </c>
      <c r="I28" t="n">
        <v>847030</v>
      </c>
      <c r="J28" t="n">
        <v>924552</v>
      </c>
      <c r="K28" t="n">
        <v>970546</v>
      </c>
      <c r="L28" t="n">
        <v>991574</v>
      </c>
      <c r="M28" t="n">
        <v>1030000</v>
      </c>
      <c r="N28" t="n">
        <v>436033</v>
      </c>
      <c r="O28" t="n">
        <v>353346</v>
      </c>
      <c r="P28" t="n">
        <v>343598</v>
      </c>
      <c r="Q28" t="n">
        <v>309754</v>
      </c>
      <c r="R28" t="n">
        <v>279843</v>
      </c>
      <c r="S28" t="n">
        <v>252012</v>
      </c>
      <c r="T28" t="n">
        <v>252758</v>
      </c>
      <c r="U28" t="n">
        <v>236539</v>
      </c>
      <c r="V28" t="n">
        <v>219113</v>
      </c>
      <c r="W28" t="inlineStr">
        <is>
          <t>-</t>
        </is>
      </c>
    </row>
    <row r="29">
      <c r="A29" s="5" t="inlineStr">
        <is>
          <t>Summe Fremdkapital</t>
        </is>
      </c>
      <c r="B29" s="5" t="inlineStr">
        <is>
          <t>Total Liabilities</t>
        </is>
      </c>
      <c r="C29" t="n">
        <v>786087</v>
      </c>
      <c r="D29" t="n">
        <v>747125</v>
      </c>
      <c r="E29" t="n">
        <v>762966</v>
      </c>
      <c r="F29" t="n">
        <v>768156</v>
      </c>
      <c r="G29" t="n">
        <v>759708</v>
      </c>
      <c r="H29" t="n">
        <v>804993</v>
      </c>
      <c r="I29" t="n">
        <v>807694</v>
      </c>
      <c r="J29" t="n">
        <v>879868</v>
      </c>
      <c r="K29" t="n">
        <v>923952</v>
      </c>
      <c r="L29" t="n">
        <v>944672</v>
      </c>
      <c r="M29" t="n">
        <v>983147</v>
      </c>
      <c r="N29" t="n">
        <v>426334</v>
      </c>
      <c r="O29" t="n">
        <v>340921</v>
      </c>
      <c r="P29" t="n">
        <v>332091</v>
      </c>
      <c r="Q29" t="n">
        <v>299124</v>
      </c>
      <c r="R29" t="n">
        <v>269270</v>
      </c>
      <c r="S29" t="n">
        <v>241661</v>
      </c>
      <c r="T29" t="n">
        <v>244055</v>
      </c>
      <c r="U29" t="n">
        <v>224782</v>
      </c>
      <c r="V29" t="n">
        <v>208537</v>
      </c>
      <c r="W29" t="inlineStr">
        <is>
          <t>-</t>
        </is>
      </c>
    </row>
    <row r="30">
      <c r="A30" s="5" t="inlineStr">
        <is>
          <t>Minderheitenanteil</t>
        </is>
      </c>
      <c r="B30" s="5" t="inlineStr">
        <is>
          <t>Minority Share</t>
        </is>
      </c>
      <c r="C30" t="inlineStr">
        <is>
          <t>-</t>
        </is>
      </c>
      <c r="D30" t="inlineStr">
        <is>
          <t>-</t>
        </is>
      </c>
      <c r="E30" t="inlineStr">
        <is>
          <t>-</t>
        </is>
      </c>
      <c r="F30" t="n">
        <v>440</v>
      </c>
      <c r="G30" t="inlineStr">
        <is>
          <t>-</t>
        </is>
      </c>
      <c r="H30" t="n">
        <v>5355</v>
      </c>
      <c r="I30" t="inlineStr">
        <is>
          <t>-</t>
        </is>
      </c>
      <c r="J30" t="inlineStr">
        <is>
          <t>-</t>
        </is>
      </c>
      <c r="K30" t="inlineStr">
        <is>
          <t>-</t>
        </is>
      </c>
      <c r="L30" t="inlineStr">
        <is>
          <t>-</t>
        </is>
      </c>
      <c r="M30" t="inlineStr">
        <is>
          <t>-</t>
        </is>
      </c>
      <c r="N30" t="inlineStr">
        <is>
          <t>-</t>
        </is>
      </c>
      <c r="O30" t="inlineStr">
        <is>
          <t>-</t>
        </is>
      </c>
      <c r="P30" t="inlineStr">
        <is>
          <t>-</t>
        </is>
      </c>
      <c r="Q30" t="inlineStr">
        <is>
          <t>-</t>
        </is>
      </c>
      <c r="R30" t="inlineStr">
        <is>
          <t>-</t>
        </is>
      </c>
      <c r="S30" t="inlineStr">
        <is>
          <t>-</t>
        </is>
      </c>
      <c r="T30" t="inlineStr">
        <is>
          <t>-</t>
        </is>
      </c>
      <c r="U30" t="inlineStr">
        <is>
          <t>-</t>
        </is>
      </c>
      <c r="V30" t="inlineStr">
        <is>
          <t>-</t>
        </is>
      </c>
      <c r="W30" t="inlineStr">
        <is>
          <t>-</t>
        </is>
      </c>
    </row>
    <row r="31">
      <c r="A31" s="5" t="inlineStr">
        <is>
          <t>Summe Eigenkapital</t>
        </is>
      </c>
      <c r="B31" s="5" t="inlineStr">
        <is>
          <t>Equity</t>
        </is>
      </c>
      <c r="C31" t="n">
        <v>47603</v>
      </c>
      <c r="D31" t="n">
        <v>49925</v>
      </c>
      <c r="E31" t="n">
        <v>48906</v>
      </c>
      <c r="F31" t="n">
        <v>48375</v>
      </c>
      <c r="G31" t="n">
        <v>46589</v>
      </c>
      <c r="H31" t="n">
        <v>43335</v>
      </c>
      <c r="I31" t="n">
        <v>38989</v>
      </c>
      <c r="J31" t="n">
        <v>43999</v>
      </c>
      <c r="K31" t="n">
        <v>45920</v>
      </c>
      <c r="L31" t="n">
        <v>46061</v>
      </c>
      <c r="M31" t="n">
        <v>43278</v>
      </c>
      <c r="N31" t="n">
        <v>9393</v>
      </c>
      <c r="O31" t="n">
        <v>12141</v>
      </c>
      <c r="P31" t="n">
        <v>11155</v>
      </c>
      <c r="Q31" t="n">
        <v>10195</v>
      </c>
      <c r="R31" t="n">
        <v>9977</v>
      </c>
      <c r="S31" t="n">
        <v>9624</v>
      </c>
      <c r="T31" t="n">
        <v>7972</v>
      </c>
      <c r="U31" t="n">
        <v>10760</v>
      </c>
      <c r="V31" t="n">
        <v>10024</v>
      </c>
      <c r="W31" t="inlineStr">
        <is>
          <t>-</t>
        </is>
      </c>
    </row>
    <row r="32">
      <c r="A32" s="5" t="inlineStr">
        <is>
          <t>Summe Passiva</t>
        </is>
      </c>
      <c r="B32" s="5" t="inlineStr">
        <is>
          <t>Liabilities &amp; Shareholder Equity</t>
        </is>
      </c>
      <c r="C32" t="n">
        <v>833893</v>
      </c>
      <c r="D32" t="n">
        <v>797598</v>
      </c>
      <c r="E32" t="n">
        <v>812109</v>
      </c>
      <c r="F32" t="n">
        <v>817793</v>
      </c>
      <c r="G32" t="n">
        <v>806688</v>
      </c>
      <c r="H32" t="n">
        <v>854896</v>
      </c>
      <c r="I32" t="n">
        <v>847030</v>
      </c>
      <c r="J32" t="n">
        <v>924552</v>
      </c>
      <c r="K32" t="n">
        <v>970546</v>
      </c>
      <c r="L32" t="n">
        <v>991574</v>
      </c>
      <c r="M32" t="n">
        <v>1030000</v>
      </c>
      <c r="N32" t="n">
        <v>436033</v>
      </c>
      <c r="O32" t="n">
        <v>353346</v>
      </c>
      <c r="P32" t="n">
        <v>343598</v>
      </c>
      <c r="Q32" t="n">
        <v>309754</v>
      </c>
      <c r="R32" t="n">
        <v>279843</v>
      </c>
      <c r="S32" t="n">
        <v>252012</v>
      </c>
      <c r="T32" t="n">
        <v>252758</v>
      </c>
      <c r="U32" t="n">
        <v>236539</v>
      </c>
      <c r="V32" t="n">
        <v>219113</v>
      </c>
      <c r="W32" t="inlineStr">
        <is>
          <t>-</t>
        </is>
      </c>
    </row>
    <row r="33">
      <c r="A33" s="5" t="inlineStr">
        <is>
          <t>Mio.Aktien im Umlauf</t>
        </is>
      </c>
      <c r="B33" s="5" t="inlineStr">
        <is>
          <t>Million shares outstanding</t>
        </is>
      </c>
      <c r="C33" t="n">
        <v>70053</v>
      </c>
      <c r="D33" t="n">
        <v>71164</v>
      </c>
      <c r="E33" t="n">
        <v>71973</v>
      </c>
      <c r="F33" t="n">
        <v>71374</v>
      </c>
      <c r="G33" t="n">
        <v>71374</v>
      </c>
      <c r="H33" t="n">
        <v>71374</v>
      </c>
      <c r="I33" t="n">
        <v>71368</v>
      </c>
      <c r="J33" t="n">
        <v>70343</v>
      </c>
      <c r="K33" t="n">
        <v>68727</v>
      </c>
      <c r="L33" t="n">
        <v>68074</v>
      </c>
      <c r="M33" t="n">
        <v>63775</v>
      </c>
      <c r="N33" t="n">
        <v>11946</v>
      </c>
      <c r="O33" t="n">
        <v>11296</v>
      </c>
      <c r="P33" t="n">
        <v>11276</v>
      </c>
      <c r="Q33" t="n">
        <v>11205</v>
      </c>
      <c r="R33" t="n">
        <v>11193</v>
      </c>
      <c r="S33" t="n">
        <v>11187</v>
      </c>
      <c r="T33" t="n">
        <v>11166</v>
      </c>
      <c r="U33" t="n">
        <v>11129</v>
      </c>
      <c r="V33" t="n">
        <v>10974</v>
      </c>
      <c r="W33" t="n">
        <v>10890</v>
      </c>
    </row>
    <row r="34">
      <c r="A34" s="5" t="inlineStr">
        <is>
          <t>Ergebnis je Aktie (brutto)</t>
        </is>
      </c>
      <c r="B34" s="5" t="inlineStr">
        <is>
          <t>Earnings per share</t>
        </is>
      </c>
      <c r="C34" t="n">
        <v>0.06</v>
      </c>
      <c r="D34" t="n">
        <v>0.08</v>
      </c>
      <c r="E34" t="n">
        <v>0.07000000000000001</v>
      </c>
      <c r="F34" t="n">
        <v>0.06</v>
      </c>
      <c r="G34" t="n">
        <v>0.02</v>
      </c>
      <c r="H34" t="n">
        <v>0.02</v>
      </c>
      <c r="I34" t="n">
        <v>0.01</v>
      </c>
      <c r="J34" t="n">
        <v>-0.01</v>
      </c>
      <c r="K34" t="n">
        <v>-0.05</v>
      </c>
      <c r="L34" t="inlineStr">
        <is>
          <t>-</t>
        </is>
      </c>
      <c r="M34" t="n">
        <v>0.02</v>
      </c>
      <c r="N34" t="n">
        <v>0.07000000000000001</v>
      </c>
      <c r="O34" t="n">
        <v>0.35</v>
      </c>
      <c r="P34" t="n">
        <v>0.38</v>
      </c>
      <c r="Q34" t="n">
        <v>0.34</v>
      </c>
      <c r="R34" t="n">
        <v>0.31</v>
      </c>
      <c r="S34" t="n">
        <v>0.39</v>
      </c>
      <c r="T34" t="n">
        <v>0.23</v>
      </c>
      <c r="U34" t="n">
        <v>0.32</v>
      </c>
      <c r="V34" t="n">
        <v>0.35</v>
      </c>
      <c r="W34" t="inlineStr">
        <is>
          <t>-</t>
        </is>
      </c>
    </row>
    <row r="35">
      <c r="A35" s="5" t="inlineStr">
        <is>
          <t>Ergebnis je Aktie (unverwässert)</t>
        </is>
      </c>
      <c r="B35" s="5" t="inlineStr">
        <is>
          <t>Basic Earnings per share</t>
        </is>
      </c>
      <c r="C35" t="n">
        <v>0.035</v>
      </c>
      <c r="D35" t="n">
        <v>0.055</v>
      </c>
      <c r="E35" t="n">
        <v>0.044</v>
      </c>
      <c r="F35" t="n">
        <v>0.029</v>
      </c>
      <c r="G35" t="n">
        <v>0.008</v>
      </c>
      <c r="H35" t="n">
        <v>0.017</v>
      </c>
      <c r="I35" t="n">
        <v>-0.012</v>
      </c>
      <c r="J35" t="n">
        <v>-0.02</v>
      </c>
      <c r="K35" t="n">
        <v>-0.041</v>
      </c>
      <c r="L35" t="n">
        <v>-0.01</v>
      </c>
      <c r="M35" t="n">
        <v>0.08</v>
      </c>
      <c r="N35" t="n">
        <v>0.07000000000000001</v>
      </c>
      <c r="O35" t="n">
        <v>0.29</v>
      </c>
      <c r="P35" t="n">
        <v>0.25</v>
      </c>
      <c r="Q35" t="n">
        <v>0.23</v>
      </c>
      <c r="R35" t="n">
        <v>0.22</v>
      </c>
      <c r="S35" t="n">
        <v>0.29</v>
      </c>
      <c r="T35" t="n">
        <v>0.16</v>
      </c>
      <c r="U35" t="n">
        <v>0.23</v>
      </c>
      <c r="V35" t="n">
        <v>0.25</v>
      </c>
      <c r="W35" t="n">
        <v>0.24</v>
      </c>
    </row>
    <row r="36">
      <c r="A36" s="5" t="inlineStr">
        <is>
          <t>Ergebnis je Aktie (verwässert)</t>
        </is>
      </c>
      <c r="B36" s="5" t="inlineStr">
        <is>
          <t>Diluted Earnings per share</t>
        </is>
      </c>
      <c r="C36" t="n">
        <v>0.034</v>
      </c>
      <c r="D36" t="n">
        <v>0.055</v>
      </c>
      <c r="E36" t="n">
        <v>0.043</v>
      </c>
      <c r="F36" t="n">
        <v>0.029</v>
      </c>
      <c r="G36" t="n">
        <v>0.008</v>
      </c>
      <c r="H36" t="n">
        <v>0.016</v>
      </c>
      <c r="I36" t="n">
        <v>-0.012</v>
      </c>
      <c r="J36" t="n">
        <v>-0.02</v>
      </c>
      <c r="K36" t="n">
        <v>-0.041</v>
      </c>
      <c r="L36" t="n">
        <v>-0.01</v>
      </c>
      <c r="M36" t="n">
        <v>0.08</v>
      </c>
      <c r="N36" t="n">
        <v>0.07000000000000001</v>
      </c>
      <c r="O36" t="n">
        <v>0.29</v>
      </c>
      <c r="P36" t="n">
        <v>0.25</v>
      </c>
      <c r="Q36" t="n">
        <v>0.22</v>
      </c>
      <c r="R36" t="n">
        <v>0.22</v>
      </c>
      <c r="S36" t="n">
        <v>0.29</v>
      </c>
      <c r="T36" t="n">
        <v>0.16</v>
      </c>
      <c r="U36" t="n">
        <v>0.23</v>
      </c>
      <c r="V36" t="n">
        <v>0.25</v>
      </c>
      <c r="W36" t="n">
        <v>0.24</v>
      </c>
    </row>
    <row r="37">
      <c r="A37" s="5" t="inlineStr">
        <is>
          <t>Dividende je Aktie</t>
        </is>
      </c>
      <c r="B37" s="5" t="inlineStr">
        <is>
          <t>Dividend per share</t>
        </is>
      </c>
      <c r="C37" t="n">
        <v>0.034</v>
      </c>
      <c r="D37" t="n">
        <v>0.032</v>
      </c>
      <c r="E37" t="n">
        <v>0.031</v>
      </c>
      <c r="F37" t="n">
        <v>0.026</v>
      </c>
      <c r="G37" t="n">
        <v>0.015</v>
      </c>
      <c r="H37" t="n">
        <v>0.0075</v>
      </c>
      <c r="I37" t="inlineStr">
        <is>
          <t>-</t>
        </is>
      </c>
      <c r="J37" t="inlineStr">
        <is>
          <t>-</t>
        </is>
      </c>
      <c r="K37" t="inlineStr">
        <is>
          <t>-</t>
        </is>
      </c>
      <c r="L37" t="inlineStr">
        <is>
          <t>-</t>
        </is>
      </c>
      <c r="M37" t="inlineStr">
        <is>
          <t>-</t>
        </is>
      </c>
      <c r="N37" t="n">
        <v>0.06</v>
      </c>
      <c r="O37" t="n">
        <v>0.18</v>
      </c>
      <c r="P37" t="n">
        <v>0.17</v>
      </c>
      <c r="Q37" t="n">
        <v>0.17</v>
      </c>
      <c r="R37" t="n">
        <v>0.17</v>
      </c>
      <c r="S37" t="n">
        <v>0.17</v>
      </c>
      <c r="T37" t="n">
        <v>0.17</v>
      </c>
      <c r="U37" t="n">
        <v>0.17</v>
      </c>
      <c r="V37" t="n">
        <v>0.15</v>
      </c>
      <c r="W37" t="n">
        <v>0.14</v>
      </c>
    </row>
    <row r="38">
      <c r="A38" s="5" t="inlineStr">
        <is>
          <t>Dividendenausschüttung in Mio</t>
        </is>
      </c>
      <c r="B38" s="5" t="inlineStr">
        <is>
          <t>Dividend Payment in M</t>
        </is>
      </c>
      <c r="C38" t="n">
        <v>2312</v>
      </c>
      <c r="D38" t="n">
        <v>2240</v>
      </c>
      <c r="E38" t="n">
        <v>2284</v>
      </c>
      <c r="F38" t="n">
        <v>2014</v>
      </c>
      <c r="G38" t="n">
        <v>1070</v>
      </c>
      <c r="H38" t="inlineStr">
        <is>
          <t>-</t>
        </is>
      </c>
      <c r="I38" t="inlineStr">
        <is>
          <t>-</t>
        </is>
      </c>
      <c r="J38" t="inlineStr">
        <is>
          <t>-</t>
        </is>
      </c>
      <c r="K38" t="inlineStr">
        <is>
          <t>-</t>
        </is>
      </c>
      <c r="L38" t="inlineStr">
        <is>
          <t>-</t>
        </is>
      </c>
      <c r="M38" t="inlineStr">
        <is>
          <t>-</t>
        </is>
      </c>
      <c r="N38" t="n">
        <v>648</v>
      </c>
      <c r="O38" t="n">
        <v>2026</v>
      </c>
      <c r="P38" t="n">
        <v>1927</v>
      </c>
      <c r="Q38" t="n">
        <v>1915</v>
      </c>
      <c r="R38" t="n">
        <v>1914</v>
      </c>
      <c r="S38" t="n">
        <v>1911</v>
      </c>
      <c r="T38" t="n">
        <v>1908</v>
      </c>
      <c r="U38" t="n">
        <v>1872</v>
      </c>
      <c r="V38" t="n">
        <v>1683</v>
      </c>
      <c r="W38" t="n">
        <v>1451</v>
      </c>
    </row>
    <row r="39">
      <c r="A39" s="5" t="inlineStr">
        <is>
          <t>Ertrag</t>
        </is>
      </c>
      <c r="B39" s="5" t="inlineStr">
        <is>
          <t>Income</t>
        </is>
      </c>
      <c r="C39" t="n">
        <v>0.6</v>
      </c>
      <c r="D39" t="n">
        <v>0.26</v>
      </c>
      <c r="E39" t="n">
        <v>0.26</v>
      </c>
      <c r="F39" t="n">
        <v>0.24</v>
      </c>
      <c r="G39" t="n">
        <v>0.24</v>
      </c>
      <c r="H39" t="n">
        <v>0.23</v>
      </c>
      <c r="I39" t="n">
        <v>0.26</v>
      </c>
      <c r="J39" t="n">
        <v>0.29</v>
      </c>
      <c r="K39" t="n">
        <v>0.3</v>
      </c>
      <c r="L39" t="n">
        <v>0.37</v>
      </c>
      <c r="M39" t="n">
        <v>0.37</v>
      </c>
      <c r="N39" t="n">
        <v>0.83</v>
      </c>
      <c r="O39" t="n">
        <v>0.95</v>
      </c>
      <c r="P39" t="n">
        <v>0.98</v>
      </c>
      <c r="Q39" t="n">
        <v>0.9399999999999999</v>
      </c>
      <c r="R39" t="n">
        <v>0.85</v>
      </c>
      <c r="S39" t="n">
        <v>0.89</v>
      </c>
      <c r="T39" t="n">
        <v>0.8</v>
      </c>
      <c r="U39" t="n">
        <v>0.79</v>
      </c>
      <c r="V39" t="n">
        <v>0.78</v>
      </c>
      <c r="W39" t="inlineStr">
        <is>
          <t>-</t>
        </is>
      </c>
    </row>
    <row r="40">
      <c r="A40" s="5" t="inlineStr">
        <is>
          <t>Buchwert je Aktie</t>
        </is>
      </c>
      <c r="B40" s="5" t="inlineStr">
        <is>
          <t>Book value per share</t>
        </is>
      </c>
      <c r="C40" t="n">
        <v>0.68</v>
      </c>
      <c r="D40" t="n">
        <v>0.7</v>
      </c>
      <c r="E40" t="n">
        <v>0.68</v>
      </c>
      <c r="F40" t="n">
        <v>0.68</v>
      </c>
      <c r="G40" t="n">
        <v>0.65</v>
      </c>
      <c r="H40" t="n">
        <v>0.68</v>
      </c>
      <c r="I40" t="n">
        <v>0.55</v>
      </c>
      <c r="J40" t="n">
        <v>0.63</v>
      </c>
      <c r="K40" t="n">
        <v>0.67</v>
      </c>
      <c r="L40" t="n">
        <v>0.68</v>
      </c>
      <c r="M40" t="n">
        <v>0.68</v>
      </c>
      <c r="N40" t="n">
        <v>0.79</v>
      </c>
      <c r="O40" t="n">
        <v>1.07</v>
      </c>
      <c r="P40" t="n">
        <v>0.99</v>
      </c>
      <c r="Q40" t="n">
        <v>0.91</v>
      </c>
      <c r="R40" t="n">
        <v>0.89</v>
      </c>
      <c r="S40" t="n">
        <v>0.86</v>
      </c>
      <c r="T40" t="n">
        <v>0.71</v>
      </c>
      <c r="U40" t="n">
        <v>0.97</v>
      </c>
      <c r="V40" t="n">
        <v>0.91</v>
      </c>
      <c r="W40" t="inlineStr">
        <is>
          <t>-</t>
        </is>
      </c>
    </row>
    <row r="41">
      <c r="A41" s="5" t="inlineStr">
        <is>
          <t>Cashflow je Aktie</t>
        </is>
      </c>
      <c r="B41" s="5" t="inlineStr">
        <is>
          <t>Cashflow per share</t>
        </is>
      </c>
      <c r="C41" t="n">
        <v>0.16</v>
      </c>
      <c r="D41" t="n">
        <v>-0.16</v>
      </c>
      <c r="E41" t="n">
        <v>-0.04</v>
      </c>
      <c r="F41" t="n">
        <v>0.03</v>
      </c>
      <c r="G41" t="n">
        <v>0.23</v>
      </c>
      <c r="H41" t="n">
        <v>0.15</v>
      </c>
      <c r="I41" t="n">
        <v>-0.22</v>
      </c>
      <c r="J41" t="n">
        <v>0.04</v>
      </c>
      <c r="K41" t="n">
        <v>0.29</v>
      </c>
      <c r="L41" t="n">
        <v>-0.03</v>
      </c>
      <c r="M41" t="n">
        <v>-0.53</v>
      </c>
      <c r="N41" t="n">
        <v>2.83</v>
      </c>
      <c r="O41" t="n">
        <v>0.93</v>
      </c>
      <c r="P41" t="n">
        <v>0.54</v>
      </c>
      <c r="Q41" t="n">
        <v>-0.03</v>
      </c>
      <c r="R41" t="inlineStr">
        <is>
          <t>-</t>
        </is>
      </c>
      <c r="S41" t="inlineStr">
        <is>
          <t>-</t>
        </is>
      </c>
      <c r="T41" t="inlineStr">
        <is>
          <t>-</t>
        </is>
      </c>
      <c r="U41" t="inlineStr">
        <is>
          <t>-</t>
        </is>
      </c>
      <c r="V41" t="inlineStr">
        <is>
          <t>-</t>
        </is>
      </c>
      <c r="W41" t="inlineStr">
        <is>
          <t>-</t>
        </is>
      </c>
    </row>
    <row r="42">
      <c r="A42" s="5" t="inlineStr">
        <is>
          <t>Bilanzsumme je Aktie</t>
        </is>
      </c>
      <c r="B42" s="5" t="inlineStr">
        <is>
          <t>Total assets per share</t>
        </is>
      </c>
      <c r="C42" t="n">
        <v>11.9</v>
      </c>
      <c r="D42" t="n">
        <v>11.21</v>
      </c>
      <c r="E42" t="n">
        <v>11.28</v>
      </c>
      <c r="F42" t="n">
        <v>11.46</v>
      </c>
      <c r="G42" t="n">
        <v>11.3</v>
      </c>
      <c r="H42" t="n">
        <v>11.98</v>
      </c>
      <c r="I42" t="n">
        <v>11.87</v>
      </c>
      <c r="J42" t="n">
        <v>13.14</v>
      </c>
      <c r="K42" t="n">
        <v>14.12</v>
      </c>
      <c r="L42" t="n">
        <v>14.57</v>
      </c>
      <c r="M42" t="n">
        <v>16.11</v>
      </c>
      <c r="N42" t="n">
        <v>36.5</v>
      </c>
      <c r="O42" t="n">
        <v>31.28</v>
      </c>
      <c r="P42" t="n">
        <v>30.47</v>
      </c>
      <c r="Q42" t="n">
        <v>27.64</v>
      </c>
      <c r="R42" t="n">
        <v>25</v>
      </c>
      <c r="S42" t="n">
        <v>22.53</v>
      </c>
      <c r="T42" t="n">
        <v>22.64</v>
      </c>
      <c r="U42" t="n">
        <v>21.26</v>
      </c>
      <c r="V42" t="n">
        <v>19.97</v>
      </c>
      <c r="W42" t="inlineStr">
        <is>
          <t>-</t>
        </is>
      </c>
    </row>
    <row r="43">
      <c r="A43" s="5" t="inlineStr">
        <is>
          <t>Personal am Ende des Jahres</t>
        </is>
      </c>
      <c r="B43" s="5" t="inlineStr">
        <is>
          <t>Staff at the end of year</t>
        </is>
      </c>
      <c r="C43" t="n">
        <v>70083</v>
      </c>
      <c r="D43" t="n">
        <v>72626</v>
      </c>
      <c r="E43" t="n">
        <v>75944</v>
      </c>
      <c r="F43" t="n">
        <v>80418</v>
      </c>
      <c r="G43" t="n">
        <v>85703</v>
      </c>
      <c r="H43" t="n">
        <v>95088</v>
      </c>
      <c r="I43" t="n">
        <v>97869</v>
      </c>
      <c r="J43" t="n">
        <v>113617</v>
      </c>
      <c r="K43" t="n">
        <v>103000</v>
      </c>
      <c r="L43" t="n">
        <v>104230</v>
      </c>
      <c r="M43" t="n">
        <v>107144</v>
      </c>
      <c r="N43" t="n">
        <v>66473</v>
      </c>
      <c r="O43" t="n">
        <v>69553</v>
      </c>
      <c r="P43" t="n">
        <v>76092</v>
      </c>
      <c r="Q43" t="n">
        <v>79594</v>
      </c>
      <c r="R43" t="n">
        <v>78296</v>
      </c>
      <c r="S43" t="n">
        <v>71609</v>
      </c>
      <c r="T43" t="n">
        <v>79537</v>
      </c>
      <c r="U43" t="n">
        <v>81400</v>
      </c>
      <c r="V43" t="n">
        <v>77540</v>
      </c>
      <c r="W43" t="n">
        <v>76056</v>
      </c>
    </row>
    <row r="44">
      <c r="A44" s="5" t="inlineStr">
        <is>
          <t>Personalaufwand in Mio. GBP</t>
        </is>
      </c>
      <c r="B44" s="5" t="inlineStr"/>
      <c r="C44" t="inlineStr">
        <is>
          <t>-</t>
        </is>
      </c>
      <c r="D44" t="inlineStr">
        <is>
          <t>-</t>
        </is>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c r="O44" t="inlineStr">
        <is>
          <t>-</t>
        </is>
      </c>
      <c r="P44" t="inlineStr">
        <is>
          <t>-</t>
        </is>
      </c>
      <c r="Q44" t="inlineStr">
        <is>
          <t>-</t>
        </is>
      </c>
      <c r="R44" t="inlineStr">
        <is>
          <t>-</t>
        </is>
      </c>
      <c r="S44" t="inlineStr">
        <is>
          <t>-</t>
        </is>
      </c>
      <c r="T44" t="inlineStr">
        <is>
          <t>-</t>
        </is>
      </c>
      <c r="U44" t="inlineStr">
        <is>
          <t>-</t>
        </is>
      </c>
      <c r="V44" t="inlineStr">
        <is>
          <t>-</t>
        </is>
      </c>
      <c r="W44" t="inlineStr">
        <is>
          <t>-</t>
        </is>
      </c>
    </row>
    <row r="45">
      <c r="A45" s="5" t="inlineStr">
        <is>
          <t>Aufwand je Mitarbeiter in GBP</t>
        </is>
      </c>
      <c r="B45" s="5" t="inlineStr"/>
      <c r="C45" t="inlineStr">
        <is>
          <t>-</t>
        </is>
      </c>
      <c r="D45" t="inlineStr">
        <is>
          <t>-</t>
        </is>
      </c>
      <c r="E45" t="inlineStr">
        <is>
          <t>-</t>
        </is>
      </c>
      <c r="F45" t="inlineStr">
        <is>
          <t>-</t>
        </is>
      </c>
      <c r="G45" t="inlineStr">
        <is>
          <t>-</t>
        </is>
      </c>
      <c r="H45" t="inlineStr">
        <is>
          <t>-</t>
        </is>
      </c>
      <c r="I45" t="inlineStr">
        <is>
          <t>-</t>
        </is>
      </c>
      <c r="J45" t="inlineStr">
        <is>
          <t>-</t>
        </is>
      </c>
      <c r="K45" t="inlineStr">
        <is>
          <t>-</t>
        </is>
      </c>
      <c r="L45" t="inlineStr">
        <is>
          <t>-</t>
        </is>
      </c>
      <c r="M45" t="inlineStr">
        <is>
          <t>-</t>
        </is>
      </c>
      <c r="N45" t="inlineStr">
        <is>
          <t>-</t>
        </is>
      </c>
      <c r="O45" t="inlineStr">
        <is>
          <t>-</t>
        </is>
      </c>
      <c r="P45" t="inlineStr">
        <is>
          <t>-</t>
        </is>
      </c>
      <c r="Q45" t="inlineStr">
        <is>
          <t>-</t>
        </is>
      </c>
      <c r="R45" t="inlineStr">
        <is>
          <t>-</t>
        </is>
      </c>
      <c r="S45" t="inlineStr">
        <is>
          <t>-</t>
        </is>
      </c>
      <c r="T45" t="inlineStr">
        <is>
          <t>-</t>
        </is>
      </c>
      <c r="U45" t="inlineStr">
        <is>
          <t>-</t>
        </is>
      </c>
      <c r="V45" t="inlineStr">
        <is>
          <t>-</t>
        </is>
      </c>
      <c r="W45" t="inlineStr">
        <is>
          <t>-</t>
        </is>
      </c>
    </row>
    <row r="46">
      <c r="A46" s="5" t="inlineStr">
        <is>
          <t>Ertrag je Mitarbeiter in GBP</t>
        </is>
      </c>
      <c r="B46" s="5" t="inlineStr"/>
      <c r="C46" t="n">
        <v>604369</v>
      </c>
      <c r="D46" t="n">
        <v>256465</v>
      </c>
      <c r="E46" t="n">
        <v>450819</v>
      </c>
      <c r="F46" t="n">
        <v>214716</v>
      </c>
      <c r="G46" t="n">
        <v>201231</v>
      </c>
      <c r="H46" t="n">
        <v>172461</v>
      </c>
      <c r="I46" t="n">
        <v>188803</v>
      </c>
      <c r="J46" t="n">
        <v>180519</v>
      </c>
      <c r="K46" t="n">
        <v>201660</v>
      </c>
      <c r="L46" t="n">
        <v>239432</v>
      </c>
      <c r="M46" t="n">
        <v>217259</v>
      </c>
      <c r="N46" t="n">
        <v>148511</v>
      </c>
      <c r="O46" t="n">
        <v>153926</v>
      </c>
      <c r="P46" t="n">
        <v>147872</v>
      </c>
      <c r="Q46" t="n">
        <v>132422</v>
      </c>
      <c r="R46" t="n">
        <v>122190</v>
      </c>
      <c r="S46" t="n">
        <v>138362</v>
      </c>
      <c r="T46" t="n">
        <v>111621</v>
      </c>
      <c r="U46" t="n">
        <v>108428</v>
      </c>
      <c r="V46" t="n">
        <v>109930</v>
      </c>
      <c r="W46" t="inlineStr">
        <is>
          <t>-</t>
        </is>
      </c>
    </row>
    <row r="47">
      <c r="A47" s="5" t="inlineStr">
        <is>
          <t>Bruttoergebnis je Mitarbeiter in GBP</t>
        </is>
      </c>
      <c r="B47" s="5" t="inlineStr"/>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Gewinn je Mitarbeiter in GBP</t>
        </is>
      </c>
      <c r="B48" s="5" t="inlineStr"/>
      <c r="C48" t="n">
        <v>41736</v>
      </c>
      <c r="D48" t="n">
        <v>60584</v>
      </c>
      <c r="E48" t="n">
        <v>45520</v>
      </c>
      <c r="F48" t="n">
        <v>30006</v>
      </c>
      <c r="G48" t="n">
        <v>10035</v>
      </c>
      <c r="H48" t="n">
        <v>14849</v>
      </c>
      <c r="I48" t="n">
        <v>-8562</v>
      </c>
      <c r="J48" t="n">
        <v>-12560</v>
      </c>
      <c r="K48" t="n">
        <v>-27058</v>
      </c>
      <c r="L48" t="n">
        <v>-3070</v>
      </c>
      <c r="M48" t="n">
        <v>26385</v>
      </c>
      <c r="N48" t="n">
        <v>12321</v>
      </c>
      <c r="O48" t="n">
        <v>47288</v>
      </c>
      <c r="P48" t="n">
        <v>36837</v>
      </c>
      <c r="Q48" t="n">
        <v>31321</v>
      </c>
      <c r="R48" t="n">
        <v>30921</v>
      </c>
      <c r="S48" t="n">
        <v>45441</v>
      </c>
      <c r="T48" t="n">
        <v>22392</v>
      </c>
      <c r="U48" t="n">
        <v>30713</v>
      </c>
      <c r="V48" t="n">
        <v>34898</v>
      </c>
      <c r="W48" t="inlineStr">
        <is>
          <t>-</t>
        </is>
      </c>
    </row>
    <row r="49">
      <c r="A49" s="5" t="inlineStr">
        <is>
          <t>KGV (Kurs/Gewinn)</t>
        </is>
      </c>
      <c r="B49" s="5" t="inlineStr">
        <is>
          <t>PE (price/earnings)</t>
        </is>
      </c>
      <c r="C49" t="n">
        <v>18</v>
      </c>
      <c r="D49" t="n">
        <v>9.5</v>
      </c>
      <c r="E49" t="n">
        <v>15.5</v>
      </c>
      <c r="F49" t="n">
        <v>21.7</v>
      </c>
      <c r="G49" t="n">
        <v>91.3</v>
      </c>
      <c r="H49" t="n">
        <v>44.7</v>
      </c>
      <c r="I49" t="inlineStr">
        <is>
          <t>-</t>
        </is>
      </c>
      <c r="J49" t="inlineStr">
        <is>
          <t>-</t>
        </is>
      </c>
      <c r="K49" t="inlineStr">
        <is>
          <t>-</t>
        </is>
      </c>
      <c r="L49" t="inlineStr">
        <is>
          <t>-</t>
        </is>
      </c>
      <c r="M49" t="n">
        <v>6.4</v>
      </c>
      <c r="N49" t="n">
        <v>9</v>
      </c>
      <c r="O49" t="n">
        <v>8.1</v>
      </c>
      <c r="P49" t="n">
        <v>11.4</v>
      </c>
      <c r="Q49" t="n">
        <v>10.6</v>
      </c>
      <c r="R49" t="n">
        <v>10.8</v>
      </c>
      <c r="S49" t="n">
        <v>7.7</v>
      </c>
      <c r="T49" t="n">
        <v>13.9</v>
      </c>
      <c r="U49" t="n">
        <v>16.2</v>
      </c>
      <c r="V49" t="n">
        <v>14.2</v>
      </c>
      <c r="W49" t="n">
        <v>16</v>
      </c>
    </row>
    <row r="50">
      <c r="A50" s="5" t="inlineStr">
        <is>
          <t>KUV (Kurs/Umsatz)</t>
        </is>
      </c>
      <c r="B50" s="5" t="inlineStr">
        <is>
          <t>PS (price/sales)</t>
        </is>
      </c>
      <c r="C50" t="inlineStr">
        <is>
          <t>-</t>
        </is>
      </c>
      <c r="D50" t="inlineStr">
        <is>
          <t>-</t>
        </is>
      </c>
      <c r="E50" t="n">
        <v>2.62</v>
      </c>
      <c r="F50" t="n">
        <v>2.6</v>
      </c>
      <c r="G50" t="n">
        <v>2.99</v>
      </c>
      <c r="H50" t="n">
        <v>3.31</v>
      </c>
      <c r="I50" t="n">
        <v>3.01</v>
      </c>
      <c r="J50" t="n">
        <v>1.65</v>
      </c>
      <c r="K50" t="n">
        <v>0.86</v>
      </c>
      <c r="L50" t="n">
        <v>2.15</v>
      </c>
      <c r="M50" t="n">
        <v>1.4</v>
      </c>
      <c r="N50" t="n">
        <v>0.76</v>
      </c>
      <c r="O50" t="n">
        <v>2.49</v>
      </c>
      <c r="P50" t="n">
        <v>2.9</v>
      </c>
      <c r="Q50" t="n">
        <v>2.59</v>
      </c>
      <c r="R50" t="n">
        <v>2.77</v>
      </c>
      <c r="S50" t="n">
        <v>2.52</v>
      </c>
      <c r="T50" t="n">
        <v>2.8</v>
      </c>
      <c r="U50" t="n">
        <v>4.7</v>
      </c>
      <c r="V50" t="n">
        <v>4.56</v>
      </c>
      <c r="W50" t="inlineStr">
        <is>
          <t>-</t>
        </is>
      </c>
    </row>
    <row r="51">
      <c r="A51" s="5" t="inlineStr">
        <is>
          <t>KBV (Kurs/Buchwert)</t>
        </is>
      </c>
      <c r="B51" s="5" t="inlineStr">
        <is>
          <t>PB (price/book value)</t>
        </is>
      </c>
      <c r="C51" t="n">
        <v>0.93</v>
      </c>
      <c r="D51" t="n">
        <v>0.74</v>
      </c>
      <c r="E51" t="n">
        <v>1</v>
      </c>
      <c r="F51" t="n">
        <v>0.93</v>
      </c>
      <c r="G51" t="n">
        <v>1.12</v>
      </c>
      <c r="H51" t="n">
        <v>1.25</v>
      </c>
      <c r="I51" t="n">
        <v>1.43</v>
      </c>
      <c r="J51" t="n">
        <v>0.77</v>
      </c>
      <c r="K51" t="n">
        <v>0.39</v>
      </c>
      <c r="L51" t="n">
        <v>1.17</v>
      </c>
      <c r="M51" t="n">
        <v>0.75</v>
      </c>
      <c r="N51" t="n">
        <v>0.8</v>
      </c>
      <c r="O51" t="n">
        <v>2.2</v>
      </c>
      <c r="P51" t="n">
        <v>2.89</v>
      </c>
      <c r="Q51" t="n">
        <v>2.68</v>
      </c>
      <c r="R51" t="n">
        <v>2.66</v>
      </c>
      <c r="S51" t="n">
        <v>2.59</v>
      </c>
      <c r="T51" t="n">
        <v>3.12</v>
      </c>
      <c r="U51" t="n">
        <v>3.86</v>
      </c>
      <c r="V51" t="n">
        <v>3.88</v>
      </c>
      <c r="W51" t="inlineStr">
        <is>
          <t>-</t>
        </is>
      </c>
    </row>
    <row r="52">
      <c r="A52" s="5" t="inlineStr">
        <is>
          <t>KCV (Kurs/Cashflow)</t>
        </is>
      </c>
      <c r="B52" s="5" t="inlineStr">
        <is>
          <t>PC (price/cashflow)</t>
        </is>
      </c>
      <c r="C52" t="n">
        <v>3.91</v>
      </c>
      <c r="D52" t="n">
        <v>-3.33</v>
      </c>
      <c r="E52" t="n">
        <v>-15.32</v>
      </c>
      <c r="F52" t="n">
        <v>21.68</v>
      </c>
      <c r="G52" t="n">
        <v>3.18</v>
      </c>
      <c r="H52" t="n">
        <v>5.24</v>
      </c>
      <c r="I52" t="n">
        <v>-3.58</v>
      </c>
      <c r="J52" t="n">
        <v>11.07</v>
      </c>
      <c r="K52" t="n">
        <v>0.9</v>
      </c>
      <c r="L52" t="n">
        <v>-26.4</v>
      </c>
      <c r="M52" t="n">
        <v>-0.96</v>
      </c>
      <c r="N52" t="n">
        <v>0.22</v>
      </c>
      <c r="O52" t="n">
        <v>2.54</v>
      </c>
      <c r="P52" t="n">
        <v>5.31</v>
      </c>
      <c r="Q52" t="n">
        <v>-82.59999999999999</v>
      </c>
      <c r="R52" t="inlineStr">
        <is>
          <t>-</t>
        </is>
      </c>
      <c r="S52" t="inlineStr">
        <is>
          <t>-</t>
        </is>
      </c>
      <c r="T52" t="inlineStr">
        <is>
          <t>-</t>
        </is>
      </c>
      <c r="U52" t="inlineStr">
        <is>
          <t>-</t>
        </is>
      </c>
      <c r="V52" t="inlineStr">
        <is>
          <t>-</t>
        </is>
      </c>
      <c r="W52" t="inlineStr">
        <is>
          <t>-</t>
        </is>
      </c>
    </row>
    <row r="53">
      <c r="A53" s="5" t="inlineStr">
        <is>
          <t>Dividendenrendite in %</t>
        </is>
      </c>
      <c r="B53" s="5" t="inlineStr">
        <is>
          <t>Dividend Yield in %</t>
        </is>
      </c>
      <c r="C53" t="n">
        <v>5.35</v>
      </c>
      <c r="D53" t="n">
        <v>6.17</v>
      </c>
      <c r="E53" t="n">
        <v>4.49</v>
      </c>
      <c r="F53" t="n">
        <v>4.05</v>
      </c>
      <c r="G53" t="n">
        <v>2.05</v>
      </c>
      <c r="H53" t="n">
        <v>0.99</v>
      </c>
      <c r="I53" t="inlineStr">
        <is>
          <t>-</t>
        </is>
      </c>
      <c r="J53" t="inlineStr">
        <is>
          <t>-</t>
        </is>
      </c>
      <c r="K53" t="inlineStr">
        <is>
          <t>-</t>
        </is>
      </c>
      <c r="L53" t="inlineStr">
        <is>
          <t>-</t>
        </is>
      </c>
      <c r="M53" t="inlineStr">
        <is>
          <t>-</t>
        </is>
      </c>
      <c r="N53" t="n">
        <v>9.52</v>
      </c>
      <c r="O53" t="n">
        <v>7.63</v>
      </c>
      <c r="P53" t="n">
        <v>5.94</v>
      </c>
      <c r="Q53" t="n">
        <v>6.97</v>
      </c>
      <c r="R53" t="n">
        <v>7.17</v>
      </c>
      <c r="S53" t="n">
        <v>7.62</v>
      </c>
      <c r="T53" t="n">
        <v>7.62</v>
      </c>
      <c r="U53" t="n">
        <v>4.56</v>
      </c>
      <c r="V53" t="n">
        <v>4.24</v>
      </c>
      <c r="W53" t="n">
        <v>3.64</v>
      </c>
    </row>
    <row r="54">
      <c r="A54" s="5" t="inlineStr">
        <is>
          <t>Gewinnrendite in %</t>
        </is>
      </c>
      <c r="B54" s="5" t="inlineStr">
        <is>
          <t>Return on profit in %</t>
        </is>
      </c>
      <c r="C54" t="n">
        <v>5.6</v>
      </c>
      <c r="D54" t="n">
        <v>10.6</v>
      </c>
      <c r="E54" t="n">
        <v>6.5</v>
      </c>
      <c r="F54" t="n">
        <v>4.6</v>
      </c>
      <c r="G54" t="n">
        <v>1.1</v>
      </c>
      <c r="H54" t="n">
        <v>2.2</v>
      </c>
      <c r="I54" t="n">
        <v>-1.5</v>
      </c>
      <c r="J54" t="n">
        <v>-4.2</v>
      </c>
      <c r="K54" t="n">
        <v>-15.8</v>
      </c>
      <c r="L54" t="n">
        <v>-1.3</v>
      </c>
      <c r="M54" t="n">
        <v>15.7</v>
      </c>
      <c r="N54" t="n">
        <v>11.1</v>
      </c>
      <c r="O54" t="n">
        <v>12.3</v>
      </c>
      <c r="P54" t="n">
        <v>8.699999999999999</v>
      </c>
      <c r="Q54" t="n">
        <v>9.4</v>
      </c>
      <c r="R54" t="n">
        <v>9.300000000000001</v>
      </c>
      <c r="S54" t="n">
        <v>13</v>
      </c>
      <c r="T54" t="n">
        <v>7.2</v>
      </c>
      <c r="U54" t="n">
        <v>6.2</v>
      </c>
      <c r="V54" t="n">
        <v>7.1</v>
      </c>
      <c r="W54" t="n">
        <v>6.2</v>
      </c>
    </row>
    <row r="55">
      <c r="A55" s="5" t="inlineStr">
        <is>
          <t>Eigenkapitalrendite in %</t>
        </is>
      </c>
      <c r="B55" s="5" t="inlineStr">
        <is>
          <t>Return on Equity in %</t>
        </is>
      </c>
      <c r="C55" t="n">
        <v>6.14</v>
      </c>
      <c r="D55" t="n">
        <v>8.81</v>
      </c>
      <c r="E55" t="n">
        <v>7.07</v>
      </c>
      <c r="F55" t="n">
        <v>4.94</v>
      </c>
      <c r="G55" t="n">
        <v>1.85</v>
      </c>
      <c r="H55" t="n">
        <v>2.9</v>
      </c>
      <c r="I55" t="n">
        <v>-2.15</v>
      </c>
      <c r="J55" t="n">
        <v>-3.24</v>
      </c>
      <c r="K55" t="n">
        <v>-6.07</v>
      </c>
      <c r="L55" t="n">
        <v>-0.6899999999999999</v>
      </c>
      <c r="M55" t="n">
        <v>6.53</v>
      </c>
      <c r="N55" t="n">
        <v>8.720000000000001</v>
      </c>
      <c r="O55" t="n">
        <v>27.09</v>
      </c>
      <c r="P55" t="n">
        <v>25.13</v>
      </c>
      <c r="Q55" t="n">
        <v>24.45</v>
      </c>
      <c r="R55" t="n">
        <v>24.27</v>
      </c>
      <c r="S55" t="n">
        <v>33.81</v>
      </c>
      <c r="T55" t="n">
        <v>22.34</v>
      </c>
      <c r="U55" t="n">
        <v>23.23</v>
      </c>
      <c r="V55" t="n">
        <v>27</v>
      </c>
      <c r="W55" t="inlineStr">
        <is>
          <t>-</t>
        </is>
      </c>
    </row>
    <row r="56">
      <c r="A56" s="5" t="inlineStr">
        <is>
          <t>Gesamtkapitalrendite in %</t>
        </is>
      </c>
      <c r="B56" s="5" t="inlineStr">
        <is>
          <t>Total Return on Investment in %</t>
        </is>
      </c>
      <c r="C56" t="n">
        <v>0.35</v>
      </c>
      <c r="D56" t="n">
        <v>0.55</v>
      </c>
      <c r="E56" t="n">
        <v>0.43</v>
      </c>
      <c r="F56" t="n">
        <v>0.3</v>
      </c>
      <c r="G56" t="n">
        <v>0.11</v>
      </c>
      <c r="H56" t="n">
        <v>0.17</v>
      </c>
      <c r="I56" t="n">
        <v>-0.1</v>
      </c>
      <c r="J56" t="n">
        <v>-0.15</v>
      </c>
      <c r="K56" t="n">
        <v>-0.29</v>
      </c>
      <c r="L56" t="n">
        <v>-0.03</v>
      </c>
      <c r="M56" t="n">
        <v>0.28</v>
      </c>
      <c r="N56" t="n">
        <v>0.19</v>
      </c>
      <c r="O56" t="n">
        <v>0.93</v>
      </c>
      <c r="P56" t="n">
        <v>0.82</v>
      </c>
      <c r="Q56" t="n">
        <v>0.8</v>
      </c>
      <c r="R56" t="n">
        <v>0.87</v>
      </c>
      <c r="S56" t="n">
        <v>1.29</v>
      </c>
      <c r="T56" t="n">
        <v>0.7</v>
      </c>
      <c r="U56" t="n">
        <v>1.06</v>
      </c>
      <c r="V56" t="n">
        <v>1.23</v>
      </c>
      <c r="W56" t="inlineStr">
        <is>
          <t>-</t>
        </is>
      </c>
    </row>
    <row r="57">
      <c r="A57" s="5" t="inlineStr">
        <is>
          <t>Eigenkapitalquote in %</t>
        </is>
      </c>
      <c r="B57" s="5" t="inlineStr">
        <is>
          <t>Equity Ratio in %</t>
        </is>
      </c>
      <c r="C57" t="n">
        <v>5.71</v>
      </c>
      <c r="D57" t="n">
        <v>6.26</v>
      </c>
      <c r="E57" t="n">
        <v>6.02</v>
      </c>
      <c r="F57" t="n">
        <v>5.97</v>
      </c>
      <c r="G57" t="n">
        <v>5.78</v>
      </c>
      <c r="H57" t="n">
        <v>5.7</v>
      </c>
      <c r="I57" t="n">
        <v>4.6</v>
      </c>
      <c r="J57" t="n">
        <v>4.76</v>
      </c>
      <c r="K57" t="n">
        <v>4.73</v>
      </c>
      <c r="L57" t="n">
        <v>4.65</v>
      </c>
      <c r="M57" t="n">
        <v>4.21</v>
      </c>
      <c r="N57" t="n">
        <v>2.15</v>
      </c>
      <c r="O57" t="n">
        <v>3.44</v>
      </c>
      <c r="P57" t="n">
        <v>3.25</v>
      </c>
      <c r="Q57" t="n">
        <v>3.29</v>
      </c>
      <c r="R57" t="n">
        <v>3.57</v>
      </c>
      <c r="S57" t="n">
        <v>3.82</v>
      </c>
      <c r="T57" t="n">
        <v>3.15</v>
      </c>
      <c r="U57" t="n">
        <v>4.55</v>
      </c>
      <c r="V57" t="n">
        <v>4.57</v>
      </c>
      <c r="W57" t="inlineStr">
        <is>
          <t>-</t>
        </is>
      </c>
    </row>
    <row r="58">
      <c r="A58" s="5" t="inlineStr">
        <is>
          <t>Fremdkapitalquote in %</t>
        </is>
      </c>
      <c r="B58" s="5" t="inlineStr">
        <is>
          <t>Debt Ratio in %</t>
        </is>
      </c>
      <c r="C58" t="n">
        <v>94.29000000000001</v>
      </c>
      <c r="D58" t="n">
        <v>93.73999999999999</v>
      </c>
      <c r="E58" t="n">
        <v>93.98</v>
      </c>
      <c r="F58" t="n">
        <v>94.03</v>
      </c>
      <c r="G58" t="n">
        <v>94.22</v>
      </c>
      <c r="H58" t="n">
        <v>94.3</v>
      </c>
      <c r="I58" t="n">
        <v>95.40000000000001</v>
      </c>
      <c r="J58" t="n">
        <v>95.23999999999999</v>
      </c>
      <c r="K58" t="n">
        <v>95.27</v>
      </c>
      <c r="L58" t="n">
        <v>95.34999999999999</v>
      </c>
      <c r="M58" t="n">
        <v>95.79000000000001</v>
      </c>
      <c r="N58" t="n">
        <v>97.84999999999999</v>
      </c>
      <c r="O58" t="n">
        <v>96.56</v>
      </c>
      <c r="P58" t="n">
        <v>96.75</v>
      </c>
      <c r="Q58" t="n">
        <v>96.70999999999999</v>
      </c>
      <c r="R58" t="n">
        <v>96.43000000000001</v>
      </c>
      <c r="S58" t="n">
        <v>96.18000000000001</v>
      </c>
      <c r="T58" t="n">
        <v>96.84999999999999</v>
      </c>
      <c r="U58" t="n">
        <v>95.45</v>
      </c>
      <c r="V58" t="n">
        <v>95.43000000000001</v>
      </c>
      <c r="W58" t="inlineStr">
        <is>
          <t>-</t>
        </is>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0.35</v>
      </c>
      <c r="D65" t="n">
        <v>0.55</v>
      </c>
      <c r="E65" t="n">
        <v>0.43</v>
      </c>
      <c r="F65" t="n">
        <v>0.3</v>
      </c>
      <c r="G65" t="n">
        <v>0.11</v>
      </c>
      <c r="H65" t="n">
        <v>0.17</v>
      </c>
      <c r="I65" t="n">
        <v>-0.1</v>
      </c>
      <c r="J65" t="n">
        <v>-0.15</v>
      </c>
      <c r="K65" t="n">
        <v>-0.29</v>
      </c>
      <c r="L65" t="n">
        <v>-0.03</v>
      </c>
      <c r="M65" t="n">
        <v>0.27</v>
      </c>
      <c r="N65" t="n">
        <v>0.19</v>
      </c>
      <c r="O65" t="n">
        <v>0.93</v>
      </c>
      <c r="P65" t="n">
        <v>0.82</v>
      </c>
      <c r="Q65" t="n">
        <v>0.8</v>
      </c>
      <c r="R65" t="n">
        <v>0.87</v>
      </c>
      <c r="S65" t="n">
        <v>1.29</v>
      </c>
      <c r="T65" t="n">
        <v>0.7</v>
      </c>
      <c r="U65" t="n">
        <v>1.06</v>
      </c>
      <c r="V65" t="n">
        <v>1.23</v>
      </c>
    </row>
    <row r="66">
      <c r="A66" s="5" t="inlineStr">
        <is>
          <t>Ertrag des eingesetzten Kapitals</t>
        </is>
      </c>
      <c r="B66" s="5" t="inlineStr">
        <is>
          <t>ROCE Return on Cap. Empl. in %</t>
        </is>
      </c>
      <c r="C66" t="n">
        <v>0.53</v>
      </c>
      <c r="D66" t="n">
        <v>0.75</v>
      </c>
      <c r="E66" t="n">
        <v>0.65</v>
      </c>
      <c r="F66" t="n">
        <v>0.52</v>
      </c>
      <c r="G66" t="n">
        <v>0.2</v>
      </c>
      <c r="H66" t="n">
        <v>0.21</v>
      </c>
      <c r="I66" t="n">
        <v>0.05</v>
      </c>
      <c r="J66" t="n">
        <v>-0.06</v>
      </c>
      <c r="K66" t="n">
        <v>-0.37</v>
      </c>
      <c r="L66" t="n">
        <v>0.03</v>
      </c>
      <c r="M66" t="n">
        <v>0.1</v>
      </c>
      <c r="N66" t="n">
        <v>0.19</v>
      </c>
      <c r="O66" t="n">
        <v>1.14</v>
      </c>
      <c r="P66" t="n">
        <v>1.24</v>
      </c>
      <c r="Q66" t="n">
        <v>1.24</v>
      </c>
      <c r="R66" t="n">
        <v>1.26</v>
      </c>
      <c r="S66" t="n">
        <v>1.4</v>
      </c>
      <c r="T66" t="n">
        <v>1.04</v>
      </c>
      <c r="U66" t="n">
        <v>1.5</v>
      </c>
      <c r="V66" t="n">
        <v>1.78</v>
      </c>
    </row>
    <row r="67">
      <c r="A67" s="5" t="inlineStr"/>
      <c r="B67" s="5" t="inlineStr"/>
    </row>
    <row r="68">
      <c r="A68" s="5" t="inlineStr"/>
      <c r="B68" s="5" t="inlineStr"/>
    </row>
    <row r="69">
      <c r="A69" s="5" t="inlineStr">
        <is>
          <t>Operativer Cashflow</t>
        </is>
      </c>
      <c r="B69" s="5" t="inlineStr">
        <is>
          <t>Operating Cashflow in M</t>
        </is>
      </c>
      <c r="C69" t="n">
        <v>273907.23</v>
      </c>
      <c r="D69" t="n">
        <v>-236976.12</v>
      </c>
      <c r="E69" t="n">
        <v>-1102626.36</v>
      </c>
      <c r="F69" t="n">
        <v>1547388.32</v>
      </c>
      <c r="G69" t="n">
        <v>226969.32</v>
      </c>
      <c r="H69" t="n">
        <v>373999.76</v>
      </c>
      <c r="I69" t="n">
        <v>-255497.44</v>
      </c>
      <c r="J69" t="n">
        <v>778697.01</v>
      </c>
      <c r="K69" t="n">
        <v>61854.3</v>
      </c>
      <c r="L69" t="n">
        <v>-1797153.6</v>
      </c>
      <c r="M69" t="n">
        <v>-61224</v>
      </c>
      <c r="N69" t="n">
        <v>2628.12</v>
      </c>
      <c r="O69" t="n">
        <v>28691.84</v>
      </c>
      <c r="P69" t="n">
        <v>59875.56</v>
      </c>
      <c r="Q69" t="n">
        <v>-925532.9999999999</v>
      </c>
      <c r="R69" t="inlineStr">
        <is>
          <t>-</t>
        </is>
      </c>
      <c r="S69" t="inlineStr">
        <is>
          <t>-</t>
        </is>
      </c>
      <c r="T69" t="inlineStr">
        <is>
          <t>-</t>
        </is>
      </c>
      <c r="U69" t="inlineStr">
        <is>
          <t>-</t>
        </is>
      </c>
      <c r="V69" t="inlineStr">
        <is>
          <t>-</t>
        </is>
      </c>
    </row>
    <row r="70">
      <c r="A70" s="5" t="inlineStr">
        <is>
          <t>Aktienrückkauf</t>
        </is>
      </c>
      <c r="B70" s="5" t="inlineStr">
        <is>
          <t>Share Buyback in M</t>
        </is>
      </c>
      <c r="C70" t="n">
        <v>1111</v>
      </c>
      <c r="D70" t="n">
        <v>809</v>
      </c>
      <c r="E70" t="n">
        <v>-599</v>
      </c>
      <c r="F70" t="n">
        <v>0</v>
      </c>
      <c r="G70" t="n">
        <v>0</v>
      </c>
      <c r="H70" t="n">
        <v>-6</v>
      </c>
      <c r="I70" t="n">
        <v>-1025</v>
      </c>
      <c r="J70" t="n">
        <v>-1616</v>
      </c>
      <c r="K70" t="n">
        <v>-653</v>
      </c>
      <c r="L70" t="n">
        <v>-4299</v>
      </c>
      <c r="M70" t="n">
        <v>-51829</v>
      </c>
      <c r="N70" t="n">
        <v>-650</v>
      </c>
      <c r="O70" t="n">
        <v>-20</v>
      </c>
      <c r="P70" t="n">
        <v>-71</v>
      </c>
      <c r="Q70" t="n">
        <v>-12</v>
      </c>
      <c r="R70" t="n">
        <v>-6</v>
      </c>
      <c r="S70" t="n">
        <v>-21</v>
      </c>
      <c r="T70" t="n">
        <v>-37</v>
      </c>
      <c r="U70" t="n">
        <v>-155</v>
      </c>
      <c r="V70" t="n">
        <v>-84</v>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-33.52</v>
      </c>
      <c r="D75" t="n">
        <v>27.28</v>
      </c>
      <c r="E75" t="n">
        <v>43.27</v>
      </c>
      <c r="F75" t="n">
        <v>180.58</v>
      </c>
      <c r="G75" t="n">
        <v>-39.09</v>
      </c>
      <c r="H75" t="n">
        <v>-268.5</v>
      </c>
      <c r="I75" t="n">
        <v>-41.28</v>
      </c>
      <c r="J75" t="n">
        <v>-48.8</v>
      </c>
      <c r="K75" t="n">
        <v>770.9400000000001</v>
      </c>
      <c r="L75" t="n">
        <v>-111.32</v>
      </c>
      <c r="M75" t="n">
        <v>245.18</v>
      </c>
      <c r="N75" t="n">
        <v>-75.09999999999999</v>
      </c>
      <c r="O75" t="n">
        <v>17.34</v>
      </c>
      <c r="P75" t="n">
        <v>12.43</v>
      </c>
      <c r="Q75" t="n">
        <v>2.97</v>
      </c>
      <c r="R75" t="n">
        <v>-25.6</v>
      </c>
      <c r="S75" t="n">
        <v>82.70999999999999</v>
      </c>
      <c r="T75" t="n">
        <v>-28.76</v>
      </c>
      <c r="U75" t="n">
        <v>-7.61</v>
      </c>
      <c r="V75" t="inlineStr">
        <is>
          <t>-</t>
        </is>
      </c>
    </row>
    <row r="76">
      <c r="A76" s="5" t="inlineStr">
        <is>
          <t>Gewinnwachstum 3J in %</t>
        </is>
      </c>
      <c r="B76" s="5" t="inlineStr">
        <is>
          <t>Earnings Growth 3Y in %</t>
        </is>
      </c>
      <c r="C76" t="n">
        <v>12.34</v>
      </c>
      <c r="D76" t="n">
        <v>83.70999999999999</v>
      </c>
      <c r="E76" t="n">
        <v>61.59</v>
      </c>
      <c r="F76" t="n">
        <v>-42.34</v>
      </c>
      <c r="G76" t="n">
        <v>-116.29</v>
      </c>
      <c r="H76" t="n">
        <v>-119.53</v>
      </c>
      <c r="I76" t="n">
        <v>226.95</v>
      </c>
      <c r="J76" t="n">
        <v>203.61</v>
      </c>
      <c r="K76" t="n">
        <v>301.6</v>
      </c>
      <c r="L76" t="n">
        <v>19.59</v>
      </c>
      <c r="M76" t="n">
        <v>62.47</v>
      </c>
      <c r="N76" t="n">
        <v>-15.11</v>
      </c>
      <c r="O76" t="n">
        <v>10.91</v>
      </c>
      <c r="P76" t="n">
        <v>-3.4</v>
      </c>
      <c r="Q76" t="n">
        <v>20.03</v>
      </c>
      <c r="R76" t="n">
        <v>9.449999999999999</v>
      </c>
      <c r="S76" t="n">
        <v>15.45</v>
      </c>
      <c r="T76" t="inlineStr">
        <is>
          <t>-</t>
        </is>
      </c>
      <c r="U76" t="inlineStr">
        <is>
          <t>-</t>
        </is>
      </c>
      <c r="V76" t="inlineStr">
        <is>
          <t>-</t>
        </is>
      </c>
    </row>
    <row r="77">
      <c r="A77" s="5" t="inlineStr">
        <is>
          <t>Gewinnwachstum 5J in %</t>
        </is>
      </c>
      <c r="B77" s="5" t="inlineStr">
        <is>
          <t>Earnings Growth 5Y in %</t>
        </is>
      </c>
      <c r="C77" t="n">
        <v>35.7</v>
      </c>
      <c r="D77" t="n">
        <v>-11.29</v>
      </c>
      <c r="E77" t="n">
        <v>-25</v>
      </c>
      <c r="F77" t="n">
        <v>-43.42</v>
      </c>
      <c r="G77" t="n">
        <v>74.65000000000001</v>
      </c>
      <c r="H77" t="n">
        <v>60.21</v>
      </c>
      <c r="I77" t="n">
        <v>162.94</v>
      </c>
      <c r="J77" t="n">
        <v>156.18</v>
      </c>
      <c r="K77" t="n">
        <v>169.41</v>
      </c>
      <c r="L77" t="n">
        <v>17.71</v>
      </c>
      <c r="M77" t="n">
        <v>40.56</v>
      </c>
      <c r="N77" t="n">
        <v>-13.59</v>
      </c>
      <c r="O77" t="n">
        <v>17.97</v>
      </c>
      <c r="P77" t="n">
        <v>8.75</v>
      </c>
      <c r="Q77" t="n">
        <v>4.74</v>
      </c>
      <c r="R77" t="inlineStr">
        <is>
          <t>-</t>
        </is>
      </c>
      <c r="S77" t="inlineStr">
        <is>
          <t>-</t>
        </is>
      </c>
      <c r="T77" t="inlineStr">
        <is>
          <t>-</t>
        </is>
      </c>
      <c r="U77" t="inlineStr">
        <is>
          <t>-</t>
        </is>
      </c>
      <c r="V77" t="inlineStr">
        <is>
          <t>-</t>
        </is>
      </c>
    </row>
    <row r="78">
      <c r="A78" s="5" t="inlineStr">
        <is>
          <t>Gewinnwachstum 10J in %</t>
        </is>
      </c>
      <c r="B78" s="5" t="inlineStr">
        <is>
          <t>Earnings Growth 10Y in %</t>
        </is>
      </c>
      <c r="C78" t="n">
        <v>47.96</v>
      </c>
      <c r="D78" t="n">
        <v>75.83</v>
      </c>
      <c r="E78" t="n">
        <v>65.59</v>
      </c>
      <c r="F78" t="n">
        <v>63</v>
      </c>
      <c r="G78" t="n">
        <v>46.18</v>
      </c>
      <c r="H78" t="n">
        <v>50.39</v>
      </c>
      <c r="I78" t="n">
        <v>74.68000000000001</v>
      </c>
      <c r="J78" t="n">
        <v>87.08</v>
      </c>
      <c r="K78" t="n">
        <v>89.08</v>
      </c>
      <c r="L78" t="n">
        <v>11.22</v>
      </c>
      <c r="M78" t="inlineStr">
        <is>
          <t>-</t>
        </is>
      </c>
      <c r="N78" t="inlineStr">
        <is>
          <t>-</t>
        </is>
      </c>
      <c r="O78" t="inlineStr">
        <is>
          <t>-</t>
        </is>
      </c>
      <c r="P78" t="inlineStr">
        <is>
          <t>-</t>
        </is>
      </c>
      <c r="Q78" t="inlineStr">
        <is>
          <t>-</t>
        </is>
      </c>
      <c r="R78" t="inlineStr">
        <is>
          <t>-</t>
        </is>
      </c>
      <c r="S78" t="inlineStr">
        <is>
          <t>-</t>
        </is>
      </c>
      <c r="T78" t="inlineStr">
        <is>
          <t>-</t>
        </is>
      </c>
      <c r="U78" t="inlineStr">
        <is>
          <t>-</t>
        </is>
      </c>
      <c r="V78" t="inlineStr">
        <is>
          <t>-</t>
        </is>
      </c>
    </row>
    <row r="79">
      <c r="A79" s="5" t="inlineStr">
        <is>
          <t>PEG Ratio</t>
        </is>
      </c>
      <c r="B79" s="5" t="inlineStr">
        <is>
          <t>KGW Kurs/Gewinn/Wachstum</t>
        </is>
      </c>
      <c r="C79" t="n">
        <v>0.5</v>
      </c>
      <c r="D79" t="n">
        <v>-0.84</v>
      </c>
      <c r="E79" t="n">
        <v>-0.62</v>
      </c>
      <c r="F79" t="n">
        <v>-0.5</v>
      </c>
      <c r="G79" t="n">
        <v>1.22</v>
      </c>
      <c r="H79" t="n">
        <v>0.74</v>
      </c>
      <c r="I79" t="inlineStr">
        <is>
          <t>-</t>
        </is>
      </c>
      <c r="J79" t="inlineStr">
        <is>
          <t>-</t>
        </is>
      </c>
      <c r="K79" t="inlineStr">
        <is>
          <t>-</t>
        </is>
      </c>
      <c r="L79" t="inlineStr">
        <is>
          <t>-</t>
        </is>
      </c>
      <c r="M79" t="n">
        <v>0.16</v>
      </c>
      <c r="N79" t="n">
        <v>-0.66</v>
      </c>
      <c r="O79" t="n">
        <v>0.45</v>
      </c>
      <c r="P79" t="n">
        <v>1.3</v>
      </c>
      <c r="Q79" t="n">
        <v>2.24</v>
      </c>
      <c r="R79" t="inlineStr">
        <is>
          <t>-</t>
        </is>
      </c>
      <c r="S79" t="inlineStr">
        <is>
          <t>-</t>
        </is>
      </c>
      <c r="T79" t="inlineStr">
        <is>
          <t>-</t>
        </is>
      </c>
      <c r="U79" t="inlineStr">
        <is>
          <t>-</t>
        </is>
      </c>
      <c r="V79" t="inlineStr">
        <is>
          <t>-</t>
        </is>
      </c>
    </row>
    <row r="80">
      <c r="A80" s="5" t="inlineStr">
        <is>
          <t>EBIT-Wachstum 1J in %</t>
        </is>
      </c>
      <c r="B80" s="5" t="inlineStr">
        <is>
          <t>EBIT Growth 1Y in %</t>
        </is>
      </c>
      <c r="C80" t="n">
        <v>-26.29</v>
      </c>
      <c r="D80" t="n">
        <v>12.99</v>
      </c>
      <c r="E80" t="n">
        <v>24.47</v>
      </c>
      <c r="F80" t="n">
        <v>157.79</v>
      </c>
      <c r="G80" t="n">
        <v>-6.7</v>
      </c>
      <c r="H80" t="n">
        <v>324.58</v>
      </c>
      <c r="I80" t="n">
        <v>-172.81</v>
      </c>
      <c r="J80" t="n">
        <v>-83.91</v>
      </c>
      <c r="K80" t="n">
        <v>-1360.5</v>
      </c>
      <c r="L80" t="n">
        <v>-73.03</v>
      </c>
      <c r="M80" t="n">
        <v>29.12</v>
      </c>
      <c r="N80" t="n">
        <v>-79.83</v>
      </c>
      <c r="O80" t="n">
        <v>-5.84</v>
      </c>
      <c r="P80" t="n">
        <v>11.2</v>
      </c>
      <c r="Q80" t="n">
        <v>8.890000000000001</v>
      </c>
      <c r="R80" t="n">
        <v>0.09</v>
      </c>
      <c r="S80" t="n">
        <v>33.88</v>
      </c>
      <c r="T80" t="n">
        <v>-25.65</v>
      </c>
      <c r="U80" t="n">
        <v>-8.710000000000001</v>
      </c>
      <c r="V80" t="inlineStr">
        <is>
          <t>-</t>
        </is>
      </c>
    </row>
    <row r="81">
      <c r="A81" s="5" t="inlineStr">
        <is>
          <t>EBIT-Wachstum 3J in %</t>
        </is>
      </c>
      <c r="B81" s="5" t="inlineStr">
        <is>
          <t>EBIT Growth 3Y in %</t>
        </is>
      </c>
      <c r="C81" t="n">
        <v>3.72</v>
      </c>
      <c r="D81" t="n">
        <v>65.08</v>
      </c>
      <c r="E81" t="n">
        <v>58.52</v>
      </c>
      <c r="F81" t="n">
        <v>158.56</v>
      </c>
      <c r="G81" t="n">
        <v>48.36</v>
      </c>
      <c r="H81" t="n">
        <v>22.62</v>
      </c>
      <c r="I81" t="n">
        <v>-539.0700000000001</v>
      </c>
      <c r="J81" t="n">
        <v>-505.81</v>
      </c>
      <c r="K81" t="n">
        <v>-468.14</v>
      </c>
      <c r="L81" t="n">
        <v>-41.25</v>
      </c>
      <c r="M81" t="n">
        <v>-18.85</v>
      </c>
      <c r="N81" t="n">
        <v>-24.82</v>
      </c>
      <c r="O81" t="n">
        <v>4.75</v>
      </c>
      <c r="P81" t="n">
        <v>6.73</v>
      </c>
      <c r="Q81" t="n">
        <v>14.29</v>
      </c>
      <c r="R81" t="n">
        <v>2.77</v>
      </c>
      <c r="S81" t="n">
        <v>-0.16</v>
      </c>
      <c r="T81" t="inlineStr">
        <is>
          <t>-</t>
        </is>
      </c>
      <c r="U81" t="inlineStr">
        <is>
          <t>-</t>
        </is>
      </c>
      <c r="V81" t="inlineStr">
        <is>
          <t>-</t>
        </is>
      </c>
    </row>
    <row r="82">
      <c r="A82" s="5" t="inlineStr">
        <is>
          <t>EBIT-Wachstum 5J in %</t>
        </is>
      </c>
      <c r="B82" s="5" t="inlineStr">
        <is>
          <t>EBIT Growth 5Y in %</t>
        </is>
      </c>
      <c r="C82" t="n">
        <v>32.45</v>
      </c>
      <c r="D82" t="n">
        <v>102.63</v>
      </c>
      <c r="E82" t="n">
        <v>65.47</v>
      </c>
      <c r="F82" t="n">
        <v>43.79</v>
      </c>
      <c r="G82" t="n">
        <v>-259.87</v>
      </c>
      <c r="H82" t="n">
        <v>-273.13</v>
      </c>
      <c r="I82" t="n">
        <v>-332.23</v>
      </c>
      <c r="J82" t="n">
        <v>-313.63</v>
      </c>
      <c r="K82" t="n">
        <v>-298.02</v>
      </c>
      <c r="L82" t="n">
        <v>-23.68</v>
      </c>
      <c r="M82" t="n">
        <v>-7.29</v>
      </c>
      <c r="N82" t="n">
        <v>-13.1</v>
      </c>
      <c r="O82" t="n">
        <v>9.640000000000001</v>
      </c>
      <c r="P82" t="n">
        <v>5.68</v>
      </c>
      <c r="Q82" t="n">
        <v>1.7</v>
      </c>
      <c r="R82" t="inlineStr">
        <is>
          <t>-</t>
        </is>
      </c>
      <c r="S82" t="inlineStr">
        <is>
          <t>-</t>
        </is>
      </c>
      <c r="T82" t="inlineStr">
        <is>
          <t>-</t>
        </is>
      </c>
      <c r="U82" t="inlineStr">
        <is>
          <t>-</t>
        </is>
      </c>
      <c r="V82" t="inlineStr">
        <is>
          <t>-</t>
        </is>
      </c>
    </row>
    <row r="83">
      <c r="A83" s="5" t="inlineStr">
        <is>
          <t>EBIT-Wachstum 10J in %</t>
        </is>
      </c>
      <c r="B83" s="5" t="inlineStr">
        <is>
          <t>EBIT Growth 10Y in %</t>
        </is>
      </c>
      <c r="C83" t="n">
        <v>-120.34</v>
      </c>
      <c r="D83" t="n">
        <v>-114.8</v>
      </c>
      <c r="E83" t="n">
        <v>-124.08</v>
      </c>
      <c r="F83" t="n">
        <v>-127.11</v>
      </c>
      <c r="G83" t="n">
        <v>-141.77</v>
      </c>
      <c r="H83" t="n">
        <v>-140.21</v>
      </c>
      <c r="I83" t="n">
        <v>-172.66</v>
      </c>
      <c r="J83" t="n">
        <v>-151.99</v>
      </c>
      <c r="K83" t="n">
        <v>-146.17</v>
      </c>
      <c r="L83" t="n">
        <v>-10.99</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Op.Cashflow Wachstum 1J in %</t>
        </is>
      </c>
      <c r="B84" s="5" t="inlineStr">
        <is>
          <t>Op.Cashflow Wachstum 1Y in %</t>
        </is>
      </c>
      <c r="C84" t="n">
        <v>-217.42</v>
      </c>
      <c r="D84" t="n">
        <v>-78.26000000000001</v>
      </c>
      <c r="E84" t="n">
        <v>-170.66</v>
      </c>
      <c r="F84" t="n">
        <v>581.76</v>
      </c>
      <c r="G84" t="n">
        <v>-39.31</v>
      </c>
      <c r="H84" t="n">
        <v>-246.37</v>
      </c>
      <c r="I84" t="n">
        <v>-132.34</v>
      </c>
      <c r="J84" t="n">
        <v>1130</v>
      </c>
      <c r="K84" t="n">
        <v>-103.41</v>
      </c>
      <c r="L84" t="n">
        <v>2650</v>
      </c>
      <c r="M84" t="n">
        <v>-536.36</v>
      </c>
      <c r="N84" t="n">
        <v>-91.34</v>
      </c>
      <c r="O84" t="n">
        <v>-52.17</v>
      </c>
      <c r="P84" t="n">
        <v>-106.43</v>
      </c>
      <c r="Q84" t="inlineStr">
        <is>
          <t>-</t>
        </is>
      </c>
      <c r="R84" t="inlineStr">
        <is>
          <t>-</t>
        </is>
      </c>
      <c r="S84" t="inlineStr">
        <is>
          <t>-</t>
        </is>
      </c>
      <c r="T84" t="inlineStr">
        <is>
          <t>-</t>
        </is>
      </c>
      <c r="U84" t="inlineStr">
        <is>
          <t>-</t>
        </is>
      </c>
      <c r="V84" t="inlineStr">
        <is>
          <t>-</t>
        </is>
      </c>
    </row>
    <row r="85">
      <c r="A85" s="5" t="inlineStr">
        <is>
          <t>Op.Cashflow Wachstum 3J in %</t>
        </is>
      </c>
      <c r="B85" s="5" t="inlineStr">
        <is>
          <t>Op.Cashflow Wachstum 3Y in %</t>
        </is>
      </c>
      <c r="C85" t="n">
        <v>-155.45</v>
      </c>
      <c r="D85" t="n">
        <v>110.95</v>
      </c>
      <c r="E85" t="n">
        <v>123.93</v>
      </c>
      <c r="F85" t="n">
        <v>98.69</v>
      </c>
      <c r="G85" t="n">
        <v>-139.34</v>
      </c>
      <c r="H85" t="n">
        <v>250.43</v>
      </c>
      <c r="I85" t="n">
        <v>298.08</v>
      </c>
      <c r="J85" t="n">
        <v>1225.53</v>
      </c>
      <c r="K85" t="n">
        <v>670.08</v>
      </c>
      <c r="L85" t="n">
        <v>674.1</v>
      </c>
      <c r="M85" t="n">
        <v>-226.62</v>
      </c>
      <c r="N85" t="n">
        <v>-83.31</v>
      </c>
      <c r="O85" t="inlineStr">
        <is>
          <t>-</t>
        </is>
      </c>
      <c r="P85" t="inlineStr">
        <is>
          <t>-</t>
        </is>
      </c>
      <c r="Q85" t="inlineStr">
        <is>
          <t>-</t>
        </is>
      </c>
      <c r="R85" t="inlineStr">
        <is>
          <t>-</t>
        </is>
      </c>
      <c r="S85" t="inlineStr">
        <is>
          <t>-</t>
        </is>
      </c>
      <c r="T85" t="inlineStr">
        <is>
          <t>-</t>
        </is>
      </c>
      <c r="U85" t="inlineStr">
        <is>
          <t>-</t>
        </is>
      </c>
      <c r="V85" t="inlineStr">
        <is>
          <t>-</t>
        </is>
      </c>
    </row>
    <row r="86">
      <c r="A86" s="5" t="inlineStr">
        <is>
          <t>Op.Cashflow Wachstum 5J in %</t>
        </is>
      </c>
      <c r="B86" s="5" t="inlineStr">
        <is>
          <t>Op.Cashflow Wachstum 5Y in %</t>
        </is>
      </c>
      <c r="C86" t="n">
        <v>15.22</v>
      </c>
      <c r="D86" t="n">
        <v>9.43</v>
      </c>
      <c r="E86" t="n">
        <v>-1.38</v>
      </c>
      <c r="F86" t="n">
        <v>258.75</v>
      </c>
      <c r="G86" t="n">
        <v>121.71</v>
      </c>
      <c r="H86" t="n">
        <v>659.58</v>
      </c>
      <c r="I86" t="n">
        <v>601.58</v>
      </c>
      <c r="J86" t="n">
        <v>609.78</v>
      </c>
      <c r="K86" t="n">
        <v>373.34</v>
      </c>
      <c r="L86" t="n">
        <v>372.74</v>
      </c>
      <c r="M86" t="inlineStr">
        <is>
          <t>-</t>
        </is>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Op.Cashflow Wachstum 10J in %</t>
        </is>
      </c>
      <c r="B87" s="5" t="inlineStr">
        <is>
          <t>Op.Cashflow Wachstum 10Y in %</t>
        </is>
      </c>
      <c r="C87" t="n">
        <v>337.4</v>
      </c>
      <c r="D87" t="n">
        <v>305.5</v>
      </c>
      <c r="E87" t="n">
        <v>304.2</v>
      </c>
      <c r="F87" t="n">
        <v>316.05</v>
      </c>
      <c r="G87" t="n">
        <v>247.23</v>
      </c>
      <c r="H87" t="inlineStr">
        <is>
          <t>-</t>
        </is>
      </c>
      <c r="I87" t="inlineStr">
        <is>
          <t>-</t>
        </is>
      </c>
      <c r="J87" t="inlineStr">
        <is>
          <t>-</t>
        </is>
      </c>
      <c r="K87" t="inlineStr">
        <is>
          <t>-</t>
        </is>
      </c>
      <c r="L87" t="inlineStr">
        <is>
          <t>-</t>
        </is>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Verschuldungsgrad in %</t>
        </is>
      </c>
      <c r="B88" s="5" t="inlineStr">
        <is>
          <t>Finance Gearing in %</t>
        </is>
      </c>
      <c r="C88" t="n">
        <v>1652</v>
      </c>
      <c r="D88" t="n">
        <v>1498</v>
      </c>
      <c r="E88" t="n">
        <v>1561</v>
      </c>
      <c r="F88" t="n">
        <v>1575</v>
      </c>
      <c r="G88" t="n">
        <v>1632</v>
      </c>
      <c r="H88" t="n">
        <v>1656</v>
      </c>
      <c r="I88" t="n">
        <v>2072</v>
      </c>
      <c r="J88" t="n">
        <v>2001</v>
      </c>
      <c r="K88" t="n">
        <v>2014</v>
      </c>
      <c r="L88" t="n">
        <v>2053</v>
      </c>
      <c r="M88" t="n">
        <v>2274</v>
      </c>
      <c r="N88" t="n">
        <v>4542</v>
      </c>
      <c r="O88" t="n">
        <v>2810</v>
      </c>
      <c r="P88" t="n">
        <v>2980</v>
      </c>
      <c r="Q88" t="n">
        <v>2938</v>
      </c>
      <c r="R88" t="n">
        <v>2705</v>
      </c>
      <c r="S88" t="n">
        <v>2519</v>
      </c>
      <c r="T88" t="n">
        <v>3071</v>
      </c>
      <c r="U88" t="n">
        <v>2098</v>
      </c>
      <c r="V88" t="n">
        <v>2086</v>
      </c>
      <c r="W88" t="inlineStr">
        <is>
          <t>-</t>
        </is>
      </c>
    </row>
  </sheetData>
  <pageMargins bottom="1" footer="0.5" header="0.5" left="0.75" right="0.75" top="1"/>
</worksheet>
</file>

<file path=xl/worksheets/sheet57.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19"/>
    <col customWidth="1" max="14" min="14" width="20"/>
    <col customWidth="1" max="15" min="15" width="19"/>
    <col customWidth="1" max="16" min="16" width="10"/>
  </cols>
  <sheetData>
    <row r="1">
      <c r="A1" s="1" t="inlineStr">
        <is>
          <t xml:space="preserve">LONDON STOCK EXCHANGE GROUP </t>
        </is>
      </c>
      <c r="B1" s="2" t="inlineStr">
        <is>
          <t>WKN: A0JEJF  ISIN: GB00B0SWJX34  US-Symbol:LDNXF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+44-20-7797-1000</t>
        </is>
      </c>
      <c r="G4" t="inlineStr">
        <is>
          <t>28.02.2020</t>
        </is>
      </c>
      <c r="H4" t="inlineStr">
        <is>
          <t>Preliminary Results</t>
        </is>
      </c>
      <c r="J4" t="inlineStr">
        <is>
          <t>Qatar Investment Authority</t>
        </is>
      </c>
      <c r="L4" t="inlineStr">
        <is>
          <t>10,30%</t>
        </is>
      </c>
    </row>
    <row r="5">
      <c r="A5" s="5" t="inlineStr">
        <is>
          <t>Ticker</t>
        </is>
      </c>
      <c r="B5" t="inlineStr">
        <is>
          <t>LS4C</t>
        </is>
      </c>
      <c r="C5" s="5" t="inlineStr">
        <is>
          <t>Fax</t>
        </is>
      </c>
      <c r="D5" s="5" t="inlineStr"/>
      <c r="E5" t="inlineStr">
        <is>
          <t>-</t>
        </is>
      </c>
      <c r="G5" t="inlineStr">
        <is>
          <t>16.03.2020</t>
        </is>
      </c>
      <c r="H5" t="inlineStr">
        <is>
          <t>Publication Of Annual Report</t>
        </is>
      </c>
      <c r="J5" t="inlineStr">
        <is>
          <t>BlackRock, Inc.</t>
        </is>
      </c>
      <c r="L5" t="inlineStr">
        <is>
          <t>6,90%</t>
        </is>
      </c>
    </row>
    <row r="6">
      <c r="A6" s="5" t="inlineStr">
        <is>
          <t>Gelistet Seit / Listed Since</t>
        </is>
      </c>
      <c r="B6" t="inlineStr">
        <is>
          <t>-</t>
        </is>
      </c>
      <c r="C6" s="5" t="inlineStr">
        <is>
          <t>Internet</t>
        </is>
      </c>
      <c r="D6" s="5" t="inlineStr"/>
      <c r="E6" t="inlineStr">
        <is>
          <t>http://www.londonstockexchange.com</t>
        </is>
      </c>
      <c r="G6" t="inlineStr">
        <is>
          <t>21.04.2020</t>
        </is>
      </c>
      <c r="H6" t="inlineStr">
        <is>
          <t>Annual General Meeting</t>
        </is>
      </c>
      <c r="J6" t="inlineStr">
        <is>
          <t>The Capital Group Inc</t>
        </is>
      </c>
      <c r="L6" t="inlineStr">
        <is>
          <t>6,80%</t>
        </is>
      </c>
    </row>
    <row r="7">
      <c r="A7" s="5" t="inlineStr">
        <is>
          <t>Nominalwert / Nominal Value</t>
        </is>
      </c>
      <c r="B7" t="inlineStr">
        <is>
          <t>0,07</t>
        </is>
      </c>
      <c r="C7" s="5" t="inlineStr">
        <is>
          <t>Inv. Relations Telefon / Phone</t>
        </is>
      </c>
      <c r="D7" s="5" t="inlineStr"/>
      <c r="E7" t="inlineStr">
        <is>
          <t>+44-20-7797-3322</t>
        </is>
      </c>
      <c r="G7" t="inlineStr">
        <is>
          <t>27.05.2020</t>
        </is>
      </c>
      <c r="H7" t="inlineStr">
        <is>
          <t>Dividend Payout</t>
        </is>
      </c>
      <c r="J7" t="inlineStr">
        <is>
          <t>Lindsell Train Limited</t>
        </is>
      </c>
      <c r="L7" t="inlineStr">
        <is>
          <t>5,00%</t>
        </is>
      </c>
    </row>
    <row r="8">
      <c r="A8" s="5" t="inlineStr">
        <is>
          <t>Land / Country</t>
        </is>
      </c>
      <c r="B8" t="inlineStr">
        <is>
          <t>Großbritannien</t>
        </is>
      </c>
      <c r="C8" s="5" t="inlineStr">
        <is>
          <t>Inv. Relations E-Mail</t>
        </is>
      </c>
      <c r="D8" s="5" t="inlineStr"/>
      <c r="E8" t="inlineStr">
        <is>
          <t>irinfo-r@lseg.com</t>
        </is>
      </c>
      <c r="G8" t="inlineStr">
        <is>
          <t>31.07.2020</t>
        </is>
      </c>
      <c r="H8" t="inlineStr">
        <is>
          <t>Score Half Year</t>
        </is>
      </c>
      <c r="J8" t="inlineStr">
        <is>
          <t>Freefloat</t>
        </is>
      </c>
      <c r="L8" t="inlineStr">
        <is>
          <t>71,00%</t>
        </is>
      </c>
    </row>
    <row r="9">
      <c r="A9" s="5" t="inlineStr">
        <is>
          <t>Währung / Currency</t>
        </is>
      </c>
      <c r="B9" t="inlineStr">
        <is>
          <t>GBP</t>
        </is>
      </c>
      <c r="C9" s="5" t="inlineStr">
        <is>
          <t>Kontaktperson / Contact Person</t>
        </is>
      </c>
      <c r="D9" s="5" t="inlineStr"/>
      <c r="E9" t="inlineStr">
        <is>
          <t>Paul Froud</t>
        </is>
      </c>
    </row>
    <row r="10">
      <c r="A10" s="5" t="inlineStr">
        <is>
          <t>Branche / Industry</t>
        </is>
      </c>
      <c r="B10" t="inlineStr">
        <is>
          <t>Financial Services</t>
        </is>
      </c>
      <c r="C10" s="5" t="inlineStr"/>
      <c r="D10" s="5" t="inlineStr"/>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London Stock Exchange Group plc10 Paternoster Square  UK-London EC4M 7LS</t>
        </is>
      </c>
    </row>
    <row r="14">
      <c r="A14" s="5" t="inlineStr">
        <is>
          <t>Management</t>
        </is>
      </c>
      <c r="B14" t="inlineStr">
        <is>
          <t>David Schwimmer, David Warren, Raffaele Jerusalmi, Anthony McCarthy, Diane Côté, Catherine Johnson, Daniel Maguire, Nikhil Rathi, Waqas Samad, David Shalders</t>
        </is>
      </c>
    </row>
    <row r="15">
      <c r="A15" s="5" t="inlineStr">
        <is>
          <t>Aufsichtsrat / Board</t>
        </is>
      </c>
      <c r="B15" t="inlineStr">
        <is>
          <t>Don Robert, David Schwimmer, David Warren, Raffaele Jerusalmi, Jacques Aigrain, Marshall Bailey, Dominic Blakemore, Kathleen DeRose, Paul Heiden (bis 21.04.2020), Cressida Hogg, Stephen O'Connor, Val Rahmani, Andrea Sironi, Ruth Wandhöfer</t>
        </is>
      </c>
    </row>
    <row r="16">
      <c r="A16" s="5" t="inlineStr">
        <is>
          <t>Beschreibung</t>
        </is>
      </c>
      <c r="B16" t="inlineStr">
        <is>
          <t>London Stock Exchange Group plc (LSE) ist eine international tätige Börsenorganisation. Sie ermöglicht Investoren und Institutionen den Zugang zu Aktien-, Renten- und Derivatemärkten mit der gesamten Prozesskette des Aktien- und Terminhandels. Die Geschäftsaktivitäten sind in die Bereiche Capital Markets, Post Trade Services, Information Services und Technology Services gegliedert. Das Produkt- und Dienstleistungsportfolio beinhaltet unter anderem das elektronische Handelssystem, Echtzeit- und historische Kurse einschliesslich SEDOL, UnaVista und RNS, unternehmensbezogene Daten, Indizierungs- und Analyselösungen, Auftragsabwicklung, Wertpapierzustellung und Wertpapierverwahrung, Emittenten-Service, Clearing wie auch Routing. Der bekannteste Aktienindex ist der FTSE 100, der die 100 wichtigsten Aktien auf Grund der Marktkapitalisierung umfasst, die an der Börse in London gehandelt werden. Zur London Stock Exchange Group plc gehören unter anderem die Borsa Italiana, die London Stock Exchange, FTSE International Limited, MillenniumIT, Bit Market Services S.p.A., Cassa di Compensazione e Garanzia S.p.A. (CC&amp; G), Turquoise Services Limited (Turquoise), Monte Titoli S.p.A, LCH.Clearnet Gruppe, Società per il Mercato dei Titoli di Stato S.p.A. (MTS) und UnaVista. Im März 2016 gab das Unternehmen die geplante Fusion mit der Deutschen Börse bekannt. Die notwendigen behördlichen Genehmigung durch die Europäische Wettbewerbskommission sind eingeleitet. Die Wurzeln der LSE reichen bis in das Jahr 1698 zurück als der Aktienhändler John Castaing, in seinem Jonathan's Coffee-House, Listen mit Aktien und Warenpreisen veröffentlichte und diese „The Course of the Exchange and other things” nannte. 1801 erfolgte der erste geregelte Aktienhandel und der Grundstein der modernen Stock Exchange war gelegt. Copyright 2014 FINANCE BASE AG</t>
        </is>
      </c>
    </row>
    <row r="17">
      <c r="A17" s="5" t="inlineStr">
        <is>
          <t>Profile</t>
        </is>
      </c>
      <c r="B17" t="inlineStr">
        <is>
          <t>London Stock Exchange Group plc (LSE) is an exchange organization with international operations. It allows investors and institutions access to equity, bond and derivatives markets with the entire process chain including securities and derivatives trading. The business activities are divided into the areas of Capital Markets, Post Trade Services, Information Services and Technology Services. The product and service portfolio includes the electronic trading system, real-time and historical prices including SEDOL, UnaVista and RNA, business data, indexing and analysis solutions, order processing, securities delivery and custody of securities, issuer services, clearing, as well as routing. The most famous stock index is the FTSE 100, which includes the top 100 stocks based on market capitalization, traded on the London Stock Exchange. To London Stock Exchange Group plc include the Borsa Italiana, the London Stock Exchange, FTSE International Limited, MillenniumIT, Bit Market Services SpA, Cassa di compensazione e Garanzia SpA (CC &amp; G), Turquoise Services Limited (Turquoise), Monte Titoli S.p.A., LCH.Clearnet Group, Società per il Mercato dei Titoli di Stato SpA (MTS) and UnaVista. In March 2016, the Company announced the proposed merger with Deutsche Börse. The necessary regulatory approval by the European Competition Commission have been initiated. The roots of the LSE extend into the year 1698 back when the stock trader John Castaing, in his Jonathan's Coffee-House, lists of stocks and commodity prices published and that "The Course of the Exchange and other things" called. 1801 took place the first regulated stock trading and the cornerstone of the modern Stock Exchange was laid.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2315</v>
      </c>
      <c r="D20" t="n">
        <v>2135</v>
      </c>
      <c r="E20" t="n">
        <v>1955</v>
      </c>
      <c r="F20" t="n">
        <v>1657</v>
      </c>
      <c r="G20" t="n">
        <v>1419</v>
      </c>
      <c r="H20" t="n">
        <v>1210</v>
      </c>
      <c r="I20" t="n">
        <v>852.9</v>
      </c>
      <c r="J20" t="n">
        <v>814.8</v>
      </c>
      <c r="K20" t="n">
        <v>674.9</v>
      </c>
      <c r="L20" t="n">
        <v>628.3</v>
      </c>
      <c r="M20" t="n">
        <v>671.4</v>
      </c>
      <c r="N20" t="n">
        <v>546.4</v>
      </c>
      <c r="O20" t="n">
        <v>349.6</v>
      </c>
      <c r="P20" t="n">
        <v>349.6</v>
      </c>
    </row>
    <row r="21">
      <c r="A21" s="5" t="inlineStr">
        <is>
          <t>Operatives Ergebnis (EBIT)</t>
        </is>
      </c>
      <c r="B21" s="5" t="inlineStr">
        <is>
          <t>EBIT Earning Before Interest &amp; Tax</t>
        </is>
      </c>
      <c r="C21" t="n">
        <v>738</v>
      </c>
      <c r="D21" t="n">
        <v>751</v>
      </c>
      <c r="E21" t="n">
        <v>626</v>
      </c>
      <c r="F21" t="n">
        <v>426.8</v>
      </c>
      <c r="G21" t="n">
        <v>404.4</v>
      </c>
      <c r="H21" t="n">
        <v>353.1</v>
      </c>
      <c r="I21" t="n">
        <v>348.4</v>
      </c>
      <c r="J21" t="n">
        <v>358.5</v>
      </c>
      <c r="K21" t="n">
        <v>283</v>
      </c>
      <c r="L21" t="n">
        <v>182.3</v>
      </c>
      <c r="M21" t="n">
        <v>-207.9</v>
      </c>
      <c r="N21" t="n">
        <v>265.2</v>
      </c>
      <c r="O21" t="n">
        <v>174.2</v>
      </c>
      <c r="P21" t="n">
        <v>174.2</v>
      </c>
    </row>
    <row r="22">
      <c r="A22" s="5" t="inlineStr">
        <is>
          <t>Finanzergebnis</t>
        </is>
      </c>
      <c r="B22" s="5" t="inlineStr">
        <is>
          <t>Financial Result</t>
        </is>
      </c>
      <c r="C22" t="n">
        <v>-87</v>
      </c>
      <c r="D22" t="n">
        <v>-66</v>
      </c>
      <c r="E22" t="n">
        <v>-62</v>
      </c>
      <c r="F22" t="n">
        <v>-62.7</v>
      </c>
      <c r="G22" t="n">
        <v>-68.3</v>
      </c>
      <c r="H22" t="n">
        <v>-68.8</v>
      </c>
      <c r="I22" t="n">
        <v>-49.5</v>
      </c>
      <c r="J22" t="n">
        <v>281.2</v>
      </c>
      <c r="K22" t="n">
        <v>-44.8</v>
      </c>
      <c r="L22" t="n">
        <v>-38</v>
      </c>
      <c r="M22" t="n">
        <v>-42.9</v>
      </c>
      <c r="N22" t="n">
        <v>-38.2</v>
      </c>
      <c r="O22" t="n">
        <v>-12.7</v>
      </c>
      <c r="P22" t="n">
        <v>-12.7</v>
      </c>
    </row>
    <row r="23">
      <c r="A23" s="5" t="inlineStr">
        <is>
          <t>Ergebnis vor Steuer (EBT)</t>
        </is>
      </c>
      <c r="B23" s="5" t="inlineStr">
        <is>
          <t>EBT Earning Before Tax</t>
        </is>
      </c>
      <c r="C23" t="n">
        <v>651</v>
      </c>
      <c r="D23" t="n">
        <v>685</v>
      </c>
      <c r="E23" t="n">
        <v>564</v>
      </c>
      <c r="F23" t="n">
        <v>364.1</v>
      </c>
      <c r="G23" t="n">
        <v>336.1</v>
      </c>
      <c r="H23" t="n">
        <v>284.3</v>
      </c>
      <c r="I23" t="n">
        <v>298.9</v>
      </c>
      <c r="J23" t="n">
        <v>639.7</v>
      </c>
      <c r="K23" t="n">
        <v>238.2</v>
      </c>
      <c r="L23" t="n">
        <v>144.3</v>
      </c>
      <c r="M23" t="n">
        <v>-250.8</v>
      </c>
      <c r="N23" t="n">
        <v>227</v>
      </c>
      <c r="O23" t="n">
        <v>161.5</v>
      </c>
      <c r="P23" t="n">
        <v>161.5</v>
      </c>
    </row>
    <row r="24">
      <c r="A24" s="5" t="inlineStr">
        <is>
          <t>Ergebnis nach Steuer</t>
        </is>
      </c>
      <c r="B24" s="5" t="inlineStr">
        <is>
          <t>Earnings after tax</t>
        </is>
      </c>
      <c r="C24" t="n">
        <v>465</v>
      </c>
      <c r="D24" t="n">
        <v>553</v>
      </c>
      <c r="E24" t="n">
        <v>586</v>
      </c>
      <c r="F24" t="n">
        <v>262.5</v>
      </c>
      <c r="G24" t="n">
        <v>288</v>
      </c>
      <c r="H24" t="n">
        <v>182.7</v>
      </c>
      <c r="I24" t="n">
        <v>215.5</v>
      </c>
      <c r="J24" t="n">
        <v>531.4</v>
      </c>
      <c r="K24" t="n">
        <v>156.5</v>
      </c>
      <c r="L24" t="n">
        <v>91.7</v>
      </c>
      <c r="M24" t="n">
        <v>-332.8</v>
      </c>
      <c r="N24" t="n">
        <v>173</v>
      </c>
      <c r="O24" t="n">
        <v>110.6</v>
      </c>
      <c r="P24" t="n">
        <v>110.6</v>
      </c>
    </row>
    <row r="25">
      <c r="A25" s="5" t="inlineStr">
        <is>
          <t>Minderheitenanteil</t>
        </is>
      </c>
      <c r="B25" s="5" t="inlineStr">
        <is>
          <t>Minority Share</t>
        </is>
      </c>
      <c r="C25" t="n">
        <v>-48</v>
      </c>
      <c r="D25" t="inlineStr">
        <is>
          <t>-</t>
        </is>
      </c>
      <c r="E25" t="n">
        <v>-25</v>
      </c>
      <c r="F25" t="n">
        <v>70.7</v>
      </c>
      <c r="G25" t="n">
        <v>-68.7</v>
      </c>
      <c r="H25" t="n">
        <v>-12.6</v>
      </c>
      <c r="I25" t="n">
        <v>1.5</v>
      </c>
      <c r="J25" t="n">
        <v>-9.4</v>
      </c>
      <c r="K25" t="n">
        <v>-4.9</v>
      </c>
      <c r="L25" t="n">
        <v>-1.3</v>
      </c>
      <c r="M25" t="n">
        <v>-5.2</v>
      </c>
      <c r="N25" t="n">
        <v>-4.7</v>
      </c>
      <c r="O25" t="n">
        <v>-1</v>
      </c>
      <c r="P25" t="n">
        <v>-1</v>
      </c>
    </row>
    <row r="26">
      <c r="A26" s="5" t="inlineStr">
        <is>
          <t>Jahresüberschuss/-fehlbetrag</t>
        </is>
      </c>
      <c r="B26" s="5" t="inlineStr">
        <is>
          <t>Net Profit</t>
        </is>
      </c>
      <c r="C26" t="n">
        <v>417</v>
      </c>
      <c r="D26" t="n">
        <v>480</v>
      </c>
      <c r="E26" t="n">
        <v>505</v>
      </c>
      <c r="F26" t="n">
        <v>151.9</v>
      </c>
      <c r="G26" t="n">
        <v>328.3</v>
      </c>
      <c r="H26" t="n">
        <v>170.1</v>
      </c>
      <c r="I26" t="n">
        <v>217</v>
      </c>
      <c r="J26" t="n">
        <v>522</v>
      </c>
      <c r="K26" t="n">
        <v>151.6</v>
      </c>
      <c r="L26" t="n">
        <v>90.40000000000001</v>
      </c>
      <c r="M26" t="n">
        <v>-338</v>
      </c>
      <c r="N26" t="n">
        <v>168.3</v>
      </c>
      <c r="O26" t="n">
        <v>109.6</v>
      </c>
      <c r="P26" t="n">
        <v>109.6</v>
      </c>
    </row>
    <row r="27">
      <c r="A27" s="5" t="inlineStr">
        <is>
          <t>Summe Umlaufvermögen</t>
        </is>
      </c>
      <c r="B27" s="5" t="inlineStr">
        <is>
          <t>Current Assets</t>
        </is>
      </c>
      <c r="C27" t="n">
        <v>798514</v>
      </c>
      <c r="D27" t="n">
        <v>837833</v>
      </c>
      <c r="E27" t="n">
        <v>737011</v>
      </c>
      <c r="F27" t="n">
        <v>560375</v>
      </c>
      <c r="G27" t="n">
        <v>457990</v>
      </c>
      <c r="H27" t="n">
        <v>504987</v>
      </c>
      <c r="I27" t="n">
        <v>146761</v>
      </c>
      <c r="J27" t="n">
        <v>100210</v>
      </c>
      <c r="K27" t="n">
        <v>116533</v>
      </c>
      <c r="L27" t="n">
        <v>84618</v>
      </c>
      <c r="M27" t="n">
        <v>35938</v>
      </c>
      <c r="N27" t="n">
        <v>17643</v>
      </c>
      <c r="O27" t="n">
        <v>134.3</v>
      </c>
      <c r="P27" t="n">
        <v>134.3</v>
      </c>
    </row>
    <row r="28">
      <c r="A28" s="5" t="inlineStr">
        <is>
          <t>Summe Anlagevermögen</t>
        </is>
      </c>
      <c r="B28" s="5" t="inlineStr">
        <is>
          <t>Fixed Assets</t>
        </is>
      </c>
      <c r="C28" t="n">
        <v>5137</v>
      </c>
      <c r="D28" t="n">
        <v>5013</v>
      </c>
      <c r="E28" t="n">
        <v>4969</v>
      </c>
      <c r="F28" t="n">
        <v>4421</v>
      </c>
      <c r="G28" t="n">
        <v>5261</v>
      </c>
      <c r="H28" t="n">
        <v>2676</v>
      </c>
      <c r="I28" t="n">
        <v>2166</v>
      </c>
      <c r="J28" t="n">
        <v>2220</v>
      </c>
      <c r="K28" t="n">
        <v>1562</v>
      </c>
      <c r="L28" t="n">
        <v>1580</v>
      </c>
      <c r="M28" t="n">
        <v>1680</v>
      </c>
      <c r="N28" t="n">
        <v>1922</v>
      </c>
      <c r="O28" t="n">
        <v>132.8</v>
      </c>
      <c r="P28" t="n">
        <v>132.8</v>
      </c>
    </row>
    <row r="29">
      <c r="A29" s="5" t="inlineStr">
        <is>
          <t>Summe Aktiva</t>
        </is>
      </c>
      <c r="B29" s="5" t="inlineStr">
        <is>
          <t>Total Assets</t>
        </is>
      </c>
      <c r="C29" t="n">
        <v>803651</v>
      </c>
      <c r="D29" t="n">
        <v>842846</v>
      </c>
      <c r="E29" t="n">
        <v>741980</v>
      </c>
      <c r="F29" t="n">
        <v>564796</v>
      </c>
      <c r="G29" t="n">
        <v>463251</v>
      </c>
      <c r="H29" t="n">
        <v>507663</v>
      </c>
      <c r="I29" t="n">
        <v>148926</v>
      </c>
      <c r="J29" t="n">
        <v>102430</v>
      </c>
      <c r="K29" t="n">
        <v>118095</v>
      </c>
      <c r="L29" t="n">
        <v>86197</v>
      </c>
      <c r="M29" t="n">
        <v>37618</v>
      </c>
      <c r="N29" t="n">
        <v>19564</v>
      </c>
      <c r="O29" t="n">
        <v>267.1</v>
      </c>
      <c r="P29" t="n">
        <v>267.1</v>
      </c>
    </row>
    <row r="30">
      <c r="A30" s="5" t="inlineStr">
        <is>
          <t>Summe kurzfristiges Fremdkapital</t>
        </is>
      </c>
      <c r="B30" s="5" t="inlineStr">
        <is>
          <t>Short-Term Debt</t>
        </is>
      </c>
      <c r="C30" t="n">
        <v>797538</v>
      </c>
      <c r="D30" t="n">
        <v>836853</v>
      </c>
      <c r="E30" t="n">
        <v>736172</v>
      </c>
      <c r="F30" t="n">
        <v>559760</v>
      </c>
      <c r="G30" t="n">
        <v>458051</v>
      </c>
      <c r="H30" t="n">
        <v>504449</v>
      </c>
      <c r="I30" t="n">
        <v>146363</v>
      </c>
      <c r="J30" t="n">
        <v>100066</v>
      </c>
      <c r="K30" t="n">
        <v>116315</v>
      </c>
      <c r="L30" t="n">
        <v>84412</v>
      </c>
      <c r="M30" t="n">
        <v>35807</v>
      </c>
      <c r="N30" t="n">
        <v>17921</v>
      </c>
      <c r="O30" t="n">
        <v>329.4</v>
      </c>
      <c r="P30" t="n">
        <v>329.4</v>
      </c>
    </row>
    <row r="31">
      <c r="A31" s="5" t="inlineStr">
        <is>
          <t>Summe langfristiges Fremdkapital</t>
        </is>
      </c>
      <c r="B31" s="5" t="inlineStr">
        <is>
          <t>Long-Term Debt</t>
        </is>
      </c>
      <c r="C31" t="n">
        <v>2312</v>
      </c>
      <c r="D31" t="n">
        <v>2295</v>
      </c>
      <c r="E31" t="n">
        <v>2056</v>
      </c>
      <c r="F31" t="n">
        <v>1422</v>
      </c>
      <c r="G31" t="n">
        <v>1465</v>
      </c>
      <c r="H31" t="n">
        <v>1258</v>
      </c>
      <c r="I31" t="n">
        <v>964.1</v>
      </c>
      <c r="J31" t="n">
        <v>913.9</v>
      </c>
      <c r="K31" t="n">
        <v>638.4</v>
      </c>
      <c r="L31" t="n">
        <v>753.9</v>
      </c>
      <c r="M31" t="n">
        <v>757</v>
      </c>
      <c r="N31" t="n">
        <v>374.9</v>
      </c>
      <c r="O31" t="n">
        <v>287.6</v>
      </c>
      <c r="P31" t="n">
        <v>287.6</v>
      </c>
    </row>
    <row r="32">
      <c r="A32" s="5" t="inlineStr">
        <is>
          <t>Summe Fremdkapital</t>
        </is>
      </c>
      <c r="B32" s="5" t="inlineStr">
        <is>
          <t>Total Liabilities</t>
        </is>
      </c>
      <c r="C32" t="n">
        <v>799850</v>
      </c>
      <c r="D32" t="n">
        <v>839148</v>
      </c>
      <c r="E32" t="n">
        <v>738228</v>
      </c>
      <c r="F32" t="n">
        <v>561182</v>
      </c>
      <c r="G32" t="n">
        <v>460055</v>
      </c>
      <c r="H32" t="n">
        <v>505706</v>
      </c>
      <c r="I32" t="n">
        <v>147327</v>
      </c>
      <c r="J32" t="n">
        <v>100980</v>
      </c>
      <c r="K32" t="n">
        <v>116958</v>
      </c>
      <c r="L32" t="n">
        <v>85166</v>
      </c>
      <c r="M32" t="n">
        <v>36564</v>
      </c>
      <c r="N32" t="n">
        <v>18296</v>
      </c>
      <c r="O32" t="n">
        <v>617</v>
      </c>
      <c r="P32" t="n">
        <v>617</v>
      </c>
    </row>
    <row r="33">
      <c r="A33" s="5" t="inlineStr">
        <is>
          <t>Minderheitenanteil</t>
        </is>
      </c>
      <c r="B33" s="5" t="inlineStr">
        <is>
          <t>Minority Share</t>
        </is>
      </c>
      <c r="C33" t="n">
        <v>346</v>
      </c>
      <c r="D33" t="n">
        <v>355</v>
      </c>
      <c r="E33" t="n">
        <v>525</v>
      </c>
      <c r="F33" t="n">
        <v>507.8</v>
      </c>
      <c r="G33" t="n">
        <v>452.2</v>
      </c>
      <c r="H33" t="n">
        <v>430.1</v>
      </c>
      <c r="I33" t="n">
        <v>68.5</v>
      </c>
      <c r="J33" t="n">
        <v>72.90000000000001</v>
      </c>
      <c r="K33" t="n">
        <v>100.1</v>
      </c>
      <c r="L33" t="n">
        <v>102.9</v>
      </c>
      <c r="M33" t="n">
        <v>96.3</v>
      </c>
      <c r="N33" t="n">
        <v>95.2</v>
      </c>
      <c r="O33" t="n">
        <v>2.6</v>
      </c>
      <c r="P33" t="n">
        <v>2.6</v>
      </c>
    </row>
    <row r="34">
      <c r="A34" s="5" t="inlineStr">
        <is>
          <t>Summe Eigenkapital</t>
        </is>
      </c>
      <c r="B34" s="5" t="inlineStr">
        <is>
          <t>Equity</t>
        </is>
      </c>
      <c r="C34" t="n">
        <v>3455</v>
      </c>
      <c r="D34" t="n">
        <v>3343</v>
      </c>
      <c r="E34" t="n">
        <v>3227</v>
      </c>
      <c r="F34" t="n">
        <v>3106</v>
      </c>
      <c r="G34" t="n">
        <v>2744</v>
      </c>
      <c r="H34" t="n">
        <v>1527</v>
      </c>
      <c r="I34" t="n">
        <v>1531</v>
      </c>
      <c r="J34" t="n">
        <v>1377</v>
      </c>
      <c r="K34" t="n">
        <v>1037</v>
      </c>
      <c r="L34" t="n">
        <v>927.9</v>
      </c>
      <c r="M34" t="n">
        <v>956.9</v>
      </c>
      <c r="N34" t="n">
        <v>1173</v>
      </c>
      <c r="O34" t="n">
        <v>-352.5</v>
      </c>
      <c r="P34" t="n">
        <v>-352.5</v>
      </c>
    </row>
    <row r="35">
      <c r="A35" s="5" t="inlineStr">
        <is>
          <t>Summe Passiva</t>
        </is>
      </c>
      <c r="B35" s="5" t="inlineStr">
        <is>
          <t>Liabilities &amp; Shareholder Equity</t>
        </is>
      </c>
      <c r="C35" t="n">
        <v>803651</v>
      </c>
      <c r="D35" t="n">
        <v>842846</v>
      </c>
      <c r="E35" t="n">
        <v>741980</v>
      </c>
      <c r="F35" t="n">
        <v>564796</v>
      </c>
      <c r="G35" t="n">
        <v>463251</v>
      </c>
      <c r="H35" t="n">
        <v>507663</v>
      </c>
      <c r="I35" t="n">
        <v>148926</v>
      </c>
      <c r="J35" t="n">
        <v>102430</v>
      </c>
      <c r="K35" t="n">
        <v>118095</v>
      </c>
      <c r="L35" t="n">
        <v>86197</v>
      </c>
      <c r="M35" t="n">
        <v>37618</v>
      </c>
      <c r="N35" t="n">
        <v>19564</v>
      </c>
      <c r="O35" t="n">
        <v>267.1</v>
      </c>
      <c r="P35" t="n">
        <v>267.1</v>
      </c>
    </row>
    <row r="36">
      <c r="A36" s="5" t="inlineStr">
        <is>
          <t>Mio.Aktien im Umlauf</t>
        </is>
      </c>
      <c r="B36" s="5" t="inlineStr">
        <is>
          <t>Million shares outstanding</t>
        </is>
      </c>
      <c r="C36" t="n">
        <v>350.67</v>
      </c>
      <c r="D36" t="n">
        <v>350.6</v>
      </c>
      <c r="E36" t="n">
        <v>350.53</v>
      </c>
      <c r="F36" t="n">
        <v>350.31</v>
      </c>
      <c r="G36" t="n">
        <v>348.38</v>
      </c>
      <c r="H36" t="n">
        <v>271.1</v>
      </c>
      <c r="I36" t="n">
        <v>271.1</v>
      </c>
      <c r="J36" t="n">
        <v>271.1</v>
      </c>
      <c r="K36" t="n">
        <v>271.1</v>
      </c>
      <c r="L36" t="n">
        <v>271.1</v>
      </c>
      <c r="M36" t="n">
        <v>271.6</v>
      </c>
      <c r="N36" t="n">
        <v>280.2</v>
      </c>
      <c r="O36" t="n">
        <v>334.3</v>
      </c>
      <c r="P36" t="n">
        <v>334.3</v>
      </c>
    </row>
    <row r="37">
      <c r="A37" s="5" t="inlineStr">
        <is>
          <t>Mio.Aktien im Umlauf</t>
        </is>
      </c>
      <c r="B37" s="5" t="inlineStr">
        <is>
          <t>Million shares outstanding</t>
        </is>
      </c>
      <c r="C37" t="n">
        <v>350.67</v>
      </c>
      <c r="D37" t="n">
        <v>350.6</v>
      </c>
      <c r="E37" t="n">
        <v>350.53</v>
      </c>
      <c r="F37" t="n">
        <v>350.31</v>
      </c>
      <c r="G37" t="n">
        <v>348.38</v>
      </c>
      <c r="H37" t="n">
        <v>271.1</v>
      </c>
      <c r="I37" t="n">
        <v>271.1</v>
      </c>
      <c r="J37" t="n">
        <v>271.1</v>
      </c>
      <c r="K37" t="n">
        <v>271.1</v>
      </c>
      <c r="L37" t="n">
        <v>271.1</v>
      </c>
      <c r="M37" t="n">
        <v>270.5</v>
      </c>
      <c r="N37" t="n">
        <v>276.4</v>
      </c>
      <c r="O37" t="n">
        <v>207.1</v>
      </c>
      <c r="P37" t="n">
        <v>207.1</v>
      </c>
    </row>
    <row r="38">
      <c r="A38" s="5" t="inlineStr">
        <is>
          <t>Gezeichnetes Kapital (in Mio.)</t>
        </is>
      </c>
      <c r="B38" s="5" t="inlineStr">
        <is>
          <t>Subscribed Capital in M</t>
        </is>
      </c>
      <c r="C38" t="n">
        <v>24</v>
      </c>
      <c r="D38" t="n">
        <v>24</v>
      </c>
      <c r="E38" t="n">
        <v>24</v>
      </c>
      <c r="F38" t="n">
        <v>24.2</v>
      </c>
      <c r="G38" t="n">
        <v>24</v>
      </c>
      <c r="H38" t="n">
        <v>18.8</v>
      </c>
      <c r="I38" t="n">
        <v>18.8</v>
      </c>
      <c r="J38" t="n">
        <v>18.8</v>
      </c>
      <c r="K38" t="n">
        <v>18.8</v>
      </c>
      <c r="L38" t="n">
        <v>18.8</v>
      </c>
      <c r="M38" t="n">
        <v>18.7</v>
      </c>
      <c r="N38" t="n">
        <v>19.1</v>
      </c>
      <c r="O38" t="inlineStr">
        <is>
          <t>-</t>
        </is>
      </c>
      <c r="P38" t="inlineStr">
        <is>
          <t>-</t>
        </is>
      </c>
    </row>
    <row r="39">
      <c r="A39" s="5" t="inlineStr">
        <is>
          <t>Ergebnis je Aktie (brutto)</t>
        </is>
      </c>
      <c r="B39" s="5" t="inlineStr">
        <is>
          <t>Earnings per share</t>
        </is>
      </c>
      <c r="C39" t="n">
        <v>1.86</v>
      </c>
      <c r="D39" t="n">
        <v>1.95</v>
      </c>
      <c r="E39" t="n">
        <v>1.61</v>
      </c>
      <c r="F39" t="n">
        <v>1.04</v>
      </c>
      <c r="G39" t="n">
        <v>0.96</v>
      </c>
      <c r="H39" t="n">
        <v>1.05</v>
      </c>
      <c r="I39" t="n">
        <v>1.1</v>
      </c>
      <c r="J39" t="n">
        <v>2.36</v>
      </c>
      <c r="K39" t="n">
        <v>0.88</v>
      </c>
      <c r="L39" t="n">
        <v>0.53</v>
      </c>
      <c r="M39" t="n">
        <v>-0.92</v>
      </c>
      <c r="N39" t="n">
        <v>0.8100000000000001</v>
      </c>
      <c r="O39" t="n">
        <v>0.48</v>
      </c>
      <c r="P39" t="n">
        <v>0.48</v>
      </c>
    </row>
    <row r="40">
      <c r="A40" s="5" t="inlineStr">
        <is>
          <t>Ergebnis je Aktie (unverwässert)</t>
        </is>
      </c>
      <c r="B40" s="5" t="inlineStr">
        <is>
          <t>Basic Earnings per share</t>
        </is>
      </c>
      <c r="C40" t="n">
        <v>1.2</v>
      </c>
      <c r="D40" t="n">
        <v>1.38</v>
      </c>
      <c r="E40" t="n">
        <v>1.46</v>
      </c>
      <c r="F40" t="n">
        <v>0.44</v>
      </c>
      <c r="G40" t="n">
        <v>0.95</v>
      </c>
      <c r="H40" t="n">
        <v>0.63</v>
      </c>
      <c r="I40" t="n">
        <v>0.8</v>
      </c>
      <c r="J40" t="n">
        <v>1.94</v>
      </c>
      <c r="K40" t="n">
        <v>0.5600000000000001</v>
      </c>
      <c r="L40" t="n">
        <v>0.34</v>
      </c>
      <c r="M40" t="n">
        <v>-1.26</v>
      </c>
      <c r="N40" t="n">
        <v>0.71</v>
      </c>
      <c r="O40" t="n">
        <v>0.51</v>
      </c>
      <c r="P40" t="n">
        <v>0.51</v>
      </c>
    </row>
    <row r="41">
      <c r="A41" s="5" t="inlineStr">
        <is>
          <t>Ergebnis je Aktie (verwässert)</t>
        </is>
      </c>
      <c r="B41" s="5" t="inlineStr">
        <is>
          <t>Diluted Earnings per share</t>
        </is>
      </c>
      <c r="C41" t="n">
        <v>1.18</v>
      </c>
      <c r="D41" t="n">
        <v>1.36</v>
      </c>
      <c r="E41" t="n">
        <v>1.43</v>
      </c>
      <c r="F41" t="n">
        <v>0.43</v>
      </c>
      <c r="G41" t="n">
        <v>0.93</v>
      </c>
      <c r="H41" t="n">
        <v>0.61</v>
      </c>
      <c r="I41" t="n">
        <v>0.79</v>
      </c>
      <c r="J41" t="n">
        <v>1.91</v>
      </c>
      <c r="K41" t="n">
        <v>0.5600000000000001</v>
      </c>
      <c r="L41" t="n">
        <v>0.34</v>
      </c>
      <c r="M41" t="n">
        <v>-1.26</v>
      </c>
      <c r="N41" t="n">
        <v>0.7</v>
      </c>
      <c r="O41" t="n">
        <v>0.49</v>
      </c>
      <c r="P41" t="n">
        <v>0.49</v>
      </c>
    </row>
    <row r="42">
      <c r="A42" s="5" t="inlineStr">
        <is>
          <t>Dividende je Aktie</t>
        </is>
      </c>
      <c r="B42" s="5" t="inlineStr">
        <is>
          <t>Dividend per share</t>
        </is>
      </c>
      <c r="C42" t="n">
        <v>0.7</v>
      </c>
      <c r="D42" t="n">
        <v>0.6</v>
      </c>
      <c r="E42" t="n">
        <v>0.52</v>
      </c>
      <c r="F42" t="n">
        <v>0.43</v>
      </c>
      <c r="G42" t="n">
        <v>0.36</v>
      </c>
      <c r="H42" t="n">
        <v>0.31</v>
      </c>
      <c r="I42" t="n">
        <v>0.3</v>
      </c>
      <c r="J42" t="n">
        <v>0.28</v>
      </c>
      <c r="K42" t="n">
        <v>0.27</v>
      </c>
      <c r="L42" t="n">
        <v>0.24</v>
      </c>
      <c r="M42" t="n">
        <v>0.24</v>
      </c>
      <c r="N42" t="n">
        <v>0.24</v>
      </c>
      <c r="O42" t="n">
        <v>0.18</v>
      </c>
      <c r="P42" t="n">
        <v>0.18</v>
      </c>
    </row>
    <row r="43">
      <c r="A43" s="5" t="inlineStr">
        <is>
          <t>Dividendenausschüttung in Mio</t>
        </is>
      </c>
      <c r="B43" s="5" t="inlineStr">
        <is>
          <t>Dividend Payment in M</t>
        </is>
      </c>
      <c r="C43" t="n">
        <v>221</v>
      </c>
      <c r="D43" t="n">
        <v>189</v>
      </c>
      <c r="E43" t="n">
        <v>159</v>
      </c>
      <c r="F43" t="n">
        <v>129.7</v>
      </c>
      <c r="G43" t="n">
        <v>115.5</v>
      </c>
      <c r="H43" t="n">
        <v>80.8</v>
      </c>
      <c r="I43" t="n">
        <v>77.40000000000001</v>
      </c>
      <c r="J43" t="n">
        <v>73.59999999999999</v>
      </c>
      <c r="K43" t="n">
        <v>66.59999999999999</v>
      </c>
      <c r="L43" t="n">
        <v>65.2</v>
      </c>
      <c r="M43" t="n">
        <v>65.3</v>
      </c>
      <c r="N43" t="n">
        <v>46</v>
      </c>
      <c r="O43" t="n">
        <v>33.2</v>
      </c>
      <c r="P43" t="n">
        <v>33.2</v>
      </c>
    </row>
    <row r="44">
      <c r="A44" s="5" t="inlineStr">
        <is>
          <t>Umsatz</t>
        </is>
      </c>
      <c r="B44" s="5" t="inlineStr">
        <is>
          <t>Revenue</t>
        </is>
      </c>
      <c r="C44" t="n">
        <v>6.6</v>
      </c>
      <c r="D44" t="n">
        <v>6.09</v>
      </c>
      <c r="E44" t="n">
        <v>5.58</v>
      </c>
      <c r="F44" t="n">
        <v>4.73</v>
      </c>
      <c r="G44" t="n">
        <v>4.07</v>
      </c>
      <c r="H44" t="n">
        <v>4.46</v>
      </c>
      <c r="I44" t="n">
        <v>3.15</v>
      </c>
      <c r="J44" t="n">
        <v>3.01</v>
      </c>
      <c r="K44" t="n">
        <v>2.49</v>
      </c>
      <c r="L44" t="n">
        <v>2.32</v>
      </c>
      <c r="M44" t="n">
        <v>2.47</v>
      </c>
      <c r="N44" t="n">
        <v>1.95</v>
      </c>
      <c r="O44" t="n">
        <v>1.05</v>
      </c>
      <c r="P44" t="n">
        <v>1.05</v>
      </c>
    </row>
    <row r="45">
      <c r="A45" s="5" t="inlineStr">
        <is>
          <t>Buchwert je Aktie</t>
        </is>
      </c>
      <c r="B45" s="5" t="inlineStr">
        <is>
          <t>Book value per share</t>
        </is>
      </c>
      <c r="C45" t="n">
        <v>9.85</v>
      </c>
      <c r="D45" t="n">
        <v>9.529999999999999</v>
      </c>
      <c r="E45" t="n">
        <v>9.210000000000001</v>
      </c>
      <c r="F45" t="n">
        <v>8.869999999999999</v>
      </c>
      <c r="G45" t="n">
        <v>7.88</v>
      </c>
      <c r="H45" t="n">
        <v>5.63</v>
      </c>
      <c r="I45" t="n">
        <v>5.65</v>
      </c>
      <c r="J45" t="n">
        <v>5.08</v>
      </c>
      <c r="K45" t="n">
        <v>3.82</v>
      </c>
      <c r="L45" t="n">
        <v>3.42</v>
      </c>
      <c r="M45" t="n">
        <v>3.52</v>
      </c>
      <c r="N45" t="n">
        <v>4.19</v>
      </c>
      <c r="O45" t="n">
        <v>-1.05</v>
      </c>
      <c r="P45" t="n">
        <v>-1.05</v>
      </c>
    </row>
    <row r="46">
      <c r="A46" s="5" t="inlineStr">
        <is>
          <t>Cashflow je Aktie</t>
        </is>
      </c>
      <c r="B46" s="5" t="inlineStr">
        <is>
          <t>Cashflow per share</t>
        </is>
      </c>
      <c r="C46" t="n">
        <v>2.39</v>
      </c>
      <c r="D46" t="n">
        <v>2.06</v>
      </c>
      <c r="E46" t="n">
        <v>1.88</v>
      </c>
      <c r="F46" t="n">
        <v>0.63</v>
      </c>
      <c r="G46" t="n">
        <v>1.43</v>
      </c>
      <c r="H46" t="n">
        <v>1.2</v>
      </c>
      <c r="I46" t="n">
        <v>1.26</v>
      </c>
      <c r="J46" t="n">
        <v>1.12</v>
      </c>
      <c r="K46" t="n">
        <v>0.98</v>
      </c>
      <c r="L46" t="n">
        <v>0.79</v>
      </c>
      <c r="M46" t="n">
        <v>0.83</v>
      </c>
      <c r="N46" t="n">
        <v>0.63</v>
      </c>
      <c r="O46" t="n">
        <v>0.41</v>
      </c>
      <c r="P46" t="n">
        <v>0.41</v>
      </c>
    </row>
    <row r="47">
      <c r="A47" s="5" t="inlineStr">
        <is>
          <t>Bilanzsumme je Aktie</t>
        </is>
      </c>
      <c r="B47" s="5" t="inlineStr">
        <is>
          <t>Total assets per share</t>
        </is>
      </c>
      <c r="C47" t="n">
        <v>2292</v>
      </c>
      <c r="D47" t="n">
        <v>2404</v>
      </c>
      <c r="E47" t="n">
        <v>2117</v>
      </c>
      <c r="F47" t="n">
        <v>1612</v>
      </c>
      <c r="G47" t="n">
        <v>1330</v>
      </c>
      <c r="H47" t="n">
        <v>1873</v>
      </c>
      <c r="I47" t="n">
        <v>549.34</v>
      </c>
      <c r="J47" t="n">
        <v>377.83</v>
      </c>
      <c r="K47" t="n">
        <v>435.61</v>
      </c>
      <c r="L47" t="n">
        <v>317.95</v>
      </c>
      <c r="M47" t="n">
        <v>138.5</v>
      </c>
      <c r="N47" t="n">
        <v>69.81999999999999</v>
      </c>
      <c r="O47" t="n">
        <v>0.8</v>
      </c>
      <c r="P47" t="n">
        <v>0.8</v>
      </c>
    </row>
    <row r="48">
      <c r="A48" s="5" t="inlineStr">
        <is>
          <t>Personal am Ende des Jahres</t>
        </is>
      </c>
      <c r="B48" s="5" t="inlineStr">
        <is>
          <t>Staff at the end of year</t>
        </is>
      </c>
      <c r="C48" t="n">
        <v>4698</v>
      </c>
      <c r="D48" t="n">
        <v>4405</v>
      </c>
      <c r="E48" t="n">
        <v>4741</v>
      </c>
      <c r="F48" t="n">
        <v>3748</v>
      </c>
      <c r="G48" t="n">
        <v>5551</v>
      </c>
      <c r="H48" t="n">
        <v>2847</v>
      </c>
      <c r="I48" t="n">
        <v>2013</v>
      </c>
      <c r="J48" t="n">
        <v>1937</v>
      </c>
      <c r="K48" t="n">
        <v>1563</v>
      </c>
      <c r="L48" t="n">
        <v>1488</v>
      </c>
      <c r="M48" t="n">
        <v>1135</v>
      </c>
      <c r="N48" t="n">
        <v>1210</v>
      </c>
      <c r="O48" t="n">
        <v>444</v>
      </c>
      <c r="P48" t="n">
        <v>444</v>
      </c>
    </row>
    <row r="49">
      <c r="A49" s="5" t="inlineStr">
        <is>
          <t>Personalaufwand in Mio. GBP</t>
        </is>
      </c>
      <c r="B49" s="5" t="inlineStr"/>
      <c r="C49" t="n">
        <v>529</v>
      </c>
      <c r="D49" t="n">
        <v>510</v>
      </c>
      <c r="E49" t="n">
        <v>497</v>
      </c>
      <c r="F49" t="n">
        <v>428.8</v>
      </c>
      <c r="G49" t="n">
        <v>405.5</v>
      </c>
      <c r="H49" t="n">
        <v>303.9</v>
      </c>
      <c r="I49" t="n">
        <v>167.3</v>
      </c>
      <c r="J49" t="n">
        <v>151.4</v>
      </c>
      <c r="K49" t="n">
        <v>117.4</v>
      </c>
      <c r="L49" t="n">
        <v>111</v>
      </c>
      <c r="M49" t="n">
        <v>113.3</v>
      </c>
      <c r="N49" t="n">
        <v>99.5</v>
      </c>
      <c r="O49" t="n">
        <v>56.7</v>
      </c>
      <c r="P49" t="n">
        <v>56.7</v>
      </c>
    </row>
    <row r="50">
      <c r="A50" s="5" t="inlineStr">
        <is>
          <t>Aufwand je Mitarbeiter in GBP</t>
        </is>
      </c>
      <c r="B50" s="5" t="inlineStr"/>
      <c r="C50" t="n">
        <v>112601</v>
      </c>
      <c r="D50" t="n">
        <v>115778</v>
      </c>
      <c r="E50" t="n">
        <v>104830</v>
      </c>
      <c r="F50" t="n">
        <v>114408</v>
      </c>
      <c r="G50" t="n">
        <v>73050</v>
      </c>
      <c r="H50" t="n">
        <v>106744</v>
      </c>
      <c r="I50" t="n">
        <v>83110</v>
      </c>
      <c r="J50" t="n">
        <v>78162</v>
      </c>
      <c r="K50" t="n">
        <v>75112</v>
      </c>
      <c r="L50" t="n">
        <v>74597</v>
      </c>
      <c r="M50" t="n">
        <v>99824</v>
      </c>
      <c r="N50" t="n">
        <v>82231</v>
      </c>
      <c r="O50" t="n">
        <v>127703</v>
      </c>
      <c r="P50" t="n">
        <v>127703</v>
      </c>
    </row>
    <row r="51">
      <c r="A51" s="5" t="inlineStr">
        <is>
          <t>Umsatz je Aktie</t>
        </is>
      </c>
      <c r="B51" s="5" t="inlineStr">
        <is>
          <t>Revenue per share</t>
        </is>
      </c>
      <c r="C51" t="n">
        <v>492763</v>
      </c>
      <c r="D51" t="n">
        <v>484677</v>
      </c>
      <c r="E51" t="n">
        <v>412360</v>
      </c>
      <c r="F51" t="n">
        <v>442129</v>
      </c>
      <c r="G51" t="n">
        <v>255558</v>
      </c>
      <c r="H51" t="n">
        <v>424868</v>
      </c>
      <c r="I51" t="n">
        <v>423696</v>
      </c>
      <c r="J51" t="n">
        <v>420650</v>
      </c>
      <c r="K51" t="n">
        <v>431798</v>
      </c>
      <c r="L51" t="n">
        <v>422245</v>
      </c>
      <c r="M51" t="n">
        <v>591542</v>
      </c>
      <c r="N51" t="n">
        <v>451570</v>
      </c>
      <c r="O51" t="n">
        <v>787387</v>
      </c>
      <c r="P51" t="n">
        <v>787387</v>
      </c>
    </row>
    <row r="52">
      <c r="A52" s="5" t="inlineStr">
        <is>
          <t>Bruttoergebnis je Mitarbeiter in GBP</t>
        </is>
      </c>
      <c r="B52" s="5" t="inlineStr"/>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row>
    <row r="53">
      <c r="A53" s="5" t="inlineStr">
        <is>
          <t>Gewinn je Mitarbeiter in GBP</t>
        </is>
      </c>
      <c r="B53" s="5" t="inlineStr"/>
      <c r="C53" t="n">
        <v>88761</v>
      </c>
      <c r="D53" t="n">
        <v>108967</v>
      </c>
      <c r="E53" t="n">
        <v>106518</v>
      </c>
      <c r="F53" t="n">
        <v>40528</v>
      </c>
      <c r="G53" t="n">
        <v>59143</v>
      </c>
      <c r="H53" t="n">
        <v>59747</v>
      </c>
      <c r="I53" t="n">
        <v>107799</v>
      </c>
      <c r="J53" t="n">
        <v>269489</v>
      </c>
      <c r="K53" t="n">
        <v>96993</v>
      </c>
      <c r="L53" t="n">
        <v>60753</v>
      </c>
      <c r="M53" t="n">
        <v>-297797</v>
      </c>
      <c r="N53" t="n">
        <v>139091</v>
      </c>
      <c r="O53" t="n">
        <v>246847</v>
      </c>
      <c r="P53" t="n">
        <v>246847</v>
      </c>
    </row>
    <row r="54">
      <c r="A54" s="5" t="inlineStr">
        <is>
          <t>KGV (Kurs/Gewinn)</t>
        </is>
      </c>
      <c r="B54" s="5" t="inlineStr">
        <is>
          <t>PE (price/earnings)</t>
        </is>
      </c>
      <c r="C54" t="n">
        <v>64.90000000000001</v>
      </c>
      <c r="D54" t="n">
        <v>29.4</v>
      </c>
      <c r="E54" t="n">
        <v>25.9</v>
      </c>
      <c r="F54" t="n">
        <v>66.09999999999999</v>
      </c>
      <c r="G54" t="n">
        <v>29</v>
      </c>
      <c r="H54" t="n">
        <v>31.7</v>
      </c>
      <c r="I54" t="n">
        <v>16.3</v>
      </c>
      <c r="J54" t="n">
        <v>5.3</v>
      </c>
      <c r="K54" t="n">
        <v>14.9</v>
      </c>
      <c r="L54" t="n">
        <v>20.9</v>
      </c>
      <c r="M54" t="inlineStr">
        <is>
          <t>-</t>
        </is>
      </c>
      <c r="N54" t="n">
        <v>17</v>
      </c>
      <c r="O54" t="n">
        <v>24.5</v>
      </c>
      <c r="P54" t="n">
        <v>24.5</v>
      </c>
    </row>
    <row r="55">
      <c r="A55" s="5" t="inlineStr">
        <is>
          <t>KUV (Kurs/Umsatz)</t>
        </is>
      </c>
      <c r="B55" s="5" t="inlineStr">
        <is>
          <t>PS (price/sales)</t>
        </is>
      </c>
      <c r="C55" t="n">
        <v>11.74</v>
      </c>
      <c r="D55" t="n">
        <v>6.67</v>
      </c>
      <c r="E55" t="n">
        <v>6.8</v>
      </c>
      <c r="F55" t="n">
        <v>6.08</v>
      </c>
      <c r="G55" t="n">
        <v>6.74</v>
      </c>
      <c r="H55" t="n">
        <v>4.48</v>
      </c>
      <c r="I55" t="n">
        <v>4.15</v>
      </c>
      <c r="J55" t="n">
        <v>3.44</v>
      </c>
      <c r="K55" t="n">
        <v>3.35</v>
      </c>
      <c r="L55" t="n">
        <v>3.07</v>
      </c>
      <c r="M55" t="n">
        <v>2.29</v>
      </c>
      <c r="N55" t="n">
        <v>6.19</v>
      </c>
      <c r="O55" t="n">
        <v>11.97</v>
      </c>
      <c r="P55" t="n">
        <v>11.97</v>
      </c>
    </row>
    <row r="56">
      <c r="A56" s="5" t="inlineStr">
        <is>
          <t>KBV (Kurs/Buchwert)</t>
        </is>
      </c>
      <c r="B56" s="5" t="inlineStr">
        <is>
          <t>PB (price/book value)</t>
        </is>
      </c>
      <c r="C56" t="n">
        <v>7.87</v>
      </c>
      <c r="D56" t="n">
        <v>4.26</v>
      </c>
      <c r="E56" t="n">
        <v>4.12</v>
      </c>
      <c r="F56" t="n">
        <v>3.24</v>
      </c>
      <c r="G56" t="n">
        <v>3.48</v>
      </c>
      <c r="H56" t="n">
        <v>3.55</v>
      </c>
      <c r="I56" t="n">
        <v>2.31</v>
      </c>
      <c r="J56" t="n">
        <v>2.04</v>
      </c>
      <c r="K56" t="n">
        <v>2.18</v>
      </c>
      <c r="L56" t="n">
        <v>2.08</v>
      </c>
      <c r="M56" t="n">
        <v>1.61</v>
      </c>
      <c r="N56" t="n">
        <v>2.89</v>
      </c>
      <c r="O56" t="n">
        <v>-11.87</v>
      </c>
      <c r="P56" t="n">
        <v>-11.87</v>
      </c>
    </row>
    <row r="57">
      <c r="A57" s="5" t="inlineStr">
        <is>
          <t>KCV (Kurs/Cashflow)</t>
        </is>
      </c>
      <c r="B57" s="5" t="inlineStr">
        <is>
          <t>PC (price/cashflow)</t>
        </is>
      </c>
      <c r="C57" t="n">
        <v>32.47</v>
      </c>
      <c r="D57" t="n">
        <v>19.73</v>
      </c>
      <c r="E57" t="n">
        <v>20.18</v>
      </c>
      <c r="F57" t="n">
        <v>45.57</v>
      </c>
      <c r="G57" t="n">
        <v>19.2</v>
      </c>
      <c r="H57" t="n">
        <v>16.67</v>
      </c>
      <c r="I57" t="n">
        <v>10.34</v>
      </c>
      <c r="J57" t="n">
        <v>9.25</v>
      </c>
      <c r="K57" t="n">
        <v>8.539999999999999</v>
      </c>
      <c r="L57" t="n">
        <v>8.960000000000001</v>
      </c>
      <c r="M57" t="n">
        <v>6.83</v>
      </c>
      <c r="N57" t="n">
        <v>19.03</v>
      </c>
      <c r="O57" t="n">
        <v>30.29</v>
      </c>
      <c r="P57" t="n">
        <v>30.29</v>
      </c>
    </row>
    <row r="58">
      <c r="A58" s="5" t="inlineStr">
        <is>
          <t>Dividendenrendite in %</t>
        </is>
      </c>
      <c r="B58" s="5" t="inlineStr">
        <is>
          <t>Dividend Yield in %</t>
        </is>
      </c>
      <c r="C58" t="n">
        <v>0.9</v>
      </c>
      <c r="D58" t="n">
        <v>1.49</v>
      </c>
      <c r="E58" t="n">
        <v>1.36</v>
      </c>
      <c r="F58" t="n">
        <v>1.5</v>
      </c>
      <c r="G58" t="n">
        <v>1.31</v>
      </c>
      <c r="H58" t="n">
        <v>1.55</v>
      </c>
      <c r="I58" t="n">
        <v>2.3</v>
      </c>
      <c r="J58" t="n">
        <v>2.71</v>
      </c>
      <c r="K58" t="n">
        <v>3.24</v>
      </c>
      <c r="L58" t="n">
        <v>3.38</v>
      </c>
      <c r="M58" t="n">
        <v>4.24</v>
      </c>
      <c r="N58" t="n">
        <v>1.99</v>
      </c>
      <c r="O58" t="n">
        <v>1.44</v>
      </c>
      <c r="P58" t="n">
        <v>1.44</v>
      </c>
    </row>
    <row r="59">
      <c r="A59" s="5" t="inlineStr">
        <is>
          <t>Gewinnrendite in %</t>
        </is>
      </c>
      <c r="B59" s="5" t="inlineStr">
        <is>
          <t>Return on profit in %</t>
        </is>
      </c>
      <c r="C59" t="n">
        <v>1.5</v>
      </c>
      <c r="D59" t="n">
        <v>3.4</v>
      </c>
      <c r="E59" t="n">
        <v>3.9</v>
      </c>
      <c r="F59" t="n">
        <v>1.5</v>
      </c>
      <c r="G59" t="n">
        <v>3.4</v>
      </c>
      <c r="H59" t="n">
        <v>3.2</v>
      </c>
      <c r="I59" t="n">
        <v>6.1</v>
      </c>
      <c r="J59" t="n">
        <v>18.8</v>
      </c>
      <c r="K59" t="n">
        <v>6.7</v>
      </c>
      <c r="L59" t="n">
        <v>4.8</v>
      </c>
      <c r="M59" t="n">
        <v>-22.3</v>
      </c>
      <c r="N59" t="n">
        <v>5.9</v>
      </c>
      <c r="O59" t="n">
        <v>4.1</v>
      </c>
      <c r="P59" t="n">
        <v>4.1</v>
      </c>
    </row>
    <row r="60">
      <c r="A60" s="5" t="inlineStr">
        <is>
          <t>Eigenkapitalrendite in %</t>
        </is>
      </c>
      <c r="B60" s="5" t="inlineStr">
        <is>
          <t>Return on Equity in %</t>
        </is>
      </c>
      <c r="C60" t="n">
        <v>12.07</v>
      </c>
      <c r="D60" t="n">
        <v>14.36</v>
      </c>
      <c r="E60" t="n">
        <v>15.65</v>
      </c>
      <c r="F60" t="n">
        <v>4.89</v>
      </c>
      <c r="G60" t="n">
        <v>11.96</v>
      </c>
      <c r="H60" t="n">
        <v>11.14</v>
      </c>
      <c r="I60" t="n">
        <v>14.18</v>
      </c>
      <c r="J60" t="n">
        <v>37.91</v>
      </c>
      <c r="K60" t="n">
        <v>14.62</v>
      </c>
      <c r="L60" t="n">
        <v>9.74</v>
      </c>
      <c r="M60" t="n">
        <v>-35.32</v>
      </c>
      <c r="N60" t="n">
        <v>14.35</v>
      </c>
      <c r="O60" t="n">
        <v>-31.09</v>
      </c>
      <c r="P60" t="n">
        <v>-31.09</v>
      </c>
    </row>
    <row r="61">
      <c r="A61" s="5" t="inlineStr">
        <is>
          <t>Umsatzrendite in %</t>
        </is>
      </c>
      <c r="B61" s="5" t="inlineStr">
        <is>
          <t>Return on sales in %</t>
        </is>
      </c>
      <c r="C61" t="n">
        <v>18.01</v>
      </c>
      <c r="D61" t="n">
        <v>22.48</v>
      </c>
      <c r="E61" t="n">
        <v>25.83</v>
      </c>
      <c r="F61" t="n">
        <v>9.17</v>
      </c>
      <c r="G61" t="n">
        <v>23.14</v>
      </c>
      <c r="H61" t="n">
        <v>14.06</v>
      </c>
      <c r="I61" t="n">
        <v>25.44</v>
      </c>
      <c r="J61" t="n">
        <v>64.06</v>
      </c>
      <c r="K61" t="n">
        <v>22.46</v>
      </c>
      <c r="L61" t="n">
        <v>14.39</v>
      </c>
      <c r="M61" t="n">
        <v>-50.34</v>
      </c>
      <c r="N61" t="n">
        <v>30.8</v>
      </c>
      <c r="O61" t="n">
        <v>31.35</v>
      </c>
      <c r="P61" t="n">
        <v>31.35</v>
      </c>
    </row>
    <row r="62">
      <c r="A62" s="5" t="inlineStr">
        <is>
          <t>Gesamtkapitalrendite in %</t>
        </is>
      </c>
      <c r="B62" s="5" t="inlineStr">
        <is>
          <t>Total Return on Investment in %</t>
        </is>
      </c>
      <c r="C62" t="n">
        <v>0.05</v>
      </c>
      <c r="D62" t="n">
        <v>0.06</v>
      </c>
      <c r="E62" t="n">
        <v>0.07000000000000001</v>
      </c>
      <c r="F62" t="n">
        <v>0.03</v>
      </c>
      <c r="G62" t="n">
        <v>0.07000000000000001</v>
      </c>
      <c r="H62" t="n">
        <v>0.03</v>
      </c>
      <c r="I62" t="n">
        <v>0.15</v>
      </c>
      <c r="J62" t="n">
        <v>0.51</v>
      </c>
      <c r="K62" t="n">
        <v>0.13</v>
      </c>
      <c r="L62" t="n">
        <v>0.1</v>
      </c>
      <c r="M62" t="n">
        <v>-0.9</v>
      </c>
      <c r="N62" t="n">
        <v>0.86</v>
      </c>
      <c r="O62" t="n">
        <v>41.03</v>
      </c>
      <c r="P62" t="n">
        <v>41.03</v>
      </c>
    </row>
    <row r="63">
      <c r="A63" s="5" t="inlineStr">
        <is>
          <t>Return on Investment in %</t>
        </is>
      </c>
      <c r="B63" s="5" t="inlineStr">
        <is>
          <t>Return on Investment in %</t>
        </is>
      </c>
      <c r="C63" t="n">
        <v>0.05</v>
      </c>
      <c r="D63" t="n">
        <v>0.06</v>
      </c>
      <c r="E63" t="n">
        <v>0.07000000000000001</v>
      </c>
      <c r="F63" t="n">
        <v>0.03</v>
      </c>
      <c r="G63" t="n">
        <v>0.07000000000000001</v>
      </c>
      <c r="H63" t="n">
        <v>0.03</v>
      </c>
      <c r="I63" t="n">
        <v>0.15</v>
      </c>
      <c r="J63" t="n">
        <v>0.51</v>
      </c>
      <c r="K63" t="n">
        <v>0.13</v>
      </c>
      <c r="L63" t="n">
        <v>0.1</v>
      </c>
      <c r="M63" t="n">
        <v>-0.9</v>
      </c>
      <c r="N63" t="n">
        <v>0.86</v>
      </c>
      <c r="O63" t="n">
        <v>41.03</v>
      </c>
      <c r="P63" t="n">
        <v>41.03</v>
      </c>
    </row>
    <row r="64">
      <c r="A64" s="5" t="inlineStr">
        <is>
          <t>Arbeitsintensität in %</t>
        </is>
      </c>
      <c r="B64" s="5" t="inlineStr">
        <is>
          <t>Work Intensity in %</t>
        </is>
      </c>
      <c r="C64" t="n">
        <v>99.36</v>
      </c>
      <c r="D64" t="n">
        <v>99.41</v>
      </c>
      <c r="E64" t="n">
        <v>99.33</v>
      </c>
      <c r="F64" t="n">
        <v>99.22</v>
      </c>
      <c r="G64" t="n">
        <v>98.86</v>
      </c>
      <c r="H64" t="n">
        <v>99.47</v>
      </c>
      <c r="I64" t="n">
        <v>98.55</v>
      </c>
      <c r="J64" t="n">
        <v>97.83</v>
      </c>
      <c r="K64" t="n">
        <v>98.68000000000001</v>
      </c>
      <c r="L64" t="n">
        <v>98.17</v>
      </c>
      <c r="M64" t="n">
        <v>95.53</v>
      </c>
      <c r="N64" t="n">
        <v>90.18000000000001</v>
      </c>
      <c r="O64" t="n">
        <v>50.28</v>
      </c>
      <c r="P64" t="n">
        <v>50.28</v>
      </c>
    </row>
    <row r="65">
      <c r="A65" s="5" t="inlineStr">
        <is>
          <t>Eigenkapitalquote in %</t>
        </is>
      </c>
      <c r="B65" s="5" t="inlineStr">
        <is>
          <t>Equity Ratio in %</t>
        </is>
      </c>
      <c r="C65" t="n">
        <v>0.43</v>
      </c>
      <c r="D65" t="n">
        <v>0.4</v>
      </c>
      <c r="E65" t="n">
        <v>0.43</v>
      </c>
      <c r="F65" t="n">
        <v>0.55</v>
      </c>
      <c r="G65" t="n">
        <v>0.59</v>
      </c>
      <c r="H65" t="n">
        <v>0.3</v>
      </c>
      <c r="I65" t="n">
        <v>1.03</v>
      </c>
      <c r="J65" t="n">
        <v>1.34</v>
      </c>
      <c r="K65" t="n">
        <v>0.88</v>
      </c>
      <c r="L65" t="n">
        <v>1.08</v>
      </c>
      <c r="M65" t="n">
        <v>2.54</v>
      </c>
      <c r="N65" t="n">
        <v>6</v>
      </c>
      <c r="O65" t="n">
        <v>-131.97</v>
      </c>
      <c r="P65" t="n">
        <v>-131.97</v>
      </c>
    </row>
    <row r="66">
      <c r="A66" s="5" t="inlineStr">
        <is>
          <t>Fremdkapitalquote in %</t>
        </is>
      </c>
      <c r="B66" s="5" t="inlineStr">
        <is>
          <t>Debt Ratio in %</t>
        </is>
      </c>
      <c r="C66" t="n">
        <v>99.56999999999999</v>
      </c>
      <c r="D66" t="n">
        <v>99.59999999999999</v>
      </c>
      <c r="E66" t="n">
        <v>99.56999999999999</v>
      </c>
      <c r="F66" t="n">
        <v>99.45</v>
      </c>
      <c r="G66" t="n">
        <v>99.41</v>
      </c>
      <c r="H66" t="n">
        <v>99.7</v>
      </c>
      <c r="I66" t="n">
        <v>98.97</v>
      </c>
      <c r="J66" t="n">
        <v>98.66</v>
      </c>
      <c r="K66" t="n">
        <v>99.12</v>
      </c>
      <c r="L66" t="n">
        <v>98.92</v>
      </c>
      <c r="M66" t="n">
        <v>97.45999999999999</v>
      </c>
      <c r="N66" t="n">
        <v>94</v>
      </c>
      <c r="O66" t="n">
        <v>231.97</v>
      </c>
      <c r="P66" t="n">
        <v>231.97</v>
      </c>
    </row>
    <row r="67">
      <c r="A67" s="5" t="inlineStr">
        <is>
          <t>Verschuldungsgrad in %</t>
        </is>
      </c>
      <c r="B67" s="5" t="inlineStr">
        <is>
          <t>Finance Gearing in %</t>
        </is>
      </c>
      <c r="C67" t="n">
        <v>23161</v>
      </c>
      <c r="D67" t="n">
        <v>25112</v>
      </c>
      <c r="E67" t="n">
        <v>22893</v>
      </c>
      <c r="F67" t="n">
        <v>18085</v>
      </c>
      <c r="G67" t="n">
        <v>16783</v>
      </c>
      <c r="H67" t="n">
        <v>33150</v>
      </c>
      <c r="I67" t="n">
        <v>9631</v>
      </c>
      <c r="J67" t="n">
        <v>7340</v>
      </c>
      <c r="K67" t="n">
        <v>11289</v>
      </c>
      <c r="L67" t="n">
        <v>9189</v>
      </c>
      <c r="M67" t="n">
        <v>3831</v>
      </c>
      <c r="N67" t="n">
        <v>1568</v>
      </c>
      <c r="O67" t="n">
        <v>-175.77</v>
      </c>
      <c r="P67" t="n">
        <v>-175.77</v>
      </c>
    </row>
    <row r="68">
      <c r="A68" s="5" t="inlineStr"/>
      <c r="B68" s="5" t="inlineStr"/>
    </row>
    <row r="69">
      <c r="A69" s="5" t="inlineStr">
        <is>
          <t>Kurzfristige Vermögensquote in %</t>
        </is>
      </c>
      <c r="B69" s="5" t="inlineStr">
        <is>
          <t>Current Assets Ratio in %</t>
        </is>
      </c>
      <c r="C69" t="n">
        <v>99.36</v>
      </c>
      <c r="D69" t="n">
        <v>99.41</v>
      </c>
      <c r="E69" t="n">
        <v>99.33</v>
      </c>
      <c r="F69" t="n">
        <v>99.22</v>
      </c>
      <c r="G69" t="n">
        <v>98.86</v>
      </c>
      <c r="H69" t="n">
        <v>99.47</v>
      </c>
      <c r="I69" t="n">
        <v>98.55</v>
      </c>
      <c r="J69" t="n">
        <v>97.83</v>
      </c>
      <c r="K69" t="n">
        <v>98.68000000000001</v>
      </c>
      <c r="L69" t="n">
        <v>98.17</v>
      </c>
      <c r="M69" t="n">
        <v>95.53</v>
      </c>
      <c r="N69" t="n">
        <v>90.18000000000001</v>
      </c>
      <c r="O69" t="n">
        <v>50.28</v>
      </c>
    </row>
    <row r="70">
      <c r="A70" s="5" t="inlineStr">
        <is>
          <t>Nettogewinn Marge in %</t>
        </is>
      </c>
      <c r="B70" s="5" t="inlineStr">
        <is>
          <t>Net Profit Marge in %</t>
        </is>
      </c>
      <c r="C70" t="n">
        <v>6318.18</v>
      </c>
      <c r="D70" t="n">
        <v>7881.77</v>
      </c>
      <c r="E70" t="n">
        <v>9050.18</v>
      </c>
      <c r="F70" t="n">
        <v>3211.42</v>
      </c>
      <c r="G70" t="n">
        <v>8066.34</v>
      </c>
      <c r="H70" t="n">
        <v>3813.9</v>
      </c>
      <c r="I70" t="n">
        <v>6888.89</v>
      </c>
      <c r="J70" t="n">
        <v>17342.19</v>
      </c>
      <c r="K70" t="n">
        <v>6088.35</v>
      </c>
      <c r="L70" t="n">
        <v>3896.55</v>
      </c>
      <c r="M70" t="n">
        <v>-13684.21</v>
      </c>
      <c r="N70" t="n">
        <v>8630.77</v>
      </c>
      <c r="O70" t="n">
        <v>10438.1</v>
      </c>
    </row>
    <row r="71">
      <c r="A71" s="5" t="inlineStr">
        <is>
          <t>Operative Ergebnis Marge in %</t>
        </is>
      </c>
      <c r="B71" s="5" t="inlineStr">
        <is>
          <t>EBIT Marge in %</t>
        </is>
      </c>
      <c r="C71" t="n">
        <v>11181.82</v>
      </c>
      <c r="D71" t="n">
        <v>12331.69</v>
      </c>
      <c r="E71" t="n">
        <v>11218.64</v>
      </c>
      <c r="F71" t="n">
        <v>9023.26</v>
      </c>
      <c r="G71" t="n">
        <v>9936.120000000001</v>
      </c>
      <c r="H71" t="n">
        <v>7917.04</v>
      </c>
      <c r="I71" t="n">
        <v>11060.32</v>
      </c>
      <c r="J71" t="n">
        <v>11910.3</v>
      </c>
      <c r="K71" t="n">
        <v>11365.46</v>
      </c>
      <c r="L71" t="n">
        <v>7857.76</v>
      </c>
      <c r="M71" t="n">
        <v>-8417</v>
      </c>
      <c r="N71" t="n">
        <v>13600</v>
      </c>
      <c r="O71" t="n">
        <v>16590.48</v>
      </c>
    </row>
    <row r="72">
      <c r="A72" s="5" t="inlineStr">
        <is>
          <t>Vermögensumsschlag in %</t>
        </is>
      </c>
      <c r="B72" s="5" t="inlineStr">
        <is>
          <t>Asset Turnover in %</t>
        </is>
      </c>
      <c r="C72" t="n">
        <v>0</v>
      </c>
      <c r="D72" t="n">
        <v>0</v>
      </c>
      <c r="E72" t="n">
        <v>0</v>
      </c>
      <c r="F72" t="n">
        <v>0</v>
      </c>
      <c r="G72" t="n">
        <v>0</v>
      </c>
      <c r="H72" t="n">
        <v>0</v>
      </c>
      <c r="I72" t="n">
        <v>0</v>
      </c>
      <c r="J72" t="n">
        <v>0</v>
      </c>
      <c r="K72" t="n">
        <v>0</v>
      </c>
      <c r="L72" t="n">
        <v>0</v>
      </c>
      <c r="M72" t="n">
        <v>0.01</v>
      </c>
      <c r="N72" t="n">
        <v>0.01</v>
      </c>
      <c r="O72" t="n">
        <v>0.39</v>
      </c>
    </row>
    <row r="73">
      <c r="A73" s="5" t="inlineStr">
        <is>
          <t>Langfristige Vermögensquote in %</t>
        </is>
      </c>
      <c r="B73" s="5" t="inlineStr">
        <is>
          <t>Non-Current Assets Ratio in %</t>
        </is>
      </c>
      <c r="C73" t="n">
        <v>0.64</v>
      </c>
      <c r="D73" t="n">
        <v>0.59</v>
      </c>
      <c r="E73" t="n">
        <v>0.67</v>
      </c>
      <c r="F73" t="n">
        <v>0.78</v>
      </c>
      <c r="G73" t="n">
        <v>1.14</v>
      </c>
      <c r="H73" t="n">
        <v>0.53</v>
      </c>
      <c r="I73" t="n">
        <v>1.45</v>
      </c>
      <c r="J73" t="n">
        <v>2.17</v>
      </c>
      <c r="K73" t="n">
        <v>1.32</v>
      </c>
      <c r="L73" t="n">
        <v>1.83</v>
      </c>
      <c r="M73" t="n">
        <v>4.47</v>
      </c>
      <c r="N73" t="n">
        <v>9.82</v>
      </c>
      <c r="O73" t="n">
        <v>49.72</v>
      </c>
    </row>
    <row r="74">
      <c r="A74" s="5" t="inlineStr">
        <is>
          <t>Gesamtkapitalrentabilität</t>
        </is>
      </c>
      <c r="B74" s="5" t="inlineStr">
        <is>
          <t>ROA Return on Assets in %</t>
        </is>
      </c>
      <c r="C74" t="n">
        <v>0.05</v>
      </c>
      <c r="D74" t="n">
        <v>0.06</v>
      </c>
      <c r="E74" t="n">
        <v>0.07000000000000001</v>
      </c>
      <c r="F74" t="n">
        <v>0.03</v>
      </c>
      <c r="G74" t="n">
        <v>0.07000000000000001</v>
      </c>
      <c r="H74" t="n">
        <v>0.03</v>
      </c>
      <c r="I74" t="n">
        <v>0.15</v>
      </c>
      <c r="J74" t="n">
        <v>0.51</v>
      </c>
      <c r="K74" t="n">
        <v>0.13</v>
      </c>
      <c r="L74" t="n">
        <v>0.1</v>
      </c>
      <c r="M74" t="n">
        <v>-0.9</v>
      </c>
      <c r="N74" t="n">
        <v>0.86</v>
      </c>
      <c r="O74" t="n">
        <v>41.03</v>
      </c>
    </row>
    <row r="75">
      <c r="A75" s="5" t="inlineStr">
        <is>
          <t>Ertrag des eingesetzten Kapitals</t>
        </is>
      </c>
      <c r="B75" s="5" t="inlineStr">
        <is>
          <t>ROCE Return on Cap. Empl. in %</t>
        </is>
      </c>
      <c r="C75" t="n">
        <v>12.07</v>
      </c>
      <c r="D75" t="n">
        <v>12.53</v>
      </c>
      <c r="E75" t="n">
        <v>10.78</v>
      </c>
      <c r="F75" t="n">
        <v>8.470000000000001</v>
      </c>
      <c r="G75" t="n">
        <v>7.78</v>
      </c>
      <c r="H75" t="n">
        <v>10.99</v>
      </c>
      <c r="I75" t="n">
        <v>13.59</v>
      </c>
      <c r="J75" t="n">
        <v>15.16</v>
      </c>
      <c r="K75" t="n">
        <v>15.9</v>
      </c>
      <c r="L75" t="n">
        <v>10.21</v>
      </c>
      <c r="M75" t="n">
        <v>-11.48</v>
      </c>
      <c r="N75" t="n">
        <v>16.14</v>
      </c>
      <c r="O75" t="n">
        <v>-279.61</v>
      </c>
    </row>
    <row r="76">
      <c r="A76" s="5" t="inlineStr">
        <is>
          <t>Eigenkapital zu Anlagevermögen</t>
        </is>
      </c>
      <c r="B76" s="5" t="inlineStr">
        <is>
          <t>Equity to Fixed Assets in %</t>
        </is>
      </c>
      <c r="C76" t="n">
        <v>67.26000000000001</v>
      </c>
      <c r="D76" t="n">
        <v>66.69</v>
      </c>
      <c r="E76" t="n">
        <v>64.94</v>
      </c>
      <c r="F76" t="n">
        <v>70.26000000000001</v>
      </c>
      <c r="G76" t="n">
        <v>52.16</v>
      </c>
      <c r="H76" t="n">
        <v>57.06</v>
      </c>
      <c r="I76" t="n">
        <v>70.68000000000001</v>
      </c>
      <c r="J76" t="n">
        <v>62.03</v>
      </c>
      <c r="K76" t="n">
        <v>66.39</v>
      </c>
      <c r="L76" t="n">
        <v>58.73</v>
      </c>
      <c r="M76" t="n">
        <v>56.96</v>
      </c>
      <c r="N76" t="n">
        <v>61.03</v>
      </c>
      <c r="O76" t="n">
        <v>-265.44</v>
      </c>
    </row>
    <row r="77">
      <c r="A77" s="5" t="inlineStr">
        <is>
          <t>Liquidität Dritten Grades</t>
        </is>
      </c>
      <c r="B77" s="5" t="inlineStr">
        <is>
          <t>Current Ratio in %</t>
        </is>
      </c>
      <c r="C77" t="n">
        <v>100.12</v>
      </c>
      <c r="D77" t="n">
        <v>100.12</v>
      </c>
      <c r="E77" t="n">
        <v>100.11</v>
      </c>
      <c r="F77" t="n">
        <v>100.11</v>
      </c>
      <c r="G77" t="n">
        <v>99.98999999999999</v>
      </c>
      <c r="H77" t="n">
        <v>100.11</v>
      </c>
      <c r="I77" t="n">
        <v>100.27</v>
      </c>
      <c r="J77" t="n">
        <v>100.14</v>
      </c>
      <c r="K77" t="n">
        <v>100.19</v>
      </c>
      <c r="L77" t="n">
        <v>100.24</v>
      </c>
      <c r="M77" t="n">
        <v>100.37</v>
      </c>
      <c r="N77" t="n">
        <v>98.45</v>
      </c>
      <c r="O77" t="n">
        <v>40.77</v>
      </c>
    </row>
    <row r="78">
      <c r="A78" s="5" t="inlineStr">
        <is>
          <t>Operativer Cashflow</t>
        </is>
      </c>
      <c r="B78" s="5" t="inlineStr">
        <is>
          <t>Operating Cashflow in M</t>
        </is>
      </c>
      <c r="C78" t="n">
        <v>11386.2549</v>
      </c>
      <c r="D78" t="n">
        <v>6917.338000000001</v>
      </c>
      <c r="E78" t="n">
        <v>7073.6954</v>
      </c>
      <c r="F78" t="n">
        <v>15963.6267</v>
      </c>
      <c r="G78" t="n">
        <v>6688.896</v>
      </c>
      <c r="H78" t="n">
        <v>4519.237000000001</v>
      </c>
      <c r="I78" t="n">
        <v>2803.174</v>
      </c>
      <c r="J78" t="n">
        <v>2507.675</v>
      </c>
      <c r="K78" t="n">
        <v>2315.194</v>
      </c>
      <c r="L78" t="n">
        <v>2429.056</v>
      </c>
      <c r="M78" t="n">
        <v>1847.515</v>
      </c>
      <c r="N78" t="n">
        <v>5259.892</v>
      </c>
      <c r="O78" t="n">
        <v>6273.058999999999</v>
      </c>
    </row>
    <row r="79">
      <c r="A79" s="5" t="inlineStr">
        <is>
          <t>Aktienrückkauf</t>
        </is>
      </c>
      <c r="B79" s="5" t="inlineStr">
        <is>
          <t>Share Buyback in M</t>
        </is>
      </c>
      <c r="C79" t="n">
        <v>-0.06999999999999318</v>
      </c>
      <c r="D79" t="n">
        <v>-0.07000000000005002</v>
      </c>
      <c r="E79" t="n">
        <v>-0.2199999999999704</v>
      </c>
      <c r="F79" t="n">
        <v>-1.930000000000007</v>
      </c>
      <c r="G79" t="n">
        <v>-77.27999999999997</v>
      </c>
      <c r="H79" t="n">
        <v>0</v>
      </c>
      <c r="I79" t="n">
        <v>0</v>
      </c>
      <c r="J79" t="n">
        <v>0</v>
      </c>
      <c r="K79" t="n">
        <v>0</v>
      </c>
      <c r="L79" t="n">
        <v>-0.6000000000000227</v>
      </c>
      <c r="M79" t="n">
        <v>5.899999999999977</v>
      </c>
      <c r="N79" t="n">
        <v>-69.29999999999998</v>
      </c>
      <c r="O79" t="n">
        <v>0</v>
      </c>
    </row>
    <row r="80">
      <c r="A80" s="5" t="inlineStr">
        <is>
          <t>Umsatzwachstum 1J in %</t>
        </is>
      </c>
      <c r="B80" s="5" t="inlineStr">
        <is>
          <t>Revenue Growth 1Y in %</t>
        </is>
      </c>
      <c r="C80" t="n">
        <v>8.369999999999999</v>
      </c>
      <c r="D80" t="n">
        <v>9.140000000000001</v>
      </c>
      <c r="E80" t="n">
        <v>17.97</v>
      </c>
      <c r="F80" t="n">
        <v>16.22</v>
      </c>
      <c r="G80" t="n">
        <v>-8.74</v>
      </c>
      <c r="H80" t="n">
        <v>41.59</v>
      </c>
      <c r="I80" t="n">
        <v>4.65</v>
      </c>
      <c r="J80" t="n">
        <v>20.88</v>
      </c>
      <c r="K80" t="n">
        <v>7.33</v>
      </c>
      <c r="L80" t="n">
        <v>-6.07</v>
      </c>
      <c r="M80" t="n">
        <v>26.67</v>
      </c>
      <c r="N80" t="n">
        <v>85.70999999999999</v>
      </c>
      <c r="O80" t="inlineStr">
        <is>
          <t>-</t>
        </is>
      </c>
    </row>
    <row r="81">
      <c r="A81" s="5" t="inlineStr">
        <is>
          <t>Umsatzwachstum 3J in %</t>
        </is>
      </c>
      <c r="B81" s="5" t="inlineStr">
        <is>
          <t>Revenue Growth 3Y in %</t>
        </is>
      </c>
      <c r="C81" t="n">
        <v>11.83</v>
      </c>
      <c r="D81" t="n">
        <v>14.44</v>
      </c>
      <c r="E81" t="n">
        <v>8.48</v>
      </c>
      <c r="F81" t="n">
        <v>16.36</v>
      </c>
      <c r="G81" t="n">
        <v>12.5</v>
      </c>
      <c r="H81" t="n">
        <v>22.37</v>
      </c>
      <c r="I81" t="n">
        <v>10.95</v>
      </c>
      <c r="J81" t="n">
        <v>7.38</v>
      </c>
      <c r="K81" t="n">
        <v>9.31</v>
      </c>
      <c r="L81" t="n">
        <v>35.44</v>
      </c>
      <c r="M81" t="n">
        <v>37.46</v>
      </c>
      <c r="N81" t="inlineStr">
        <is>
          <t>-</t>
        </is>
      </c>
      <c r="O81" t="inlineStr">
        <is>
          <t>-</t>
        </is>
      </c>
    </row>
    <row r="82">
      <c r="A82" s="5" t="inlineStr">
        <is>
          <t>Umsatzwachstum 5J in %</t>
        </is>
      </c>
      <c r="B82" s="5" t="inlineStr">
        <is>
          <t>Revenue Growth 5Y in %</t>
        </is>
      </c>
      <c r="C82" t="n">
        <v>8.59</v>
      </c>
      <c r="D82" t="n">
        <v>15.24</v>
      </c>
      <c r="E82" t="n">
        <v>14.34</v>
      </c>
      <c r="F82" t="n">
        <v>14.92</v>
      </c>
      <c r="G82" t="n">
        <v>13.14</v>
      </c>
      <c r="H82" t="n">
        <v>13.68</v>
      </c>
      <c r="I82" t="n">
        <v>10.69</v>
      </c>
      <c r="J82" t="n">
        <v>26.9</v>
      </c>
      <c r="K82" t="n">
        <v>22.73</v>
      </c>
      <c r="L82" t="inlineStr">
        <is>
          <t>-</t>
        </is>
      </c>
      <c r="M82" t="inlineStr">
        <is>
          <t>-</t>
        </is>
      </c>
      <c r="N82" t="inlineStr">
        <is>
          <t>-</t>
        </is>
      </c>
      <c r="O82" t="inlineStr">
        <is>
          <t>-</t>
        </is>
      </c>
    </row>
    <row r="83">
      <c r="A83" s="5" t="inlineStr">
        <is>
          <t>Umsatzwachstum 10J in %</t>
        </is>
      </c>
      <c r="B83" s="5" t="inlineStr">
        <is>
          <t>Revenue Growth 10Y in %</t>
        </is>
      </c>
      <c r="C83" t="n">
        <v>11.13</v>
      </c>
      <c r="D83" t="n">
        <v>12.96</v>
      </c>
      <c r="E83" t="n">
        <v>20.62</v>
      </c>
      <c r="F83" t="n">
        <v>18.82</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-13.12</v>
      </c>
      <c r="D84" t="n">
        <v>-4.95</v>
      </c>
      <c r="E84" t="n">
        <v>232.46</v>
      </c>
      <c r="F84" t="n">
        <v>-53.73</v>
      </c>
      <c r="G84" t="n">
        <v>93</v>
      </c>
      <c r="H84" t="n">
        <v>-21.61</v>
      </c>
      <c r="I84" t="n">
        <v>-58.43</v>
      </c>
      <c r="J84" t="n">
        <v>244.33</v>
      </c>
      <c r="K84" t="n">
        <v>67.7</v>
      </c>
      <c r="L84" t="n">
        <v>-126.75</v>
      </c>
      <c r="M84" t="n">
        <v>-300.83</v>
      </c>
      <c r="N84" t="n">
        <v>53.56</v>
      </c>
      <c r="O84" t="inlineStr">
        <is>
          <t>-</t>
        </is>
      </c>
    </row>
    <row r="85">
      <c r="A85" s="5" t="inlineStr">
        <is>
          <t>Gewinnwachstum 3J in %</t>
        </is>
      </c>
      <c r="B85" s="5" t="inlineStr">
        <is>
          <t>Earnings Growth 3Y in %</t>
        </is>
      </c>
      <c r="C85" t="n">
        <v>71.45999999999999</v>
      </c>
      <c r="D85" t="n">
        <v>57.93</v>
      </c>
      <c r="E85" t="n">
        <v>90.58</v>
      </c>
      <c r="F85" t="n">
        <v>5.89</v>
      </c>
      <c r="G85" t="n">
        <v>4.32</v>
      </c>
      <c r="H85" t="n">
        <v>54.76</v>
      </c>
      <c r="I85" t="n">
        <v>84.53</v>
      </c>
      <c r="J85" t="n">
        <v>61.76</v>
      </c>
      <c r="K85" t="n">
        <v>-119.96</v>
      </c>
      <c r="L85" t="n">
        <v>-124.67</v>
      </c>
      <c r="M85" t="n">
        <v>-82.42</v>
      </c>
      <c r="N85" t="inlineStr">
        <is>
          <t>-</t>
        </is>
      </c>
      <c r="O85" t="inlineStr">
        <is>
          <t>-</t>
        </is>
      </c>
    </row>
    <row r="86">
      <c r="A86" s="5" t="inlineStr">
        <is>
          <t>Gewinnwachstum 5J in %</t>
        </is>
      </c>
      <c r="B86" s="5" t="inlineStr">
        <is>
          <t>Earnings Growth 5Y in %</t>
        </is>
      </c>
      <c r="C86" t="n">
        <v>50.73</v>
      </c>
      <c r="D86" t="n">
        <v>49.03</v>
      </c>
      <c r="E86" t="n">
        <v>38.34</v>
      </c>
      <c r="F86" t="n">
        <v>40.71</v>
      </c>
      <c r="G86" t="n">
        <v>65</v>
      </c>
      <c r="H86" t="n">
        <v>21.05</v>
      </c>
      <c r="I86" t="n">
        <v>-34.8</v>
      </c>
      <c r="J86" t="n">
        <v>-12.4</v>
      </c>
      <c r="K86" t="n">
        <v>-61.26</v>
      </c>
      <c r="L86" t="inlineStr">
        <is>
          <t>-</t>
        </is>
      </c>
      <c r="M86" t="inlineStr">
        <is>
          <t>-</t>
        </is>
      </c>
      <c r="N86" t="inlineStr">
        <is>
          <t>-</t>
        </is>
      </c>
      <c r="O86" t="inlineStr">
        <is>
          <t>-</t>
        </is>
      </c>
    </row>
    <row r="87">
      <c r="A87" s="5" t="inlineStr">
        <is>
          <t>Gewinnwachstum 10J in %</t>
        </is>
      </c>
      <c r="B87" s="5" t="inlineStr">
        <is>
          <t>Earnings Growth 10Y in %</t>
        </is>
      </c>
      <c r="C87" t="n">
        <v>35.89</v>
      </c>
      <c r="D87" t="n">
        <v>7.12</v>
      </c>
      <c r="E87" t="n">
        <v>12.97</v>
      </c>
      <c r="F87" t="n">
        <v>-10.28</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1.28</v>
      </c>
      <c r="D88" t="n">
        <v>0.6</v>
      </c>
      <c r="E88" t="n">
        <v>0.68</v>
      </c>
      <c r="F88" t="n">
        <v>1.62</v>
      </c>
      <c r="G88" t="n">
        <v>0.45</v>
      </c>
      <c r="H88" t="n">
        <v>1.51</v>
      </c>
      <c r="I88" t="n">
        <v>-0.47</v>
      </c>
      <c r="J88" t="n">
        <v>-0.43</v>
      </c>
      <c r="K88" t="n">
        <v>-0.24</v>
      </c>
      <c r="L88" t="inlineStr">
        <is>
          <t>-</t>
        </is>
      </c>
      <c r="M88" t="inlineStr">
        <is>
          <t>-</t>
        </is>
      </c>
      <c r="N88" t="inlineStr">
        <is>
          <t>-</t>
        </is>
      </c>
      <c r="O88" t="inlineStr">
        <is>
          <t>-</t>
        </is>
      </c>
    </row>
    <row r="89">
      <c r="A89" s="5" t="inlineStr">
        <is>
          <t>EBIT-Wachstum 1J in %</t>
        </is>
      </c>
      <c r="B89" s="5" t="inlineStr">
        <is>
          <t>EBIT Growth 1Y in %</t>
        </is>
      </c>
      <c r="C89" t="n">
        <v>-1.73</v>
      </c>
      <c r="D89" t="n">
        <v>19.97</v>
      </c>
      <c r="E89" t="n">
        <v>46.67</v>
      </c>
      <c r="F89" t="n">
        <v>5.54</v>
      </c>
      <c r="G89" t="n">
        <v>14.53</v>
      </c>
      <c r="H89" t="n">
        <v>1.35</v>
      </c>
      <c r="I89" t="n">
        <v>-2.82</v>
      </c>
      <c r="J89" t="n">
        <v>26.68</v>
      </c>
      <c r="K89" t="n">
        <v>55.24</v>
      </c>
      <c r="L89" t="n">
        <v>-187.69</v>
      </c>
      <c r="M89" t="n">
        <v>-178.39</v>
      </c>
      <c r="N89" t="n">
        <v>52.24</v>
      </c>
      <c r="O89" t="inlineStr">
        <is>
          <t>-</t>
        </is>
      </c>
    </row>
    <row r="90">
      <c r="A90" s="5" t="inlineStr">
        <is>
          <t>EBIT-Wachstum 3J in %</t>
        </is>
      </c>
      <c r="B90" s="5" t="inlineStr">
        <is>
          <t>EBIT Growth 3Y in %</t>
        </is>
      </c>
      <c r="C90" t="n">
        <v>21.64</v>
      </c>
      <c r="D90" t="n">
        <v>24.06</v>
      </c>
      <c r="E90" t="n">
        <v>22.25</v>
      </c>
      <c r="F90" t="n">
        <v>7.14</v>
      </c>
      <c r="G90" t="n">
        <v>4.35</v>
      </c>
      <c r="H90" t="n">
        <v>8.4</v>
      </c>
      <c r="I90" t="n">
        <v>26.37</v>
      </c>
      <c r="J90" t="n">
        <v>-35.26</v>
      </c>
      <c r="K90" t="n">
        <v>-103.61</v>
      </c>
      <c r="L90" t="n">
        <v>-104.61</v>
      </c>
      <c r="M90" t="n">
        <v>-42.05</v>
      </c>
      <c r="N90" t="inlineStr">
        <is>
          <t>-</t>
        </is>
      </c>
      <c r="O90" t="inlineStr">
        <is>
          <t>-</t>
        </is>
      </c>
    </row>
    <row r="91">
      <c r="A91" s="5" t="inlineStr">
        <is>
          <t>EBIT-Wachstum 5J in %</t>
        </is>
      </c>
      <c r="B91" s="5" t="inlineStr">
        <is>
          <t>EBIT Growth 5Y in %</t>
        </is>
      </c>
      <c r="C91" t="n">
        <v>17</v>
      </c>
      <c r="D91" t="n">
        <v>17.61</v>
      </c>
      <c r="E91" t="n">
        <v>13.05</v>
      </c>
      <c r="F91" t="n">
        <v>9.06</v>
      </c>
      <c r="G91" t="n">
        <v>19</v>
      </c>
      <c r="H91" t="n">
        <v>-21.45</v>
      </c>
      <c r="I91" t="n">
        <v>-57.4</v>
      </c>
      <c r="J91" t="n">
        <v>-46.38</v>
      </c>
      <c r="K91" t="n">
        <v>-51.72</v>
      </c>
      <c r="L91" t="inlineStr">
        <is>
          <t>-</t>
        </is>
      </c>
      <c r="M91" t="inlineStr">
        <is>
          <t>-</t>
        </is>
      </c>
      <c r="N91" t="inlineStr">
        <is>
          <t>-</t>
        </is>
      </c>
      <c r="O91" t="inlineStr">
        <is>
          <t>-</t>
        </is>
      </c>
    </row>
    <row r="92">
      <c r="A92" s="5" t="inlineStr">
        <is>
          <t>EBIT-Wachstum 10J in %</t>
        </is>
      </c>
      <c r="B92" s="5" t="inlineStr">
        <is>
          <t>EBIT Growth 10Y in %</t>
        </is>
      </c>
      <c r="C92" t="n">
        <v>-2.23</v>
      </c>
      <c r="D92" t="n">
        <v>-19.89</v>
      </c>
      <c r="E92" t="n">
        <v>-16.66</v>
      </c>
      <c r="F92" t="n">
        <v>-21.33</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64.56999999999999</v>
      </c>
      <c r="D93" t="n">
        <v>-2.23</v>
      </c>
      <c r="E93" t="n">
        <v>-55.72</v>
      </c>
      <c r="F93" t="n">
        <v>137.34</v>
      </c>
      <c r="G93" t="n">
        <v>15.18</v>
      </c>
      <c r="H93" t="n">
        <v>61.22</v>
      </c>
      <c r="I93" t="n">
        <v>11.78</v>
      </c>
      <c r="J93" t="n">
        <v>8.31</v>
      </c>
      <c r="K93" t="n">
        <v>-4.69</v>
      </c>
      <c r="L93" t="n">
        <v>31.19</v>
      </c>
      <c r="M93" t="n">
        <v>-64.11</v>
      </c>
      <c r="N93" t="n">
        <v>-37.17</v>
      </c>
      <c r="O93" t="inlineStr">
        <is>
          <t>-</t>
        </is>
      </c>
    </row>
    <row r="94">
      <c r="A94" s="5" t="inlineStr">
        <is>
          <t>Op.Cashflow Wachstum 3J in %</t>
        </is>
      </c>
      <c r="B94" s="5" t="inlineStr">
        <is>
          <t>Op.Cashflow Wachstum 3Y in %</t>
        </is>
      </c>
      <c r="C94" t="n">
        <v>2.21</v>
      </c>
      <c r="D94" t="n">
        <v>26.46</v>
      </c>
      <c r="E94" t="n">
        <v>32.27</v>
      </c>
      <c r="F94" t="n">
        <v>71.25</v>
      </c>
      <c r="G94" t="n">
        <v>29.39</v>
      </c>
      <c r="H94" t="n">
        <v>27.1</v>
      </c>
      <c r="I94" t="n">
        <v>5.13</v>
      </c>
      <c r="J94" t="n">
        <v>11.6</v>
      </c>
      <c r="K94" t="n">
        <v>-12.54</v>
      </c>
      <c r="L94" t="n">
        <v>-23.36</v>
      </c>
      <c r="M94" t="n">
        <v>-33.76</v>
      </c>
      <c r="N94" t="inlineStr">
        <is>
          <t>-</t>
        </is>
      </c>
      <c r="O94" t="inlineStr">
        <is>
          <t>-</t>
        </is>
      </c>
    </row>
    <row r="95">
      <c r="A95" s="5" t="inlineStr">
        <is>
          <t>Op.Cashflow Wachstum 5J in %</t>
        </is>
      </c>
      <c r="B95" s="5" t="inlineStr">
        <is>
          <t>Op.Cashflow Wachstum 5Y in %</t>
        </is>
      </c>
      <c r="C95" t="n">
        <v>31.83</v>
      </c>
      <c r="D95" t="n">
        <v>31.16</v>
      </c>
      <c r="E95" t="n">
        <v>33.96</v>
      </c>
      <c r="F95" t="n">
        <v>46.77</v>
      </c>
      <c r="G95" t="n">
        <v>18.36</v>
      </c>
      <c r="H95" t="n">
        <v>21.56</v>
      </c>
      <c r="I95" t="n">
        <v>-3.5</v>
      </c>
      <c r="J95" t="n">
        <v>-13.29</v>
      </c>
      <c r="K95" t="n">
        <v>-14.96</v>
      </c>
      <c r="L95" t="inlineStr">
        <is>
          <t>-</t>
        </is>
      </c>
      <c r="M95" t="inlineStr">
        <is>
          <t>-</t>
        </is>
      </c>
      <c r="N95" t="inlineStr">
        <is>
          <t>-</t>
        </is>
      </c>
      <c r="O95" t="inlineStr">
        <is>
          <t>-</t>
        </is>
      </c>
    </row>
    <row r="96">
      <c r="A96" s="5" t="inlineStr">
        <is>
          <t>Op.Cashflow Wachstum 10J in %</t>
        </is>
      </c>
      <c r="B96" s="5" t="inlineStr">
        <is>
          <t>Op.Cashflow Wachstum 10Y in %</t>
        </is>
      </c>
      <c r="C96" t="n">
        <v>26.7</v>
      </c>
      <c r="D96" t="n">
        <v>13.83</v>
      </c>
      <c r="E96" t="n">
        <v>10.33</v>
      </c>
      <c r="F96" t="n">
        <v>15.91</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976</v>
      </c>
      <c r="D97" t="n">
        <v>980</v>
      </c>
      <c r="E97" t="n">
        <v>839</v>
      </c>
      <c r="F97" t="n">
        <v>614.8</v>
      </c>
      <c r="G97" t="n">
        <v>-60.9</v>
      </c>
      <c r="H97" t="n">
        <v>538.8</v>
      </c>
      <c r="I97" t="n">
        <v>397.6</v>
      </c>
      <c r="J97" t="n">
        <v>143.2</v>
      </c>
      <c r="K97" t="n">
        <v>217.9</v>
      </c>
      <c r="L97" t="n">
        <v>205.2</v>
      </c>
      <c r="M97" t="n">
        <v>130.3</v>
      </c>
      <c r="N97" t="n">
        <v>-278.2</v>
      </c>
      <c r="O97" t="n">
        <v>-195.1</v>
      </c>
      <c r="P97" t="n">
        <v>-195.1</v>
      </c>
    </row>
  </sheetData>
  <pageMargins bottom="1" footer="0.5" header="0.5" left="0.75" right="0.75" top="1"/>
</worksheet>
</file>

<file path=xl/worksheets/sheet58.xml><?xml version="1.0" encoding="utf-8"?>
<worksheet xmlns="http://schemas.openxmlformats.org/spreadsheetml/2006/main">
  <sheetPr>
    <outlinePr summaryBelow="1" summaryRight="1"/>
    <pageSetUpPr/>
  </sheetPr>
  <dimension ref="F1:F1"/>
  <sheetViews>
    <sheetView workbookViewId="0">
      <selection activeCell="A1" sqref="A1"/>
    </sheetView>
  </sheetViews>
  <sheetFormatPr baseColWidth="8" defaultRowHeight="15"/>
  <sheetData>
    <row r="1">
      <c r="F1">
        <f>HYPERLINK("ftse_100-index__Stock_Data_EUR.xlsx#INDEX!A1", "Back to INDEX")</f>
        <v/>
      </c>
    </row>
  </sheetData>
  <pageMargins bottom="1" footer="0.5" header="0.5" left="0.75" right="0.75" top="1"/>
</worksheet>
</file>

<file path=xl/worksheets/sheet59.xml><?xml version="1.0" encoding="utf-8"?>
<worksheet xmlns="http://schemas.openxmlformats.org/spreadsheetml/2006/main">
  <sheetPr>
    <outlinePr summaryBelow="1" summaryRight="1"/>
    <pageSetUpPr/>
  </sheetPr>
  <dimension ref="A1:M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10"/>
  </cols>
  <sheetData>
    <row r="1">
      <c r="A1" s="1" t="inlineStr">
        <is>
          <t xml:space="preserve">MEGGITT </t>
        </is>
      </c>
      <c r="B1" s="2" t="inlineStr">
        <is>
          <t>WKN: 865048  ISIN: GB0005758098  US-Symbol:MEGGF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+44-1202-597597</t>
        </is>
      </c>
      <c r="G4" t="inlineStr">
        <is>
          <t>25.02.2020</t>
        </is>
      </c>
      <c r="H4" t="inlineStr">
        <is>
          <t>Preliminary Results</t>
        </is>
      </c>
      <c r="J4" t="inlineStr">
        <is>
          <t>The Capital Group Companies, Inc.</t>
        </is>
      </c>
      <c r="L4" t="inlineStr">
        <is>
          <t>12,05%</t>
        </is>
      </c>
    </row>
    <row r="5">
      <c r="A5" s="5" t="inlineStr">
        <is>
          <t>Ticker</t>
        </is>
      </c>
      <c r="B5" t="inlineStr">
        <is>
          <t>MGI</t>
        </is>
      </c>
      <c r="C5" s="5" t="inlineStr">
        <is>
          <t>Fax</t>
        </is>
      </c>
      <c r="D5" s="5" t="inlineStr"/>
      <c r="E5" t="inlineStr">
        <is>
          <t>-</t>
        </is>
      </c>
      <c r="G5" t="inlineStr">
        <is>
          <t>19.03.2020</t>
        </is>
      </c>
      <c r="H5" t="inlineStr">
        <is>
          <t>Ex Dividend</t>
        </is>
      </c>
      <c r="J5" t="inlineStr">
        <is>
          <t>BlackRock, Inc.</t>
        </is>
      </c>
      <c r="L5" t="inlineStr">
        <is>
          <t>6,29%</t>
        </is>
      </c>
    </row>
    <row r="6">
      <c r="A6" s="5" t="inlineStr">
        <is>
          <t>Gelistet Seit / Listed Since</t>
        </is>
      </c>
      <c r="B6" t="inlineStr">
        <is>
          <t>-</t>
        </is>
      </c>
      <c r="C6" s="5" t="inlineStr">
        <is>
          <t>Internet</t>
        </is>
      </c>
      <c r="D6" s="5" t="inlineStr"/>
      <c r="E6" t="inlineStr">
        <is>
          <t>http://www.meggitt.com</t>
        </is>
      </c>
      <c r="G6" t="inlineStr">
        <is>
          <t>23.04.2020</t>
        </is>
      </c>
      <c r="H6" t="inlineStr">
        <is>
          <t>Annual General Meeting</t>
        </is>
      </c>
      <c r="J6" t="inlineStr">
        <is>
          <t>FMR LLC</t>
        </is>
      </c>
      <c r="L6" t="inlineStr">
        <is>
          <t>5,60%</t>
        </is>
      </c>
    </row>
    <row r="7">
      <c r="A7" s="5" t="inlineStr">
        <is>
          <t>Nominalwert / Nominal Value</t>
        </is>
      </c>
      <c r="B7" t="inlineStr">
        <is>
          <t>0,05</t>
        </is>
      </c>
      <c r="C7" s="5" t="inlineStr">
        <is>
          <t>Inv. Relations Telefon / Phone</t>
        </is>
      </c>
      <c r="D7" s="5" t="inlineStr"/>
      <c r="E7" t="inlineStr">
        <is>
          <t>+44-1202-597597</t>
        </is>
      </c>
      <c r="G7" t="inlineStr">
        <is>
          <t>01.05.2020</t>
        </is>
      </c>
      <c r="H7" t="inlineStr">
        <is>
          <t>Dividend Payout</t>
        </is>
      </c>
      <c r="J7" t="inlineStr">
        <is>
          <t>T. Rowe Price Associates, Inc.</t>
        </is>
      </c>
      <c r="L7" t="inlineStr">
        <is>
          <t>4,99%</t>
        </is>
      </c>
    </row>
    <row r="8">
      <c r="A8" s="5" t="inlineStr">
        <is>
          <t>Land / Country</t>
        </is>
      </c>
      <c r="B8" t="inlineStr">
        <is>
          <t>Großbritannien</t>
        </is>
      </c>
      <c r="C8" s="5" t="inlineStr">
        <is>
          <t>Inv. Relations E-Mail</t>
        </is>
      </c>
      <c r="D8" s="5" t="inlineStr"/>
      <c r="E8" t="inlineStr">
        <is>
          <t>adrian.bunn@meggitt.com</t>
        </is>
      </c>
      <c r="G8" t="inlineStr">
        <is>
          <t>05.08.2020</t>
        </is>
      </c>
      <c r="H8" t="inlineStr">
        <is>
          <t>Score Half Year</t>
        </is>
      </c>
      <c r="J8" t="inlineStr">
        <is>
          <t>Harris Associates L.P.</t>
        </is>
      </c>
      <c r="L8" t="inlineStr">
        <is>
          <t>4,93%</t>
        </is>
      </c>
    </row>
    <row r="9">
      <c r="A9" s="5" t="inlineStr">
        <is>
          <t>Währung / Currency</t>
        </is>
      </c>
      <c r="B9" t="inlineStr">
        <is>
          <t>GBP</t>
        </is>
      </c>
      <c r="C9" s="5" t="inlineStr">
        <is>
          <t>Kontaktperson / Contact Person</t>
        </is>
      </c>
      <c r="D9" s="5" t="inlineStr"/>
      <c r="E9" t="inlineStr">
        <is>
          <t>Adrian Bunn</t>
        </is>
      </c>
      <c r="G9" t="inlineStr">
        <is>
          <t>03.09.2020</t>
        </is>
      </c>
      <c r="H9" t="inlineStr">
        <is>
          <t>Ex Dividend</t>
        </is>
      </c>
      <c r="J9" t="inlineStr">
        <is>
          <t>Standard Life Investments Ltd</t>
        </is>
      </c>
      <c r="L9" t="inlineStr">
        <is>
          <t>3,33%</t>
        </is>
      </c>
    </row>
    <row r="10">
      <c r="A10" s="5" t="inlineStr">
        <is>
          <t>Branche / Industry</t>
        </is>
      </c>
      <c r="B10" t="inlineStr">
        <is>
          <t>Aerospace Industry</t>
        </is>
      </c>
      <c r="C10" s="5" t="inlineStr">
        <is>
          <t>02.10.2020</t>
        </is>
      </c>
      <c r="D10" s="5" t="inlineStr">
        <is>
          <t>Dividend Payout</t>
        </is>
      </c>
      <c r="J10" t="inlineStr">
        <is>
          <t>York Capital Management Global Advisors, LLC</t>
        </is>
      </c>
      <c r="L10" t="inlineStr">
        <is>
          <t>3,12%</t>
        </is>
      </c>
    </row>
    <row r="11">
      <c r="A11" s="5" t="inlineStr">
        <is>
          <t>Sektor / Sector</t>
        </is>
      </c>
      <c r="B11" t="inlineStr">
        <is>
          <t>Transport / Transport Sector</t>
        </is>
      </c>
      <c r="C11" t="inlineStr">
        <is>
          <t>10.11.2020</t>
        </is>
      </c>
      <c r="D11" t="inlineStr">
        <is>
          <t>Q3 Earnings</t>
        </is>
      </c>
      <c r="J11" t="inlineStr">
        <is>
          <t>Legal &amp; General Group plc</t>
        </is>
      </c>
      <c r="L11" t="inlineStr">
        <is>
          <t>3,05%</t>
        </is>
      </c>
    </row>
    <row r="12">
      <c r="A12" s="5" t="inlineStr">
        <is>
          <t>Typ / Genre</t>
        </is>
      </c>
      <c r="B12" t="inlineStr">
        <is>
          <t>Namensaktie</t>
        </is>
      </c>
      <c r="J12" t="inlineStr">
        <is>
          <t>Norges Bank</t>
        </is>
      </c>
      <c r="L12" t="inlineStr">
        <is>
          <t>3,00%</t>
        </is>
      </c>
    </row>
    <row r="13">
      <c r="A13" s="5" t="inlineStr">
        <is>
          <t>Adresse / Address</t>
        </is>
      </c>
      <c r="B13" t="inlineStr">
        <is>
          <t>Meggitt PLCAtlantic House, Aviation Park West, Bournemouth International Airport, Christchurch  UK-Dorset BH23 6EW</t>
        </is>
      </c>
    </row>
    <row r="14">
      <c r="A14" s="5" t="inlineStr">
        <is>
          <t>Management</t>
        </is>
      </c>
      <c r="B14" t="inlineStr">
        <is>
          <t>Tony Wood, Louisa Burdett, Andrew Garard, Paul Devaux, Chris Allen, Dennis Hutton, Stewart Watson, Hugh Clayton, Geoff Lloyd, Marina Thomas</t>
        </is>
      </c>
    </row>
    <row r="15">
      <c r="A15" s="5" t="inlineStr">
        <is>
          <t>Aufsichtsrat / Board</t>
        </is>
      </c>
      <c r="B15" t="inlineStr">
        <is>
          <t>Sir Nigel Rudd, Tony Wood, Guy Berruyer, Louisa Burdett, Colin Day, Nancy Gioia, Alison Goligher, Guy Hachey, Caroline Silver</t>
        </is>
      </c>
    </row>
    <row r="16">
      <c r="A16" s="5" t="inlineStr">
        <is>
          <t>Beschreibung</t>
        </is>
      </c>
      <c r="B16" t="inlineStr">
        <is>
          <t>Meggitt PLC ist eine weltweit tätige Unternehmensgruppe mit Fokus auf die Produktion von technischen Komponenten und Systemen für die Bereiche Luft- und Raumfahrt, Verteidigung und Energie. Die Geschäftstätigkeit der Gesellschaft sind in die Divisionen Meggitt Aircraft Braking Systems, Meggitt Control Systems, Meggitt Equipment Group, Meggitt Polymers &amp; Composites und Meggitt Sensing Systems gegliedert. Die umfangreiche Produktpalette umfasst zum Beispiel Räder, Bremsen und Steuerungen für zivile und militärische Flugzeuge, Luftfahrtventile, Wärmeaustauscher, Klima-Kontrollsysteme, elektromechanische Hochleistungsventilatoren, Motoren, Kompressoren, Flugzeugdichtungen, flexible Kraftstofftanks sowie Mess- und Monitoring-Systeme für Testanwendungen in der Luft-und Raumfahrt, der Energiewirtschaft, Industrie und in Labors. Durch die Übernahme des Composite Bereiches der EDAC im Dezember 2015 und des Bereichs Advanced Composites von der Cobham plc im November 2015 verstärkt das Unternehmen seine Division Meggitt Polymers &amp; Composites. Produktionsstätten und Niederlassungen des Konzerns befinden sich in China, Dänemark, Frankreich, Indien, Schweiz, UK, USA und in Vietnam. Meggitt wurde 1947 in Halifax als Drehbankhersteller gegründet und hat ihren Hauptsitz in Dorset, UK. Copyright 2014 FINANCE BASE AG</t>
        </is>
      </c>
    </row>
    <row r="17">
      <c r="A17" s="5" t="inlineStr">
        <is>
          <t>Profile</t>
        </is>
      </c>
      <c r="B17" t="inlineStr">
        <is>
          <t>Meggitt PLC is a group of companies operating worldwide focus on the production of components and systems in the fields of aerospace, defense and energy. The Company's operations are divided into the divisions Meggitt Aircraft Braking Systems, Meggitt Control Systems, Meggitt Equipment Group, Meggitt Polymers &amp; Composites and Meggitt Sensing Systems. The extensive range of products includes, for example, wheels, brakes and control systems for civilian and military aircraft, aerospace valves, heat exchangers, air-control systems, electromechanical high-power fans, motors, compressors, plane seals, flexible fuel tank and the measuring and monitoring systems for test applications in the aviation and aerospace, energy, industry and laboratories. The takeover of the composite area of ​​EDAC in December 2015 and of Advanced Composites from Cobham plc in November 2015, the company strengthened its Division Meggitt Polymers &amp; Composites. Production sites and offices of the Group are located in China, Denmark, France, India, Switzerland, UK, USA and Vietnam. Meggitt was founded in 1947 in Halifax as lathe manufacturer and is headquartered in Dorset,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row>
    <row r="20">
      <c r="A20" s="5" t="inlineStr">
        <is>
          <t>Umsatz</t>
        </is>
      </c>
      <c r="B20" s="5" t="inlineStr">
        <is>
          <t>Revenue</t>
        </is>
      </c>
      <c r="C20" t="n">
        <v>2276</v>
      </c>
      <c r="D20" t="n">
        <v>2081</v>
      </c>
      <c r="E20" t="n">
        <v>2027</v>
      </c>
      <c r="F20" t="n">
        <v>1992</v>
      </c>
      <c r="G20" t="n">
        <v>1647</v>
      </c>
      <c r="H20" t="n">
        <v>1554</v>
      </c>
      <c r="I20" t="n">
        <v>1637</v>
      </c>
      <c r="J20" t="n">
        <v>1606</v>
      </c>
      <c r="K20" t="n">
        <v>1455</v>
      </c>
      <c r="L20" t="n">
        <v>1162</v>
      </c>
      <c r="M20" t="n">
        <v>1151</v>
      </c>
    </row>
    <row r="21">
      <c r="A21" s="5" t="inlineStr">
        <is>
          <t>Bruttoergebnis vom Umsatz</t>
        </is>
      </c>
      <c r="B21" s="5" t="inlineStr">
        <is>
          <t>Gross Profit</t>
        </is>
      </c>
      <c r="C21" t="n">
        <v>818.2</v>
      </c>
      <c r="D21" t="n">
        <v>760.5</v>
      </c>
      <c r="E21" t="n">
        <v>793.3</v>
      </c>
      <c r="F21" t="n">
        <v>775.2</v>
      </c>
      <c r="G21" t="n">
        <v>650</v>
      </c>
      <c r="H21" t="n">
        <v>617.8</v>
      </c>
      <c r="I21" t="n">
        <v>656.2</v>
      </c>
      <c r="J21" t="n">
        <v>676.7</v>
      </c>
      <c r="K21" t="n">
        <v>615.5</v>
      </c>
      <c r="L21" t="n">
        <v>522.2</v>
      </c>
      <c r="M21" t="n">
        <v>494.2</v>
      </c>
    </row>
    <row r="22">
      <c r="A22" s="5" t="inlineStr">
        <is>
          <t>Operatives Ergebnis (EBIT)</t>
        </is>
      </c>
      <c r="B22" s="5" t="inlineStr">
        <is>
          <t>EBIT Earning Before Interest &amp; Tax</t>
        </is>
      </c>
      <c r="C22" t="n">
        <v>325.3</v>
      </c>
      <c r="D22" t="n">
        <v>256.6</v>
      </c>
      <c r="E22" t="n">
        <v>304.2</v>
      </c>
      <c r="F22" t="n">
        <v>233.7</v>
      </c>
      <c r="G22" t="n">
        <v>236.6</v>
      </c>
      <c r="H22" t="n">
        <v>236.2</v>
      </c>
      <c r="I22" t="n">
        <v>300.3</v>
      </c>
      <c r="J22" t="n">
        <v>323.6</v>
      </c>
      <c r="K22" t="n">
        <v>262.5</v>
      </c>
      <c r="L22" t="n">
        <v>220.1</v>
      </c>
      <c r="M22" t="n">
        <v>232.8</v>
      </c>
    </row>
    <row r="23">
      <c r="A23" s="5" t="inlineStr">
        <is>
          <t>Finanzergebnis</t>
        </is>
      </c>
      <c r="B23" s="5" t="inlineStr">
        <is>
          <t>Financial Result</t>
        </is>
      </c>
      <c r="C23" t="n">
        <v>-38.6</v>
      </c>
      <c r="D23" t="n">
        <v>-40.5</v>
      </c>
      <c r="E23" t="n">
        <v>-41.8</v>
      </c>
      <c r="F23" t="n">
        <v>-38.2</v>
      </c>
      <c r="G23" t="n">
        <v>-26.4</v>
      </c>
      <c r="H23" t="n">
        <v>-27.3</v>
      </c>
      <c r="I23" t="n">
        <v>-30.9</v>
      </c>
      <c r="J23" t="n">
        <v>-31.5</v>
      </c>
      <c r="K23" t="n">
        <v>-36.5</v>
      </c>
      <c r="L23" t="n">
        <v>-47.6</v>
      </c>
      <c r="M23" t="n">
        <v>-52</v>
      </c>
    </row>
    <row r="24">
      <c r="A24" s="5" t="inlineStr">
        <is>
          <t>Ergebnis vor Steuer (EBT)</t>
        </is>
      </c>
      <c r="B24" s="5" t="inlineStr">
        <is>
          <t>EBT Earning Before Tax</t>
        </is>
      </c>
      <c r="C24" t="n">
        <v>286.7</v>
      </c>
      <c r="D24" t="n">
        <v>216.1</v>
      </c>
      <c r="E24" t="n">
        <v>262.4</v>
      </c>
      <c r="F24" t="n">
        <v>195.5</v>
      </c>
      <c r="G24" t="n">
        <v>210.2</v>
      </c>
      <c r="H24" t="n">
        <v>208.9</v>
      </c>
      <c r="I24" t="n">
        <v>269.4</v>
      </c>
      <c r="J24" t="n">
        <v>292.1</v>
      </c>
      <c r="K24" t="n">
        <v>226</v>
      </c>
      <c r="L24" t="n">
        <v>172.5</v>
      </c>
      <c r="M24" t="n">
        <v>180.8</v>
      </c>
    </row>
    <row r="25">
      <c r="A25" s="5" t="inlineStr">
        <is>
          <t>Ergebnis nach Steuer</t>
        </is>
      </c>
      <c r="B25" s="5" t="inlineStr">
        <is>
          <t>Earnings after tax</t>
        </is>
      </c>
      <c r="C25" t="n">
        <v>222.6</v>
      </c>
      <c r="D25" t="n">
        <v>179</v>
      </c>
      <c r="E25" t="n">
        <v>350</v>
      </c>
      <c r="F25" t="n">
        <v>171.2</v>
      </c>
      <c r="G25" t="n">
        <v>182.1</v>
      </c>
      <c r="H25" t="n">
        <v>177</v>
      </c>
      <c r="I25" t="n">
        <v>232.3</v>
      </c>
      <c r="J25" t="n">
        <v>243.3</v>
      </c>
      <c r="K25" t="n">
        <v>184.9</v>
      </c>
      <c r="L25" t="n">
        <v>138.8</v>
      </c>
      <c r="M25" t="n">
        <v>138.8</v>
      </c>
    </row>
    <row r="26">
      <c r="A26" s="5" t="inlineStr">
        <is>
          <t>Minderheitenanteil</t>
        </is>
      </c>
      <c r="B26" s="5" t="inlineStr">
        <is>
          <t>Minority Share</t>
        </is>
      </c>
      <c r="C26" t="inlineStr">
        <is>
          <t>-</t>
        </is>
      </c>
      <c r="D26" t="inlineStr">
        <is>
          <t>-</t>
        </is>
      </c>
      <c r="E26" t="inlineStr">
        <is>
          <t>-</t>
        </is>
      </c>
      <c r="F26" t="inlineStr">
        <is>
          <t>-</t>
        </is>
      </c>
      <c r="G26" t="inlineStr">
        <is>
          <t>-</t>
        </is>
      </c>
      <c r="H26" t="inlineStr">
        <is>
          <t>-</t>
        </is>
      </c>
      <c r="I26" t="inlineStr">
        <is>
          <t>-</t>
        </is>
      </c>
      <c r="J26" t="inlineStr">
        <is>
          <t>-</t>
        </is>
      </c>
      <c r="K26" t="inlineStr">
        <is>
          <t>-</t>
        </is>
      </c>
      <c r="L26" t="inlineStr">
        <is>
          <t>-</t>
        </is>
      </c>
      <c r="M26" t="inlineStr">
        <is>
          <t>-</t>
        </is>
      </c>
    </row>
    <row r="27">
      <c r="A27" s="5" t="inlineStr">
        <is>
          <t>Jahresüberschuss/-fehlbetrag</t>
        </is>
      </c>
      <c r="B27" s="5" t="inlineStr">
        <is>
          <t>Net Profit</t>
        </is>
      </c>
      <c r="C27" t="n">
        <v>222.6</v>
      </c>
      <c r="D27" t="n">
        <v>179</v>
      </c>
      <c r="E27" t="n">
        <v>350</v>
      </c>
      <c r="F27" t="n">
        <v>171.2</v>
      </c>
      <c r="G27" t="n">
        <v>182.1</v>
      </c>
      <c r="H27" t="n">
        <v>177</v>
      </c>
      <c r="I27" t="n">
        <v>232.3</v>
      </c>
      <c r="J27" t="n">
        <v>243.3</v>
      </c>
      <c r="K27" t="n">
        <v>184.9</v>
      </c>
      <c r="L27" t="n">
        <v>138.8</v>
      </c>
      <c r="M27" t="n">
        <v>138.8</v>
      </c>
    </row>
    <row r="28">
      <c r="A28" s="5" t="inlineStr">
        <is>
          <t>Summe Umlaufvermögen</t>
        </is>
      </c>
      <c r="B28" s="5" t="inlineStr">
        <is>
          <t>Current Assets</t>
        </is>
      </c>
      <c r="C28" t="n">
        <v>1106</v>
      </c>
      <c r="D28" t="n">
        <v>1111</v>
      </c>
      <c r="E28" t="n">
        <v>977.3</v>
      </c>
      <c r="F28" t="n">
        <v>1085</v>
      </c>
      <c r="G28" t="n">
        <v>928.2</v>
      </c>
      <c r="H28" t="n">
        <v>769</v>
      </c>
      <c r="I28" t="n">
        <v>758.2</v>
      </c>
      <c r="J28" t="n">
        <v>705.5</v>
      </c>
      <c r="K28" t="n">
        <v>696.2</v>
      </c>
      <c r="L28" t="n">
        <v>536.4</v>
      </c>
      <c r="M28" t="n">
        <v>515.4</v>
      </c>
    </row>
    <row r="29">
      <c r="A29" s="5" t="inlineStr">
        <is>
          <t>Summe Anlagevermögen</t>
        </is>
      </c>
      <c r="B29" s="5" t="inlineStr">
        <is>
          <t>Fixed Assets</t>
        </is>
      </c>
      <c r="C29" t="n">
        <v>3638</v>
      </c>
      <c r="D29" t="n">
        <v>3747</v>
      </c>
      <c r="E29" t="n">
        <v>3849</v>
      </c>
      <c r="F29" t="n">
        <v>4228</v>
      </c>
      <c r="G29" t="n">
        <v>3606</v>
      </c>
      <c r="H29" t="n">
        <v>3174</v>
      </c>
      <c r="I29" t="n">
        <v>3026</v>
      </c>
      <c r="J29" t="n">
        <v>3179</v>
      </c>
      <c r="K29" t="n">
        <v>3290</v>
      </c>
      <c r="L29" t="n">
        <v>2765</v>
      </c>
      <c r="M29" t="n">
        <v>2735</v>
      </c>
    </row>
    <row r="30">
      <c r="A30" s="5" t="inlineStr">
        <is>
          <t>Summe Aktiva</t>
        </is>
      </c>
      <c r="B30" s="5" t="inlineStr">
        <is>
          <t>Total Assets</t>
        </is>
      </c>
      <c r="C30" t="n">
        <v>4744</v>
      </c>
      <c r="D30" t="n">
        <v>4857</v>
      </c>
      <c r="E30" t="n">
        <v>4827</v>
      </c>
      <c r="F30" t="n">
        <v>5314</v>
      </c>
      <c r="G30" t="n">
        <v>4534</v>
      </c>
      <c r="H30" t="n">
        <v>3943</v>
      </c>
      <c r="I30" t="n">
        <v>3784</v>
      </c>
      <c r="J30" t="n">
        <v>3885</v>
      </c>
      <c r="K30" t="n">
        <v>3986</v>
      </c>
      <c r="L30" t="n">
        <v>3302</v>
      </c>
      <c r="M30" t="n">
        <v>3250</v>
      </c>
    </row>
    <row r="31">
      <c r="A31" s="5" t="inlineStr">
        <is>
          <t>Summe kurzfristiges Fremdkapital</t>
        </is>
      </c>
      <c r="B31" s="5" t="inlineStr">
        <is>
          <t>Short-Term Debt</t>
        </is>
      </c>
      <c r="C31" t="n">
        <v>885.1</v>
      </c>
      <c r="D31" t="n">
        <v>618</v>
      </c>
      <c r="E31" t="n">
        <v>645.9</v>
      </c>
      <c r="F31" t="n">
        <v>760.2</v>
      </c>
      <c r="G31" t="n">
        <v>492.2</v>
      </c>
      <c r="H31" t="n">
        <v>508.7</v>
      </c>
      <c r="I31" t="n">
        <v>424.3</v>
      </c>
      <c r="J31" t="n">
        <v>587.8</v>
      </c>
      <c r="K31" t="n">
        <v>469.9</v>
      </c>
      <c r="L31" t="n">
        <v>368.9</v>
      </c>
      <c r="M31" t="n">
        <v>337.3</v>
      </c>
    </row>
    <row r="32">
      <c r="A32" s="5" t="inlineStr">
        <is>
          <t>Summe langfristiges Fremdkapital</t>
        </is>
      </c>
      <c r="B32" s="5" t="inlineStr">
        <is>
          <t>Long-Term Debt</t>
        </is>
      </c>
      <c r="C32" t="n">
        <v>1402</v>
      </c>
      <c r="D32" t="n">
        <v>1747</v>
      </c>
      <c r="E32" t="n">
        <v>1624</v>
      </c>
      <c r="F32" t="n">
        <v>2097</v>
      </c>
      <c r="G32" t="n">
        <v>1864</v>
      </c>
      <c r="H32" t="n">
        <v>1294</v>
      </c>
      <c r="I32" t="n">
        <v>1283</v>
      </c>
      <c r="J32" t="n">
        <v>1392</v>
      </c>
      <c r="K32" t="n">
        <v>1723</v>
      </c>
      <c r="L32" t="n">
        <v>1495</v>
      </c>
      <c r="M32" t="n">
        <v>1639</v>
      </c>
    </row>
    <row r="33">
      <c r="A33" s="5" t="inlineStr">
        <is>
          <t>Summe Fremdkapital</t>
        </is>
      </c>
      <c r="B33" s="5" t="inlineStr">
        <is>
          <t>Total Liabilities</t>
        </is>
      </c>
      <c r="C33" t="n">
        <v>2287</v>
      </c>
      <c r="D33" t="n">
        <v>2365</v>
      </c>
      <c r="E33" t="n">
        <v>2270</v>
      </c>
      <c r="F33" t="n">
        <v>2857</v>
      </c>
      <c r="G33" t="n">
        <v>2356</v>
      </c>
      <c r="H33" t="n">
        <v>1803</v>
      </c>
      <c r="I33" t="n">
        <v>1707</v>
      </c>
      <c r="J33" t="n">
        <v>1979</v>
      </c>
      <c r="K33" t="n">
        <v>2193</v>
      </c>
      <c r="L33" t="n">
        <v>1864</v>
      </c>
      <c r="M33" t="n">
        <v>1977</v>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inlineStr">
        <is>
          <t>-</t>
        </is>
      </c>
      <c r="K34" t="inlineStr">
        <is>
          <t>-</t>
        </is>
      </c>
      <c r="L34" t="inlineStr">
        <is>
          <t>-</t>
        </is>
      </c>
      <c r="M34" t="inlineStr">
        <is>
          <t>-</t>
        </is>
      </c>
    </row>
    <row r="35">
      <c r="A35" s="5" t="inlineStr">
        <is>
          <t>Summe Eigenkapital</t>
        </is>
      </c>
      <c r="B35" s="5" t="inlineStr">
        <is>
          <t>Equity</t>
        </is>
      </c>
      <c r="C35" t="n">
        <v>2457</v>
      </c>
      <c r="D35" t="n">
        <v>2492</v>
      </c>
      <c r="E35" t="n">
        <v>2556</v>
      </c>
      <c r="F35" t="n">
        <v>2456</v>
      </c>
      <c r="G35" t="n">
        <v>2179</v>
      </c>
      <c r="H35" t="n">
        <v>2141</v>
      </c>
      <c r="I35" t="n">
        <v>2076</v>
      </c>
      <c r="J35" t="n">
        <v>1905</v>
      </c>
      <c r="K35" t="n">
        <v>1793</v>
      </c>
      <c r="L35" t="n">
        <v>1438</v>
      </c>
      <c r="M35" t="n">
        <v>1274</v>
      </c>
    </row>
    <row r="36">
      <c r="A36" s="5" t="inlineStr">
        <is>
          <t>Summe Passiva</t>
        </is>
      </c>
      <c r="B36" s="5" t="inlineStr">
        <is>
          <t>Liabilities &amp; Shareholder Equity</t>
        </is>
      </c>
      <c r="C36" t="n">
        <v>4744</v>
      </c>
      <c r="D36" t="n">
        <v>4857</v>
      </c>
      <c r="E36" t="n">
        <v>4827</v>
      </c>
      <c r="F36" t="n">
        <v>5314</v>
      </c>
      <c r="G36" t="n">
        <v>4534</v>
      </c>
      <c r="H36" t="n">
        <v>3943</v>
      </c>
      <c r="I36" t="n">
        <v>3784</v>
      </c>
      <c r="J36" t="n">
        <v>3885</v>
      </c>
      <c r="K36" t="n">
        <v>3986</v>
      </c>
      <c r="L36" t="n">
        <v>3302</v>
      </c>
      <c r="M36" t="n">
        <v>3250</v>
      </c>
    </row>
    <row r="37">
      <c r="A37" s="5" t="inlineStr">
        <is>
          <t>Mio.Aktien im Umlauf</t>
        </is>
      </c>
      <c r="B37" s="5" t="inlineStr">
        <is>
          <t>Million shares outstanding</t>
        </is>
      </c>
      <c r="C37" t="n">
        <v>777.5</v>
      </c>
      <c r="D37" t="n">
        <v>776.9</v>
      </c>
      <c r="E37" t="n">
        <v>776.4</v>
      </c>
      <c r="F37" t="n">
        <v>775.71</v>
      </c>
      <c r="G37" t="n">
        <v>775.17</v>
      </c>
      <c r="H37" t="n">
        <v>802.3</v>
      </c>
      <c r="I37" t="n">
        <v>797.1</v>
      </c>
      <c r="J37" t="n">
        <v>785</v>
      </c>
      <c r="K37" t="n">
        <v>778.8</v>
      </c>
      <c r="L37" t="n">
        <v>698</v>
      </c>
      <c r="M37" t="n">
        <v>685.3</v>
      </c>
    </row>
    <row r="38">
      <c r="A38" s="5" t="inlineStr">
        <is>
          <t>Gezeichnetes Kapital (in Mio.)</t>
        </is>
      </c>
      <c r="B38" s="5" t="inlineStr">
        <is>
          <t>Subscribed Capital in M</t>
        </is>
      </c>
      <c r="C38" t="n">
        <v>38.8</v>
      </c>
      <c r="D38" t="n">
        <v>38.8</v>
      </c>
      <c r="E38" t="n">
        <v>38.8</v>
      </c>
      <c r="F38" t="n">
        <v>38.8</v>
      </c>
      <c r="G38" t="n">
        <v>38.8</v>
      </c>
      <c r="H38" t="n">
        <v>40.1</v>
      </c>
      <c r="I38" t="n">
        <v>39.9</v>
      </c>
      <c r="J38" t="n">
        <v>39.3</v>
      </c>
      <c r="K38" t="n">
        <v>38.9</v>
      </c>
      <c r="L38" t="n">
        <v>34.9</v>
      </c>
      <c r="M38" t="n">
        <v>34.3</v>
      </c>
    </row>
    <row r="39">
      <c r="A39" s="5" t="inlineStr">
        <is>
          <t>Ergebnis je Aktie (brutto)</t>
        </is>
      </c>
      <c r="B39" s="5" t="inlineStr">
        <is>
          <t>Earnings per share</t>
        </is>
      </c>
      <c r="C39" t="n">
        <v>0.37</v>
      </c>
      <c r="D39" t="n">
        <v>0.28</v>
      </c>
      <c r="E39" t="n">
        <v>0.34</v>
      </c>
      <c r="F39" t="n">
        <v>0.25</v>
      </c>
      <c r="G39" t="n">
        <v>0.27</v>
      </c>
      <c r="H39" t="n">
        <v>0.26</v>
      </c>
      <c r="I39" t="n">
        <v>0.34</v>
      </c>
      <c r="J39" t="n">
        <v>0.37</v>
      </c>
      <c r="K39" t="n">
        <v>0.29</v>
      </c>
      <c r="L39" t="n">
        <v>0.25</v>
      </c>
      <c r="M39" t="n">
        <v>0.26</v>
      </c>
    </row>
    <row r="40">
      <c r="A40" s="5" t="inlineStr">
        <is>
          <t>Ergebnis je Aktie (unverwässert)</t>
        </is>
      </c>
      <c r="B40" s="5" t="inlineStr">
        <is>
          <t>Basic Earnings per share</t>
        </is>
      </c>
      <c r="C40" t="n">
        <v>0.29</v>
      </c>
      <c r="D40" t="n">
        <v>0.23</v>
      </c>
      <c r="E40" t="n">
        <v>0.45</v>
      </c>
      <c r="F40" t="n">
        <v>0.22</v>
      </c>
      <c r="G40" t="n">
        <v>0.23</v>
      </c>
      <c r="H40" t="n">
        <v>0.22</v>
      </c>
      <c r="I40" t="n">
        <v>0.29</v>
      </c>
      <c r="J40" t="n">
        <v>0.31</v>
      </c>
      <c r="K40" t="n">
        <v>0.24</v>
      </c>
      <c r="L40" t="n">
        <v>0.2</v>
      </c>
      <c r="M40" t="n">
        <v>0.21</v>
      </c>
    </row>
    <row r="41">
      <c r="A41" s="5" t="inlineStr">
        <is>
          <t>Ergebnis je Aktie (verwässert)</t>
        </is>
      </c>
      <c r="B41" s="5" t="inlineStr">
        <is>
          <t>Diluted Earnings per share</t>
        </is>
      </c>
      <c r="C41" t="n">
        <v>0.28</v>
      </c>
      <c r="D41" t="n">
        <v>0.23</v>
      </c>
      <c r="E41" t="n">
        <v>0.44</v>
      </c>
      <c r="F41" t="n">
        <v>0.22</v>
      </c>
      <c r="G41" t="n">
        <v>0.23</v>
      </c>
      <c r="H41" t="n">
        <v>0.22</v>
      </c>
      <c r="I41" t="n">
        <v>0.29</v>
      </c>
      <c r="J41" t="n">
        <v>0.31</v>
      </c>
      <c r="K41" t="n">
        <v>0.24</v>
      </c>
      <c r="L41" t="n">
        <v>0.2</v>
      </c>
      <c r="M41" t="n">
        <v>0.21</v>
      </c>
    </row>
    <row r="42">
      <c r="A42" s="5" t="inlineStr">
        <is>
          <t>Dividende je Aktie</t>
        </is>
      </c>
      <c r="B42" s="5" t="inlineStr">
        <is>
          <t>Dividend per share</t>
        </is>
      </c>
      <c r="C42" t="n">
        <v>0.18</v>
      </c>
      <c r="D42" t="n">
        <v>0.17</v>
      </c>
      <c r="E42" t="n">
        <v>0.16</v>
      </c>
      <c r="F42" t="n">
        <v>0.15</v>
      </c>
      <c r="G42" t="n">
        <v>0.14</v>
      </c>
      <c r="H42" t="n">
        <v>0.14</v>
      </c>
      <c r="I42" t="n">
        <v>0.13</v>
      </c>
      <c r="J42" t="n">
        <v>0.12</v>
      </c>
      <c r="K42" t="n">
        <v>0.11</v>
      </c>
      <c r="L42" t="n">
        <v>0.09</v>
      </c>
      <c r="M42" t="n">
        <v>0.08</v>
      </c>
    </row>
    <row r="43">
      <c r="A43" s="5" t="inlineStr">
        <is>
          <t>Dividendenausschüttung in Mio</t>
        </is>
      </c>
      <c r="B43" s="5" t="inlineStr">
        <is>
          <t>Dividend Payment in M</t>
        </is>
      </c>
      <c r="C43" t="n">
        <v>130.4</v>
      </c>
      <c r="D43" t="n">
        <v>124.2</v>
      </c>
      <c r="E43" t="n">
        <v>118.6</v>
      </c>
      <c r="F43" t="n">
        <v>113</v>
      </c>
      <c r="G43" t="n">
        <v>111.1</v>
      </c>
      <c r="H43" t="n">
        <v>51.4</v>
      </c>
      <c r="I43" t="n">
        <v>75.59999999999999</v>
      </c>
      <c r="J43" t="n">
        <v>71.8</v>
      </c>
      <c r="K43" t="n">
        <v>48.4</v>
      </c>
      <c r="L43" t="n">
        <v>29.7</v>
      </c>
      <c r="M43" t="n">
        <v>29.6</v>
      </c>
    </row>
    <row r="44">
      <c r="A44" s="5" t="inlineStr">
        <is>
          <t>Umsatz je Aktie</t>
        </is>
      </c>
      <c r="B44" s="5" t="inlineStr">
        <is>
          <t>Revenue per share</t>
        </is>
      </c>
      <c r="C44" t="n">
        <v>2.93</v>
      </c>
      <c r="D44" t="n">
        <v>2.68</v>
      </c>
      <c r="E44" t="n">
        <v>2.61</v>
      </c>
      <c r="F44" t="n">
        <v>2.57</v>
      </c>
      <c r="G44" t="n">
        <v>2.12</v>
      </c>
      <c r="H44" t="n">
        <v>1.94</v>
      </c>
      <c r="I44" t="n">
        <v>2.05</v>
      </c>
      <c r="J44" t="n">
        <v>2.05</v>
      </c>
      <c r="K44" t="n">
        <v>1.87</v>
      </c>
      <c r="L44" t="n">
        <v>1.66</v>
      </c>
      <c r="M44" t="n">
        <v>1.68</v>
      </c>
    </row>
    <row r="45">
      <c r="A45" s="5" t="inlineStr">
        <is>
          <t>Buchwert je Aktie</t>
        </is>
      </c>
      <c r="B45" s="5" t="inlineStr">
        <is>
          <t>Book value per share</t>
        </is>
      </c>
      <c r="C45" t="n">
        <v>3.16</v>
      </c>
      <c r="D45" t="n">
        <v>3.21</v>
      </c>
      <c r="E45" t="n">
        <v>3.29</v>
      </c>
      <c r="F45" t="n">
        <v>3.17</v>
      </c>
      <c r="G45" t="n">
        <v>2.81</v>
      </c>
      <c r="H45" t="n">
        <v>2.67</v>
      </c>
      <c r="I45" t="n">
        <v>2.6</v>
      </c>
      <c r="J45" t="n">
        <v>2.43</v>
      </c>
      <c r="K45" t="n">
        <v>2.3</v>
      </c>
      <c r="L45" t="n">
        <v>2.06</v>
      </c>
      <c r="M45" t="n">
        <v>1.86</v>
      </c>
    </row>
    <row r="46">
      <c r="A46" s="5" t="inlineStr">
        <is>
          <t>Cashflow je Aktie</t>
        </is>
      </c>
      <c r="B46" s="5" t="inlineStr">
        <is>
          <t>Cashflow per share</t>
        </is>
      </c>
      <c r="C46" t="n">
        <v>0.47</v>
      </c>
      <c r="D46" t="n">
        <v>0.38</v>
      </c>
      <c r="E46" t="n">
        <v>0.49</v>
      </c>
      <c r="F46" t="n">
        <v>0.41</v>
      </c>
      <c r="G46" t="n">
        <v>0.48</v>
      </c>
      <c r="H46" t="n">
        <v>0.39</v>
      </c>
      <c r="I46" t="n">
        <v>0.35</v>
      </c>
      <c r="J46" t="n">
        <v>0.42</v>
      </c>
      <c r="K46" t="n">
        <v>0.39</v>
      </c>
      <c r="L46" t="n">
        <v>0.36</v>
      </c>
      <c r="M46" t="n">
        <v>0.35</v>
      </c>
    </row>
    <row r="47">
      <c r="A47" s="5" t="inlineStr">
        <is>
          <t>Bilanzsumme je Aktie</t>
        </is>
      </c>
      <c r="B47" s="5" t="inlineStr">
        <is>
          <t>Total assets per share</t>
        </is>
      </c>
      <c r="C47" t="n">
        <v>6.1</v>
      </c>
      <c r="D47" t="n">
        <v>6.25</v>
      </c>
      <c r="E47" t="n">
        <v>6.22</v>
      </c>
      <c r="F47" t="n">
        <v>6.85</v>
      </c>
      <c r="G47" t="n">
        <v>5.85</v>
      </c>
      <c r="H47" t="n">
        <v>4.92</v>
      </c>
      <c r="I47" t="n">
        <v>4.75</v>
      </c>
      <c r="J47" t="n">
        <v>4.95</v>
      </c>
      <c r="K47" t="n">
        <v>5.12</v>
      </c>
      <c r="L47" t="n">
        <v>4.73</v>
      </c>
      <c r="M47" t="n">
        <v>4.74</v>
      </c>
    </row>
    <row r="48">
      <c r="A48" s="5" t="inlineStr">
        <is>
          <t>Personal am Ende des Jahres</t>
        </is>
      </c>
      <c r="B48" s="5" t="inlineStr">
        <is>
          <t>Staff at the end of year</t>
        </is>
      </c>
      <c r="C48" t="n">
        <v>12224</v>
      </c>
      <c r="D48" t="n">
        <v>11382</v>
      </c>
      <c r="E48" t="n">
        <v>11074</v>
      </c>
      <c r="F48" t="n">
        <v>11479</v>
      </c>
      <c r="G48" t="n">
        <v>10851</v>
      </c>
      <c r="H48" t="n">
        <v>10685</v>
      </c>
      <c r="I48" t="n">
        <v>11035</v>
      </c>
      <c r="J48" t="n">
        <v>10831</v>
      </c>
      <c r="K48" t="n">
        <v>9357</v>
      </c>
      <c r="L48" t="n">
        <v>7188</v>
      </c>
      <c r="M48" t="n">
        <v>7546</v>
      </c>
    </row>
    <row r="49">
      <c r="A49" s="5" t="inlineStr">
        <is>
          <t>Personalaufwand in Mio. GBP</t>
        </is>
      </c>
      <c r="B49" s="5" t="inlineStr"/>
      <c r="C49" t="n">
        <v>815.4</v>
      </c>
      <c r="D49" t="n">
        <v>749.9</v>
      </c>
      <c r="E49" t="n">
        <v>724.4</v>
      </c>
      <c r="F49" t="n">
        <v>708.2</v>
      </c>
      <c r="G49" t="n">
        <v>590.6</v>
      </c>
      <c r="H49" t="n">
        <v>541.8</v>
      </c>
      <c r="I49" t="n">
        <v>566.1</v>
      </c>
      <c r="J49" t="n">
        <v>542.7</v>
      </c>
      <c r="K49" t="n">
        <v>469.6</v>
      </c>
      <c r="L49" t="n">
        <v>370.2</v>
      </c>
      <c r="M49" t="n">
        <v>357.8</v>
      </c>
    </row>
    <row r="50">
      <c r="A50" s="5" t="inlineStr">
        <is>
          <t>Aufwand je Mitarbeiter in GBP</t>
        </is>
      </c>
      <c r="B50" s="5" t="inlineStr"/>
      <c r="C50" t="n">
        <v>66705</v>
      </c>
      <c r="D50" t="n">
        <v>65885</v>
      </c>
      <c r="E50" t="n">
        <v>65414</v>
      </c>
      <c r="F50" t="n">
        <v>61695</v>
      </c>
      <c r="G50" t="n">
        <v>54428</v>
      </c>
      <c r="H50" t="n">
        <v>50707</v>
      </c>
      <c r="I50" t="n">
        <v>51300</v>
      </c>
      <c r="J50" t="n">
        <v>50106</v>
      </c>
      <c r="K50" t="n">
        <v>50187</v>
      </c>
      <c r="L50" t="n">
        <v>51503</v>
      </c>
      <c r="M50" t="n">
        <v>47416</v>
      </c>
    </row>
    <row r="51">
      <c r="A51" s="5" t="inlineStr">
        <is>
          <t>Umsatz je Mitarbeiter in GBP</t>
        </is>
      </c>
      <c r="B51" s="5" t="inlineStr"/>
      <c r="C51" t="n">
        <v>186207</v>
      </c>
      <c r="D51" t="n">
        <v>182797</v>
      </c>
      <c r="E51" t="n">
        <v>183068</v>
      </c>
      <c r="F51" t="n">
        <v>173569</v>
      </c>
      <c r="G51" t="n">
        <v>151802</v>
      </c>
      <c r="H51" t="n">
        <v>145409</v>
      </c>
      <c r="I51" t="n">
        <v>148373</v>
      </c>
      <c r="J51" t="n">
        <v>148260</v>
      </c>
      <c r="K51" t="n">
        <v>155531</v>
      </c>
      <c r="L51" t="n">
        <v>161658</v>
      </c>
      <c r="M51" t="n">
        <v>152465</v>
      </c>
    </row>
    <row r="52">
      <c r="A52" s="5" t="inlineStr">
        <is>
          <t>Bruttoergebnis je Mitarbeiter in GBP</t>
        </is>
      </c>
      <c r="B52" s="5" t="inlineStr"/>
      <c r="C52" t="n">
        <v>66934</v>
      </c>
      <c r="D52" t="n">
        <v>66816</v>
      </c>
      <c r="E52" t="n">
        <v>71636</v>
      </c>
      <c r="F52" t="n">
        <v>67532</v>
      </c>
      <c r="G52" t="n">
        <v>59902</v>
      </c>
      <c r="H52" t="n">
        <v>57819</v>
      </c>
      <c r="I52" t="n">
        <v>59465</v>
      </c>
      <c r="J52" t="n">
        <v>62478</v>
      </c>
      <c r="K52" t="n">
        <v>65780</v>
      </c>
      <c r="L52" t="n">
        <v>72649</v>
      </c>
      <c r="M52" t="n">
        <v>65492</v>
      </c>
    </row>
    <row r="53">
      <c r="A53" s="5" t="inlineStr">
        <is>
          <t>Gewinn je Mitarbeiter in GBP</t>
        </is>
      </c>
      <c r="B53" s="5" t="inlineStr"/>
      <c r="C53" t="n">
        <v>18210</v>
      </c>
      <c r="D53" t="n">
        <v>15727</v>
      </c>
      <c r="E53" t="n">
        <v>31606</v>
      </c>
      <c r="F53" t="n">
        <v>14914</v>
      </c>
      <c r="G53" t="n">
        <v>16782</v>
      </c>
      <c r="H53" t="n">
        <v>16565</v>
      </c>
      <c r="I53" t="n">
        <v>21051</v>
      </c>
      <c r="J53" t="n">
        <v>22463</v>
      </c>
      <c r="K53" t="n">
        <v>19761</v>
      </c>
      <c r="L53" t="n">
        <v>19310</v>
      </c>
      <c r="M53" t="n">
        <v>18394</v>
      </c>
    </row>
    <row r="54">
      <c r="A54" s="5" t="inlineStr">
        <is>
          <t>KGV (Kurs/Gewinn)</t>
        </is>
      </c>
      <c r="B54" s="5" t="inlineStr">
        <is>
          <t>PE (price/earnings)</t>
        </is>
      </c>
      <c r="C54" t="n">
        <v>22.8</v>
      </c>
      <c r="D54" t="n">
        <v>20.3</v>
      </c>
      <c r="E54" t="n">
        <v>10.7</v>
      </c>
      <c r="F54" t="n">
        <v>20.9</v>
      </c>
      <c r="G54" t="n">
        <v>16.3</v>
      </c>
      <c r="H54" t="n">
        <v>23.6</v>
      </c>
      <c r="I54" t="n">
        <v>18.2</v>
      </c>
      <c r="J54" t="n">
        <v>12.4</v>
      </c>
      <c r="K54" t="n">
        <v>14.7</v>
      </c>
      <c r="L54" t="n">
        <v>18.5</v>
      </c>
      <c r="M54" t="n">
        <v>12.4</v>
      </c>
    </row>
    <row r="55">
      <c r="A55" s="5" t="inlineStr">
        <is>
          <t>KUV (Kurs/Umsatz)</t>
        </is>
      </c>
      <c r="B55" s="5" t="inlineStr">
        <is>
          <t>PS (price/sales)</t>
        </is>
      </c>
      <c r="C55" t="n">
        <v>2.24</v>
      </c>
      <c r="D55" t="n">
        <v>1.76</v>
      </c>
      <c r="E55" t="n">
        <v>1.85</v>
      </c>
      <c r="F55" t="n">
        <v>1.79</v>
      </c>
      <c r="G55" t="n">
        <v>1.76</v>
      </c>
      <c r="H55" t="n">
        <v>2.68</v>
      </c>
      <c r="I55" t="n">
        <v>2.57</v>
      </c>
      <c r="J55" t="n">
        <v>1.87</v>
      </c>
      <c r="K55" t="n">
        <v>1.89</v>
      </c>
      <c r="L55" t="n">
        <v>2.22</v>
      </c>
      <c r="M55" t="n">
        <v>1.55</v>
      </c>
    </row>
    <row r="56">
      <c r="A56" s="5" t="inlineStr">
        <is>
          <t>KBV (Kurs/Buchwert)</t>
        </is>
      </c>
      <c r="B56" s="5" t="inlineStr">
        <is>
          <t>PB (price/book value)</t>
        </is>
      </c>
      <c r="C56" t="n">
        <v>2.08</v>
      </c>
      <c r="D56" t="n">
        <v>1.47</v>
      </c>
      <c r="E56" t="n">
        <v>1.46</v>
      </c>
      <c r="F56" t="n">
        <v>1.45</v>
      </c>
      <c r="G56" t="n">
        <v>1.33</v>
      </c>
      <c r="H56" t="n">
        <v>1.95</v>
      </c>
      <c r="I56" t="n">
        <v>2.03</v>
      </c>
      <c r="J56" t="n">
        <v>1.58</v>
      </c>
      <c r="K56" t="n">
        <v>1.53</v>
      </c>
      <c r="L56" t="n">
        <v>1.8</v>
      </c>
      <c r="M56" t="n">
        <v>1.4</v>
      </c>
    </row>
    <row r="57">
      <c r="A57" s="5" t="inlineStr">
        <is>
          <t>KCV (Kurs/Cashflow)</t>
        </is>
      </c>
      <c r="B57" s="5" t="inlineStr">
        <is>
          <t>PC (price/cashflow)</t>
        </is>
      </c>
      <c r="C57" t="n">
        <v>13.92</v>
      </c>
      <c r="D57" t="n">
        <v>12.39</v>
      </c>
      <c r="E57" t="n">
        <v>9.92</v>
      </c>
      <c r="F57" t="n">
        <v>11.06</v>
      </c>
      <c r="G57" t="n">
        <v>7.74</v>
      </c>
      <c r="H57" t="n">
        <v>13.34</v>
      </c>
      <c r="I57" t="n">
        <v>14.91</v>
      </c>
      <c r="J57" t="n">
        <v>9.07</v>
      </c>
      <c r="K57" t="n">
        <v>9</v>
      </c>
      <c r="L57" t="n">
        <v>10.25</v>
      </c>
      <c r="M57" t="n">
        <v>7.46</v>
      </c>
    </row>
    <row r="58">
      <c r="A58" s="5" t="inlineStr">
        <is>
          <t>Dividendenrendite in %</t>
        </is>
      </c>
      <c r="B58" s="5" t="inlineStr">
        <is>
          <t>Dividend Yield in %</t>
        </is>
      </c>
      <c r="C58" t="n">
        <v>2.66</v>
      </c>
      <c r="D58" t="n">
        <v>3.54</v>
      </c>
      <c r="E58" t="n">
        <v>3.29</v>
      </c>
      <c r="F58" t="n">
        <v>3.29</v>
      </c>
      <c r="G58" t="n">
        <v>3.73</v>
      </c>
      <c r="H58" t="n">
        <v>2.7</v>
      </c>
      <c r="I58" t="n">
        <v>2.46</v>
      </c>
      <c r="J58" t="n">
        <v>3.13</v>
      </c>
      <c r="K58" t="n">
        <v>3.12</v>
      </c>
      <c r="L58" t="n">
        <v>2.43</v>
      </c>
      <c r="M58" t="n">
        <v>3.08</v>
      </c>
    </row>
    <row r="59">
      <c r="A59" s="5" t="inlineStr">
        <is>
          <t>Gewinnrendite in %</t>
        </is>
      </c>
      <c r="B59" s="5" t="inlineStr">
        <is>
          <t>Return on profit in %</t>
        </is>
      </c>
      <c r="C59" t="n">
        <v>4.4</v>
      </c>
      <c r="D59" t="n">
        <v>4.9</v>
      </c>
      <c r="E59" t="n">
        <v>9.4</v>
      </c>
      <c r="F59" t="n">
        <v>4.8</v>
      </c>
      <c r="G59" t="n">
        <v>6.1</v>
      </c>
      <c r="H59" t="n">
        <v>4.2</v>
      </c>
      <c r="I59" t="n">
        <v>5.5</v>
      </c>
      <c r="J59" t="n">
        <v>8.1</v>
      </c>
      <c r="K59" t="n">
        <v>6.8</v>
      </c>
      <c r="L59" t="n">
        <v>5.4</v>
      </c>
      <c r="M59" t="n">
        <v>8.1</v>
      </c>
    </row>
    <row r="60">
      <c r="A60" s="5" t="inlineStr">
        <is>
          <t>Eigenkapitalrendite in %</t>
        </is>
      </c>
      <c r="B60" s="5" t="inlineStr">
        <is>
          <t>Return on Equity in %</t>
        </is>
      </c>
      <c r="C60" t="n">
        <v>9.06</v>
      </c>
      <c r="D60" t="n">
        <v>7.18</v>
      </c>
      <c r="E60" t="n">
        <v>13.69</v>
      </c>
      <c r="F60" t="n">
        <v>6.97</v>
      </c>
      <c r="G60" t="n">
        <v>8.359999999999999</v>
      </c>
      <c r="H60" t="n">
        <v>8.27</v>
      </c>
      <c r="I60" t="n">
        <v>11.19</v>
      </c>
      <c r="J60" t="n">
        <v>12.77</v>
      </c>
      <c r="K60" t="n">
        <v>10.31</v>
      </c>
      <c r="L60" t="n">
        <v>9.65</v>
      </c>
      <c r="M60" t="n">
        <v>10.9</v>
      </c>
    </row>
    <row r="61">
      <c r="A61" s="5" t="inlineStr">
        <is>
          <t>Umsatzrendite in %</t>
        </is>
      </c>
      <c r="B61" s="5" t="inlineStr">
        <is>
          <t>Return on sales in %</t>
        </is>
      </c>
      <c r="C61" t="n">
        <v>9.779999999999999</v>
      </c>
      <c r="D61" t="n">
        <v>8.6</v>
      </c>
      <c r="E61" t="n">
        <v>17.26</v>
      </c>
      <c r="F61" t="n">
        <v>8.59</v>
      </c>
      <c r="G61" t="n">
        <v>11.06</v>
      </c>
      <c r="H61" t="n">
        <v>11.39</v>
      </c>
      <c r="I61" t="n">
        <v>14.19</v>
      </c>
      <c r="J61" t="n">
        <v>15.15</v>
      </c>
      <c r="K61" t="n">
        <v>12.71</v>
      </c>
      <c r="L61" t="n">
        <v>11.94</v>
      </c>
      <c r="M61" t="n">
        <v>12.06</v>
      </c>
    </row>
    <row r="62">
      <c r="A62" s="5" t="inlineStr">
        <is>
          <t>Gesamtkapitalrendite in %</t>
        </is>
      </c>
      <c r="B62" s="5" t="inlineStr">
        <is>
          <t>Total Return on Investment in %</t>
        </is>
      </c>
      <c r="C62" t="n">
        <v>4.69</v>
      </c>
      <c r="D62" t="n">
        <v>3.69</v>
      </c>
      <c r="E62" t="n">
        <v>7.25</v>
      </c>
      <c r="F62" t="n">
        <v>3.22</v>
      </c>
      <c r="G62" t="n">
        <v>4.02</v>
      </c>
      <c r="H62" t="n">
        <v>4.49</v>
      </c>
      <c r="I62" t="n">
        <v>6.14</v>
      </c>
      <c r="J62" t="n">
        <v>6.26</v>
      </c>
      <c r="K62" t="n">
        <v>4.64</v>
      </c>
      <c r="L62" t="n">
        <v>4.2</v>
      </c>
      <c r="M62" t="n">
        <v>4.27</v>
      </c>
    </row>
    <row r="63">
      <c r="A63" s="5" t="inlineStr">
        <is>
          <t>Return on Investment in %</t>
        </is>
      </c>
      <c r="B63" s="5" t="inlineStr">
        <is>
          <t>Return on Investment in %</t>
        </is>
      </c>
      <c r="C63" t="n">
        <v>4.69</v>
      </c>
      <c r="D63" t="n">
        <v>3.69</v>
      </c>
      <c r="E63" t="n">
        <v>7.25</v>
      </c>
      <c r="F63" t="n">
        <v>3.22</v>
      </c>
      <c r="G63" t="n">
        <v>4.02</v>
      </c>
      <c r="H63" t="n">
        <v>4.49</v>
      </c>
      <c r="I63" t="n">
        <v>6.14</v>
      </c>
      <c r="J63" t="n">
        <v>6.26</v>
      </c>
      <c r="K63" t="n">
        <v>4.64</v>
      </c>
      <c r="L63" t="n">
        <v>4.2</v>
      </c>
      <c r="M63" t="n">
        <v>4.27</v>
      </c>
    </row>
    <row r="64">
      <c r="A64" s="5" t="inlineStr">
        <is>
          <t>Arbeitsintensität in %</t>
        </is>
      </c>
      <c r="B64" s="5" t="inlineStr">
        <is>
          <t>Work Intensity in %</t>
        </is>
      </c>
      <c r="C64" t="n">
        <v>23.32</v>
      </c>
      <c r="D64" t="n">
        <v>22.86</v>
      </c>
      <c r="E64" t="n">
        <v>20.25</v>
      </c>
      <c r="F64" t="n">
        <v>20.43</v>
      </c>
      <c r="G64" t="n">
        <v>20.47</v>
      </c>
      <c r="H64" t="n">
        <v>19.5</v>
      </c>
      <c r="I64" t="n">
        <v>20.04</v>
      </c>
      <c r="J64" t="n">
        <v>18.16</v>
      </c>
      <c r="K64" t="n">
        <v>17.47</v>
      </c>
      <c r="L64" t="n">
        <v>16.25</v>
      </c>
      <c r="M64" t="n">
        <v>15.86</v>
      </c>
    </row>
    <row r="65">
      <c r="A65" s="5" t="inlineStr">
        <is>
          <t>Eigenkapitalquote in %</t>
        </is>
      </c>
      <c r="B65" s="5" t="inlineStr">
        <is>
          <t>Equity Ratio in %</t>
        </is>
      </c>
      <c r="C65" t="n">
        <v>51.79</v>
      </c>
      <c r="D65" t="n">
        <v>51.31</v>
      </c>
      <c r="E65" t="n">
        <v>52.97</v>
      </c>
      <c r="F65" t="n">
        <v>46.23</v>
      </c>
      <c r="G65" t="n">
        <v>48.04</v>
      </c>
      <c r="H65" t="n">
        <v>54.29</v>
      </c>
      <c r="I65" t="n">
        <v>54.88</v>
      </c>
      <c r="J65" t="n">
        <v>49.05</v>
      </c>
      <c r="K65" t="n">
        <v>44.99</v>
      </c>
      <c r="L65" t="n">
        <v>43.56</v>
      </c>
      <c r="M65" t="n">
        <v>39.18</v>
      </c>
    </row>
    <row r="66">
      <c r="A66" s="5" t="inlineStr">
        <is>
          <t>Fremdkapitalquote in %</t>
        </is>
      </c>
      <c r="B66" s="5" t="inlineStr">
        <is>
          <t>Debt Ratio in %</t>
        </is>
      </c>
      <c r="C66" t="n">
        <v>48.21</v>
      </c>
      <c r="D66" t="n">
        <v>48.69</v>
      </c>
      <c r="E66" t="n">
        <v>47.03</v>
      </c>
      <c r="F66" t="n">
        <v>53.77</v>
      </c>
      <c r="G66" t="n">
        <v>51.96</v>
      </c>
      <c r="H66" t="n">
        <v>45.71</v>
      </c>
      <c r="I66" t="n">
        <v>45.12</v>
      </c>
      <c r="J66" t="n">
        <v>50.95</v>
      </c>
      <c r="K66" t="n">
        <v>55.01</v>
      </c>
      <c r="L66" t="n">
        <v>56.44</v>
      </c>
      <c r="M66" t="n">
        <v>60.82</v>
      </c>
    </row>
    <row r="67">
      <c r="A67" s="5" t="inlineStr">
        <is>
          <t>Verschuldungsgrad in %</t>
        </is>
      </c>
      <c r="B67" s="5" t="inlineStr">
        <is>
          <t>Finance Gearing in %</t>
        </is>
      </c>
      <c r="C67" t="n">
        <v>93.09</v>
      </c>
      <c r="D67" t="n">
        <v>94.89</v>
      </c>
      <c r="E67" t="n">
        <v>88.8</v>
      </c>
      <c r="F67" t="n">
        <v>116.31</v>
      </c>
      <c r="G67" t="n">
        <v>108.14</v>
      </c>
      <c r="H67" t="n">
        <v>84.2</v>
      </c>
      <c r="I67" t="n">
        <v>82.22</v>
      </c>
      <c r="J67" t="n">
        <v>103.88</v>
      </c>
      <c r="K67" t="n">
        <v>122.28</v>
      </c>
      <c r="L67" t="n">
        <v>129.58</v>
      </c>
      <c r="M67" t="n">
        <v>155.21</v>
      </c>
    </row>
    <row r="68">
      <c r="A68" s="5" t="inlineStr">
        <is>
          <t>Bruttoergebnis Marge in %</t>
        </is>
      </c>
      <c r="B68" s="5" t="inlineStr">
        <is>
          <t>Gross Profit Marge in %</t>
        </is>
      </c>
      <c r="C68" t="n">
        <v>35.95</v>
      </c>
      <c r="D68" t="n">
        <v>36.54</v>
      </c>
      <c r="E68" t="n">
        <v>39.14</v>
      </c>
      <c r="F68" t="n">
        <v>38.92</v>
      </c>
      <c r="G68" t="n">
        <v>39.47</v>
      </c>
      <c r="H68" t="n">
        <v>39.76</v>
      </c>
      <c r="I68" t="n">
        <v>40.09</v>
      </c>
      <c r="J68" t="n">
        <v>42.14</v>
      </c>
      <c r="K68" t="n">
        <v>42.3</v>
      </c>
      <c r="L68" t="n">
        <v>44.94</v>
      </c>
    </row>
    <row r="69">
      <c r="A69" s="5" t="inlineStr">
        <is>
          <t>Kurzfristige Vermögensquote in %</t>
        </is>
      </c>
      <c r="B69" s="5" t="inlineStr">
        <is>
          <t>Current Assets Ratio in %</t>
        </is>
      </c>
      <c r="C69" t="n">
        <v>23.31</v>
      </c>
      <c r="D69" t="n">
        <v>22.87</v>
      </c>
      <c r="E69" t="n">
        <v>20.25</v>
      </c>
      <c r="F69" t="n">
        <v>20.42</v>
      </c>
      <c r="G69" t="n">
        <v>20.47</v>
      </c>
      <c r="H69" t="n">
        <v>19.5</v>
      </c>
      <c r="I69" t="n">
        <v>20.04</v>
      </c>
      <c r="J69" t="n">
        <v>18.16</v>
      </c>
      <c r="K69" t="n">
        <v>17.47</v>
      </c>
      <c r="L69" t="n">
        <v>16.24</v>
      </c>
    </row>
    <row r="70">
      <c r="A70" s="5" t="inlineStr">
        <is>
          <t>Nettogewinn Marge in %</t>
        </is>
      </c>
      <c r="B70" s="5" t="inlineStr">
        <is>
          <t>Net Profit Marge in %</t>
        </is>
      </c>
      <c r="C70" t="n">
        <v>9.779999999999999</v>
      </c>
      <c r="D70" t="n">
        <v>8.6</v>
      </c>
      <c r="E70" t="n">
        <v>17.27</v>
      </c>
      <c r="F70" t="n">
        <v>8.59</v>
      </c>
      <c r="G70" t="n">
        <v>11.06</v>
      </c>
      <c r="H70" t="n">
        <v>11.39</v>
      </c>
      <c r="I70" t="n">
        <v>14.19</v>
      </c>
      <c r="J70" t="n">
        <v>15.15</v>
      </c>
      <c r="K70" t="n">
        <v>12.71</v>
      </c>
      <c r="L70" t="n">
        <v>11.94</v>
      </c>
    </row>
    <row r="71">
      <c r="A71" s="5" t="inlineStr">
        <is>
          <t>Operative Ergebnis Marge in %</t>
        </is>
      </c>
      <c r="B71" s="5" t="inlineStr">
        <is>
          <t>EBIT Marge in %</t>
        </is>
      </c>
      <c r="C71" t="n">
        <v>14.29</v>
      </c>
      <c r="D71" t="n">
        <v>12.33</v>
      </c>
      <c r="E71" t="n">
        <v>15.01</v>
      </c>
      <c r="F71" t="n">
        <v>11.73</v>
      </c>
      <c r="G71" t="n">
        <v>14.37</v>
      </c>
      <c r="H71" t="n">
        <v>15.2</v>
      </c>
      <c r="I71" t="n">
        <v>18.34</v>
      </c>
      <c r="J71" t="n">
        <v>20.15</v>
      </c>
      <c r="K71" t="n">
        <v>18.04</v>
      </c>
      <c r="L71" t="n">
        <v>18.94</v>
      </c>
    </row>
    <row r="72">
      <c r="A72" s="5" t="inlineStr">
        <is>
          <t>Vermögensumsschlag in %</t>
        </is>
      </c>
      <c r="B72" s="5" t="inlineStr">
        <is>
          <t>Asset Turnover in %</t>
        </is>
      </c>
      <c r="C72" t="n">
        <v>47.98</v>
      </c>
      <c r="D72" t="n">
        <v>42.85</v>
      </c>
      <c r="E72" t="n">
        <v>41.99</v>
      </c>
      <c r="F72" t="n">
        <v>37.49</v>
      </c>
      <c r="G72" t="n">
        <v>36.33</v>
      </c>
      <c r="H72" t="n">
        <v>39.41</v>
      </c>
      <c r="I72" t="n">
        <v>43.26</v>
      </c>
      <c r="J72" t="n">
        <v>41.34</v>
      </c>
      <c r="K72" t="n">
        <v>36.5</v>
      </c>
      <c r="L72" t="n">
        <v>35.19</v>
      </c>
    </row>
    <row r="73">
      <c r="A73" s="5" t="inlineStr">
        <is>
          <t>Langfristige Vermögensquote in %</t>
        </is>
      </c>
      <c r="B73" s="5" t="inlineStr">
        <is>
          <t>Non-Current Assets Ratio in %</t>
        </is>
      </c>
      <c r="C73" t="n">
        <v>76.69</v>
      </c>
      <c r="D73" t="n">
        <v>77.15000000000001</v>
      </c>
      <c r="E73" t="n">
        <v>79.73999999999999</v>
      </c>
      <c r="F73" t="n">
        <v>79.56</v>
      </c>
      <c r="G73" t="n">
        <v>79.53</v>
      </c>
      <c r="H73" t="n">
        <v>80.5</v>
      </c>
      <c r="I73" t="n">
        <v>79.97</v>
      </c>
      <c r="J73" t="n">
        <v>81.83</v>
      </c>
      <c r="K73" t="n">
        <v>82.54000000000001</v>
      </c>
      <c r="L73" t="n">
        <v>83.73999999999999</v>
      </c>
    </row>
    <row r="74">
      <c r="A74" s="5" t="inlineStr">
        <is>
          <t>Gesamtkapitalrentabilität</t>
        </is>
      </c>
      <c r="B74" s="5" t="inlineStr">
        <is>
          <t>ROA Return on Assets in %</t>
        </is>
      </c>
      <c r="C74" t="n">
        <v>4.69</v>
      </c>
      <c r="D74" t="n">
        <v>3.69</v>
      </c>
      <c r="E74" t="n">
        <v>7.25</v>
      </c>
      <c r="F74" t="n">
        <v>3.22</v>
      </c>
      <c r="G74" t="n">
        <v>4.02</v>
      </c>
      <c r="H74" t="n">
        <v>4.49</v>
      </c>
      <c r="I74" t="n">
        <v>6.14</v>
      </c>
      <c r="J74" t="n">
        <v>6.26</v>
      </c>
      <c r="K74" t="n">
        <v>4.64</v>
      </c>
      <c r="L74" t="n">
        <v>4.2</v>
      </c>
    </row>
    <row r="75">
      <c r="A75" s="5" t="inlineStr">
        <is>
          <t>Ertrag des eingesetzten Kapitals</t>
        </is>
      </c>
      <c r="B75" s="5" t="inlineStr">
        <is>
          <t>ROCE Return on Cap. Empl. in %</t>
        </is>
      </c>
      <c r="C75" t="n">
        <v>8.43</v>
      </c>
      <c r="D75" t="n">
        <v>6.05</v>
      </c>
      <c r="E75" t="n">
        <v>7.28</v>
      </c>
      <c r="F75" t="n">
        <v>5.13</v>
      </c>
      <c r="G75" t="n">
        <v>5.85</v>
      </c>
      <c r="H75" t="n">
        <v>6.88</v>
      </c>
      <c r="I75" t="n">
        <v>8.94</v>
      </c>
      <c r="J75" t="n">
        <v>9.81</v>
      </c>
      <c r="K75" t="n">
        <v>7.47</v>
      </c>
      <c r="L75" t="n">
        <v>7.5</v>
      </c>
    </row>
    <row r="76">
      <c r="A76" s="5" t="inlineStr">
        <is>
          <t>Eigenkapital zu Anlagevermögen</t>
        </is>
      </c>
      <c r="B76" s="5" t="inlineStr">
        <is>
          <t>Equity to Fixed Assets in %</t>
        </is>
      </c>
      <c r="C76" t="n">
        <v>67.54000000000001</v>
      </c>
      <c r="D76" t="n">
        <v>66.51000000000001</v>
      </c>
      <c r="E76" t="n">
        <v>66.41</v>
      </c>
      <c r="F76" t="n">
        <v>58.09</v>
      </c>
      <c r="G76" t="n">
        <v>60.43</v>
      </c>
      <c r="H76" t="n">
        <v>67.45</v>
      </c>
      <c r="I76" t="n">
        <v>68.61</v>
      </c>
      <c r="J76" t="n">
        <v>59.92</v>
      </c>
      <c r="K76" t="n">
        <v>54.5</v>
      </c>
      <c r="L76" t="n">
        <v>52.01</v>
      </c>
    </row>
    <row r="77">
      <c r="A77" s="5" t="inlineStr">
        <is>
          <t>Liquidität Dritten Grades</t>
        </is>
      </c>
      <c r="B77" s="5" t="inlineStr">
        <is>
          <t>Current Ratio in %</t>
        </is>
      </c>
      <c r="C77" t="n">
        <v>124.96</v>
      </c>
      <c r="D77" t="n">
        <v>179.77</v>
      </c>
      <c r="E77" t="n">
        <v>151.31</v>
      </c>
      <c r="F77" t="n">
        <v>142.73</v>
      </c>
      <c r="G77" t="n">
        <v>188.58</v>
      </c>
      <c r="H77" t="n">
        <v>151.17</v>
      </c>
      <c r="I77" t="n">
        <v>178.69</v>
      </c>
      <c r="J77" t="n">
        <v>120.02</v>
      </c>
      <c r="K77" t="n">
        <v>148.16</v>
      </c>
      <c r="L77" t="n">
        <v>145.41</v>
      </c>
    </row>
    <row r="78">
      <c r="A78" s="5" t="inlineStr">
        <is>
          <t>Operativer Cashflow</t>
        </is>
      </c>
      <c r="B78" s="5" t="inlineStr">
        <is>
          <t>Operating Cashflow in M</t>
        </is>
      </c>
      <c r="C78" t="n">
        <v>10822.8</v>
      </c>
      <c r="D78" t="n">
        <v>9625.790999999999</v>
      </c>
      <c r="E78" t="n">
        <v>7701.888</v>
      </c>
      <c r="F78" t="n">
        <v>8579.3526</v>
      </c>
      <c r="G78" t="n">
        <v>5999.815799999999</v>
      </c>
      <c r="H78" t="n">
        <v>10702.682</v>
      </c>
      <c r="I78" t="n">
        <v>11884.761</v>
      </c>
      <c r="J78" t="n">
        <v>7119.95</v>
      </c>
      <c r="K78" t="n">
        <v>7009.2</v>
      </c>
      <c r="L78" t="n">
        <v>7154.5</v>
      </c>
    </row>
    <row r="79">
      <c r="A79" s="5" t="inlineStr">
        <is>
          <t>Aktienrückkauf</t>
        </is>
      </c>
      <c r="B79" s="5" t="inlineStr">
        <is>
          <t>Share Buyback in M</t>
        </is>
      </c>
      <c r="C79" t="n">
        <v>-0.6000000000000227</v>
      </c>
      <c r="D79" t="n">
        <v>-0.5</v>
      </c>
      <c r="E79" t="n">
        <v>-0.6899999999999409</v>
      </c>
      <c r="F79" t="n">
        <v>-0.5400000000000773</v>
      </c>
      <c r="G79" t="n">
        <v>27.13</v>
      </c>
      <c r="H79" t="n">
        <v>-5.199999999999932</v>
      </c>
      <c r="I79" t="n">
        <v>-12.10000000000002</v>
      </c>
      <c r="J79" t="n">
        <v>-6.200000000000045</v>
      </c>
      <c r="K79" t="n">
        <v>-80.79999999999995</v>
      </c>
      <c r="L79" t="n">
        <v>-12.70000000000005</v>
      </c>
    </row>
    <row r="80">
      <c r="A80" s="5" t="inlineStr">
        <is>
          <t>Umsatzwachstum 1J in %</t>
        </is>
      </c>
      <c r="B80" s="5" t="inlineStr">
        <is>
          <t>Revenue Growth 1Y in %</t>
        </is>
      </c>
      <c r="C80" t="n">
        <v>9.369999999999999</v>
      </c>
      <c r="D80" t="n">
        <v>2.66</v>
      </c>
      <c r="E80" t="n">
        <v>1.76</v>
      </c>
      <c r="F80" t="n">
        <v>20.95</v>
      </c>
      <c r="G80" t="n">
        <v>5.98</v>
      </c>
      <c r="H80" t="n">
        <v>-5.07</v>
      </c>
      <c r="I80" t="n">
        <v>1.93</v>
      </c>
      <c r="J80" t="n">
        <v>10.38</v>
      </c>
      <c r="K80" t="n">
        <v>25.22</v>
      </c>
      <c r="L80" t="n">
        <v>0.96</v>
      </c>
    </row>
    <row r="81">
      <c r="A81" s="5" t="inlineStr">
        <is>
          <t>Umsatzwachstum 3J in %</t>
        </is>
      </c>
      <c r="B81" s="5" t="inlineStr">
        <is>
          <t>Revenue Growth 3Y in %</t>
        </is>
      </c>
      <c r="C81" t="n">
        <v>4.6</v>
      </c>
      <c r="D81" t="n">
        <v>8.460000000000001</v>
      </c>
      <c r="E81" t="n">
        <v>9.56</v>
      </c>
      <c r="F81" t="n">
        <v>7.29</v>
      </c>
      <c r="G81" t="n">
        <v>0.95</v>
      </c>
      <c r="H81" t="n">
        <v>2.41</v>
      </c>
      <c r="I81" t="n">
        <v>12.51</v>
      </c>
      <c r="J81" t="n">
        <v>12.19</v>
      </c>
      <c r="K81" t="inlineStr">
        <is>
          <t>-</t>
        </is>
      </c>
      <c r="L81" t="inlineStr">
        <is>
          <t>-</t>
        </is>
      </c>
    </row>
    <row r="82">
      <c r="A82" s="5" t="inlineStr">
        <is>
          <t>Umsatzwachstum 5J in %</t>
        </is>
      </c>
      <c r="B82" s="5" t="inlineStr">
        <is>
          <t>Revenue Growth 5Y in %</t>
        </is>
      </c>
      <c r="C82" t="n">
        <v>8.140000000000001</v>
      </c>
      <c r="D82" t="n">
        <v>5.26</v>
      </c>
      <c r="E82" t="n">
        <v>5.11</v>
      </c>
      <c r="F82" t="n">
        <v>6.83</v>
      </c>
      <c r="G82" t="n">
        <v>7.69</v>
      </c>
      <c r="H82" t="n">
        <v>6.68</v>
      </c>
      <c r="I82" t="inlineStr">
        <is>
          <t>-</t>
        </is>
      </c>
      <c r="J82" t="inlineStr">
        <is>
          <t>-</t>
        </is>
      </c>
      <c r="K82" t="inlineStr">
        <is>
          <t>-</t>
        </is>
      </c>
      <c r="L82" t="inlineStr">
        <is>
          <t>-</t>
        </is>
      </c>
    </row>
    <row r="83">
      <c r="A83" s="5" t="inlineStr">
        <is>
          <t>Umsatzwachstum 10J in %</t>
        </is>
      </c>
      <c r="B83" s="5" t="inlineStr">
        <is>
          <t>Revenue Growth 10Y in %</t>
        </is>
      </c>
      <c r="C83" t="n">
        <v>7.41</v>
      </c>
      <c r="D83" t="inlineStr">
        <is>
          <t>-</t>
        </is>
      </c>
      <c r="E83" t="inlineStr">
        <is>
          <t>-</t>
        </is>
      </c>
      <c r="F83" t="inlineStr">
        <is>
          <t>-</t>
        </is>
      </c>
      <c r="G83" t="inlineStr">
        <is>
          <t>-</t>
        </is>
      </c>
      <c r="H83" t="inlineStr">
        <is>
          <t>-</t>
        </is>
      </c>
      <c r="I83" t="inlineStr">
        <is>
          <t>-</t>
        </is>
      </c>
      <c r="J83" t="inlineStr">
        <is>
          <t>-</t>
        </is>
      </c>
      <c r="K83" t="inlineStr">
        <is>
          <t>-</t>
        </is>
      </c>
      <c r="L83" t="inlineStr">
        <is>
          <t>-</t>
        </is>
      </c>
    </row>
    <row r="84">
      <c r="A84" s="5" t="inlineStr">
        <is>
          <t>Gewinnwachstum 1J in %</t>
        </is>
      </c>
      <c r="B84" s="5" t="inlineStr">
        <is>
          <t>Earnings Growth 1Y in %</t>
        </is>
      </c>
      <c r="C84" t="n">
        <v>24.36</v>
      </c>
      <c r="D84" t="n">
        <v>-48.86</v>
      </c>
      <c r="E84" t="n">
        <v>104.44</v>
      </c>
      <c r="F84" t="n">
        <v>-5.99</v>
      </c>
      <c r="G84" t="n">
        <v>2.88</v>
      </c>
      <c r="H84" t="n">
        <v>-23.81</v>
      </c>
      <c r="I84" t="n">
        <v>-4.52</v>
      </c>
      <c r="J84" t="n">
        <v>31.58</v>
      </c>
      <c r="K84" t="n">
        <v>33.21</v>
      </c>
      <c r="L84" t="inlineStr">
        <is>
          <t>-</t>
        </is>
      </c>
    </row>
    <row r="85">
      <c r="A85" s="5" t="inlineStr">
        <is>
          <t>Gewinnwachstum 3J in %</t>
        </is>
      </c>
      <c r="B85" s="5" t="inlineStr">
        <is>
          <t>Earnings Growth 3Y in %</t>
        </is>
      </c>
      <c r="C85" t="n">
        <v>26.65</v>
      </c>
      <c r="D85" t="n">
        <v>16.53</v>
      </c>
      <c r="E85" t="n">
        <v>33.78</v>
      </c>
      <c r="F85" t="n">
        <v>-8.970000000000001</v>
      </c>
      <c r="G85" t="n">
        <v>-8.48</v>
      </c>
      <c r="H85" t="n">
        <v>1.08</v>
      </c>
      <c r="I85" t="n">
        <v>20.09</v>
      </c>
      <c r="J85" t="n">
        <v>21.6</v>
      </c>
      <c r="K85" t="inlineStr">
        <is>
          <t>-</t>
        </is>
      </c>
      <c r="L85" t="inlineStr">
        <is>
          <t>-</t>
        </is>
      </c>
    </row>
    <row r="86">
      <c r="A86" s="5" t="inlineStr">
        <is>
          <t>Gewinnwachstum 5J in %</t>
        </is>
      </c>
      <c r="B86" s="5" t="inlineStr">
        <is>
          <t>Earnings Growth 5Y in %</t>
        </is>
      </c>
      <c r="C86" t="n">
        <v>15.37</v>
      </c>
      <c r="D86" t="n">
        <v>5.73</v>
      </c>
      <c r="E86" t="n">
        <v>14.6</v>
      </c>
      <c r="F86" t="n">
        <v>0.03</v>
      </c>
      <c r="G86" t="n">
        <v>7.87</v>
      </c>
      <c r="H86" t="n">
        <v>7.29</v>
      </c>
      <c r="I86" t="inlineStr">
        <is>
          <t>-</t>
        </is>
      </c>
      <c r="J86" t="inlineStr">
        <is>
          <t>-</t>
        </is>
      </c>
      <c r="K86" t="inlineStr">
        <is>
          <t>-</t>
        </is>
      </c>
      <c r="L86" t="inlineStr">
        <is>
          <t>-</t>
        </is>
      </c>
    </row>
    <row r="87">
      <c r="A87" s="5" t="inlineStr">
        <is>
          <t>Gewinnwachstum 10J in %</t>
        </is>
      </c>
      <c r="B87" s="5" t="inlineStr">
        <is>
          <t>Earnings Growth 10Y in %</t>
        </is>
      </c>
      <c r="C87" t="n">
        <v>11.33</v>
      </c>
      <c r="D87" t="inlineStr">
        <is>
          <t>-</t>
        </is>
      </c>
      <c r="E87" t="inlineStr">
        <is>
          <t>-</t>
        </is>
      </c>
      <c r="F87" t="inlineStr">
        <is>
          <t>-</t>
        </is>
      </c>
      <c r="G87" t="inlineStr">
        <is>
          <t>-</t>
        </is>
      </c>
      <c r="H87" t="inlineStr">
        <is>
          <t>-</t>
        </is>
      </c>
      <c r="I87" t="inlineStr">
        <is>
          <t>-</t>
        </is>
      </c>
      <c r="J87" t="inlineStr">
        <is>
          <t>-</t>
        </is>
      </c>
      <c r="K87" t="inlineStr">
        <is>
          <t>-</t>
        </is>
      </c>
      <c r="L87" t="inlineStr">
        <is>
          <t>-</t>
        </is>
      </c>
    </row>
    <row r="88">
      <c r="A88" s="5" t="inlineStr">
        <is>
          <t>PEG Ratio</t>
        </is>
      </c>
      <c r="B88" s="5" t="inlineStr">
        <is>
          <t>KGW Kurs/Gewinn/Wachstum</t>
        </is>
      </c>
      <c r="C88" t="n">
        <v>1.48</v>
      </c>
      <c r="D88" t="n">
        <v>3.54</v>
      </c>
      <c r="E88" t="n">
        <v>0.73</v>
      </c>
      <c r="F88" t="n">
        <v>696.67</v>
      </c>
      <c r="G88" t="n">
        <v>2.07</v>
      </c>
      <c r="H88" t="n">
        <v>3.24</v>
      </c>
      <c r="I88" t="inlineStr">
        <is>
          <t>-</t>
        </is>
      </c>
      <c r="J88" t="inlineStr">
        <is>
          <t>-</t>
        </is>
      </c>
      <c r="K88" t="inlineStr">
        <is>
          <t>-</t>
        </is>
      </c>
      <c r="L88" t="inlineStr">
        <is>
          <t>-</t>
        </is>
      </c>
    </row>
    <row r="89">
      <c r="A89" s="5" t="inlineStr">
        <is>
          <t>EBIT-Wachstum 1J in %</t>
        </is>
      </c>
      <c r="B89" s="5" t="inlineStr">
        <is>
          <t>EBIT Growth 1Y in %</t>
        </is>
      </c>
      <c r="C89" t="n">
        <v>26.77</v>
      </c>
      <c r="D89" t="n">
        <v>-15.65</v>
      </c>
      <c r="E89" t="n">
        <v>30.17</v>
      </c>
      <c r="F89" t="n">
        <v>-1.23</v>
      </c>
      <c r="G89" t="n">
        <v>0.17</v>
      </c>
      <c r="H89" t="n">
        <v>-21.35</v>
      </c>
      <c r="I89" t="n">
        <v>-7.2</v>
      </c>
      <c r="J89" t="n">
        <v>23.28</v>
      </c>
      <c r="K89" t="n">
        <v>19.26</v>
      </c>
      <c r="L89" t="n">
        <v>-5.46</v>
      </c>
    </row>
    <row r="90">
      <c r="A90" s="5" t="inlineStr">
        <is>
          <t>EBIT-Wachstum 3J in %</t>
        </is>
      </c>
      <c r="B90" s="5" t="inlineStr">
        <is>
          <t>EBIT Growth 3Y in %</t>
        </is>
      </c>
      <c r="C90" t="n">
        <v>13.76</v>
      </c>
      <c r="D90" t="n">
        <v>4.43</v>
      </c>
      <c r="E90" t="n">
        <v>9.699999999999999</v>
      </c>
      <c r="F90" t="n">
        <v>-7.47</v>
      </c>
      <c r="G90" t="n">
        <v>-9.460000000000001</v>
      </c>
      <c r="H90" t="n">
        <v>-1.76</v>
      </c>
      <c r="I90" t="n">
        <v>11.78</v>
      </c>
      <c r="J90" t="n">
        <v>12.36</v>
      </c>
      <c r="K90" t="inlineStr">
        <is>
          <t>-</t>
        </is>
      </c>
      <c r="L90" t="inlineStr">
        <is>
          <t>-</t>
        </is>
      </c>
    </row>
    <row r="91">
      <c r="A91" s="5" t="inlineStr">
        <is>
          <t>EBIT-Wachstum 5J in %</t>
        </is>
      </c>
      <c r="B91" s="5" t="inlineStr">
        <is>
          <t>EBIT Growth 5Y in %</t>
        </is>
      </c>
      <c r="C91" t="n">
        <v>8.050000000000001</v>
      </c>
      <c r="D91" t="n">
        <v>-1.58</v>
      </c>
      <c r="E91" t="n">
        <v>0.11</v>
      </c>
      <c r="F91" t="n">
        <v>-1.27</v>
      </c>
      <c r="G91" t="n">
        <v>2.83</v>
      </c>
      <c r="H91" t="n">
        <v>1.71</v>
      </c>
      <c r="I91" t="inlineStr">
        <is>
          <t>-</t>
        </is>
      </c>
      <c r="J91" t="inlineStr">
        <is>
          <t>-</t>
        </is>
      </c>
      <c r="K91" t="inlineStr">
        <is>
          <t>-</t>
        </is>
      </c>
      <c r="L91" t="inlineStr">
        <is>
          <t>-</t>
        </is>
      </c>
    </row>
    <row r="92">
      <c r="A92" s="5" t="inlineStr">
        <is>
          <t>EBIT-Wachstum 10J in %</t>
        </is>
      </c>
      <c r="B92" s="5" t="inlineStr">
        <is>
          <t>EBIT Growth 10Y in %</t>
        </is>
      </c>
      <c r="C92" t="n">
        <v>4.88</v>
      </c>
      <c r="D92" t="inlineStr">
        <is>
          <t>-</t>
        </is>
      </c>
      <c r="E92" t="inlineStr">
        <is>
          <t>-</t>
        </is>
      </c>
      <c r="F92" t="inlineStr">
        <is>
          <t>-</t>
        </is>
      </c>
      <c r="G92" t="inlineStr">
        <is>
          <t>-</t>
        </is>
      </c>
      <c r="H92" t="inlineStr">
        <is>
          <t>-</t>
        </is>
      </c>
      <c r="I92" t="inlineStr">
        <is>
          <t>-</t>
        </is>
      </c>
      <c r="J92" t="inlineStr">
        <is>
          <t>-</t>
        </is>
      </c>
      <c r="K92" t="inlineStr">
        <is>
          <t>-</t>
        </is>
      </c>
      <c r="L92" t="inlineStr">
        <is>
          <t>-</t>
        </is>
      </c>
    </row>
    <row r="93">
      <c r="A93" s="5" t="inlineStr">
        <is>
          <t>Op.Cashflow Wachstum 1J in %</t>
        </is>
      </c>
      <c r="B93" s="5" t="inlineStr">
        <is>
          <t>Op.Cashflow Wachstum 1Y in %</t>
        </is>
      </c>
      <c r="C93" t="n">
        <v>12.35</v>
      </c>
      <c r="D93" t="n">
        <v>24.9</v>
      </c>
      <c r="E93" t="n">
        <v>-10.31</v>
      </c>
      <c r="F93" t="n">
        <v>42.89</v>
      </c>
      <c r="G93" t="n">
        <v>-41.98</v>
      </c>
      <c r="H93" t="n">
        <v>-10.53</v>
      </c>
      <c r="I93" t="n">
        <v>64.39</v>
      </c>
      <c r="J93" t="n">
        <v>0.78</v>
      </c>
      <c r="K93" t="n">
        <v>-12.2</v>
      </c>
      <c r="L93" t="n">
        <v>37.4</v>
      </c>
    </row>
    <row r="94">
      <c r="A94" s="5" t="inlineStr">
        <is>
          <t>Op.Cashflow Wachstum 3J in %</t>
        </is>
      </c>
      <c r="B94" s="5" t="inlineStr">
        <is>
          <t>Op.Cashflow Wachstum 3Y in %</t>
        </is>
      </c>
      <c r="C94" t="n">
        <v>8.98</v>
      </c>
      <c r="D94" t="n">
        <v>19.16</v>
      </c>
      <c r="E94" t="n">
        <v>-3.13</v>
      </c>
      <c r="F94" t="n">
        <v>-3.21</v>
      </c>
      <c r="G94" t="n">
        <v>3.96</v>
      </c>
      <c r="H94" t="n">
        <v>18.21</v>
      </c>
      <c r="I94" t="n">
        <v>17.66</v>
      </c>
      <c r="J94" t="n">
        <v>8.66</v>
      </c>
      <c r="K94" t="inlineStr">
        <is>
          <t>-</t>
        </is>
      </c>
      <c r="L94" t="inlineStr">
        <is>
          <t>-</t>
        </is>
      </c>
    </row>
    <row r="95">
      <c r="A95" s="5" t="inlineStr">
        <is>
          <t>Op.Cashflow Wachstum 5J in %</t>
        </is>
      </c>
      <c r="B95" s="5" t="inlineStr">
        <is>
          <t>Op.Cashflow Wachstum 5Y in %</t>
        </is>
      </c>
      <c r="C95" t="n">
        <v>5.57</v>
      </c>
      <c r="D95" t="n">
        <v>0.99</v>
      </c>
      <c r="E95" t="n">
        <v>8.890000000000001</v>
      </c>
      <c r="F95" t="n">
        <v>11.11</v>
      </c>
      <c r="G95" t="n">
        <v>0.09</v>
      </c>
      <c r="H95" t="n">
        <v>15.97</v>
      </c>
      <c r="I95" t="inlineStr">
        <is>
          <t>-</t>
        </is>
      </c>
      <c r="J95" t="inlineStr">
        <is>
          <t>-</t>
        </is>
      </c>
      <c r="K95" t="inlineStr">
        <is>
          <t>-</t>
        </is>
      </c>
      <c r="L95" t="inlineStr">
        <is>
          <t>-</t>
        </is>
      </c>
    </row>
    <row r="96">
      <c r="A96" s="5" t="inlineStr">
        <is>
          <t>Op.Cashflow Wachstum 10J in %</t>
        </is>
      </c>
      <c r="B96" s="5" t="inlineStr">
        <is>
          <t>Op.Cashflow Wachstum 10Y in %</t>
        </is>
      </c>
      <c r="C96" t="n">
        <v>10.77</v>
      </c>
      <c r="D96" t="inlineStr">
        <is>
          <t>-</t>
        </is>
      </c>
      <c r="E96" t="inlineStr">
        <is>
          <t>-</t>
        </is>
      </c>
      <c r="F96" t="inlineStr">
        <is>
          <t>-</t>
        </is>
      </c>
      <c r="G96" t="inlineStr">
        <is>
          <t>-</t>
        </is>
      </c>
      <c r="H96" t="inlineStr">
        <is>
          <t>-</t>
        </is>
      </c>
      <c r="I96" t="inlineStr">
        <is>
          <t>-</t>
        </is>
      </c>
      <c r="J96" t="inlineStr">
        <is>
          <t>-</t>
        </is>
      </c>
      <c r="K96" t="inlineStr">
        <is>
          <t>-</t>
        </is>
      </c>
      <c r="L96" t="inlineStr">
        <is>
          <t>-</t>
        </is>
      </c>
    </row>
    <row r="97">
      <c r="A97" s="5" t="inlineStr">
        <is>
          <t>Working Capital in Mio</t>
        </is>
      </c>
      <c r="B97" s="5" t="inlineStr">
        <is>
          <t>Working Capital in M</t>
        </is>
      </c>
      <c r="C97" t="n">
        <v>221.1</v>
      </c>
      <c r="D97" t="n">
        <v>492.6</v>
      </c>
      <c r="E97" t="n">
        <v>331.4</v>
      </c>
      <c r="F97" t="n">
        <v>325.2</v>
      </c>
      <c r="G97" t="n">
        <v>436</v>
      </c>
      <c r="H97" t="n">
        <v>260.3</v>
      </c>
      <c r="I97" t="n">
        <v>333.9</v>
      </c>
      <c r="J97" t="n">
        <v>117.7</v>
      </c>
      <c r="K97" t="n">
        <v>226.3</v>
      </c>
      <c r="L97" t="n">
        <v>167.5</v>
      </c>
      <c r="M97" t="n">
        <v>178.1</v>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L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ASHTEAD GROUP </t>
        </is>
      </c>
      <c r="B1" s="2" t="inlineStr">
        <is>
          <t>WKN: 894565  ISIN: GB0000536739  US-Symbol:ASHTF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+44-20-7726-9700</t>
        </is>
      </c>
      <c r="G4" t="inlineStr">
        <is>
          <t>05.02.2020</t>
        </is>
      </c>
      <c r="H4" t="inlineStr">
        <is>
          <t>Dividend Payout</t>
        </is>
      </c>
      <c r="J4" t="inlineStr">
        <is>
          <t>Harris Associates LP</t>
        </is>
      </c>
      <c r="L4" t="inlineStr">
        <is>
          <t>5,05%</t>
        </is>
      </c>
    </row>
    <row r="5">
      <c r="A5" s="5" t="inlineStr">
        <is>
          <t>Ticker</t>
        </is>
      </c>
      <c r="B5" t="inlineStr">
        <is>
          <t>0LC</t>
        </is>
      </c>
      <c r="C5" s="5" t="inlineStr">
        <is>
          <t>Fax</t>
        </is>
      </c>
      <c r="D5" s="5" t="inlineStr"/>
      <c r="E5" t="inlineStr">
        <is>
          <t>+44-20-7726-9705</t>
        </is>
      </c>
      <c r="G5" t="inlineStr">
        <is>
          <t>03.03.2020</t>
        </is>
      </c>
      <c r="H5" t="inlineStr">
        <is>
          <t>Q3 Earnings</t>
        </is>
      </c>
      <c r="J5" t="inlineStr">
        <is>
          <t>BlackRock Inc</t>
        </is>
      </c>
      <c r="L5" t="inlineStr">
        <is>
          <t>5,03%</t>
        </is>
      </c>
    </row>
    <row r="6">
      <c r="A6" s="5" t="inlineStr">
        <is>
          <t>Gelistet Seit / Listed Since</t>
        </is>
      </c>
      <c r="B6" t="inlineStr">
        <is>
          <t>-</t>
        </is>
      </c>
      <c r="C6" s="5" t="inlineStr">
        <is>
          <t>Internet</t>
        </is>
      </c>
      <c r="D6" s="5" t="inlineStr"/>
      <c r="E6" t="inlineStr">
        <is>
          <t>http://www.ashtead-group.com/</t>
        </is>
      </c>
      <c r="G6" t="inlineStr">
        <is>
          <t>16.06.2020</t>
        </is>
      </c>
      <c r="H6" t="inlineStr">
        <is>
          <t>Preliminary Results</t>
        </is>
      </c>
      <c r="J6" t="inlineStr">
        <is>
          <t>Abrams Bison Investments LLC</t>
        </is>
      </c>
      <c r="L6" t="inlineStr">
        <is>
          <t>5,04%</t>
        </is>
      </c>
    </row>
    <row r="7">
      <c r="A7" s="5" t="inlineStr">
        <is>
          <t>Nominalwert / Nominal Value</t>
        </is>
      </c>
      <c r="B7" t="inlineStr">
        <is>
          <t>-</t>
        </is>
      </c>
      <c r="C7" s="5" t="inlineStr">
        <is>
          <t>Inv. Relations Telefon / Phone</t>
        </is>
      </c>
      <c r="D7" s="5" t="inlineStr"/>
      <c r="E7" t="inlineStr">
        <is>
          <t>+44-20-7726-9700</t>
        </is>
      </c>
      <c r="J7" t="inlineStr">
        <is>
          <t>Freefloat</t>
        </is>
      </c>
      <c r="L7" t="inlineStr">
        <is>
          <t>84,88%</t>
        </is>
      </c>
    </row>
    <row r="8">
      <c r="A8" s="5" t="inlineStr">
        <is>
          <t>Land / Country</t>
        </is>
      </c>
      <c r="B8" t="inlineStr">
        <is>
          <t>Großbritannien</t>
        </is>
      </c>
      <c r="C8" s="5" t="inlineStr">
        <is>
          <t>Kontaktperson / Contact Person</t>
        </is>
      </c>
      <c r="D8" s="5" t="inlineStr"/>
      <c r="E8" t="inlineStr">
        <is>
          <t>-</t>
        </is>
      </c>
    </row>
    <row r="9">
      <c r="A9" s="5" t="inlineStr">
        <is>
          <t>Währung / Currency</t>
        </is>
      </c>
      <c r="B9" t="inlineStr">
        <is>
          <t>GBP</t>
        </is>
      </c>
      <c r="C9" s="5" t="inlineStr"/>
      <c r="D9" s="5" t="inlineStr"/>
    </row>
    <row r="10">
      <c r="A10" s="5" t="inlineStr">
        <is>
          <t>Branche / Industry</t>
        </is>
      </c>
      <c r="B10" t="inlineStr">
        <is>
          <t>Services</t>
        </is>
      </c>
      <c r="C10" s="5" t="inlineStr"/>
      <c r="D10" s="5" t="inlineStr"/>
    </row>
    <row r="11">
      <c r="A11" s="5" t="inlineStr">
        <is>
          <t>Sektor / Sector</t>
        </is>
      </c>
      <c r="B11" t="inlineStr">
        <is>
          <t>Various</t>
        </is>
      </c>
    </row>
    <row r="12">
      <c r="A12" s="5" t="inlineStr">
        <is>
          <t>Typ / Genre</t>
        </is>
      </c>
      <c r="B12" t="inlineStr">
        <is>
          <t>Stammaktie</t>
        </is>
      </c>
    </row>
    <row r="13">
      <c r="A13" s="5" t="inlineStr">
        <is>
          <t>Adresse / Address</t>
        </is>
      </c>
      <c r="B13" t="inlineStr">
        <is>
          <t>Ashtead Group plc100 Cheapside  UK-London EC2V 6DT</t>
        </is>
      </c>
    </row>
    <row r="14">
      <c r="A14" s="5" t="inlineStr">
        <is>
          <t>Management</t>
        </is>
      </c>
      <c r="B14" t="inlineStr">
        <is>
          <t>Brendan Horgan, Michael Pratt</t>
        </is>
      </c>
    </row>
    <row r="15">
      <c r="A15" s="5" t="inlineStr">
        <is>
          <t>Aufsichtsrat / Board</t>
        </is>
      </c>
      <c r="B15" t="inlineStr">
        <is>
          <t>Paul Walker, Brendan Horgan, Michael Pratt, Angus Cockburn, Jill Easterbrook, Tanya Fratto, Lucinda Riches, Lindsley Ruth</t>
        </is>
      </c>
    </row>
    <row r="16">
      <c r="A16" s="5" t="inlineStr">
        <is>
          <t>Beschreibung</t>
        </is>
      </c>
      <c r="B16" t="inlineStr">
        <is>
          <t>Ashtead Group plc ist eine Unternehmensgruppe, die Baugeräte und Bauausrüstungen in den USA, Kanada und in Grossbritannien vermietet. Der Konzern offeriert ein Komplettsortiment für eine Vielzahl an Anwendungen, von kleinen Handwerkzeugen, Bohrern und Pumpen über Planiergeräte, Ladekräne und Gabelstapler bis hin zu grossen Hubarbeitsbühnen, transportablen Stromerzeugunsanlagen und Verkehrsregelungssysteme. In den USA und Kanada agiert der Konzern unter dem Namen Sunbelt Rentals und in Grossbritannien unter dem Namen A-Plant. Die Tochtergesellschaft Sunbelt ist der Hauptumsatzträger des Unternehmens und unterhält mehr als 590 Standorte in den USA und in Kanada mit Fokus auf die Vermietung für den gewerblichen Bausektor. Darüber hinaus bietet Sunbelt Rentals eine breite Palette von neuen und gebrauchten Baumaschinen zum Kauf an. A-Plant ist in Großbritannien mit 150 Filialen einer der größten Vermieter von technischen Anlagen, Werkzeugen und Spezialgeräten wie unter anderem Elektrowerkzeuge, Betonmischer, Bagger, Schleifmaschinen, Hochdruckreiniger, Kompressoren, Arbeits- und Hebebühnen, Container wie auch mobilen Toilettenwagen und Duschkabinen. Ashtead Group plc wurde 1984 gegründet und hat ihren Hauptsitz in London, UK. Copyright 2014 FINANCE BASE AG</t>
        </is>
      </c>
    </row>
    <row r="17">
      <c r="A17" s="5" t="inlineStr">
        <is>
          <t>Profile</t>
        </is>
      </c>
      <c r="B17" t="inlineStr">
        <is>
          <t>Ashtead Group plc is a group of companies that plant and engineering equipment in the US, Canada and rents in the UK. The Group offers a complete range of products for a variety of applications, from small hand tools, drills and pumps via bulldozers, loading cranes and fork-lift truck to large platforms, portable Stromerzeugunsanlagen and traffic control systems. In the US and Canada, the Group operates under the name Sunbelt Rentals and the UK under the name of A-Plant. The subsidiary Sunbelt is the main source of revenue of the company and has more than 590 locations in the US and Canada with a focus on the rental for the commercial construction sector. Furthermore, Sunbelt Rentals offers a wide range of new and used construction equipment for sale. A-Plant is in the UK with 150 stores one of the largest rental of technical equipment, tools and special equipment, such as, among others, power tools, concrete mixers, excavators, grinding machines, pressure washers, compressors, and working stage, containers as well as mobile mobile bathrooms and shower stalls. Ashtead Group plc was founded in 1984 and is headquartered in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GBP per  30.04</t>
        </is>
      </c>
      <c r="B19" s="5" t="inlineStr">
        <is>
          <t>Balance Sheet in M  GBP per  30.04</t>
        </is>
      </c>
      <c r="C19" s="5" t="n">
        <v>2019</v>
      </c>
      <c r="D19" s="5" t="n">
        <v>2018</v>
      </c>
      <c r="E19" s="5" t="n">
        <v>2017</v>
      </c>
      <c r="F19" s="5" t="n">
        <v>2016</v>
      </c>
      <c r="G19" s="5" t="n">
        <v>2015</v>
      </c>
      <c r="H19" s="5" t="n">
        <v>2014</v>
      </c>
      <c r="I19" s="5" t="n">
        <v>2013</v>
      </c>
      <c r="J19" s="5" t="n">
        <v>2012</v>
      </c>
      <c r="K19" s="5" t="inlineStr"/>
      <c r="L19" s="5" t="inlineStr"/>
    </row>
    <row r="20">
      <c r="A20" s="5" t="inlineStr">
        <is>
          <t>Umsatz</t>
        </is>
      </c>
      <c r="B20" s="5" t="inlineStr">
        <is>
          <t>Revenue</t>
        </is>
      </c>
      <c r="C20" t="n">
        <v>4500</v>
      </c>
      <c r="D20" t="n">
        <v>3706</v>
      </c>
      <c r="E20" t="n">
        <v>3187</v>
      </c>
      <c r="F20" t="n">
        <v>2546</v>
      </c>
      <c r="G20" t="n">
        <v>2039</v>
      </c>
      <c r="H20" t="n">
        <v>1635</v>
      </c>
      <c r="I20" t="n">
        <v>1362</v>
      </c>
      <c r="J20" t="n">
        <v>1135</v>
      </c>
    </row>
    <row r="21">
      <c r="A21" s="5" t="inlineStr">
        <is>
          <t>Operatives Ergebnis (EBIT)</t>
        </is>
      </c>
      <c r="B21" s="5" t="inlineStr">
        <is>
          <t>EBIT Earning Before Interest &amp; Tax</t>
        </is>
      </c>
      <c r="C21" t="n">
        <v>1213</v>
      </c>
      <c r="D21" t="n">
        <v>994</v>
      </c>
      <c r="E21" t="n">
        <v>869.3</v>
      </c>
      <c r="F21" t="n">
        <v>699.6</v>
      </c>
      <c r="G21" t="n">
        <v>541.1</v>
      </c>
      <c r="H21" t="n">
        <v>403.6</v>
      </c>
      <c r="I21" t="n">
        <v>284.5</v>
      </c>
      <c r="J21" t="n">
        <v>178.2</v>
      </c>
    </row>
    <row r="22">
      <c r="A22" s="5" t="inlineStr">
        <is>
          <t>Finanzergebnis</t>
        </is>
      </c>
      <c r="B22" s="5" t="inlineStr">
        <is>
          <t>Financial Result</t>
        </is>
      </c>
      <c r="C22" t="n">
        <v>-153.4</v>
      </c>
      <c r="D22" t="n">
        <v>-131.9</v>
      </c>
      <c r="E22" t="n">
        <v>-104.2</v>
      </c>
      <c r="F22" t="n">
        <v>-82.90000000000001</v>
      </c>
      <c r="G22" t="n">
        <v>-67.3</v>
      </c>
      <c r="H22" t="n">
        <v>-47.1</v>
      </c>
      <c r="I22" t="n">
        <v>-69</v>
      </c>
      <c r="J22" t="n">
        <v>-43.4</v>
      </c>
    </row>
    <row r="23">
      <c r="A23" s="5" t="inlineStr">
        <is>
          <t>Ergebnis vor Steuer (EBT)</t>
        </is>
      </c>
      <c r="B23" s="5" t="inlineStr">
        <is>
          <t>EBT Earning Before Tax</t>
        </is>
      </c>
      <c r="C23" t="n">
        <v>1060</v>
      </c>
      <c r="D23" t="n">
        <v>862.1</v>
      </c>
      <c r="E23" t="n">
        <v>765.1</v>
      </c>
      <c r="F23" t="n">
        <v>616.7</v>
      </c>
      <c r="G23" t="n">
        <v>473.8</v>
      </c>
      <c r="H23" t="n">
        <v>356.5</v>
      </c>
      <c r="I23" t="n">
        <v>215.5</v>
      </c>
      <c r="J23" t="n">
        <v>134.8</v>
      </c>
    </row>
    <row r="24">
      <c r="A24" s="5" t="inlineStr">
        <is>
          <t>Ergebnis nach Steuer</t>
        </is>
      </c>
      <c r="B24" s="5" t="inlineStr">
        <is>
          <t>Earnings after tax</t>
        </is>
      </c>
      <c r="C24" t="n">
        <v>796.9</v>
      </c>
      <c r="D24" t="n">
        <v>968.8</v>
      </c>
      <c r="E24" t="n">
        <v>501</v>
      </c>
      <c r="F24" t="n">
        <v>407.6</v>
      </c>
      <c r="G24" t="n">
        <v>303.4</v>
      </c>
      <c r="H24" t="n">
        <v>231.2</v>
      </c>
      <c r="I24" t="n">
        <v>138.8</v>
      </c>
      <c r="J24" t="n">
        <v>88.5</v>
      </c>
    </row>
    <row r="25">
      <c r="A25" s="5" t="inlineStr">
        <is>
          <t>Minderheitenanteil</t>
        </is>
      </c>
      <c r="B25" s="5" t="inlineStr">
        <is>
          <t>Minority Share</t>
        </is>
      </c>
      <c r="C25" t="inlineStr">
        <is>
          <t>-</t>
        </is>
      </c>
      <c r="D25" t="inlineStr">
        <is>
          <t>-</t>
        </is>
      </c>
      <c r="E25" t="inlineStr">
        <is>
          <t>-</t>
        </is>
      </c>
      <c r="F25" t="inlineStr">
        <is>
          <t>-</t>
        </is>
      </c>
      <c r="G25" t="inlineStr">
        <is>
          <t>-</t>
        </is>
      </c>
      <c r="H25" t="inlineStr">
        <is>
          <t>-</t>
        </is>
      </c>
      <c r="I25" t="inlineStr">
        <is>
          <t>-</t>
        </is>
      </c>
      <c r="J25" t="inlineStr">
        <is>
          <t>-</t>
        </is>
      </c>
    </row>
    <row r="26">
      <c r="A26" s="5" t="inlineStr">
        <is>
          <t>Jahresüberschuss/-fehlbetrag</t>
        </is>
      </c>
      <c r="B26" s="5" t="inlineStr">
        <is>
          <t>Net Profit</t>
        </is>
      </c>
      <c r="C26" t="n">
        <v>796.9</v>
      </c>
      <c r="D26" t="n">
        <v>968.8</v>
      </c>
      <c r="E26" t="n">
        <v>501</v>
      </c>
      <c r="F26" t="n">
        <v>407.6</v>
      </c>
      <c r="G26" t="n">
        <v>303.4</v>
      </c>
      <c r="H26" t="n">
        <v>231.2</v>
      </c>
      <c r="I26" t="n">
        <v>138.8</v>
      </c>
      <c r="J26" t="n">
        <v>88.5</v>
      </c>
    </row>
    <row r="27">
      <c r="A27" s="5" t="inlineStr">
        <is>
          <t>Summe Umlaufvermögen</t>
        </is>
      </c>
      <c r="B27" s="5" t="inlineStr">
        <is>
          <t>Current Assets</t>
        </is>
      </c>
      <c r="C27" t="n">
        <v>965.2</v>
      </c>
      <c r="D27" t="n">
        <v>767.6</v>
      </c>
      <c r="E27" t="n">
        <v>649.3</v>
      </c>
      <c r="F27" t="n">
        <v>517.5</v>
      </c>
      <c r="G27" t="n">
        <v>438.1</v>
      </c>
      <c r="H27" t="n">
        <v>291</v>
      </c>
      <c r="I27" t="n">
        <v>256.4</v>
      </c>
      <c r="J27" t="n">
        <v>217.4</v>
      </c>
    </row>
    <row r="28">
      <c r="A28" s="5" t="inlineStr">
        <is>
          <t>Summe Anlagevermögen</t>
        </is>
      </c>
      <c r="B28" s="5" t="inlineStr">
        <is>
          <t>Fixed Assets</t>
        </is>
      </c>
      <c r="C28" t="n">
        <v>7392</v>
      </c>
      <c r="D28" t="n">
        <v>5975</v>
      </c>
      <c r="E28" t="n">
        <v>5477</v>
      </c>
      <c r="F28" t="n">
        <v>4232</v>
      </c>
      <c r="G28" t="n">
        <v>3423</v>
      </c>
      <c r="H28" t="n">
        <v>2381</v>
      </c>
      <c r="I28" t="n">
        <v>2016</v>
      </c>
      <c r="J28" t="n">
        <v>1667</v>
      </c>
    </row>
    <row r="29">
      <c r="A29" s="5" t="inlineStr">
        <is>
          <t>Summe Aktiva</t>
        </is>
      </c>
      <c r="B29" s="5" t="inlineStr">
        <is>
          <t>Total Assets</t>
        </is>
      </c>
      <c r="C29" t="n">
        <v>8358</v>
      </c>
      <c r="D29" t="n">
        <v>6743</v>
      </c>
      <c r="E29" t="n">
        <v>6126</v>
      </c>
      <c r="F29" t="n">
        <v>4749</v>
      </c>
      <c r="G29" t="n">
        <v>3861</v>
      </c>
      <c r="H29" t="n">
        <v>2672</v>
      </c>
      <c r="I29" t="n">
        <v>2273</v>
      </c>
      <c r="J29" t="n">
        <v>1884</v>
      </c>
    </row>
    <row r="30">
      <c r="A30" s="5" t="inlineStr">
        <is>
          <t>Summe kurzfristiges Fremdkapital</t>
        </is>
      </c>
      <c r="B30" s="5" t="inlineStr">
        <is>
          <t>Short-Term Debt</t>
        </is>
      </c>
      <c r="C30" t="n">
        <v>693.6</v>
      </c>
      <c r="D30" t="n">
        <v>659.1</v>
      </c>
      <c r="E30" t="n">
        <v>574.7</v>
      </c>
      <c r="F30" t="n">
        <v>515.5</v>
      </c>
      <c r="G30" t="n">
        <v>518.3</v>
      </c>
      <c r="H30" t="n">
        <v>368.8</v>
      </c>
      <c r="I30" t="n">
        <v>314</v>
      </c>
      <c r="J30" t="n">
        <v>281.8</v>
      </c>
    </row>
    <row r="31">
      <c r="A31" s="5" t="inlineStr">
        <is>
          <t>Summe langfristiges Fremdkapital</t>
        </is>
      </c>
      <c r="B31" s="5" t="inlineStr">
        <is>
          <t>Long-Term Debt</t>
        </is>
      </c>
      <c r="C31" t="n">
        <v>4863</v>
      </c>
      <c r="D31" t="n">
        <v>3557</v>
      </c>
      <c r="E31" t="n">
        <v>3581</v>
      </c>
      <c r="F31" t="n">
        <v>2753</v>
      </c>
      <c r="G31" t="n">
        <v>2231</v>
      </c>
      <c r="H31" t="n">
        <v>1479</v>
      </c>
      <c r="I31" t="n">
        <v>1276</v>
      </c>
      <c r="J31" t="n">
        <v>1048</v>
      </c>
    </row>
    <row r="32">
      <c r="A32" s="5" t="inlineStr">
        <is>
          <t>Summe Fremdkapital</t>
        </is>
      </c>
      <c r="B32" s="5" t="inlineStr">
        <is>
          <t>Total Liabilities</t>
        </is>
      </c>
      <c r="C32" t="n">
        <v>5557</v>
      </c>
      <c r="D32" t="n">
        <v>4216</v>
      </c>
      <c r="E32" t="n">
        <v>4156</v>
      </c>
      <c r="F32" t="n">
        <v>3269</v>
      </c>
      <c r="G32" t="n">
        <v>2750</v>
      </c>
      <c r="H32" t="n">
        <v>1848</v>
      </c>
      <c r="I32" t="n">
        <v>1590</v>
      </c>
      <c r="J32" t="n">
        <v>1329</v>
      </c>
    </row>
    <row r="33">
      <c r="A33" s="5" t="inlineStr">
        <is>
          <t>Minderheitenanteil</t>
        </is>
      </c>
      <c r="B33" s="5" t="inlineStr">
        <is>
          <t>Minority Share</t>
        </is>
      </c>
      <c r="C33" t="inlineStr">
        <is>
          <t>-</t>
        </is>
      </c>
      <c r="D33" t="inlineStr">
        <is>
          <t>-</t>
        </is>
      </c>
      <c r="E33" t="inlineStr">
        <is>
          <t>-</t>
        </is>
      </c>
      <c r="F33" t="inlineStr">
        <is>
          <t>-</t>
        </is>
      </c>
      <c r="G33" t="inlineStr">
        <is>
          <t>-</t>
        </is>
      </c>
      <c r="H33" t="inlineStr">
        <is>
          <t>-</t>
        </is>
      </c>
      <c r="I33" t="inlineStr">
        <is>
          <t>-</t>
        </is>
      </c>
      <c r="J33" t="inlineStr">
        <is>
          <t>-</t>
        </is>
      </c>
    </row>
    <row r="34">
      <c r="A34" s="5" t="inlineStr">
        <is>
          <t>Summe Eigenkapital</t>
        </is>
      </c>
      <c r="B34" s="5" t="inlineStr">
        <is>
          <t>Equity</t>
        </is>
      </c>
      <c r="C34" t="n">
        <v>2801</v>
      </c>
      <c r="D34" t="n">
        <v>2527</v>
      </c>
      <c r="E34" t="n">
        <v>1970</v>
      </c>
      <c r="F34" t="n">
        <v>1480</v>
      </c>
      <c r="G34" t="n">
        <v>1112</v>
      </c>
      <c r="H34" t="n">
        <v>824.4</v>
      </c>
      <c r="I34" t="n">
        <v>682.5</v>
      </c>
      <c r="J34" t="n">
        <v>554.7</v>
      </c>
    </row>
    <row r="35">
      <c r="A35" s="5" t="inlineStr">
        <is>
          <t>Summe Passiva</t>
        </is>
      </c>
      <c r="B35" s="5" t="inlineStr">
        <is>
          <t>Liabilities &amp; Shareholder Equity</t>
        </is>
      </c>
      <c r="C35" t="n">
        <v>8358</v>
      </c>
      <c r="D35" t="n">
        <v>6743</v>
      </c>
      <c r="E35" t="n">
        <v>6126</v>
      </c>
      <c r="F35" t="n">
        <v>4749</v>
      </c>
      <c r="G35" t="n">
        <v>3861</v>
      </c>
      <c r="H35" t="n">
        <v>2672</v>
      </c>
      <c r="I35" t="n">
        <v>2273</v>
      </c>
      <c r="J35" t="n">
        <v>1884</v>
      </c>
    </row>
    <row r="36">
      <c r="A36" s="5" t="inlineStr">
        <is>
          <t>Mio.Aktien im Umlauf</t>
        </is>
      </c>
      <c r="B36" s="5" t="inlineStr">
        <is>
          <t>Million shares outstanding</t>
        </is>
      </c>
      <c r="C36" t="n">
        <v>499.2</v>
      </c>
      <c r="D36" t="n">
        <v>499.2</v>
      </c>
      <c r="E36" t="n">
        <v>499.2</v>
      </c>
      <c r="F36" t="n">
        <v>553.3</v>
      </c>
      <c r="G36" t="n">
        <v>553.3</v>
      </c>
      <c r="H36" t="n">
        <v>553.3</v>
      </c>
      <c r="I36" t="n">
        <v>553.3</v>
      </c>
      <c r="J36" t="n">
        <v>553.3</v>
      </c>
    </row>
    <row r="37">
      <c r="A37" s="5" t="inlineStr">
        <is>
          <t>Gezeichnetes Kapital (in Mio.)</t>
        </is>
      </c>
      <c r="B37" s="5" t="inlineStr">
        <is>
          <t>Subscribed Capital in M</t>
        </is>
      </c>
      <c r="C37" t="n">
        <v>49.9</v>
      </c>
      <c r="D37" t="n">
        <v>49.9</v>
      </c>
      <c r="E37" t="n">
        <v>49.9</v>
      </c>
      <c r="F37" t="n">
        <v>55.3</v>
      </c>
      <c r="G37" t="n">
        <v>55.3</v>
      </c>
      <c r="H37" t="n">
        <v>55.3</v>
      </c>
      <c r="I37" t="n">
        <v>55.3</v>
      </c>
      <c r="J37" t="n">
        <v>55.3</v>
      </c>
    </row>
    <row r="38">
      <c r="A38" s="5" t="inlineStr">
        <is>
          <t>Ergebnis je Aktie (brutto)</t>
        </is>
      </c>
      <c r="B38" s="5" t="inlineStr">
        <is>
          <t>Earnings per share</t>
        </is>
      </c>
      <c r="C38" t="n">
        <v>2.12</v>
      </c>
      <c r="D38" t="n">
        <v>1.73</v>
      </c>
      <c r="E38" t="n">
        <v>1.53</v>
      </c>
      <c r="F38" t="n">
        <v>1.11</v>
      </c>
      <c r="G38" t="n">
        <v>0.86</v>
      </c>
      <c r="H38" t="n">
        <v>0.64</v>
      </c>
      <c r="I38" t="n">
        <v>0.39</v>
      </c>
      <c r="J38" t="n">
        <v>0.24</v>
      </c>
    </row>
    <row r="39">
      <c r="A39" s="5" t="inlineStr">
        <is>
          <t>Ergebnis je Aktie (unverwässert)</t>
        </is>
      </c>
      <c r="B39" s="5" t="inlineStr">
        <is>
          <t>Basic Earnings per share</t>
        </is>
      </c>
      <c r="C39" t="n">
        <v>1.66</v>
      </c>
      <c r="D39" t="n">
        <v>1.95</v>
      </c>
      <c r="E39" t="n">
        <v>1</v>
      </c>
      <c r="F39" t="n">
        <v>0.8100000000000001</v>
      </c>
      <c r="G39" t="n">
        <v>0.61</v>
      </c>
      <c r="H39" t="n">
        <v>0.46</v>
      </c>
      <c r="I39" t="n">
        <v>0.28</v>
      </c>
      <c r="J39" t="n">
        <v>0.18</v>
      </c>
    </row>
    <row r="40">
      <c r="A40" s="5" t="inlineStr">
        <is>
          <t>Ergebnis je Aktie (verwässert)</t>
        </is>
      </c>
      <c r="B40" s="5" t="inlineStr">
        <is>
          <t>Diluted Earnings per share</t>
        </is>
      </c>
      <c r="C40" t="n">
        <v>1.65</v>
      </c>
      <c r="D40" t="n">
        <v>1.94</v>
      </c>
      <c r="E40" t="n">
        <v>1</v>
      </c>
      <c r="F40" t="n">
        <v>0.8100000000000001</v>
      </c>
      <c r="G40" t="n">
        <v>0.6</v>
      </c>
      <c r="H40" t="n">
        <v>0.46</v>
      </c>
      <c r="I40" t="n">
        <v>0.27</v>
      </c>
      <c r="J40" t="n">
        <v>0.17</v>
      </c>
    </row>
    <row r="41">
      <c r="A41" s="5" t="inlineStr">
        <is>
          <t>Dividende je Aktie</t>
        </is>
      </c>
      <c r="B41" s="5" t="inlineStr">
        <is>
          <t>Dividend per share</t>
        </is>
      </c>
      <c r="C41" t="n">
        <v>0.4</v>
      </c>
      <c r="D41" t="n">
        <v>0.33</v>
      </c>
      <c r="E41" t="n">
        <v>0.28</v>
      </c>
      <c r="F41" t="n">
        <v>0.23</v>
      </c>
      <c r="G41" t="n">
        <v>0.15</v>
      </c>
      <c r="H41" t="n">
        <v>0.12</v>
      </c>
      <c r="I41" t="n">
        <v>0.08</v>
      </c>
      <c r="J41" t="n">
        <v>0.04</v>
      </c>
    </row>
    <row r="42">
      <c r="A42" s="5" t="inlineStr">
        <is>
          <t>Dividendenausschüttung in Mio</t>
        </is>
      </c>
      <c r="B42" s="5" t="inlineStr">
        <is>
          <t>Dividend Payment in M</t>
        </is>
      </c>
      <c r="C42" t="n">
        <v>164.2</v>
      </c>
      <c r="D42" t="n">
        <v>140.5</v>
      </c>
      <c r="E42" t="n">
        <v>116.1</v>
      </c>
      <c r="F42" t="n">
        <v>81.5</v>
      </c>
      <c r="G42" t="n">
        <v>61.4</v>
      </c>
      <c r="H42" t="n">
        <v>41.3</v>
      </c>
      <c r="I42" t="n">
        <v>20</v>
      </c>
      <c r="J42" t="n">
        <v>15.3</v>
      </c>
    </row>
    <row r="43">
      <c r="A43" s="5" t="inlineStr">
        <is>
          <t>Umsatz</t>
        </is>
      </c>
      <c r="B43" s="5" t="inlineStr">
        <is>
          <t>Revenue</t>
        </is>
      </c>
      <c r="C43" t="n">
        <v>9.01</v>
      </c>
      <c r="D43" t="n">
        <v>7.42</v>
      </c>
      <c r="E43" t="n">
        <v>6.38</v>
      </c>
      <c r="F43" t="n">
        <v>4.6</v>
      </c>
      <c r="G43" t="n">
        <v>3.68</v>
      </c>
      <c r="H43" t="n">
        <v>2.95</v>
      </c>
      <c r="I43" t="n">
        <v>2.46</v>
      </c>
      <c r="J43" t="n">
        <v>2.05</v>
      </c>
    </row>
    <row r="44">
      <c r="A44" s="5" t="inlineStr">
        <is>
          <t>Buchwert je Aktie</t>
        </is>
      </c>
      <c r="B44" s="5" t="inlineStr">
        <is>
          <t>Book value per share</t>
        </is>
      </c>
      <c r="C44" t="n">
        <v>5.61</v>
      </c>
      <c r="D44" t="n">
        <v>5.06</v>
      </c>
      <c r="E44" t="n">
        <v>3.95</v>
      </c>
      <c r="F44" t="n">
        <v>2.68</v>
      </c>
      <c r="G44" t="n">
        <v>2.01</v>
      </c>
      <c r="H44" t="n">
        <v>1.49</v>
      </c>
      <c r="I44" t="n">
        <v>1.23</v>
      </c>
      <c r="J44" t="n">
        <v>1</v>
      </c>
    </row>
    <row r="45">
      <c r="A45" s="5" t="inlineStr">
        <is>
          <t>Cashflow je Aktie</t>
        </is>
      </c>
      <c r="B45" s="5" t="inlineStr">
        <is>
          <t>Cashflow per share</t>
        </is>
      </c>
      <c r="C45" t="n">
        <v>1.06</v>
      </c>
      <c r="D45" t="n">
        <v>1.04</v>
      </c>
      <c r="E45" t="n">
        <v>0.85</v>
      </c>
      <c r="F45" t="n">
        <v>0.06</v>
      </c>
      <c r="G45" t="n">
        <v>-0.03</v>
      </c>
      <c r="H45" t="n">
        <v>0.04</v>
      </c>
      <c r="I45" t="inlineStr">
        <is>
          <t>-</t>
        </is>
      </c>
      <c r="J45" t="n">
        <v>0.05</v>
      </c>
    </row>
    <row r="46">
      <c r="A46" s="5" t="inlineStr">
        <is>
          <t>Bilanzsumme je Aktie</t>
        </is>
      </c>
      <c r="B46" s="5" t="inlineStr">
        <is>
          <t>Total assets per share</t>
        </is>
      </c>
      <c r="C46" t="n">
        <v>16.74</v>
      </c>
      <c r="D46" t="n">
        <v>13.51</v>
      </c>
      <c r="E46" t="n">
        <v>12.27</v>
      </c>
      <c r="F46" t="n">
        <v>8.58</v>
      </c>
      <c r="G46" t="n">
        <v>6.98</v>
      </c>
      <c r="H46" t="n">
        <v>4.83</v>
      </c>
      <c r="I46" t="n">
        <v>4.11</v>
      </c>
      <c r="J46" t="n">
        <v>3.41</v>
      </c>
    </row>
    <row r="47">
      <c r="A47" s="5" t="inlineStr">
        <is>
          <t>Personal am Ende des Jahres</t>
        </is>
      </c>
      <c r="B47" s="5" t="inlineStr">
        <is>
          <t>Staff at the end of year</t>
        </is>
      </c>
      <c r="C47" t="n">
        <v>16799</v>
      </c>
      <c r="D47" t="n">
        <v>15621</v>
      </c>
      <c r="E47" t="n">
        <v>13594</v>
      </c>
      <c r="F47" t="n">
        <v>12967</v>
      </c>
      <c r="G47" t="n">
        <v>11026</v>
      </c>
      <c r="H47" t="n">
        <v>9745</v>
      </c>
      <c r="I47" t="n">
        <v>8717</v>
      </c>
      <c r="J47" t="n">
        <v>8402</v>
      </c>
    </row>
    <row r="48">
      <c r="A48" s="5" t="inlineStr">
        <is>
          <t>Personalaufwand in Mio. GBP</t>
        </is>
      </c>
      <c r="B48" s="5" t="inlineStr"/>
      <c r="C48" t="n">
        <v>1019</v>
      </c>
      <c r="D48" t="n">
        <v>863.4</v>
      </c>
      <c r="E48" t="n">
        <v>736.6</v>
      </c>
      <c r="F48" t="n">
        <v>593.6</v>
      </c>
      <c r="G48" t="n">
        <v>486.3</v>
      </c>
      <c r="H48" t="n">
        <v>417.3</v>
      </c>
      <c r="I48" t="n">
        <v>365.8</v>
      </c>
      <c r="J48" t="n">
        <v>334</v>
      </c>
    </row>
    <row r="49">
      <c r="A49" s="5" t="inlineStr">
        <is>
          <t>Aufwand je Mitarbeiter in GBP</t>
        </is>
      </c>
      <c r="B49" s="5" t="inlineStr"/>
      <c r="C49" t="n">
        <v>60682</v>
      </c>
      <c r="D49" t="n">
        <v>55272</v>
      </c>
      <c r="E49" t="n">
        <v>54186</v>
      </c>
      <c r="F49" t="n">
        <v>45778</v>
      </c>
      <c r="G49" t="n">
        <v>44105</v>
      </c>
      <c r="H49" t="n">
        <v>42822</v>
      </c>
      <c r="I49" t="n">
        <v>41964</v>
      </c>
      <c r="J49" t="n">
        <v>39752</v>
      </c>
    </row>
    <row r="50">
      <c r="A50" s="5" t="inlineStr">
        <is>
          <t>Umsatz je Aktie</t>
        </is>
      </c>
      <c r="B50" s="5" t="inlineStr">
        <is>
          <t>Revenue per share</t>
        </is>
      </c>
      <c r="C50" t="n">
        <v>267849</v>
      </c>
      <c r="D50" t="n">
        <v>237245</v>
      </c>
      <c r="E50" t="n">
        <v>234427</v>
      </c>
      <c r="F50" t="n">
        <v>196321</v>
      </c>
      <c r="G50" t="n">
        <v>184917</v>
      </c>
      <c r="H50" t="n">
        <v>167748</v>
      </c>
      <c r="I50" t="n">
        <v>156235</v>
      </c>
      <c r="J50" t="n">
        <v>135039</v>
      </c>
    </row>
    <row r="51">
      <c r="A51" s="5" t="inlineStr">
        <is>
          <t>Bruttoergebnis je Mitarbeiter in GBP</t>
        </is>
      </c>
      <c r="B51" s="5" t="inlineStr"/>
      <c r="C51" t="inlineStr">
        <is>
          <t>-</t>
        </is>
      </c>
      <c r="D51" t="inlineStr">
        <is>
          <t>-</t>
        </is>
      </c>
      <c r="E51" t="inlineStr">
        <is>
          <t>-</t>
        </is>
      </c>
      <c r="F51" t="inlineStr">
        <is>
          <t>-</t>
        </is>
      </c>
      <c r="G51" t="inlineStr">
        <is>
          <t>-</t>
        </is>
      </c>
      <c r="H51" t="inlineStr">
        <is>
          <t>-</t>
        </is>
      </c>
      <c r="I51" t="inlineStr">
        <is>
          <t>-</t>
        </is>
      </c>
      <c r="J51" t="inlineStr">
        <is>
          <t>-</t>
        </is>
      </c>
    </row>
    <row r="52">
      <c r="A52" s="5" t="inlineStr">
        <is>
          <t>Gewinn je Mitarbeiter in GBP</t>
        </is>
      </c>
      <c r="B52" s="5" t="inlineStr"/>
      <c r="C52" t="n">
        <v>47437</v>
      </c>
      <c r="D52" t="n">
        <v>62019</v>
      </c>
      <c r="E52" t="n">
        <v>36854</v>
      </c>
      <c r="F52" t="n">
        <v>31434</v>
      </c>
      <c r="G52" t="n">
        <v>27517</v>
      </c>
      <c r="H52" t="n">
        <v>23725</v>
      </c>
      <c r="I52" t="n">
        <v>15923</v>
      </c>
      <c r="J52" t="n">
        <v>10533</v>
      </c>
    </row>
    <row r="53">
      <c r="A53" s="5" t="inlineStr">
        <is>
          <t>KGV (Kurs/Gewinn)</t>
        </is>
      </c>
      <c r="B53" s="5" t="inlineStr">
        <is>
          <t>PE (price/earnings)</t>
        </is>
      </c>
      <c r="C53" t="n">
        <v>12.8</v>
      </c>
      <c r="D53" t="n">
        <v>10.4</v>
      </c>
      <c r="E53" t="n">
        <v>16.2</v>
      </c>
      <c r="F53" t="n">
        <v>11.2</v>
      </c>
      <c r="G53" t="n">
        <v>18.8</v>
      </c>
      <c r="H53" t="n">
        <v>19</v>
      </c>
      <c r="I53" t="n">
        <v>21.1</v>
      </c>
      <c r="J53" t="n">
        <v>14.1</v>
      </c>
    </row>
    <row r="54">
      <c r="A54" s="5" t="inlineStr">
        <is>
          <t>KUV (Kurs/Umsatz)</t>
        </is>
      </c>
      <c r="B54" s="5" t="inlineStr">
        <is>
          <t>PS (price/sales)</t>
        </is>
      </c>
      <c r="C54" t="n">
        <v>2.35</v>
      </c>
      <c r="D54" t="n">
        <v>2.74</v>
      </c>
      <c r="E54" t="n">
        <v>2.55</v>
      </c>
      <c r="F54" t="n">
        <v>1.97</v>
      </c>
      <c r="G54" t="n">
        <v>3.11</v>
      </c>
      <c r="H54" t="n">
        <v>2.95</v>
      </c>
      <c r="I54" t="n">
        <v>2.4</v>
      </c>
      <c r="J54" t="n">
        <v>1.24</v>
      </c>
    </row>
    <row r="55">
      <c r="A55" s="5" t="inlineStr">
        <is>
          <t>KBV (Kurs/Buchwert)</t>
        </is>
      </c>
      <c r="B55" s="5" t="inlineStr">
        <is>
          <t>PB (price/book value)</t>
        </is>
      </c>
      <c r="C55" t="n">
        <v>3.78</v>
      </c>
      <c r="D55" t="n">
        <v>4.02</v>
      </c>
      <c r="E55" t="n">
        <v>4.13</v>
      </c>
      <c r="F55" t="n">
        <v>3.39</v>
      </c>
      <c r="G55" t="n">
        <v>5.71</v>
      </c>
      <c r="H55" t="n">
        <v>5.86</v>
      </c>
      <c r="I55" t="n">
        <v>4.78</v>
      </c>
      <c r="J55" t="n">
        <v>2.53</v>
      </c>
    </row>
    <row r="56">
      <c r="A56" s="5" t="inlineStr">
        <is>
          <t>KCV (Kurs/Cashflow)</t>
        </is>
      </c>
      <c r="B56" s="5" t="inlineStr">
        <is>
          <t>PC (price/cashflow)</t>
        </is>
      </c>
      <c r="C56" t="n">
        <v>20.11</v>
      </c>
      <c r="D56" t="n">
        <v>19.57</v>
      </c>
      <c r="E56" t="n">
        <v>19.17</v>
      </c>
      <c r="F56" t="n">
        <v>150.87</v>
      </c>
      <c r="G56" t="n">
        <v>-368.97</v>
      </c>
      <c r="H56" t="n">
        <v>209.1</v>
      </c>
      <c r="I56" t="n">
        <v>5441</v>
      </c>
      <c r="J56" t="n">
        <v>46.23</v>
      </c>
    </row>
    <row r="57">
      <c r="A57" s="5" t="inlineStr">
        <is>
          <t>Dividendenrendite in %</t>
        </is>
      </c>
      <c r="B57" s="5" t="inlineStr">
        <is>
          <t>Dividend Yield in %</t>
        </is>
      </c>
      <c r="C57" t="n">
        <v>1.89</v>
      </c>
      <c r="D57" t="n">
        <v>1.62</v>
      </c>
      <c r="E57" t="n">
        <v>1.69</v>
      </c>
      <c r="F57" t="n">
        <v>2.48</v>
      </c>
      <c r="G57" t="n">
        <v>1.31</v>
      </c>
      <c r="H57" t="n">
        <v>1.37</v>
      </c>
      <c r="I57" t="n">
        <v>1.36</v>
      </c>
      <c r="J57" t="n">
        <v>1.57</v>
      </c>
    </row>
    <row r="58">
      <c r="A58" s="5" t="inlineStr">
        <is>
          <t>Gewinnrendite in %</t>
        </is>
      </c>
      <c r="B58" s="5" t="inlineStr">
        <is>
          <t>Return on profit in %</t>
        </is>
      </c>
      <c r="C58" t="n">
        <v>7.8</v>
      </c>
      <c r="D58" t="n">
        <v>9.6</v>
      </c>
      <c r="E58" t="n">
        <v>6.2</v>
      </c>
      <c r="F58" t="n">
        <v>8.9</v>
      </c>
      <c r="G58" t="n">
        <v>5.3</v>
      </c>
      <c r="H58" t="n">
        <v>5.3</v>
      </c>
      <c r="I58" t="n">
        <v>4.7</v>
      </c>
      <c r="J58" t="n">
        <v>7.1</v>
      </c>
    </row>
    <row r="59">
      <c r="A59" s="5" t="inlineStr">
        <is>
          <t>Eigenkapitalrendite in %</t>
        </is>
      </c>
      <c r="B59" s="5" t="inlineStr">
        <is>
          <t>Return on Equity in %</t>
        </is>
      </c>
      <c r="C59" t="n">
        <v>28.46</v>
      </c>
      <c r="D59" t="n">
        <v>38.34</v>
      </c>
      <c r="E59" t="n">
        <v>25.43</v>
      </c>
      <c r="F59" t="n">
        <v>27.53</v>
      </c>
      <c r="G59" t="n">
        <v>27.3</v>
      </c>
      <c r="H59" t="n">
        <v>28.04</v>
      </c>
      <c r="I59" t="n">
        <v>20.34</v>
      </c>
      <c r="J59" t="n">
        <v>15.95</v>
      </c>
    </row>
    <row r="60">
      <c r="A60" s="5" t="inlineStr">
        <is>
          <t>Umsatzrendite in %</t>
        </is>
      </c>
      <c r="B60" s="5" t="inlineStr">
        <is>
          <t>Return on sales in %</t>
        </is>
      </c>
      <c r="C60" t="n">
        <v>17.71</v>
      </c>
      <c r="D60" t="n">
        <v>26.14</v>
      </c>
      <c r="E60" t="n">
        <v>15.72</v>
      </c>
      <c r="F60" t="n">
        <v>16.01</v>
      </c>
      <c r="G60" t="n">
        <v>14.88</v>
      </c>
      <c r="H60" t="n">
        <v>14.14</v>
      </c>
      <c r="I60" t="n">
        <v>10.19</v>
      </c>
      <c r="J60" t="n">
        <v>7.8</v>
      </c>
    </row>
    <row r="61">
      <c r="A61" s="5" t="inlineStr">
        <is>
          <t>Gesamtkapitalrendite in %</t>
        </is>
      </c>
      <c r="B61" s="5" t="inlineStr">
        <is>
          <t>Total Return on Investment in %</t>
        </is>
      </c>
      <c r="C61" t="n">
        <v>9.539999999999999</v>
      </c>
      <c r="D61" t="n">
        <v>14.37</v>
      </c>
      <c r="E61" t="n">
        <v>8.18</v>
      </c>
      <c r="F61" t="n">
        <v>8.58</v>
      </c>
      <c r="G61" t="n">
        <v>7.86</v>
      </c>
      <c r="H61" t="n">
        <v>8.65</v>
      </c>
      <c r="I61" t="n">
        <v>6.11</v>
      </c>
      <c r="J61" t="n">
        <v>4.7</v>
      </c>
    </row>
    <row r="62">
      <c r="A62" s="5" t="inlineStr">
        <is>
          <t>Return on Investment in %</t>
        </is>
      </c>
      <c r="B62" s="5" t="inlineStr">
        <is>
          <t>Return on Investment in %</t>
        </is>
      </c>
      <c r="C62" t="n">
        <v>9.539999999999999</v>
      </c>
      <c r="D62" t="n">
        <v>14.37</v>
      </c>
      <c r="E62" t="n">
        <v>8.18</v>
      </c>
      <c r="F62" t="n">
        <v>8.58</v>
      </c>
      <c r="G62" t="n">
        <v>7.86</v>
      </c>
      <c r="H62" t="n">
        <v>8.65</v>
      </c>
      <c r="I62" t="n">
        <v>6.11</v>
      </c>
      <c r="J62" t="n">
        <v>4.7</v>
      </c>
    </row>
    <row r="63">
      <c r="A63" s="5" t="inlineStr">
        <is>
          <t>Arbeitsintensität in %</t>
        </is>
      </c>
      <c r="B63" s="5" t="inlineStr">
        <is>
          <t>Work Intensity in %</t>
        </is>
      </c>
      <c r="C63" t="n">
        <v>11.55</v>
      </c>
      <c r="D63" t="n">
        <v>11.38</v>
      </c>
      <c r="E63" t="n">
        <v>10.6</v>
      </c>
      <c r="F63" t="n">
        <v>10.9</v>
      </c>
      <c r="G63" t="n">
        <v>11.35</v>
      </c>
      <c r="H63" t="n">
        <v>10.89</v>
      </c>
      <c r="I63" t="n">
        <v>11.28</v>
      </c>
      <c r="J63" t="n">
        <v>11.54</v>
      </c>
    </row>
    <row r="64">
      <c r="A64" s="5" t="inlineStr">
        <is>
          <t>Eigenkapitalquote in %</t>
        </is>
      </c>
      <c r="B64" s="5" t="inlineStr">
        <is>
          <t>Equity Ratio in %</t>
        </is>
      </c>
      <c r="C64" t="n">
        <v>33.51</v>
      </c>
      <c r="D64" t="n">
        <v>37.47</v>
      </c>
      <c r="E64" t="n">
        <v>32.16</v>
      </c>
      <c r="F64" t="n">
        <v>31.17</v>
      </c>
      <c r="G64" t="n">
        <v>28.79</v>
      </c>
      <c r="H64" t="n">
        <v>30.85</v>
      </c>
      <c r="I64" t="n">
        <v>30.03</v>
      </c>
      <c r="J64" t="n">
        <v>29.44</v>
      </c>
    </row>
    <row r="65">
      <c r="A65" s="5" t="inlineStr">
        <is>
          <t>Fremdkapitalquote in %</t>
        </is>
      </c>
      <c r="B65" s="5" t="inlineStr">
        <is>
          <t>Debt Ratio in %</t>
        </is>
      </c>
      <c r="C65" t="n">
        <v>66.48999999999999</v>
      </c>
      <c r="D65" t="n">
        <v>62.53</v>
      </c>
      <c r="E65" t="n">
        <v>67.84</v>
      </c>
      <c r="F65" t="n">
        <v>68.83</v>
      </c>
      <c r="G65" t="n">
        <v>71.20999999999999</v>
      </c>
      <c r="H65" t="n">
        <v>69.15000000000001</v>
      </c>
      <c r="I65" t="n">
        <v>69.97</v>
      </c>
      <c r="J65" t="n">
        <v>70.56</v>
      </c>
    </row>
    <row r="66">
      <c r="A66" s="5" t="inlineStr">
        <is>
          <t>Verschuldungsgrad in %</t>
        </is>
      </c>
      <c r="B66" s="5" t="inlineStr">
        <is>
          <t>Finance Gearing in %</t>
        </is>
      </c>
      <c r="C66" t="n">
        <v>198.43</v>
      </c>
      <c r="D66" t="n">
        <v>166.85</v>
      </c>
      <c r="E66" t="n">
        <v>210.95</v>
      </c>
      <c r="F66" t="n">
        <v>220.79</v>
      </c>
      <c r="G66" t="n">
        <v>247.39</v>
      </c>
      <c r="H66" t="n">
        <v>224.16</v>
      </c>
      <c r="I66" t="n">
        <v>232.98</v>
      </c>
      <c r="J66" t="n">
        <v>239.66</v>
      </c>
    </row>
    <row r="67">
      <c r="A67" s="5" t="inlineStr"/>
      <c r="B67" s="5" t="inlineStr"/>
    </row>
    <row r="68">
      <c r="A68" s="5" t="inlineStr">
        <is>
          <t>Kurzfristige Vermögensquote in %</t>
        </is>
      </c>
      <c r="B68" s="5" t="inlineStr">
        <is>
          <t>Current Assets Ratio in %</t>
        </is>
      </c>
      <c r="C68" t="n">
        <v>11.55</v>
      </c>
      <c r="D68" t="n">
        <v>11.38</v>
      </c>
      <c r="E68" t="n">
        <v>10.6</v>
      </c>
      <c r="F68" t="n">
        <v>10.9</v>
      </c>
      <c r="G68" t="n">
        <v>11.35</v>
      </c>
      <c r="H68" t="n">
        <v>10.89</v>
      </c>
      <c r="I68" t="n">
        <v>11.28</v>
      </c>
    </row>
    <row r="69">
      <c r="A69" s="5" t="inlineStr">
        <is>
          <t>Nettogewinn Marge in %</t>
        </is>
      </c>
      <c r="B69" s="5" t="inlineStr">
        <is>
          <t>Net Profit Marge in %</t>
        </is>
      </c>
      <c r="C69" t="n">
        <v>8844.620000000001</v>
      </c>
      <c r="D69" t="n">
        <v>13056.6</v>
      </c>
      <c r="E69" t="n">
        <v>7852.66</v>
      </c>
      <c r="F69" t="n">
        <v>8860.870000000001</v>
      </c>
      <c r="G69" t="n">
        <v>8244.57</v>
      </c>
      <c r="H69" t="n">
        <v>7837.29</v>
      </c>
      <c r="I69" t="n">
        <v>5642.28</v>
      </c>
    </row>
    <row r="70">
      <c r="A70" s="5" t="inlineStr">
        <is>
          <t>Operative Ergebnis Marge in %</t>
        </is>
      </c>
      <c r="B70" s="5" t="inlineStr">
        <is>
          <t>EBIT Marge in %</t>
        </is>
      </c>
      <c r="C70" t="n">
        <v>13462.82</v>
      </c>
      <c r="D70" t="n">
        <v>13396.23</v>
      </c>
      <c r="E70" t="n">
        <v>13625.39</v>
      </c>
      <c r="F70" t="n">
        <v>15208.7</v>
      </c>
      <c r="G70" t="n">
        <v>14703.8</v>
      </c>
      <c r="H70" t="n">
        <v>13681.36</v>
      </c>
      <c r="I70" t="n">
        <v>11565.04</v>
      </c>
    </row>
    <row r="71">
      <c r="A71" s="5" t="inlineStr">
        <is>
          <t>Vermögensumsschlag in %</t>
        </is>
      </c>
      <c r="B71" s="5" t="inlineStr">
        <is>
          <t>Asset Turnover in %</t>
        </is>
      </c>
      <c r="C71" t="n">
        <v>0.11</v>
      </c>
      <c r="D71" t="n">
        <v>0.11</v>
      </c>
      <c r="E71" t="n">
        <v>0.1</v>
      </c>
      <c r="F71" t="n">
        <v>0.1</v>
      </c>
      <c r="G71" t="n">
        <v>0.1</v>
      </c>
      <c r="H71" t="n">
        <v>0.11</v>
      </c>
      <c r="I71" t="n">
        <v>0.11</v>
      </c>
    </row>
    <row r="72">
      <c r="A72" s="5" t="inlineStr">
        <is>
          <t>Langfristige Vermögensquote in %</t>
        </is>
      </c>
      <c r="B72" s="5" t="inlineStr">
        <is>
          <t>Non-Current Assets Ratio in %</t>
        </is>
      </c>
      <c r="C72" t="n">
        <v>88.44</v>
      </c>
      <c r="D72" t="n">
        <v>88.61</v>
      </c>
      <c r="E72" t="n">
        <v>89.41</v>
      </c>
      <c r="F72" t="n">
        <v>89.11</v>
      </c>
      <c r="G72" t="n">
        <v>88.66</v>
      </c>
      <c r="H72" t="n">
        <v>89.11</v>
      </c>
      <c r="I72" t="n">
        <v>88.69</v>
      </c>
    </row>
    <row r="73">
      <c r="A73" s="5" t="inlineStr">
        <is>
          <t>Gesamtkapitalrentabilität</t>
        </is>
      </c>
      <c r="B73" s="5" t="inlineStr">
        <is>
          <t>ROA Return on Assets in %</t>
        </is>
      </c>
      <c r="C73" t="n">
        <v>9.529999999999999</v>
      </c>
      <c r="D73" t="n">
        <v>14.37</v>
      </c>
      <c r="E73" t="n">
        <v>8.18</v>
      </c>
      <c r="F73" t="n">
        <v>8.58</v>
      </c>
      <c r="G73" t="n">
        <v>7.86</v>
      </c>
      <c r="H73" t="n">
        <v>8.65</v>
      </c>
      <c r="I73" t="n">
        <v>6.11</v>
      </c>
    </row>
    <row r="74">
      <c r="A74" s="5" t="inlineStr">
        <is>
          <t>Ertrag des eingesetzten Kapitals</t>
        </is>
      </c>
      <c r="B74" s="5" t="inlineStr">
        <is>
          <t>ROCE Return on Cap. Empl. in %</t>
        </is>
      </c>
      <c r="C74" t="n">
        <v>15.83</v>
      </c>
      <c r="D74" t="n">
        <v>16.34</v>
      </c>
      <c r="E74" t="n">
        <v>15.66</v>
      </c>
      <c r="F74" t="n">
        <v>16.53</v>
      </c>
      <c r="G74" t="n">
        <v>16.19</v>
      </c>
      <c r="H74" t="n">
        <v>17.52</v>
      </c>
      <c r="I74" t="n">
        <v>14.52</v>
      </c>
    </row>
    <row r="75">
      <c r="A75" s="5" t="inlineStr">
        <is>
          <t>Eigenkapital zu Anlagevermögen</t>
        </is>
      </c>
      <c r="B75" s="5" t="inlineStr">
        <is>
          <t>Equity to Fixed Assets in %</t>
        </is>
      </c>
      <c r="C75" t="n">
        <v>37.89</v>
      </c>
      <c r="D75" t="n">
        <v>42.29</v>
      </c>
      <c r="E75" t="n">
        <v>35.97</v>
      </c>
      <c r="F75" t="n">
        <v>34.97</v>
      </c>
      <c r="G75" t="n">
        <v>32.49</v>
      </c>
      <c r="H75" t="n">
        <v>34.62</v>
      </c>
      <c r="I75" t="n">
        <v>33.85</v>
      </c>
    </row>
    <row r="76">
      <c r="A76" s="5" t="inlineStr">
        <is>
          <t>Liquidität Dritten Grades</t>
        </is>
      </c>
      <c r="B76" s="5" t="inlineStr">
        <is>
          <t>Current Ratio in %</t>
        </is>
      </c>
      <c r="C76" t="n">
        <v>139.16</v>
      </c>
      <c r="D76" t="n">
        <v>116.46</v>
      </c>
      <c r="E76" t="n">
        <v>112.98</v>
      </c>
      <c r="F76" t="n">
        <v>100.39</v>
      </c>
      <c r="G76" t="n">
        <v>84.53</v>
      </c>
      <c r="H76" t="n">
        <v>78.90000000000001</v>
      </c>
      <c r="I76" t="n">
        <v>81.66</v>
      </c>
    </row>
    <row r="77">
      <c r="A77" s="5" t="inlineStr">
        <is>
          <t>Operativer Cashflow</t>
        </is>
      </c>
      <c r="B77" s="5" t="inlineStr">
        <is>
          <t>Operating Cashflow in M</t>
        </is>
      </c>
      <c r="C77" t="n">
        <v>10038.912</v>
      </c>
      <c r="D77" t="n">
        <v>9769.343999999999</v>
      </c>
      <c r="E77" t="n">
        <v>9569.664000000001</v>
      </c>
      <c r="F77" t="n">
        <v>83476.371</v>
      </c>
      <c r="G77" t="n">
        <v>-204151.101</v>
      </c>
      <c r="H77" t="n">
        <v>115695.03</v>
      </c>
      <c r="I77" t="n">
        <v>3010505.3</v>
      </c>
    </row>
    <row r="78">
      <c r="A78" s="5" t="inlineStr">
        <is>
          <t>Aktienrückkauf</t>
        </is>
      </c>
      <c r="B78" s="5" t="inlineStr">
        <is>
          <t>Share Buyback in M</t>
        </is>
      </c>
      <c r="C78" t="n">
        <v>0</v>
      </c>
      <c r="D78" t="n">
        <v>0</v>
      </c>
      <c r="E78" t="n">
        <v>54.09999999999997</v>
      </c>
      <c r="F78" t="n">
        <v>0</v>
      </c>
      <c r="G78" t="n">
        <v>0</v>
      </c>
      <c r="H78" t="n">
        <v>0</v>
      </c>
      <c r="I78" t="n">
        <v>0</v>
      </c>
    </row>
    <row r="79">
      <c r="A79" s="5" t="inlineStr">
        <is>
          <t>Umsatzwachstum 1J in %</t>
        </is>
      </c>
      <c r="B79" s="5" t="inlineStr">
        <is>
          <t>Revenue Growth 1Y in %</t>
        </is>
      </c>
      <c r="C79" t="n">
        <v>21.43</v>
      </c>
      <c r="D79" t="n">
        <v>16.3</v>
      </c>
      <c r="E79" t="n">
        <v>38.7</v>
      </c>
      <c r="F79" t="n">
        <v>25</v>
      </c>
      <c r="G79" t="n">
        <v>24.75</v>
      </c>
      <c r="H79" t="n">
        <v>19.92</v>
      </c>
      <c r="I79" t="n">
        <v>20</v>
      </c>
    </row>
    <row r="80">
      <c r="A80" s="5" t="inlineStr">
        <is>
          <t>Umsatzwachstum 3J in %</t>
        </is>
      </c>
      <c r="B80" s="5" t="inlineStr">
        <is>
          <t>Revenue Growth 3Y in %</t>
        </is>
      </c>
      <c r="C80" t="n">
        <v>25.48</v>
      </c>
      <c r="D80" t="n">
        <v>26.67</v>
      </c>
      <c r="E80" t="n">
        <v>29.48</v>
      </c>
      <c r="F80" t="n">
        <v>23.22</v>
      </c>
      <c r="G80" t="n">
        <v>21.56</v>
      </c>
      <c r="H80" t="inlineStr">
        <is>
          <t>-</t>
        </is>
      </c>
      <c r="I80" t="inlineStr">
        <is>
          <t>-</t>
        </is>
      </c>
    </row>
    <row r="81">
      <c r="A81" s="5" t="inlineStr">
        <is>
          <t>Umsatzwachstum 5J in %</t>
        </is>
      </c>
      <c r="B81" s="5" t="inlineStr">
        <is>
          <t>Revenue Growth 5Y in %</t>
        </is>
      </c>
      <c r="C81" t="n">
        <v>25.24</v>
      </c>
      <c r="D81" t="n">
        <v>24.93</v>
      </c>
      <c r="E81" t="n">
        <v>25.67</v>
      </c>
      <c r="F81" t="inlineStr">
        <is>
          <t>-</t>
        </is>
      </c>
      <c r="G81" t="inlineStr">
        <is>
          <t>-</t>
        </is>
      </c>
      <c r="H81" t="inlineStr">
        <is>
          <t>-</t>
        </is>
      </c>
      <c r="I81" t="inlineStr">
        <is>
          <t>-</t>
        </is>
      </c>
    </row>
    <row r="82">
      <c r="A82" s="5" t="inlineStr">
        <is>
          <t>Umsatzwachstum 10J in %</t>
        </is>
      </c>
      <c r="B82" s="5" t="inlineStr">
        <is>
          <t>Revenue Growth 10Y in %</t>
        </is>
      </c>
      <c r="C82" t="inlineStr">
        <is>
          <t>-</t>
        </is>
      </c>
      <c r="D82" t="inlineStr">
        <is>
          <t>-</t>
        </is>
      </c>
      <c r="E82" t="inlineStr">
        <is>
          <t>-</t>
        </is>
      </c>
      <c r="F82" t="inlineStr">
        <is>
          <t>-</t>
        </is>
      </c>
      <c r="G82" t="inlineStr">
        <is>
          <t>-</t>
        </is>
      </c>
      <c r="H82" t="inlineStr">
        <is>
          <t>-</t>
        </is>
      </c>
      <c r="I82" t="inlineStr">
        <is>
          <t>-</t>
        </is>
      </c>
    </row>
    <row r="83">
      <c r="A83" s="5" t="inlineStr">
        <is>
          <t>Gewinnwachstum 1J in %</t>
        </is>
      </c>
      <c r="B83" s="5" t="inlineStr">
        <is>
          <t>Earnings Growth 1Y in %</t>
        </is>
      </c>
      <c r="C83" t="n">
        <v>-17.74</v>
      </c>
      <c r="D83" t="n">
        <v>93.37</v>
      </c>
      <c r="E83" t="n">
        <v>22.91</v>
      </c>
      <c r="F83" t="n">
        <v>34.34</v>
      </c>
      <c r="G83" t="n">
        <v>31.23</v>
      </c>
      <c r="H83" t="n">
        <v>66.56999999999999</v>
      </c>
      <c r="I83" t="n">
        <v>56.84</v>
      </c>
    </row>
    <row r="84">
      <c r="A84" s="5" t="inlineStr">
        <is>
          <t>Gewinnwachstum 3J in %</t>
        </is>
      </c>
      <c r="B84" s="5" t="inlineStr">
        <is>
          <t>Earnings Growth 3Y in %</t>
        </is>
      </c>
      <c r="C84" t="n">
        <v>32.85</v>
      </c>
      <c r="D84" t="n">
        <v>50.21</v>
      </c>
      <c r="E84" t="n">
        <v>29.49</v>
      </c>
      <c r="F84" t="n">
        <v>44.05</v>
      </c>
      <c r="G84" t="n">
        <v>51.55</v>
      </c>
      <c r="H84" t="inlineStr">
        <is>
          <t>-</t>
        </is>
      </c>
      <c r="I84" t="inlineStr">
        <is>
          <t>-</t>
        </is>
      </c>
    </row>
    <row r="85">
      <c r="A85" s="5" t="inlineStr">
        <is>
          <t>Gewinnwachstum 5J in %</t>
        </is>
      </c>
      <c r="B85" s="5" t="inlineStr">
        <is>
          <t>Earnings Growth 5Y in %</t>
        </is>
      </c>
      <c r="C85" t="n">
        <v>32.82</v>
      </c>
      <c r="D85" t="n">
        <v>49.68</v>
      </c>
      <c r="E85" t="n">
        <v>42.38</v>
      </c>
      <c r="F85" t="inlineStr">
        <is>
          <t>-</t>
        </is>
      </c>
      <c r="G85" t="inlineStr">
        <is>
          <t>-</t>
        </is>
      </c>
      <c r="H85" t="inlineStr">
        <is>
          <t>-</t>
        </is>
      </c>
      <c r="I85" t="inlineStr">
        <is>
          <t>-</t>
        </is>
      </c>
    </row>
    <row r="86">
      <c r="A86" s="5" t="inlineStr">
        <is>
          <t>Gewinnwachstum 10J in %</t>
        </is>
      </c>
      <c r="B86" s="5" t="inlineStr">
        <is>
          <t>Earnings Growth 10Y in %</t>
        </is>
      </c>
      <c r="C86" t="inlineStr">
        <is>
          <t>-</t>
        </is>
      </c>
      <c r="D86" t="inlineStr">
        <is>
          <t>-</t>
        </is>
      </c>
      <c r="E86" t="inlineStr">
        <is>
          <t>-</t>
        </is>
      </c>
      <c r="F86" t="inlineStr">
        <is>
          <t>-</t>
        </is>
      </c>
      <c r="G86" t="inlineStr">
        <is>
          <t>-</t>
        </is>
      </c>
      <c r="H86" t="inlineStr">
        <is>
          <t>-</t>
        </is>
      </c>
      <c r="I86" t="inlineStr">
        <is>
          <t>-</t>
        </is>
      </c>
    </row>
    <row r="87">
      <c r="A87" s="5" t="inlineStr">
        <is>
          <t>PEG Ratio</t>
        </is>
      </c>
      <c r="B87" s="5" t="inlineStr">
        <is>
          <t>KGW Kurs/Gewinn/Wachstum</t>
        </is>
      </c>
      <c r="C87" t="n">
        <v>0.39</v>
      </c>
      <c r="D87" t="n">
        <v>0.21</v>
      </c>
      <c r="E87" t="n">
        <v>0.38</v>
      </c>
      <c r="F87" t="inlineStr">
        <is>
          <t>-</t>
        </is>
      </c>
      <c r="G87" t="inlineStr">
        <is>
          <t>-</t>
        </is>
      </c>
      <c r="H87" t="inlineStr">
        <is>
          <t>-</t>
        </is>
      </c>
      <c r="I87" t="inlineStr">
        <is>
          <t>-</t>
        </is>
      </c>
    </row>
    <row r="88">
      <c r="A88" s="5" t="inlineStr">
        <is>
          <t>EBIT-Wachstum 1J in %</t>
        </is>
      </c>
      <c r="B88" s="5" t="inlineStr">
        <is>
          <t>EBIT Growth 1Y in %</t>
        </is>
      </c>
      <c r="C88" t="n">
        <v>22.03</v>
      </c>
      <c r="D88" t="n">
        <v>14.34</v>
      </c>
      <c r="E88" t="n">
        <v>24.26</v>
      </c>
      <c r="F88" t="n">
        <v>29.29</v>
      </c>
      <c r="G88" t="n">
        <v>34.07</v>
      </c>
      <c r="H88" t="n">
        <v>41.86</v>
      </c>
      <c r="I88" t="n">
        <v>59.65</v>
      </c>
    </row>
    <row r="89">
      <c r="A89" s="5" t="inlineStr">
        <is>
          <t>EBIT-Wachstum 3J in %</t>
        </is>
      </c>
      <c r="B89" s="5" t="inlineStr">
        <is>
          <t>EBIT Growth 3Y in %</t>
        </is>
      </c>
      <c r="C89" t="n">
        <v>20.21</v>
      </c>
      <c r="D89" t="n">
        <v>22.63</v>
      </c>
      <c r="E89" t="n">
        <v>29.21</v>
      </c>
      <c r="F89" t="n">
        <v>35.07</v>
      </c>
      <c r="G89" t="n">
        <v>45.19</v>
      </c>
      <c r="H89" t="inlineStr">
        <is>
          <t>-</t>
        </is>
      </c>
      <c r="I89" t="inlineStr">
        <is>
          <t>-</t>
        </is>
      </c>
    </row>
    <row r="90">
      <c r="A90" s="5" t="inlineStr">
        <is>
          <t>EBIT-Wachstum 5J in %</t>
        </is>
      </c>
      <c r="B90" s="5" t="inlineStr">
        <is>
          <t>EBIT Growth 5Y in %</t>
        </is>
      </c>
      <c r="C90" t="n">
        <v>24.8</v>
      </c>
      <c r="D90" t="n">
        <v>28.76</v>
      </c>
      <c r="E90" t="n">
        <v>37.83</v>
      </c>
      <c r="F90" t="inlineStr">
        <is>
          <t>-</t>
        </is>
      </c>
      <c r="G90" t="inlineStr">
        <is>
          <t>-</t>
        </is>
      </c>
      <c r="H90" t="inlineStr">
        <is>
          <t>-</t>
        </is>
      </c>
      <c r="I90" t="inlineStr">
        <is>
          <t>-</t>
        </is>
      </c>
    </row>
    <row r="91">
      <c r="A91" s="5" t="inlineStr">
        <is>
          <t>EBIT-Wachstum 10J in %</t>
        </is>
      </c>
      <c r="B91" s="5" t="inlineStr">
        <is>
          <t>EBIT Growth 10Y in %</t>
        </is>
      </c>
      <c r="C91" t="inlineStr">
        <is>
          <t>-</t>
        </is>
      </c>
      <c r="D91" t="inlineStr">
        <is>
          <t>-</t>
        </is>
      </c>
      <c r="E91" t="inlineStr">
        <is>
          <t>-</t>
        </is>
      </c>
      <c r="F91" t="inlineStr">
        <is>
          <t>-</t>
        </is>
      </c>
      <c r="G91" t="inlineStr">
        <is>
          <t>-</t>
        </is>
      </c>
      <c r="H91" t="inlineStr">
        <is>
          <t>-</t>
        </is>
      </c>
      <c r="I91" t="inlineStr">
        <is>
          <t>-</t>
        </is>
      </c>
    </row>
    <row r="92">
      <c r="A92" s="5" t="inlineStr">
        <is>
          <t>Op.Cashflow Wachstum 1J in %</t>
        </is>
      </c>
      <c r="B92" s="5" t="inlineStr">
        <is>
          <t>Op.Cashflow Wachstum 1Y in %</t>
        </is>
      </c>
      <c r="C92" t="n">
        <v>2.76</v>
      </c>
      <c r="D92" t="n">
        <v>2.09</v>
      </c>
      <c r="E92" t="n">
        <v>-87.29000000000001</v>
      </c>
      <c r="F92" t="n">
        <v>-140.89</v>
      </c>
      <c r="G92" t="n">
        <v>-276.46</v>
      </c>
      <c r="H92" t="n">
        <v>-96.16</v>
      </c>
      <c r="I92" t="n">
        <v>11669.41</v>
      </c>
    </row>
    <row r="93">
      <c r="A93" s="5" t="inlineStr">
        <is>
          <t>Op.Cashflow Wachstum 3J in %</t>
        </is>
      </c>
      <c r="B93" s="5" t="inlineStr">
        <is>
          <t>Op.Cashflow Wachstum 3Y in %</t>
        </is>
      </c>
      <c r="C93" t="n">
        <v>-27.48</v>
      </c>
      <c r="D93" t="n">
        <v>-75.36</v>
      </c>
      <c r="E93" t="n">
        <v>-168.21</v>
      </c>
      <c r="F93" t="n">
        <v>-171.17</v>
      </c>
      <c r="G93" t="n">
        <v>3765.6</v>
      </c>
      <c r="H93" t="inlineStr">
        <is>
          <t>-</t>
        </is>
      </c>
      <c r="I93" t="inlineStr">
        <is>
          <t>-</t>
        </is>
      </c>
    </row>
    <row r="94">
      <c r="A94" s="5" t="inlineStr">
        <is>
          <t>Op.Cashflow Wachstum 5J in %</t>
        </is>
      </c>
      <c r="B94" s="5" t="inlineStr">
        <is>
          <t>Op.Cashflow Wachstum 5Y in %</t>
        </is>
      </c>
      <c r="C94" t="n">
        <v>-99.95999999999999</v>
      </c>
      <c r="D94" t="n">
        <v>-119.74</v>
      </c>
      <c r="E94" t="n">
        <v>2213.72</v>
      </c>
      <c r="F94" t="inlineStr">
        <is>
          <t>-</t>
        </is>
      </c>
      <c r="G94" t="inlineStr">
        <is>
          <t>-</t>
        </is>
      </c>
      <c r="H94" t="inlineStr">
        <is>
          <t>-</t>
        </is>
      </c>
      <c r="I94" t="inlineStr">
        <is>
          <t>-</t>
        </is>
      </c>
    </row>
    <row r="95">
      <c r="A95" s="5" t="inlineStr">
        <is>
          <t>Op.Cashflow Wachstum 10J in %</t>
        </is>
      </c>
      <c r="B95" s="5" t="inlineStr">
        <is>
          <t>Op.Cashflow Wachstum 10Y in %</t>
        </is>
      </c>
      <c r="C95" t="inlineStr">
        <is>
          <t>-</t>
        </is>
      </c>
      <c r="D95" t="inlineStr">
        <is>
          <t>-</t>
        </is>
      </c>
      <c r="E95" t="inlineStr">
        <is>
          <t>-</t>
        </is>
      </c>
      <c r="F95" t="inlineStr">
        <is>
          <t>-</t>
        </is>
      </c>
      <c r="G95" t="inlineStr">
        <is>
          <t>-</t>
        </is>
      </c>
      <c r="H95" t="inlineStr">
        <is>
          <t>-</t>
        </is>
      </c>
      <c r="I95" t="inlineStr">
        <is>
          <t>-</t>
        </is>
      </c>
    </row>
    <row r="96">
      <c r="A96" s="5" t="inlineStr">
        <is>
          <t>Working Capital in Mio</t>
        </is>
      </c>
      <c r="B96" s="5" t="inlineStr">
        <is>
          <t>Working Capital in M</t>
        </is>
      </c>
      <c r="C96" t="n">
        <v>271.6</v>
      </c>
      <c r="D96" t="n">
        <v>108.5</v>
      </c>
      <c r="E96" t="n">
        <v>74.59999999999999</v>
      </c>
      <c r="F96" t="n">
        <v>2</v>
      </c>
      <c r="G96" t="n">
        <v>-80.2</v>
      </c>
      <c r="H96" t="n">
        <v>-77.8</v>
      </c>
      <c r="I96" t="n">
        <v>-57.6</v>
      </c>
      <c r="J96" t="n">
        <v>-64.40000000000001</v>
      </c>
    </row>
  </sheetData>
  <pageMargins bottom="1" footer="0.5" header="0.5" left="0.75" right="0.75" top="1"/>
</worksheet>
</file>

<file path=xl/worksheets/sheet60.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9"/>
  </cols>
  <sheetData>
    <row r="1">
      <c r="A1" s="1" t="inlineStr">
        <is>
          <t xml:space="preserve">MELROSE INDUSTRIES </t>
        </is>
      </c>
      <c r="B1" s="2" t="inlineStr">
        <is>
          <t>WKN: A2AC1T  ISIN: GB00BZ1G4322  US-Symbol:MLSPF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+44-20-7647-4500</t>
        </is>
      </c>
      <c r="G4" t="inlineStr">
        <is>
          <t>05.03.2020</t>
        </is>
      </c>
      <c r="H4" t="inlineStr">
        <is>
          <t>Preliminary Results</t>
        </is>
      </c>
      <c r="J4" t="inlineStr">
        <is>
          <t>BlackRock Inc</t>
        </is>
      </c>
      <c r="L4" t="inlineStr">
        <is>
          <t>6,84%</t>
        </is>
      </c>
    </row>
    <row r="5">
      <c r="A5" s="5" t="inlineStr">
        <is>
          <t>Ticker</t>
        </is>
      </c>
      <c r="B5" t="inlineStr">
        <is>
          <t>27MA</t>
        </is>
      </c>
      <c r="C5" s="5" t="inlineStr">
        <is>
          <t>Fax</t>
        </is>
      </c>
      <c r="D5" s="5" t="inlineStr"/>
      <c r="E5" t="inlineStr">
        <is>
          <t>-</t>
        </is>
      </c>
      <c r="G5" t="inlineStr">
        <is>
          <t>02.04.2020</t>
        </is>
      </c>
      <c r="H5" t="inlineStr">
        <is>
          <t>Ex Dividend</t>
        </is>
      </c>
      <c r="J5" t="inlineStr">
        <is>
          <t>The Capital Group Companies, Inc</t>
        </is>
      </c>
      <c r="L5" t="inlineStr">
        <is>
          <t>4,91%</t>
        </is>
      </c>
    </row>
    <row r="6">
      <c r="A6" s="5" t="inlineStr">
        <is>
          <t>Gelistet Seit / Listed Since</t>
        </is>
      </c>
      <c r="B6" t="inlineStr">
        <is>
          <t>-</t>
        </is>
      </c>
      <c r="C6" s="5" t="inlineStr">
        <is>
          <t>Internet</t>
        </is>
      </c>
      <c r="D6" s="5" t="inlineStr"/>
      <c r="E6" t="inlineStr">
        <is>
          <t>http://www.melroseplc.net</t>
        </is>
      </c>
      <c r="G6" t="inlineStr">
        <is>
          <t>03.04.2020</t>
        </is>
      </c>
      <c r="H6" t="inlineStr">
        <is>
          <t>Publication Of Annual Report</t>
        </is>
      </c>
      <c r="J6" t="inlineStr">
        <is>
          <t>Aviva plc</t>
        </is>
      </c>
      <c r="L6" t="inlineStr">
        <is>
          <t>3,16%</t>
        </is>
      </c>
    </row>
    <row r="7">
      <c r="A7" s="5" t="inlineStr">
        <is>
          <t>Nominalwert / Nominal Value</t>
        </is>
      </c>
      <c r="B7" t="inlineStr">
        <is>
          <t>-</t>
        </is>
      </c>
      <c r="C7" s="5" t="inlineStr">
        <is>
          <t>Kontaktperson / Contact Person</t>
        </is>
      </c>
      <c r="D7" s="5" t="inlineStr"/>
      <c r="E7" t="inlineStr">
        <is>
          <t>-</t>
        </is>
      </c>
      <c r="G7" t="inlineStr">
        <is>
          <t>07.05.2020</t>
        </is>
      </c>
      <c r="H7" t="inlineStr">
        <is>
          <t>Annual General Meeting</t>
        </is>
      </c>
      <c r="J7" t="inlineStr">
        <is>
          <t>Freefloat</t>
        </is>
      </c>
      <c r="L7" t="inlineStr">
        <is>
          <t>85,09%</t>
        </is>
      </c>
    </row>
    <row r="8">
      <c r="A8" s="5" t="inlineStr">
        <is>
          <t>Land / Country</t>
        </is>
      </c>
      <c r="B8" t="inlineStr">
        <is>
          <t>Großbritannien</t>
        </is>
      </c>
      <c r="C8" s="5" t="inlineStr">
        <is>
          <t>20.05.2020</t>
        </is>
      </c>
      <c r="D8" s="5" t="inlineStr">
        <is>
          <t>Dividend Payout</t>
        </is>
      </c>
    </row>
    <row r="9">
      <c r="A9" s="5" t="inlineStr">
        <is>
          <t>Währung / Currency</t>
        </is>
      </c>
      <c r="B9" t="inlineStr">
        <is>
          <t>GBP</t>
        </is>
      </c>
      <c r="C9" s="5" t="inlineStr"/>
      <c r="D9" s="5" t="inlineStr"/>
    </row>
    <row r="10">
      <c r="A10" s="5" t="inlineStr">
        <is>
          <t>Branche / Industry</t>
        </is>
      </c>
      <c r="B10" t="inlineStr">
        <is>
          <t>Holdings</t>
        </is>
      </c>
      <c r="C10" s="5" t="inlineStr"/>
      <c r="D10" s="5" t="inlineStr"/>
    </row>
    <row r="11">
      <c r="A11" s="5" t="inlineStr">
        <is>
          <t>Sektor / Sector</t>
        </is>
      </c>
      <c r="B11" t="inlineStr">
        <is>
          <t>Various</t>
        </is>
      </c>
    </row>
    <row r="12">
      <c r="A12" s="5" t="inlineStr">
        <is>
          <t>Typ / Genre</t>
        </is>
      </c>
      <c r="B12" t="inlineStr">
        <is>
          <t>Stammaktie</t>
        </is>
      </c>
    </row>
    <row r="13">
      <c r="A13" s="5" t="inlineStr">
        <is>
          <t>Adresse / Address</t>
        </is>
      </c>
      <c r="B13" t="inlineStr">
        <is>
          <t>Melrose Industries PLCThe Colmore Building 20 Colmore Circus Queensway  UK-Birmingham West Midlands B4 6AT</t>
        </is>
      </c>
    </row>
    <row r="14">
      <c r="A14" s="5" t="inlineStr">
        <is>
          <t>Management</t>
        </is>
      </c>
      <c r="B14" t="inlineStr">
        <is>
          <t>Simon Peckham, Geoffrey Martin</t>
        </is>
      </c>
    </row>
    <row r="15">
      <c r="A15" s="5" t="inlineStr">
        <is>
          <t>Aufsichtsrat / Board</t>
        </is>
      </c>
      <c r="B15" t="inlineStr">
        <is>
          <t>Justin Dowley, Christopher Miller, David Roper, Simon Peckham, Geoffrey Martin, Liz Hewitt, David Lis, Archie Kane, Charlotte Twyning, Funmi Adegoke</t>
        </is>
      </c>
    </row>
    <row r="16">
      <c r="A16" s="5" t="inlineStr">
        <is>
          <t>Beschreibung</t>
        </is>
      </c>
      <c r="B16" t="inlineStr">
        <is>
          <t>Melrose Industries PLC (vormals Melrose PLC) ist eine international tätige Beteiligungsgesellschaft. Die Geschäftsstrategie des Unternehmens ist darauf ausgerichtet Produktionsunternehmen mit guten Fundamentaldaten zu kaufen, deren Leistungskapazität und Gewinnmargen durch gezielte Investitionen und Managementdienstleistungen zu steigern und die Unternehmen gewinnbringend im Durchschnitt nach 3 - 5 Jahren wieder zu verkaufen. Nach dem Verkauf der Elster Gruppe im Dezember 2015 an Honeywell International Inc. agiert der Konzern über seine Beteiligung an der Brush Gruppe, die Stromerzeugungsanlagen für die Bereiche Energieerzeugung, Industrie, Öl &amp; Gas und Offshore produziert und seit August 2016 mit der Nortek, Inc., einem Hersteller der Produkte und Lösungen zur Kühlung und Heizung von Räumen sowie Sicherheits- und Steuerelemente im Bereich Haustechnik anbietet. 2018 übernahm Melrose den Luftfahrt- und Automobilzulieferer GKN. Der Hauptsitz der Melrose Industries PLC ist in Alcester, UK. Copyright 2014 FINANCE BASE AG</t>
        </is>
      </c>
    </row>
    <row r="17">
      <c r="A17" s="5" t="inlineStr">
        <is>
          <t>Profile</t>
        </is>
      </c>
      <c r="B17" t="inlineStr">
        <is>
          <t>Melrose Industries PLC (formerly Melrose PLC) is an investment company international. The company's business strategy is geared to buy production companies with good fundamentals, to increase their power capacity and profit margins through targeted investment and management services and the company profitable on average after 3 - for sale again five years. Following the sale of Elster Group in December 2015 Honeywell International Inc., the Group operates through its participation in the Brush group, power generation plants in the areas of energy, industry, oil &amp; gas and offshore production and since August 2016 the Nortek, Inc. serving a manufacturer of products and solutions for cooling and heating of spaces, and security and controls in building technology. 2018 Melrose took over the aerospace and automotive supplier GKN. The headquarters of Melrose Industries PLC is in Alcester,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row>
    <row r="20">
      <c r="A20" s="5" t="inlineStr">
        <is>
          <t>Umsatz</t>
        </is>
      </c>
      <c r="B20" s="5" t="inlineStr">
        <is>
          <t>Revenue</t>
        </is>
      </c>
      <c r="C20" t="n">
        <v>10967</v>
      </c>
      <c r="D20" t="n">
        <v>8605</v>
      </c>
      <c r="E20" t="n">
        <v>2092</v>
      </c>
      <c r="F20" t="n">
        <v>889.3</v>
      </c>
      <c r="G20" t="n">
        <v>261.1</v>
      </c>
      <c r="H20" t="n">
        <v>1378</v>
      </c>
      <c r="I20" t="n">
        <v>1733</v>
      </c>
      <c r="J20" t="n">
        <v>1551</v>
      </c>
      <c r="K20" t="n">
        <v>1080</v>
      </c>
      <c r="L20" t="inlineStr">
        <is>
          <t>-</t>
        </is>
      </c>
    </row>
    <row r="21">
      <c r="A21" s="5" t="inlineStr">
        <is>
          <t>Bruttoergebnis vom Umsatz</t>
        </is>
      </c>
      <c r="B21" s="5" t="inlineStr">
        <is>
          <t>Gross Profit</t>
        </is>
      </c>
      <c r="C21" t="n">
        <v>2235</v>
      </c>
      <c r="D21" t="n">
        <v>1685</v>
      </c>
      <c r="E21" t="n">
        <v>652.8</v>
      </c>
      <c r="F21" t="n">
        <v>263.3</v>
      </c>
      <c r="G21" t="n">
        <v>82.09999999999999</v>
      </c>
      <c r="H21" t="n">
        <v>502.5</v>
      </c>
      <c r="I21" t="n">
        <v>607.3</v>
      </c>
      <c r="J21" t="n">
        <v>483.5</v>
      </c>
      <c r="K21" t="n">
        <v>330.7</v>
      </c>
      <c r="L21" t="inlineStr">
        <is>
          <t>-</t>
        </is>
      </c>
    </row>
    <row r="22">
      <c r="A22" s="5" t="inlineStr">
        <is>
          <t>Operatives Ergebnis (EBIT)</t>
        </is>
      </c>
      <c r="B22" s="5" t="inlineStr">
        <is>
          <t>EBIT Earning Before Interest &amp; Tax</t>
        </is>
      </c>
      <c r="C22" t="n">
        <v>318</v>
      </c>
      <c r="D22" t="n">
        <v>-392</v>
      </c>
      <c r="E22" t="n">
        <v>-6.9</v>
      </c>
      <c r="F22" t="n">
        <v>-61.6</v>
      </c>
      <c r="G22" t="n">
        <v>4.8</v>
      </c>
      <c r="H22" t="n">
        <v>162.4</v>
      </c>
      <c r="I22" t="n">
        <v>219.9</v>
      </c>
      <c r="J22" t="n">
        <v>137.1</v>
      </c>
      <c r="K22" t="n">
        <v>110.5</v>
      </c>
      <c r="L22" t="inlineStr">
        <is>
          <t>-</t>
        </is>
      </c>
    </row>
    <row r="23">
      <c r="A23" s="5" t="inlineStr">
        <is>
          <t>Finanzergebnis</t>
        </is>
      </c>
      <c r="B23" s="5" t="inlineStr">
        <is>
          <t>Financial Result</t>
        </is>
      </c>
      <c r="C23" t="n">
        <v>-212</v>
      </c>
      <c r="D23" t="n">
        <v>-158</v>
      </c>
      <c r="E23" t="n">
        <v>-20.7</v>
      </c>
      <c r="F23" t="n">
        <v>-7.7</v>
      </c>
      <c r="G23" t="n">
        <v>-35.5</v>
      </c>
      <c r="H23" t="n">
        <v>-33.5</v>
      </c>
      <c r="I23" t="n">
        <v>-48.8</v>
      </c>
      <c r="J23" t="n">
        <v>-45.1</v>
      </c>
      <c r="K23" t="n">
        <v>-19.5</v>
      </c>
      <c r="L23" t="inlineStr">
        <is>
          <t>-</t>
        </is>
      </c>
    </row>
    <row r="24">
      <c r="A24" s="5" t="inlineStr">
        <is>
          <t>Ergebnis vor Steuer (EBT)</t>
        </is>
      </c>
      <c r="B24" s="5" t="inlineStr">
        <is>
          <t>EBT Earning Before Tax</t>
        </is>
      </c>
      <c r="C24" t="n">
        <v>106</v>
      </c>
      <c r="D24" t="n">
        <v>-550</v>
      </c>
      <c r="E24" t="n">
        <v>-27.6</v>
      </c>
      <c r="F24" t="n">
        <v>-69.3</v>
      </c>
      <c r="G24" t="n">
        <v>-30.7</v>
      </c>
      <c r="H24" t="n">
        <v>128.9</v>
      </c>
      <c r="I24" t="n">
        <v>171.1</v>
      </c>
      <c r="J24" t="n">
        <v>92</v>
      </c>
      <c r="K24" t="n">
        <v>91</v>
      </c>
      <c r="L24" t="inlineStr">
        <is>
          <t>-</t>
        </is>
      </c>
    </row>
    <row r="25">
      <c r="A25" s="5" t="inlineStr">
        <is>
          <t>Ergebnis nach Steuer</t>
        </is>
      </c>
      <c r="B25" s="5" t="inlineStr">
        <is>
          <t>Earnings after tax</t>
        </is>
      </c>
      <c r="C25" t="n">
        <v>55</v>
      </c>
      <c r="D25" t="n">
        <v>-475</v>
      </c>
      <c r="E25" t="n">
        <v>-23.9</v>
      </c>
      <c r="F25" t="n">
        <v>-39</v>
      </c>
      <c r="G25" t="n">
        <v>-16.3</v>
      </c>
      <c r="H25" t="n">
        <v>87.09999999999999</v>
      </c>
      <c r="I25" t="n">
        <v>121.9</v>
      </c>
      <c r="J25" t="n">
        <v>42.9</v>
      </c>
      <c r="K25" t="n">
        <v>110.1</v>
      </c>
      <c r="L25" t="inlineStr">
        <is>
          <t>-</t>
        </is>
      </c>
    </row>
    <row r="26">
      <c r="A26" s="5" t="inlineStr">
        <is>
          <t>Minderheitenanteil</t>
        </is>
      </c>
      <c r="B26" s="5" t="inlineStr">
        <is>
          <t>Minority Share</t>
        </is>
      </c>
      <c r="C26" t="n">
        <v>-9</v>
      </c>
      <c r="D26" t="inlineStr">
        <is>
          <t>-</t>
        </is>
      </c>
      <c r="E26" t="inlineStr">
        <is>
          <t>-</t>
        </is>
      </c>
      <c r="F26" t="inlineStr">
        <is>
          <t>-</t>
        </is>
      </c>
      <c r="G26" t="n">
        <v>-0.9</v>
      </c>
      <c r="H26" t="n">
        <v>-0.8</v>
      </c>
      <c r="I26" t="n">
        <v>-1.9</v>
      </c>
      <c r="J26" t="n">
        <v>-1.7</v>
      </c>
      <c r="K26" t="n">
        <v>-0.1</v>
      </c>
      <c r="L26" t="inlineStr">
        <is>
          <t>-</t>
        </is>
      </c>
    </row>
    <row r="27">
      <c r="A27" s="5" t="inlineStr">
        <is>
          <t>Jahresüberschuss/-fehlbetrag</t>
        </is>
      </c>
      <c r="B27" s="5" t="inlineStr">
        <is>
          <t>Net Profit</t>
        </is>
      </c>
      <c r="C27" t="n">
        <v>-60</v>
      </c>
      <c r="D27" t="n">
        <v>-475</v>
      </c>
      <c r="E27" t="n">
        <v>-23.9</v>
      </c>
      <c r="F27" t="n">
        <v>-39</v>
      </c>
      <c r="G27" t="n">
        <v>1407</v>
      </c>
      <c r="H27" t="n">
        <v>193.9</v>
      </c>
      <c r="I27" t="n">
        <v>562.7</v>
      </c>
      <c r="J27" t="n">
        <v>42.5</v>
      </c>
      <c r="K27" t="n">
        <v>286.4</v>
      </c>
      <c r="L27" t="inlineStr">
        <is>
          <t>-</t>
        </is>
      </c>
    </row>
    <row r="28">
      <c r="A28" s="5" t="inlineStr">
        <is>
          <t>Summe Umlaufvermögen</t>
        </is>
      </c>
      <c r="B28" s="5" t="inlineStr">
        <is>
          <t>Current Assets</t>
        </is>
      </c>
      <c r="C28" t="n">
        <v>3723</v>
      </c>
      <c r="D28" t="n">
        <v>4321</v>
      </c>
      <c r="E28" t="n">
        <v>633.6</v>
      </c>
      <c r="F28" t="n">
        <v>709</v>
      </c>
      <c r="G28" t="n">
        <v>2576</v>
      </c>
      <c r="H28" t="n">
        <v>498.4</v>
      </c>
      <c r="I28" t="n">
        <v>732.8</v>
      </c>
      <c r="J28" t="n">
        <v>920</v>
      </c>
      <c r="K28" t="n">
        <v>619.4</v>
      </c>
      <c r="L28" t="n">
        <v>673.6</v>
      </c>
    </row>
    <row r="29">
      <c r="A29" s="5" t="inlineStr">
        <is>
          <t>Summe Anlagevermögen</t>
        </is>
      </c>
      <c r="B29" s="5" t="inlineStr">
        <is>
          <t>Fixed Assets</t>
        </is>
      </c>
      <c r="C29" t="n">
        <v>14322</v>
      </c>
      <c r="D29" t="n">
        <v>15413</v>
      </c>
      <c r="E29" t="n">
        <v>2512</v>
      </c>
      <c r="F29" t="n">
        <v>2999</v>
      </c>
      <c r="G29" t="n">
        <v>412.7</v>
      </c>
      <c r="H29" t="n">
        <v>2690</v>
      </c>
      <c r="I29" t="n">
        <v>2945</v>
      </c>
      <c r="J29" t="n">
        <v>3496</v>
      </c>
      <c r="K29" t="n">
        <v>1162</v>
      </c>
      <c r="L29" t="n">
        <v>1470</v>
      </c>
    </row>
    <row r="30">
      <c r="A30" s="5" t="inlineStr">
        <is>
          <t>Summe Aktiva</t>
        </is>
      </c>
      <c r="B30" s="5" t="inlineStr">
        <is>
          <t>Total Assets</t>
        </is>
      </c>
      <c r="C30" t="n">
        <v>18045</v>
      </c>
      <c r="D30" t="n">
        <v>19734</v>
      </c>
      <c r="E30" t="n">
        <v>3146</v>
      </c>
      <c r="F30" t="n">
        <v>3708</v>
      </c>
      <c r="G30" t="n">
        <v>2989</v>
      </c>
      <c r="H30" t="n">
        <v>3188</v>
      </c>
      <c r="I30" t="n">
        <v>3677</v>
      </c>
      <c r="J30" t="n">
        <v>4416</v>
      </c>
      <c r="K30" t="n">
        <v>1782</v>
      </c>
      <c r="L30" t="n">
        <v>2144</v>
      </c>
    </row>
    <row r="31">
      <c r="A31" s="5" t="inlineStr">
        <is>
          <t>Summe kurzfristiges Fremdkapital</t>
        </is>
      </c>
      <c r="B31" s="5" t="inlineStr">
        <is>
          <t>Short-Term Debt</t>
        </is>
      </c>
      <c r="C31" t="n">
        <v>3291</v>
      </c>
      <c r="D31" t="n">
        <v>3687</v>
      </c>
      <c r="E31" t="n">
        <v>466.8</v>
      </c>
      <c r="F31" t="n">
        <v>579.4</v>
      </c>
      <c r="G31" t="n">
        <v>88</v>
      </c>
      <c r="H31" t="n">
        <v>452</v>
      </c>
      <c r="I31" t="n">
        <v>524.4</v>
      </c>
      <c r="J31" t="n">
        <v>692</v>
      </c>
      <c r="K31" t="n">
        <v>394</v>
      </c>
      <c r="L31" t="n">
        <v>452.2</v>
      </c>
    </row>
    <row r="32">
      <c r="A32" s="5" t="inlineStr">
        <is>
          <t>Summe langfristiges Fremdkapital</t>
        </is>
      </c>
      <c r="B32" s="5" t="inlineStr">
        <is>
          <t>Long-Term Debt</t>
        </is>
      </c>
      <c r="C32" t="n">
        <v>7203</v>
      </c>
      <c r="D32" t="n">
        <v>7786</v>
      </c>
      <c r="E32" t="n">
        <v>793.8</v>
      </c>
      <c r="F32" t="n">
        <v>965.4</v>
      </c>
      <c r="G32" t="n">
        <v>55.4</v>
      </c>
      <c r="H32" t="n">
        <v>1163</v>
      </c>
      <c r="I32" t="n">
        <v>965</v>
      </c>
      <c r="J32" t="n">
        <v>1983</v>
      </c>
      <c r="K32" t="n">
        <v>739.1</v>
      </c>
      <c r="L32" t="n">
        <v>808.7</v>
      </c>
    </row>
    <row r="33">
      <c r="A33" s="5" t="inlineStr">
        <is>
          <t>Summe Fremdkapital</t>
        </is>
      </c>
      <c r="B33" s="5" t="inlineStr">
        <is>
          <t>Total Liabilities</t>
        </is>
      </c>
      <c r="C33" t="n">
        <v>10494</v>
      </c>
      <c r="D33" t="n">
        <v>11473</v>
      </c>
      <c r="E33" t="n">
        <v>1261</v>
      </c>
      <c r="F33" t="n">
        <v>1545</v>
      </c>
      <c r="G33" t="n">
        <v>143.4</v>
      </c>
      <c r="H33" t="n">
        <v>1615</v>
      </c>
      <c r="I33" t="n">
        <v>1489</v>
      </c>
      <c r="J33" t="n">
        <v>2675</v>
      </c>
      <c r="K33" t="n">
        <v>1133</v>
      </c>
      <c r="L33" t="n">
        <v>1261</v>
      </c>
    </row>
    <row r="34">
      <c r="A34" s="5" t="inlineStr">
        <is>
          <t>Minderheitenanteil</t>
        </is>
      </c>
      <c r="B34" s="5" t="inlineStr">
        <is>
          <t>Minority Share</t>
        </is>
      </c>
      <c r="C34" t="n">
        <v>26</v>
      </c>
      <c r="D34" t="inlineStr">
        <is>
          <t>-</t>
        </is>
      </c>
      <c r="E34" t="inlineStr">
        <is>
          <t>-</t>
        </is>
      </c>
      <c r="F34" t="inlineStr">
        <is>
          <t>-</t>
        </is>
      </c>
      <c r="G34" t="inlineStr">
        <is>
          <t>-</t>
        </is>
      </c>
      <c r="H34" t="n">
        <v>2.6</v>
      </c>
      <c r="I34" t="n">
        <v>1.9</v>
      </c>
      <c r="J34" t="n">
        <v>7.1</v>
      </c>
      <c r="K34" t="n">
        <v>0.1</v>
      </c>
      <c r="L34" t="n">
        <v>1.4</v>
      </c>
    </row>
    <row r="35">
      <c r="A35" s="5" t="inlineStr">
        <is>
          <t>Summe Eigenkapital</t>
        </is>
      </c>
      <c r="B35" s="5" t="inlineStr">
        <is>
          <t>Equity</t>
        </is>
      </c>
      <c r="C35" t="n">
        <v>7525</v>
      </c>
      <c r="D35" t="n">
        <v>8237</v>
      </c>
      <c r="E35" t="n">
        <v>1885</v>
      </c>
      <c r="F35" t="n">
        <v>2163</v>
      </c>
      <c r="G35" t="n">
        <v>2845</v>
      </c>
      <c r="H35" t="n">
        <v>1571</v>
      </c>
      <c r="I35" t="n">
        <v>2186</v>
      </c>
      <c r="J35" t="n">
        <v>1735</v>
      </c>
      <c r="K35" t="n">
        <v>648.3</v>
      </c>
      <c r="L35" t="n">
        <v>881.5</v>
      </c>
    </row>
    <row r="36">
      <c r="A36" s="5" t="inlineStr">
        <is>
          <t>Summe Passiva</t>
        </is>
      </c>
      <c r="B36" s="5" t="inlineStr">
        <is>
          <t>Liabilities &amp; Shareholder Equity</t>
        </is>
      </c>
      <c r="C36" t="n">
        <v>18045</v>
      </c>
      <c r="D36" t="n">
        <v>19734</v>
      </c>
      <c r="E36" t="n">
        <v>3146</v>
      </c>
      <c r="F36" t="n">
        <v>3708</v>
      </c>
      <c r="G36" t="n">
        <v>2989</v>
      </c>
      <c r="H36" t="n">
        <v>3188</v>
      </c>
      <c r="I36" t="n">
        <v>3677</v>
      </c>
      <c r="J36" t="n">
        <v>4416</v>
      </c>
      <c r="K36" t="n">
        <v>1782</v>
      </c>
      <c r="L36" t="n">
        <v>2144</v>
      </c>
    </row>
    <row r="37">
      <c r="A37" s="5" t="inlineStr">
        <is>
          <t>Mio.Aktien im Umlauf</t>
        </is>
      </c>
      <c r="B37" s="5" t="inlineStr">
        <is>
          <t>Million shares outstanding</t>
        </is>
      </c>
      <c r="C37" t="n">
        <v>4858</v>
      </c>
      <c r="D37" t="n">
        <v>4858</v>
      </c>
      <c r="E37" t="n">
        <v>1941</v>
      </c>
      <c r="F37" t="n">
        <v>1887</v>
      </c>
      <c r="G37" t="n">
        <v>995.2</v>
      </c>
      <c r="H37" t="n">
        <v>995.2</v>
      </c>
      <c r="I37" t="n">
        <v>1267</v>
      </c>
      <c r="J37" t="n">
        <v>1267</v>
      </c>
      <c r="K37" t="inlineStr">
        <is>
          <t>-</t>
        </is>
      </c>
      <c r="L37" t="inlineStr">
        <is>
          <t>-</t>
        </is>
      </c>
    </row>
    <row r="38">
      <c r="A38" s="5" t="inlineStr">
        <is>
          <t>Gezeichnetes Kapital (in Mio.)</t>
        </is>
      </c>
      <c r="B38" s="5" t="inlineStr">
        <is>
          <t>Subscribed Capital in M</t>
        </is>
      </c>
      <c r="C38" t="n">
        <v>333</v>
      </c>
      <c r="D38" t="n">
        <v>333</v>
      </c>
      <c r="E38" t="n">
        <v>133.1</v>
      </c>
      <c r="F38" t="n">
        <v>129.4</v>
      </c>
      <c r="G38" t="n">
        <v>10</v>
      </c>
      <c r="H38" t="n">
        <v>1.3</v>
      </c>
      <c r="I38" t="n">
        <v>1.3</v>
      </c>
      <c r="J38" t="n">
        <v>1.3</v>
      </c>
      <c r="K38" t="inlineStr">
        <is>
          <t>-</t>
        </is>
      </c>
      <c r="L38" t="inlineStr">
        <is>
          <t>-</t>
        </is>
      </c>
    </row>
    <row r="39">
      <c r="A39" s="5" t="inlineStr">
        <is>
          <t>Ergebnis je Aktie (brutto)</t>
        </is>
      </c>
      <c r="B39" s="5" t="inlineStr">
        <is>
          <t>Earnings per share</t>
        </is>
      </c>
      <c r="C39" t="n">
        <v>0.02</v>
      </c>
      <c r="D39" t="n">
        <v>-0.11</v>
      </c>
      <c r="E39" t="n">
        <v>-0.01</v>
      </c>
      <c r="F39" t="n">
        <v>-0.04</v>
      </c>
      <c r="G39" t="n">
        <v>-0.03</v>
      </c>
      <c r="H39" t="n">
        <v>0.13</v>
      </c>
      <c r="I39" t="n">
        <v>0.14</v>
      </c>
      <c r="J39" t="n">
        <v>0.07000000000000001</v>
      </c>
      <c r="K39" t="inlineStr">
        <is>
          <t>-</t>
        </is>
      </c>
      <c r="L39" t="inlineStr">
        <is>
          <t>-</t>
        </is>
      </c>
    </row>
    <row r="40">
      <c r="A40" s="5" t="inlineStr">
        <is>
          <t>Ergebnis je Aktie (unverwässert)</t>
        </is>
      </c>
      <c r="B40" s="5" t="inlineStr">
        <is>
          <t>Basic Earnings per share</t>
        </is>
      </c>
      <c r="C40" t="n">
        <v>-0.012</v>
      </c>
      <c r="D40" t="n">
        <v>-0.12</v>
      </c>
      <c r="E40" t="n">
        <v>-0.012</v>
      </c>
      <c r="F40" t="n">
        <v>-0.026</v>
      </c>
      <c r="G40" t="n">
        <v>1.4</v>
      </c>
      <c r="H40" t="n">
        <v>0.18</v>
      </c>
      <c r="I40" t="n">
        <v>0.44</v>
      </c>
      <c r="J40" t="n">
        <v>0.05</v>
      </c>
      <c r="K40" t="inlineStr">
        <is>
          <t>-</t>
        </is>
      </c>
      <c r="L40" t="inlineStr">
        <is>
          <t>-</t>
        </is>
      </c>
    </row>
    <row r="41">
      <c r="A41" s="5" t="inlineStr">
        <is>
          <t>Ergebnis je Aktie (verwässert)</t>
        </is>
      </c>
      <c r="B41" s="5" t="inlineStr">
        <is>
          <t>Diluted Earnings per share</t>
        </is>
      </c>
      <c r="C41" t="n">
        <v>-0.012</v>
      </c>
      <c r="D41" t="n">
        <v>-0.12</v>
      </c>
      <c r="E41" t="n">
        <v>-0.012</v>
      </c>
      <c r="F41" t="n">
        <v>-0.026</v>
      </c>
      <c r="G41" t="n">
        <v>1.37</v>
      </c>
      <c r="H41" t="n">
        <v>0.18</v>
      </c>
      <c r="I41" t="n">
        <v>0.44</v>
      </c>
      <c r="J41" t="n">
        <v>0.04</v>
      </c>
      <c r="K41" t="inlineStr">
        <is>
          <t>-</t>
        </is>
      </c>
      <c r="L41" t="inlineStr">
        <is>
          <t>-</t>
        </is>
      </c>
    </row>
    <row r="42">
      <c r="A42" s="5" t="inlineStr">
        <is>
          <t>Dividende je Aktie</t>
        </is>
      </c>
      <c r="B42" s="5" t="inlineStr">
        <is>
          <t>Dividend per share</t>
        </is>
      </c>
      <c r="C42" t="n">
        <v>0.051</v>
      </c>
      <c r="D42" t="n">
        <v>0.046</v>
      </c>
      <c r="E42" t="n">
        <v>0.042</v>
      </c>
      <c r="F42" t="n">
        <v>0.022</v>
      </c>
      <c r="G42" t="n">
        <v>0.05</v>
      </c>
      <c r="H42" t="n">
        <v>0.08</v>
      </c>
      <c r="I42" t="n">
        <v>0.08</v>
      </c>
      <c r="J42" t="n">
        <v>0.08</v>
      </c>
      <c r="K42" t="inlineStr">
        <is>
          <t>-</t>
        </is>
      </c>
      <c r="L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row>
    <row r="44">
      <c r="A44" s="5" t="inlineStr">
        <is>
          <t>Umsatz je Aktie</t>
        </is>
      </c>
      <c r="B44" s="5" t="inlineStr">
        <is>
          <t>Revenue per share</t>
        </is>
      </c>
      <c r="C44" t="n">
        <v>2.26</v>
      </c>
      <c r="D44" t="n">
        <v>1.77</v>
      </c>
      <c r="E44" t="n">
        <v>1.08</v>
      </c>
      <c r="F44" t="n">
        <v>0.47</v>
      </c>
      <c r="G44" t="n">
        <v>0.26</v>
      </c>
      <c r="H44" t="n">
        <v>1.38</v>
      </c>
      <c r="I44" t="n">
        <v>1.37</v>
      </c>
      <c r="J44" t="n">
        <v>1.22</v>
      </c>
      <c r="K44" t="inlineStr">
        <is>
          <t>-</t>
        </is>
      </c>
      <c r="L44" t="inlineStr">
        <is>
          <t>-</t>
        </is>
      </c>
    </row>
    <row r="45">
      <c r="A45" s="5" t="inlineStr">
        <is>
          <t>Buchwert je Aktie</t>
        </is>
      </c>
      <c r="B45" s="5" t="inlineStr">
        <is>
          <t>Book value per share</t>
        </is>
      </c>
      <c r="C45" t="n">
        <v>1.55</v>
      </c>
      <c r="D45" t="n">
        <v>1.7</v>
      </c>
      <c r="E45" t="n">
        <v>0.97</v>
      </c>
      <c r="F45" t="n">
        <v>1.15</v>
      </c>
      <c r="G45" t="n">
        <v>2.86</v>
      </c>
      <c r="H45" t="n">
        <v>1.58</v>
      </c>
      <c r="I45" t="n">
        <v>1.73</v>
      </c>
      <c r="J45" t="n">
        <v>1.37</v>
      </c>
      <c r="K45" t="inlineStr">
        <is>
          <t>-</t>
        </is>
      </c>
      <c r="L45" t="inlineStr">
        <is>
          <t>-</t>
        </is>
      </c>
    </row>
    <row r="46">
      <c r="A46" s="5" t="inlineStr">
        <is>
          <t>Cashflow je Aktie</t>
        </is>
      </c>
      <c r="B46" s="5" t="inlineStr">
        <is>
          <t>Cashflow per share</t>
        </is>
      </c>
      <c r="C46" t="n">
        <v>0.15</v>
      </c>
      <c r="D46" t="n">
        <v>0.08</v>
      </c>
      <c r="E46" t="n">
        <v>0.02</v>
      </c>
      <c r="F46" t="n">
        <v>0.03</v>
      </c>
      <c r="G46" t="n">
        <v>0.03</v>
      </c>
      <c r="H46" t="n">
        <v>0.12</v>
      </c>
      <c r="I46" t="n">
        <v>0.11</v>
      </c>
      <c r="J46" t="n">
        <v>0.03</v>
      </c>
      <c r="K46" t="inlineStr">
        <is>
          <t>-</t>
        </is>
      </c>
      <c r="L46" t="inlineStr">
        <is>
          <t>-</t>
        </is>
      </c>
    </row>
    <row r="47">
      <c r="A47" s="5" t="inlineStr">
        <is>
          <t>Bilanzsumme je Aktie</t>
        </is>
      </c>
      <c r="B47" s="5" t="inlineStr">
        <is>
          <t>Total assets per share</t>
        </is>
      </c>
      <c r="C47" t="n">
        <v>3.71</v>
      </c>
      <c r="D47" t="n">
        <v>4.06</v>
      </c>
      <c r="E47" t="n">
        <v>1.62</v>
      </c>
      <c r="F47" t="n">
        <v>1.97</v>
      </c>
      <c r="G47" t="n">
        <v>3</v>
      </c>
      <c r="H47" t="n">
        <v>3.2</v>
      </c>
      <c r="I47" t="n">
        <v>2.9</v>
      </c>
      <c r="J47" t="n">
        <v>3.49</v>
      </c>
      <c r="K47" t="inlineStr">
        <is>
          <t>-</t>
        </is>
      </c>
      <c r="L47" t="inlineStr">
        <is>
          <t>-</t>
        </is>
      </c>
    </row>
    <row r="48">
      <c r="A48" s="5" t="inlineStr">
        <is>
          <t>Personal am Ende des Jahres</t>
        </is>
      </c>
      <c r="B48" s="5" t="inlineStr">
        <is>
          <t>Staff at the end of year</t>
        </is>
      </c>
      <c r="C48" t="n">
        <v>56092</v>
      </c>
      <c r="D48" t="n">
        <v>58712</v>
      </c>
      <c r="E48" t="n">
        <v>11960</v>
      </c>
      <c r="F48" t="n">
        <v>13114</v>
      </c>
      <c r="G48" t="n">
        <v>9195</v>
      </c>
      <c r="H48" t="n">
        <v>10236</v>
      </c>
      <c r="I48" t="n">
        <v>13743</v>
      </c>
      <c r="J48" t="n">
        <v>14773</v>
      </c>
      <c r="K48" t="n">
        <v>10007</v>
      </c>
      <c r="L48" t="n">
        <v>11174</v>
      </c>
    </row>
    <row r="49">
      <c r="A49" s="5" t="inlineStr">
        <is>
          <t>Personalaufwand in Mio. GBP</t>
        </is>
      </c>
      <c r="B49" s="5" t="inlineStr"/>
      <c r="C49" t="n">
        <v>2868</v>
      </c>
      <c r="D49" t="n">
        <v>2064</v>
      </c>
      <c r="E49" t="n">
        <v>502.9</v>
      </c>
      <c r="F49" t="n">
        <v>246.6</v>
      </c>
      <c r="G49" t="n">
        <v>364.5</v>
      </c>
      <c r="H49" t="n">
        <v>403</v>
      </c>
      <c r="I49" t="n">
        <v>471.4</v>
      </c>
      <c r="J49" t="n">
        <v>359.8</v>
      </c>
      <c r="K49" t="n">
        <v>328.9</v>
      </c>
      <c r="L49" t="n">
        <v>367.5</v>
      </c>
    </row>
    <row r="50">
      <c r="A50" s="5" t="inlineStr">
        <is>
          <t>Aufwand je Mitarbeiter in GBP</t>
        </is>
      </c>
      <c r="B50" s="5" t="inlineStr"/>
      <c r="C50" t="n">
        <v>51130</v>
      </c>
      <c r="D50" t="n">
        <v>35155</v>
      </c>
      <c r="E50" t="n">
        <v>42048</v>
      </c>
      <c r="F50" t="n">
        <v>18804</v>
      </c>
      <c r="G50" t="n">
        <v>39641</v>
      </c>
      <c r="H50" t="n">
        <v>39371</v>
      </c>
      <c r="I50" t="n">
        <v>34301</v>
      </c>
      <c r="J50" t="n">
        <v>24355</v>
      </c>
      <c r="K50" t="n">
        <v>32867</v>
      </c>
      <c r="L50" t="inlineStr">
        <is>
          <t>-</t>
        </is>
      </c>
    </row>
    <row r="51">
      <c r="A51" s="5" t="inlineStr">
        <is>
          <t>Umsatz je Mitarbeiter in GBP</t>
        </is>
      </c>
      <c r="B51" s="5" t="inlineStr"/>
      <c r="C51" t="n">
        <v>195518</v>
      </c>
      <c r="D51" t="n">
        <v>146563</v>
      </c>
      <c r="E51" t="n">
        <v>174933</v>
      </c>
      <c r="F51" t="n">
        <v>67813</v>
      </c>
      <c r="G51" t="n">
        <v>28396</v>
      </c>
      <c r="H51" t="n">
        <v>134574</v>
      </c>
      <c r="I51" t="n">
        <v>126086</v>
      </c>
      <c r="J51" t="n">
        <v>105016</v>
      </c>
      <c r="K51" t="n">
        <v>107964</v>
      </c>
      <c r="L51" t="inlineStr">
        <is>
          <t>-</t>
        </is>
      </c>
    </row>
    <row r="52">
      <c r="A52" s="5" t="inlineStr">
        <is>
          <t>Bruttoergebnis je Mitarbeiter in GBP</t>
        </is>
      </c>
      <c r="B52" s="5" t="inlineStr"/>
      <c r="C52" t="n">
        <v>39845</v>
      </c>
      <c r="D52" t="n">
        <v>28699</v>
      </c>
      <c r="E52" t="n">
        <v>54582</v>
      </c>
      <c r="F52" t="n">
        <v>20078</v>
      </c>
      <c r="G52" t="n">
        <v>8929</v>
      </c>
      <c r="H52" t="n">
        <v>49091</v>
      </c>
      <c r="I52" t="n">
        <v>44190</v>
      </c>
      <c r="J52" t="n">
        <v>32729</v>
      </c>
      <c r="K52" t="n">
        <v>33047</v>
      </c>
      <c r="L52" t="inlineStr">
        <is>
          <t>-</t>
        </is>
      </c>
    </row>
    <row r="53">
      <c r="A53" s="5" t="inlineStr">
        <is>
          <t>Gewinn je Mitarbeiter in GBP</t>
        </is>
      </c>
      <c r="B53" s="5" t="inlineStr"/>
      <c r="C53" t="n">
        <v>-1070</v>
      </c>
      <c r="D53" t="n">
        <v>-8090</v>
      </c>
      <c r="E53" t="n">
        <v>-1998</v>
      </c>
      <c r="F53" t="n">
        <v>-2974</v>
      </c>
      <c r="G53" t="n">
        <v>153029</v>
      </c>
      <c r="H53" t="n">
        <v>18943</v>
      </c>
      <c r="I53" t="n">
        <v>40944</v>
      </c>
      <c r="J53" t="n">
        <v>2877</v>
      </c>
      <c r="K53" t="n">
        <v>28620</v>
      </c>
      <c r="L53" t="inlineStr">
        <is>
          <t>-</t>
        </is>
      </c>
    </row>
    <row r="54">
      <c r="A54" s="5" t="inlineStr">
        <is>
          <t>KGV (Kurs/Gewinn)</t>
        </is>
      </c>
      <c r="B54" s="5" t="inlineStr">
        <is>
          <t>PE (price/earnings)</t>
        </is>
      </c>
      <c r="C54" t="inlineStr">
        <is>
          <t>-</t>
        </is>
      </c>
      <c r="D54" t="inlineStr">
        <is>
          <t>-</t>
        </is>
      </c>
      <c r="E54" t="inlineStr">
        <is>
          <t>-</t>
        </is>
      </c>
      <c r="F54" t="inlineStr">
        <is>
          <t>-</t>
        </is>
      </c>
      <c r="G54" t="n">
        <v>2.1</v>
      </c>
      <c r="H54" t="n">
        <v>14.8</v>
      </c>
      <c r="I54" t="n">
        <v>7</v>
      </c>
      <c r="J54" t="n">
        <v>44.8</v>
      </c>
      <c r="K54" t="inlineStr">
        <is>
          <t>-</t>
        </is>
      </c>
      <c r="L54" t="inlineStr">
        <is>
          <t>-</t>
        </is>
      </c>
    </row>
    <row r="55">
      <c r="A55" s="5" t="inlineStr">
        <is>
          <t>KUV (Kurs/Umsatz)</t>
        </is>
      </c>
      <c r="B55" s="5" t="inlineStr">
        <is>
          <t>PS (price/sales)</t>
        </is>
      </c>
      <c r="C55" t="n">
        <v>1.06</v>
      </c>
      <c r="D55" t="n">
        <v>0.93</v>
      </c>
      <c r="E55" t="n">
        <v>1.97</v>
      </c>
      <c r="F55" t="n">
        <v>4.14</v>
      </c>
      <c r="G55" t="n">
        <v>11.09</v>
      </c>
      <c r="H55" t="n">
        <v>1.93</v>
      </c>
      <c r="I55" t="n">
        <v>2.24</v>
      </c>
      <c r="J55" t="n">
        <v>1.83</v>
      </c>
      <c r="K55" t="inlineStr">
        <is>
          <t>-</t>
        </is>
      </c>
      <c r="L55" t="inlineStr">
        <is>
          <t>-</t>
        </is>
      </c>
    </row>
    <row r="56">
      <c r="A56" s="5" t="inlineStr">
        <is>
          <t>KBV (Kurs/Buchwert)</t>
        </is>
      </c>
      <c r="B56" s="5" t="inlineStr">
        <is>
          <t>PB (price/book value)</t>
        </is>
      </c>
      <c r="C56" t="n">
        <v>1.55</v>
      </c>
      <c r="D56" t="n">
        <v>0.97</v>
      </c>
      <c r="E56" t="n">
        <v>2.18</v>
      </c>
      <c r="F56" t="n">
        <v>1.7</v>
      </c>
      <c r="G56" t="n">
        <v>1.02</v>
      </c>
      <c r="H56" t="n">
        <v>1.69</v>
      </c>
      <c r="I56" t="n">
        <v>1.77</v>
      </c>
      <c r="J56" t="n">
        <v>1.64</v>
      </c>
      <c r="K56" t="inlineStr">
        <is>
          <t>-</t>
        </is>
      </c>
      <c r="L56" t="inlineStr">
        <is>
          <t>-</t>
        </is>
      </c>
    </row>
    <row r="57">
      <c r="A57" s="5" t="inlineStr">
        <is>
          <t>KCV (Kurs/Cashflow)</t>
        </is>
      </c>
      <c r="B57" s="5" t="inlineStr">
        <is>
          <t>PC (price/cashflow)</t>
        </is>
      </c>
      <c r="C57" t="n">
        <v>15.57</v>
      </c>
      <c r="D57" t="n">
        <v>21.36</v>
      </c>
      <c r="E57" t="n">
        <v>127.02</v>
      </c>
      <c r="F57" t="n">
        <v>72.70999999999999</v>
      </c>
      <c r="G57" t="n">
        <v>92.23</v>
      </c>
      <c r="H57" t="n">
        <v>22.81</v>
      </c>
      <c r="I57" t="n">
        <v>28.5</v>
      </c>
      <c r="J57" t="n">
        <v>66.76000000000001</v>
      </c>
      <c r="K57" t="inlineStr">
        <is>
          <t>-</t>
        </is>
      </c>
      <c r="L57" t="inlineStr">
        <is>
          <t>-</t>
        </is>
      </c>
    </row>
    <row r="58">
      <c r="A58" s="5" t="inlineStr">
        <is>
          <t>Dividendenrendite in %</t>
        </is>
      </c>
      <c r="B58" s="5" t="inlineStr">
        <is>
          <t>Dividend Yield in %</t>
        </is>
      </c>
      <c r="C58" t="n">
        <v>2.13</v>
      </c>
      <c r="D58" t="n">
        <v>2.8</v>
      </c>
      <c r="E58" t="n">
        <v>1.98</v>
      </c>
      <c r="F58" t="n">
        <v>1.13</v>
      </c>
      <c r="G58" t="n">
        <v>1.72</v>
      </c>
      <c r="H58" t="n">
        <v>3</v>
      </c>
      <c r="I58" t="n">
        <v>2.61</v>
      </c>
      <c r="J58" t="n">
        <v>3.57</v>
      </c>
      <c r="K58" t="inlineStr">
        <is>
          <t>-</t>
        </is>
      </c>
      <c r="L58" t="inlineStr">
        <is>
          <t>-</t>
        </is>
      </c>
    </row>
    <row r="59">
      <c r="A59" s="5" t="inlineStr">
        <is>
          <t>Gewinnrendite in %</t>
        </is>
      </c>
      <c r="B59" s="5" t="inlineStr">
        <is>
          <t>Return on profit in %</t>
        </is>
      </c>
      <c r="C59" t="n">
        <v>-0.5</v>
      </c>
      <c r="D59" t="n">
        <v>-7.3</v>
      </c>
      <c r="E59" t="n">
        <v>-0.6</v>
      </c>
      <c r="F59" t="n">
        <v>-1.3</v>
      </c>
      <c r="G59" t="n">
        <v>48.1</v>
      </c>
      <c r="H59" t="n">
        <v>6.7</v>
      </c>
      <c r="I59" t="n">
        <v>14.4</v>
      </c>
      <c r="J59" t="n">
        <v>2.2</v>
      </c>
      <c r="K59" t="inlineStr">
        <is>
          <t>-</t>
        </is>
      </c>
      <c r="L59" t="inlineStr">
        <is>
          <t>-</t>
        </is>
      </c>
    </row>
    <row r="60">
      <c r="A60" s="5" t="inlineStr">
        <is>
          <t>Eigenkapitalrendite in %</t>
        </is>
      </c>
      <c r="B60" s="5" t="inlineStr">
        <is>
          <t>Return on Equity in %</t>
        </is>
      </c>
      <c r="C60" t="n">
        <v>-0.8</v>
      </c>
      <c r="D60" t="n">
        <v>-5.77</v>
      </c>
      <c r="E60" t="n">
        <v>-1.27</v>
      </c>
      <c r="F60" t="n">
        <v>-1.8</v>
      </c>
      <c r="G60" t="n">
        <v>49.45</v>
      </c>
      <c r="H60" t="n">
        <v>12.34</v>
      </c>
      <c r="I60" t="n">
        <v>25.74</v>
      </c>
      <c r="J60" t="n">
        <v>2.45</v>
      </c>
      <c r="K60" t="n">
        <v>44.18</v>
      </c>
      <c r="L60" t="inlineStr">
        <is>
          <t>-</t>
        </is>
      </c>
    </row>
    <row r="61">
      <c r="A61" s="5" t="inlineStr">
        <is>
          <t>Umsatzrendite in %</t>
        </is>
      </c>
      <c r="B61" s="5" t="inlineStr">
        <is>
          <t>Return on sales in %</t>
        </is>
      </c>
      <c r="C61" t="n">
        <v>-0.55</v>
      </c>
      <c r="D61" t="n">
        <v>-5.52</v>
      </c>
      <c r="E61" t="n">
        <v>-1.14</v>
      </c>
      <c r="F61" t="n">
        <v>-4.39</v>
      </c>
      <c r="G61" t="n">
        <v>538.91</v>
      </c>
      <c r="H61" t="n">
        <v>14.08</v>
      </c>
      <c r="I61" t="n">
        <v>32.47</v>
      </c>
      <c r="J61" t="n">
        <v>2.74</v>
      </c>
      <c r="K61" t="n">
        <v>26.51</v>
      </c>
      <c r="L61" t="inlineStr">
        <is>
          <t>-</t>
        </is>
      </c>
    </row>
    <row r="62">
      <c r="A62" s="5" t="inlineStr">
        <is>
          <t>Gesamtkapitalrendite in %</t>
        </is>
      </c>
      <c r="B62" s="5" t="inlineStr">
        <is>
          <t>Total Return on Investment in %</t>
        </is>
      </c>
      <c r="C62" t="n">
        <v>-0.33</v>
      </c>
      <c r="D62" t="n">
        <v>-2.41</v>
      </c>
      <c r="E62" t="n">
        <v>-0.76</v>
      </c>
      <c r="F62" t="n">
        <v>-1.05</v>
      </c>
      <c r="G62" t="n">
        <v>47.08</v>
      </c>
      <c r="H62" t="n">
        <v>6.08</v>
      </c>
      <c r="I62" t="n">
        <v>15.3</v>
      </c>
      <c r="J62" t="n">
        <v>0.96</v>
      </c>
      <c r="K62" t="n">
        <v>16.08</v>
      </c>
      <c r="L62" t="inlineStr">
        <is>
          <t>-</t>
        </is>
      </c>
    </row>
    <row r="63">
      <c r="A63" s="5" t="inlineStr">
        <is>
          <t>Return on Investment in %</t>
        </is>
      </c>
      <c r="B63" s="5" t="inlineStr">
        <is>
          <t>Return on Investment in %</t>
        </is>
      </c>
      <c r="C63" t="n">
        <v>-0.33</v>
      </c>
      <c r="D63" t="n">
        <v>-2.41</v>
      </c>
      <c r="E63" t="n">
        <v>-0.76</v>
      </c>
      <c r="F63" t="n">
        <v>-1.05</v>
      </c>
      <c r="G63" t="n">
        <v>47.08</v>
      </c>
      <c r="H63" t="n">
        <v>6.08</v>
      </c>
      <c r="I63" t="n">
        <v>15.3</v>
      </c>
      <c r="J63" t="n">
        <v>0.96</v>
      </c>
      <c r="K63" t="n">
        <v>16.08</v>
      </c>
      <c r="L63" t="inlineStr">
        <is>
          <t>-</t>
        </is>
      </c>
    </row>
    <row r="64">
      <c r="A64" s="5" t="inlineStr">
        <is>
          <t>Arbeitsintensität in %</t>
        </is>
      </c>
      <c r="B64" s="5" t="inlineStr">
        <is>
          <t>Work Intensity in %</t>
        </is>
      </c>
      <c r="C64" t="n">
        <v>20.63</v>
      </c>
      <c r="D64" t="n">
        <v>21.9</v>
      </c>
      <c r="E64" t="n">
        <v>20.14</v>
      </c>
      <c r="F64" t="n">
        <v>19.12</v>
      </c>
      <c r="G64" t="n">
        <v>86.19</v>
      </c>
      <c r="H64" t="n">
        <v>15.63</v>
      </c>
      <c r="I64" t="n">
        <v>19.93</v>
      </c>
      <c r="J64" t="n">
        <v>20.83</v>
      </c>
      <c r="K64" t="n">
        <v>34.77</v>
      </c>
      <c r="L64" t="n">
        <v>31.42</v>
      </c>
    </row>
    <row r="65">
      <c r="A65" s="5" t="inlineStr">
        <is>
          <t>Eigenkapitalquote in %</t>
        </is>
      </c>
      <c r="B65" s="5" t="inlineStr">
        <is>
          <t>Equity Ratio in %</t>
        </is>
      </c>
      <c r="C65" t="n">
        <v>41.7</v>
      </c>
      <c r="D65" t="n">
        <v>41.74</v>
      </c>
      <c r="E65" t="n">
        <v>59.93</v>
      </c>
      <c r="F65" t="n">
        <v>58.33</v>
      </c>
      <c r="G65" t="n">
        <v>95.2</v>
      </c>
      <c r="H65" t="n">
        <v>49.28</v>
      </c>
      <c r="I65" t="n">
        <v>59.45</v>
      </c>
      <c r="J65" t="n">
        <v>39.28</v>
      </c>
      <c r="K65" t="n">
        <v>36.39</v>
      </c>
      <c r="L65" t="n">
        <v>41.12</v>
      </c>
    </row>
    <row r="66">
      <c r="A66" s="5" t="inlineStr">
        <is>
          <t>Fremdkapitalquote in %</t>
        </is>
      </c>
      <c r="B66" s="5" t="inlineStr">
        <is>
          <t>Debt Ratio in %</t>
        </is>
      </c>
      <c r="C66" t="n">
        <v>58.3</v>
      </c>
      <c r="D66" t="n">
        <v>58.26</v>
      </c>
      <c r="E66" t="n">
        <v>40.07</v>
      </c>
      <c r="F66" t="n">
        <v>41.67</v>
      </c>
      <c r="G66" t="n">
        <v>4.8</v>
      </c>
      <c r="H66" t="n">
        <v>50.72</v>
      </c>
      <c r="I66" t="n">
        <v>40.55</v>
      </c>
      <c r="J66" t="n">
        <v>60.72</v>
      </c>
      <c r="K66" t="n">
        <v>63.61</v>
      </c>
      <c r="L66" t="n">
        <v>58.88</v>
      </c>
    </row>
    <row r="67">
      <c r="A67" s="5" t="inlineStr">
        <is>
          <t>Verschuldungsgrad in %</t>
        </is>
      </c>
      <c r="B67" s="5" t="inlineStr">
        <is>
          <t>Finance Gearing in %</t>
        </is>
      </c>
      <c r="C67" t="n">
        <v>139.8</v>
      </c>
      <c r="D67" t="n">
        <v>139.58</v>
      </c>
      <c r="E67" t="n">
        <v>66.87</v>
      </c>
      <c r="F67" t="n">
        <v>71.43000000000001</v>
      </c>
      <c r="G67" t="n">
        <v>5.04</v>
      </c>
      <c r="H67" t="n">
        <v>102.93</v>
      </c>
      <c r="I67" t="n">
        <v>68.22</v>
      </c>
      <c r="J67" t="n">
        <v>154.59</v>
      </c>
      <c r="K67" t="n">
        <v>174.8</v>
      </c>
      <c r="L67" t="n">
        <v>143.2</v>
      </c>
    </row>
    <row r="68">
      <c r="A68" s="5" t="inlineStr">
        <is>
          <t>Bruttoergebnis Marge in %</t>
        </is>
      </c>
      <c r="B68" s="5" t="inlineStr">
        <is>
          <t>Gross Profit Marge in %</t>
        </is>
      </c>
      <c r="C68" t="n">
        <v>20.38</v>
      </c>
      <c r="D68" t="n">
        <v>19.58</v>
      </c>
      <c r="E68" t="n">
        <v>31.2</v>
      </c>
      <c r="F68" t="n">
        <v>29.61</v>
      </c>
      <c r="G68" t="n">
        <v>31.44</v>
      </c>
      <c r="H68" t="n">
        <v>36.47</v>
      </c>
      <c r="I68" t="n">
        <v>35.04</v>
      </c>
      <c r="J68" t="n">
        <v>31.17</v>
      </c>
      <c r="K68" t="n">
        <v>30.62</v>
      </c>
    </row>
    <row r="69">
      <c r="A69" s="5" t="inlineStr">
        <is>
          <t>Kurzfristige Vermögensquote in %</t>
        </is>
      </c>
      <c r="B69" s="5" t="inlineStr">
        <is>
          <t>Current Assets Ratio in %</t>
        </is>
      </c>
      <c r="C69" t="n">
        <v>20.63</v>
      </c>
      <c r="D69" t="n">
        <v>21.9</v>
      </c>
      <c r="E69" t="n">
        <v>20.14</v>
      </c>
      <c r="F69" t="n">
        <v>19.12</v>
      </c>
      <c r="G69" t="n">
        <v>86.18000000000001</v>
      </c>
      <c r="H69" t="n">
        <v>15.63</v>
      </c>
      <c r="I69" t="n">
        <v>19.93</v>
      </c>
      <c r="J69" t="n">
        <v>20.83</v>
      </c>
      <c r="K69" t="n">
        <v>34.76</v>
      </c>
    </row>
    <row r="70">
      <c r="A70" s="5" t="inlineStr">
        <is>
          <t>Nettogewinn Marge in %</t>
        </is>
      </c>
      <c r="B70" s="5" t="inlineStr">
        <is>
          <t>Net Profit Marge in %</t>
        </is>
      </c>
      <c r="C70" t="n">
        <v>-0.55</v>
      </c>
      <c r="D70" t="n">
        <v>-5.52</v>
      </c>
      <c r="E70" t="n">
        <v>-1.14</v>
      </c>
      <c r="F70" t="n">
        <v>-4.39</v>
      </c>
      <c r="G70" t="n">
        <v>538.87</v>
      </c>
      <c r="H70" t="n">
        <v>14.07</v>
      </c>
      <c r="I70" t="n">
        <v>32.47</v>
      </c>
      <c r="J70" t="n">
        <v>2.74</v>
      </c>
      <c r="K70" t="n">
        <v>26.52</v>
      </c>
    </row>
    <row r="71">
      <c r="A71" s="5" t="inlineStr">
        <is>
          <t>Operative Ergebnis Marge in %</t>
        </is>
      </c>
      <c r="B71" s="5" t="inlineStr">
        <is>
          <t>EBIT Marge in %</t>
        </is>
      </c>
      <c r="C71" t="n">
        <v>2.9</v>
      </c>
      <c r="D71" t="n">
        <v>-4.56</v>
      </c>
      <c r="E71" t="n">
        <v>-0.33</v>
      </c>
      <c r="F71" t="n">
        <v>-6.93</v>
      </c>
      <c r="G71" t="n">
        <v>1.84</v>
      </c>
      <c r="H71" t="n">
        <v>11.79</v>
      </c>
      <c r="I71" t="n">
        <v>12.69</v>
      </c>
      <c r="J71" t="n">
        <v>8.84</v>
      </c>
      <c r="K71" t="n">
        <v>10.23</v>
      </c>
    </row>
    <row r="72">
      <c r="A72" s="5" t="inlineStr">
        <is>
          <t>Vermögensumsschlag in %</t>
        </is>
      </c>
      <c r="B72" s="5" t="inlineStr">
        <is>
          <t>Asset Turnover in %</t>
        </is>
      </c>
      <c r="C72" t="n">
        <v>60.78</v>
      </c>
      <c r="D72" t="n">
        <v>43.6</v>
      </c>
      <c r="E72" t="n">
        <v>66.5</v>
      </c>
      <c r="F72" t="n">
        <v>23.98</v>
      </c>
      <c r="G72" t="n">
        <v>8.74</v>
      </c>
      <c r="H72" t="n">
        <v>43.22</v>
      </c>
      <c r="I72" t="n">
        <v>47.13</v>
      </c>
      <c r="J72" t="n">
        <v>35.12</v>
      </c>
      <c r="K72" t="n">
        <v>60.61</v>
      </c>
    </row>
    <row r="73">
      <c r="A73" s="5" t="inlineStr">
        <is>
          <t>Langfristige Vermögensquote in %</t>
        </is>
      </c>
      <c r="B73" s="5" t="inlineStr">
        <is>
          <t>Non-Current Assets Ratio in %</t>
        </is>
      </c>
      <c r="C73" t="n">
        <v>79.37</v>
      </c>
      <c r="D73" t="n">
        <v>78.09999999999999</v>
      </c>
      <c r="E73" t="n">
        <v>79.84999999999999</v>
      </c>
      <c r="F73" t="n">
        <v>80.88</v>
      </c>
      <c r="G73" t="n">
        <v>13.81</v>
      </c>
      <c r="H73" t="n">
        <v>84.38</v>
      </c>
      <c r="I73" t="n">
        <v>80.09</v>
      </c>
      <c r="J73" t="n">
        <v>79.17</v>
      </c>
      <c r="K73" t="n">
        <v>65.20999999999999</v>
      </c>
    </row>
    <row r="74">
      <c r="A74" s="5" t="inlineStr">
        <is>
          <t>Gesamtkapitalrentabilität</t>
        </is>
      </c>
      <c r="B74" s="5" t="inlineStr">
        <is>
          <t>ROA Return on Assets in %</t>
        </is>
      </c>
      <c r="C74" t="n">
        <v>-0.33</v>
      </c>
      <c r="D74" t="n">
        <v>-2.41</v>
      </c>
      <c r="E74" t="n">
        <v>-0.76</v>
      </c>
      <c r="F74" t="n">
        <v>-1.05</v>
      </c>
      <c r="G74" t="n">
        <v>47.07</v>
      </c>
      <c r="H74" t="n">
        <v>6.08</v>
      </c>
      <c r="I74" t="n">
        <v>15.3</v>
      </c>
      <c r="J74" t="n">
        <v>0.96</v>
      </c>
      <c r="K74" t="n">
        <v>16.07</v>
      </c>
    </row>
    <row r="75">
      <c r="A75" s="5" t="inlineStr">
        <is>
          <t>Ertrag des eingesetzten Kapitals</t>
        </is>
      </c>
      <c r="B75" s="5" t="inlineStr">
        <is>
          <t>ROCE Return on Cap. Empl. in %</t>
        </is>
      </c>
      <c r="C75" t="n">
        <v>2.16</v>
      </c>
      <c r="D75" t="n">
        <v>-2.44</v>
      </c>
      <c r="E75" t="n">
        <v>-0.26</v>
      </c>
      <c r="F75" t="n">
        <v>-1.97</v>
      </c>
      <c r="G75" t="n">
        <v>0.17</v>
      </c>
      <c r="H75" t="n">
        <v>5.94</v>
      </c>
      <c r="I75" t="n">
        <v>6.98</v>
      </c>
      <c r="J75" t="n">
        <v>3.68</v>
      </c>
      <c r="K75" t="n">
        <v>7.96</v>
      </c>
    </row>
    <row r="76">
      <c r="A76" s="5" t="inlineStr">
        <is>
          <t>Eigenkapital zu Anlagevermögen</t>
        </is>
      </c>
      <c r="B76" s="5" t="inlineStr">
        <is>
          <t>Equity to Fixed Assets in %</t>
        </is>
      </c>
      <c r="C76" t="n">
        <v>52.54</v>
      </c>
      <c r="D76" t="n">
        <v>53.44</v>
      </c>
      <c r="E76" t="n">
        <v>75.04000000000001</v>
      </c>
      <c r="F76" t="n">
        <v>72.12</v>
      </c>
      <c r="G76" t="n">
        <v>689.36</v>
      </c>
      <c r="H76" t="n">
        <v>58.4</v>
      </c>
      <c r="I76" t="n">
        <v>74.23</v>
      </c>
      <c r="J76" t="n">
        <v>49.63</v>
      </c>
      <c r="K76" t="n">
        <v>55.79</v>
      </c>
    </row>
    <row r="77">
      <c r="A77" s="5" t="inlineStr">
        <is>
          <t>Liquidität Dritten Grades</t>
        </is>
      </c>
      <c r="B77" s="5" t="inlineStr">
        <is>
          <t>Current Ratio in %</t>
        </is>
      </c>
      <c r="C77" t="n">
        <v>113.13</v>
      </c>
      <c r="D77" t="n">
        <v>117.2</v>
      </c>
      <c r="E77" t="n">
        <v>135.73</v>
      </c>
      <c r="F77" t="n">
        <v>122.37</v>
      </c>
      <c r="G77" t="n">
        <v>2927.27</v>
      </c>
      <c r="H77" t="n">
        <v>110.27</v>
      </c>
      <c r="I77" t="n">
        <v>139.74</v>
      </c>
      <c r="J77" t="n">
        <v>132.95</v>
      </c>
      <c r="K77" t="n">
        <v>157.21</v>
      </c>
    </row>
    <row r="78">
      <c r="A78" s="5" t="inlineStr">
        <is>
          <t>Operativer Cashflow</t>
        </is>
      </c>
      <c r="B78" s="5" t="inlineStr">
        <is>
          <t>Operating Cashflow in M</t>
        </is>
      </c>
      <c r="C78" t="n">
        <v>75639.06</v>
      </c>
      <c r="D78" t="n">
        <v>103766.88</v>
      </c>
      <c r="E78" t="n">
        <v>246545.82</v>
      </c>
      <c r="F78" t="n">
        <v>137203.77</v>
      </c>
      <c r="G78" t="n">
        <v>91787.296</v>
      </c>
      <c r="H78" t="n">
        <v>22700.512</v>
      </c>
      <c r="I78" t="n">
        <v>36109.5</v>
      </c>
      <c r="J78" t="n">
        <v>84584.92000000001</v>
      </c>
      <c r="K78" t="inlineStr">
        <is>
          <t>-</t>
        </is>
      </c>
    </row>
    <row r="79">
      <c r="A79" s="5" t="inlineStr">
        <is>
          <t>Aktienrückkauf</t>
        </is>
      </c>
      <c r="B79" s="5" t="inlineStr">
        <is>
          <t>Share Buyback in M</t>
        </is>
      </c>
      <c r="C79" t="n">
        <v>0</v>
      </c>
      <c r="D79" t="n">
        <v>-2917</v>
      </c>
      <c r="E79" t="n">
        <v>-54</v>
      </c>
      <c r="F79" t="n">
        <v>-891.8</v>
      </c>
      <c r="G79" t="n">
        <v>0</v>
      </c>
      <c r="H79" t="n">
        <v>271.8</v>
      </c>
      <c r="I79" t="n">
        <v>0</v>
      </c>
      <c r="J79" t="inlineStr">
        <is>
          <t>-</t>
        </is>
      </c>
      <c r="K79" t="inlineStr">
        <is>
          <t>-</t>
        </is>
      </c>
    </row>
    <row r="80">
      <c r="A80" s="5" t="inlineStr">
        <is>
          <t>Umsatzwachstum 1J in %</t>
        </is>
      </c>
      <c r="B80" s="5" t="inlineStr">
        <is>
          <t>Revenue Growth 1Y in %</t>
        </is>
      </c>
      <c r="C80" t="n">
        <v>27.45</v>
      </c>
      <c r="D80" t="n">
        <v>311.33</v>
      </c>
      <c r="E80" t="n">
        <v>135.24</v>
      </c>
      <c r="F80" t="n">
        <v>240.6</v>
      </c>
      <c r="G80" t="n">
        <v>-81.05</v>
      </c>
      <c r="H80" t="n">
        <v>-20.48</v>
      </c>
      <c r="I80" t="n">
        <v>11.73</v>
      </c>
      <c r="J80" t="n">
        <v>43.61</v>
      </c>
      <c r="K80" t="inlineStr">
        <is>
          <t>-</t>
        </is>
      </c>
    </row>
    <row r="81">
      <c r="A81" s="5" t="inlineStr">
        <is>
          <t>Umsatzwachstum 3J in %</t>
        </is>
      </c>
      <c r="B81" s="5" t="inlineStr">
        <is>
          <t>Revenue Growth 3Y in %</t>
        </is>
      </c>
      <c r="C81" t="n">
        <v>158.01</v>
      </c>
      <c r="D81" t="n">
        <v>229.06</v>
      </c>
      <c r="E81" t="n">
        <v>98.26000000000001</v>
      </c>
      <c r="F81" t="n">
        <v>46.36</v>
      </c>
      <c r="G81" t="n">
        <v>-29.93</v>
      </c>
      <c r="H81" t="n">
        <v>11.62</v>
      </c>
      <c r="I81" t="inlineStr">
        <is>
          <t>-</t>
        </is>
      </c>
      <c r="J81" t="inlineStr">
        <is>
          <t>-</t>
        </is>
      </c>
      <c r="K81" t="inlineStr">
        <is>
          <t>-</t>
        </is>
      </c>
    </row>
    <row r="82">
      <c r="A82" s="5" t="inlineStr">
        <is>
          <t>Umsatzwachstum 5J in %</t>
        </is>
      </c>
      <c r="B82" s="5" t="inlineStr">
        <is>
          <t>Revenue Growth 5Y in %</t>
        </is>
      </c>
      <c r="C82" t="n">
        <v>126.71</v>
      </c>
      <c r="D82" t="n">
        <v>117.13</v>
      </c>
      <c r="E82" t="n">
        <v>57.21</v>
      </c>
      <c r="F82" t="n">
        <v>38.88</v>
      </c>
      <c r="G82" t="inlineStr">
        <is>
          <t>-</t>
        </is>
      </c>
      <c r="H82" t="inlineStr">
        <is>
          <t>-</t>
        </is>
      </c>
      <c r="I82" t="inlineStr">
        <is>
          <t>-</t>
        </is>
      </c>
      <c r="J82" t="inlineStr">
        <is>
          <t>-</t>
        </is>
      </c>
      <c r="K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c r="J83" t="inlineStr">
        <is>
          <t>-</t>
        </is>
      </c>
      <c r="K83" t="inlineStr">
        <is>
          <t>-</t>
        </is>
      </c>
    </row>
    <row r="84">
      <c r="A84" s="5" t="inlineStr">
        <is>
          <t>Gewinnwachstum 1J in %</t>
        </is>
      </c>
      <c r="B84" s="5" t="inlineStr">
        <is>
          <t>Earnings Growth 1Y in %</t>
        </is>
      </c>
      <c r="C84" t="n">
        <v>-87.37</v>
      </c>
      <c r="D84" t="n">
        <v>1887.45</v>
      </c>
      <c r="E84" t="n">
        <v>-38.72</v>
      </c>
      <c r="F84" t="n">
        <v>-102.77</v>
      </c>
      <c r="G84" t="n">
        <v>625.63</v>
      </c>
      <c r="H84" t="n">
        <v>-65.54000000000001</v>
      </c>
      <c r="I84" t="n">
        <v>1224</v>
      </c>
      <c r="J84" t="n">
        <v>-85.16</v>
      </c>
      <c r="K84" t="inlineStr">
        <is>
          <t>-</t>
        </is>
      </c>
    </row>
    <row r="85">
      <c r="A85" s="5" t="inlineStr">
        <is>
          <t>Gewinnwachstum 3J in %</t>
        </is>
      </c>
      <c r="B85" s="5" t="inlineStr">
        <is>
          <t>Earnings Growth 3Y in %</t>
        </is>
      </c>
      <c r="C85" t="n">
        <v>587.12</v>
      </c>
      <c r="D85" t="n">
        <v>581.99</v>
      </c>
      <c r="E85" t="n">
        <v>161.38</v>
      </c>
      <c r="F85" t="n">
        <v>152.44</v>
      </c>
      <c r="G85" t="n">
        <v>594.7</v>
      </c>
      <c r="H85" t="n">
        <v>357.77</v>
      </c>
      <c r="I85" t="inlineStr">
        <is>
          <t>-</t>
        </is>
      </c>
      <c r="J85" t="inlineStr">
        <is>
          <t>-</t>
        </is>
      </c>
      <c r="K85" t="inlineStr">
        <is>
          <t>-</t>
        </is>
      </c>
    </row>
    <row r="86">
      <c r="A86" s="5" t="inlineStr">
        <is>
          <t>Gewinnwachstum 5J in %</t>
        </is>
      </c>
      <c r="B86" s="5" t="inlineStr">
        <is>
          <t>Earnings Growth 5Y in %</t>
        </is>
      </c>
      <c r="C86" t="n">
        <v>456.84</v>
      </c>
      <c r="D86" t="n">
        <v>461.21</v>
      </c>
      <c r="E86" t="n">
        <v>328.52</v>
      </c>
      <c r="F86" t="n">
        <v>319.23</v>
      </c>
      <c r="G86" t="inlineStr">
        <is>
          <t>-</t>
        </is>
      </c>
      <c r="H86" t="inlineStr">
        <is>
          <t>-</t>
        </is>
      </c>
      <c r="I86" t="inlineStr">
        <is>
          <t>-</t>
        </is>
      </c>
      <c r="J86" t="inlineStr">
        <is>
          <t>-</t>
        </is>
      </c>
      <c r="K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c r="J87" t="inlineStr">
        <is>
          <t>-</t>
        </is>
      </c>
      <c r="K87" t="inlineStr">
        <is>
          <t>-</t>
        </is>
      </c>
    </row>
    <row r="88">
      <c r="A88" s="5" t="inlineStr">
        <is>
          <t>PEG Ratio</t>
        </is>
      </c>
      <c r="B88" s="5" t="inlineStr">
        <is>
          <t>KGW Kurs/Gewinn/Wachstum</t>
        </is>
      </c>
      <c r="C88" t="inlineStr">
        <is>
          <t>-</t>
        </is>
      </c>
      <c r="D88" t="inlineStr">
        <is>
          <t>-</t>
        </is>
      </c>
      <c r="E88" t="inlineStr">
        <is>
          <t>-</t>
        </is>
      </c>
      <c r="F88" t="inlineStr">
        <is>
          <t>-</t>
        </is>
      </c>
      <c r="G88" t="inlineStr">
        <is>
          <t>-</t>
        </is>
      </c>
      <c r="H88" t="inlineStr">
        <is>
          <t>-</t>
        </is>
      </c>
      <c r="I88" t="inlineStr">
        <is>
          <t>-</t>
        </is>
      </c>
      <c r="J88" t="inlineStr">
        <is>
          <t>-</t>
        </is>
      </c>
      <c r="K88" t="inlineStr">
        <is>
          <t>-</t>
        </is>
      </c>
    </row>
    <row r="89">
      <c r="A89" s="5" t="inlineStr">
        <is>
          <t>EBIT-Wachstum 1J in %</t>
        </is>
      </c>
      <c r="B89" s="5" t="inlineStr">
        <is>
          <t>EBIT Growth 1Y in %</t>
        </is>
      </c>
      <c r="C89" t="n">
        <v>-181.12</v>
      </c>
      <c r="D89" t="n">
        <v>5581.16</v>
      </c>
      <c r="E89" t="n">
        <v>-88.8</v>
      </c>
      <c r="F89" t="n">
        <v>-1383.33</v>
      </c>
      <c r="G89" t="n">
        <v>-97.04000000000001</v>
      </c>
      <c r="H89" t="n">
        <v>-26.15</v>
      </c>
      <c r="I89" t="n">
        <v>60.39</v>
      </c>
      <c r="J89" t="n">
        <v>24.07</v>
      </c>
      <c r="K89" t="inlineStr">
        <is>
          <t>-</t>
        </is>
      </c>
    </row>
    <row r="90">
      <c r="A90" s="5" t="inlineStr">
        <is>
          <t>EBIT-Wachstum 3J in %</t>
        </is>
      </c>
      <c r="B90" s="5" t="inlineStr">
        <is>
          <t>EBIT Growth 3Y in %</t>
        </is>
      </c>
      <c r="C90" t="n">
        <v>1770.41</v>
      </c>
      <c r="D90" t="n">
        <v>1369.68</v>
      </c>
      <c r="E90" t="n">
        <v>-523.0599999999999</v>
      </c>
      <c r="F90" t="n">
        <v>-502.17</v>
      </c>
      <c r="G90" t="n">
        <v>-20.93</v>
      </c>
      <c r="H90" t="n">
        <v>19.44</v>
      </c>
      <c r="I90" t="inlineStr">
        <is>
          <t>-</t>
        </is>
      </c>
      <c r="J90" t="inlineStr">
        <is>
          <t>-</t>
        </is>
      </c>
      <c r="K90" t="inlineStr">
        <is>
          <t>-</t>
        </is>
      </c>
    </row>
    <row r="91">
      <c r="A91" s="5" t="inlineStr">
        <is>
          <t>EBIT-Wachstum 5J in %</t>
        </is>
      </c>
      <c r="B91" s="5" t="inlineStr">
        <is>
          <t>EBIT Growth 5Y in %</t>
        </is>
      </c>
      <c r="C91" t="n">
        <v>766.17</v>
      </c>
      <c r="D91" t="n">
        <v>797.17</v>
      </c>
      <c r="E91" t="n">
        <v>-306.99</v>
      </c>
      <c r="F91" t="n">
        <v>-284.41</v>
      </c>
      <c r="G91" t="inlineStr">
        <is>
          <t>-</t>
        </is>
      </c>
      <c r="H91" t="inlineStr">
        <is>
          <t>-</t>
        </is>
      </c>
      <c r="I91" t="inlineStr">
        <is>
          <t>-</t>
        </is>
      </c>
      <c r="J91" t="inlineStr">
        <is>
          <t>-</t>
        </is>
      </c>
      <c r="K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c r="J92" t="inlineStr">
        <is>
          <t>-</t>
        </is>
      </c>
      <c r="K92" t="inlineStr">
        <is>
          <t>-</t>
        </is>
      </c>
    </row>
    <row r="93">
      <c r="A93" s="5" t="inlineStr">
        <is>
          <t>Op.Cashflow Wachstum 1J in %</t>
        </is>
      </c>
      <c r="B93" s="5" t="inlineStr">
        <is>
          <t>Op.Cashflow Wachstum 1Y in %</t>
        </is>
      </c>
      <c r="C93" t="n">
        <v>-27.11</v>
      </c>
      <c r="D93" t="n">
        <v>-83.18000000000001</v>
      </c>
      <c r="E93" t="n">
        <v>74.69</v>
      </c>
      <c r="F93" t="n">
        <v>-21.16</v>
      </c>
      <c r="G93" t="n">
        <v>304.34</v>
      </c>
      <c r="H93" t="n">
        <v>-19.96</v>
      </c>
      <c r="I93" t="n">
        <v>-57.31</v>
      </c>
      <c r="J93" t="inlineStr">
        <is>
          <t>-</t>
        </is>
      </c>
      <c r="K93" t="inlineStr">
        <is>
          <t>-</t>
        </is>
      </c>
    </row>
    <row r="94">
      <c r="A94" s="5" t="inlineStr">
        <is>
          <t>Op.Cashflow Wachstum 3J in %</t>
        </is>
      </c>
      <c r="B94" s="5" t="inlineStr">
        <is>
          <t>Op.Cashflow Wachstum 3Y in %</t>
        </is>
      </c>
      <c r="C94" t="n">
        <v>-11.87</v>
      </c>
      <c r="D94" t="n">
        <v>-9.880000000000001</v>
      </c>
      <c r="E94" t="n">
        <v>119.29</v>
      </c>
      <c r="F94" t="n">
        <v>87.73999999999999</v>
      </c>
      <c r="G94" t="n">
        <v>75.69</v>
      </c>
      <c r="H94" t="inlineStr">
        <is>
          <t>-</t>
        </is>
      </c>
      <c r="I94" t="inlineStr">
        <is>
          <t>-</t>
        </is>
      </c>
      <c r="J94" t="inlineStr">
        <is>
          <t>-</t>
        </is>
      </c>
      <c r="K94" t="inlineStr">
        <is>
          <t>-</t>
        </is>
      </c>
    </row>
    <row r="95">
      <c r="A95" s="5" t="inlineStr">
        <is>
          <t>Op.Cashflow Wachstum 5J in %</t>
        </is>
      </c>
      <c r="B95" s="5" t="inlineStr">
        <is>
          <t>Op.Cashflow Wachstum 5Y in %</t>
        </is>
      </c>
      <c r="C95" t="n">
        <v>49.52</v>
      </c>
      <c r="D95" t="n">
        <v>50.95</v>
      </c>
      <c r="E95" t="n">
        <v>56.12</v>
      </c>
      <c r="F95" t="inlineStr">
        <is>
          <t>-</t>
        </is>
      </c>
      <c r="G95" t="inlineStr">
        <is>
          <t>-</t>
        </is>
      </c>
      <c r="H95" t="inlineStr">
        <is>
          <t>-</t>
        </is>
      </c>
      <c r="I95" t="inlineStr">
        <is>
          <t>-</t>
        </is>
      </c>
      <c r="J95" t="inlineStr">
        <is>
          <t>-</t>
        </is>
      </c>
      <c r="K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c r="J96" t="inlineStr">
        <is>
          <t>-</t>
        </is>
      </c>
      <c r="K96" t="inlineStr">
        <is>
          <t>-</t>
        </is>
      </c>
    </row>
    <row r="97">
      <c r="A97" s="5" t="inlineStr">
        <is>
          <t>Working Capital in Mio</t>
        </is>
      </c>
      <c r="B97" s="5" t="inlineStr">
        <is>
          <t>Working Capital in M</t>
        </is>
      </c>
      <c r="C97" t="n">
        <v>432</v>
      </c>
      <c r="D97" t="n">
        <v>634</v>
      </c>
      <c r="E97" t="n">
        <v>166.8</v>
      </c>
      <c r="F97" t="n">
        <v>129.6</v>
      </c>
      <c r="G97" t="n">
        <v>2488</v>
      </c>
      <c r="H97" t="n">
        <v>46.4</v>
      </c>
      <c r="I97" t="n">
        <v>208.4</v>
      </c>
      <c r="J97" t="n">
        <v>228</v>
      </c>
      <c r="K97" t="n">
        <v>225.4</v>
      </c>
      <c r="L97" t="n">
        <v>221.4</v>
      </c>
    </row>
  </sheetData>
  <pageMargins bottom="1" footer="0.5" header="0.5" left="0.75" right="0.75" top="1"/>
</worksheet>
</file>

<file path=xl/worksheets/sheet61.xml><?xml version="1.0" encoding="utf-8"?>
<worksheet xmlns="http://schemas.openxmlformats.org/spreadsheetml/2006/main">
  <sheetPr>
    <outlinePr summaryBelow="1" summaryRight="1"/>
    <pageSetUpPr/>
  </sheetPr>
  <dimension ref="A1:L9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MONDI </t>
        </is>
      </c>
      <c r="B1" s="2" t="inlineStr">
        <is>
          <t>WKN: A0MQ8X  ISIN: GB00B1CRLC47  US-Symbol:MONDF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+44-1932-826-300</t>
        </is>
      </c>
      <c r="G4" t="inlineStr">
        <is>
          <t>27.02.2020</t>
        </is>
      </c>
      <c r="H4" t="inlineStr">
        <is>
          <t>Preliminary Results</t>
        </is>
      </c>
      <c r="J4" t="inlineStr">
        <is>
          <t>Public Investment Corporation Limited</t>
        </is>
      </c>
      <c r="L4" t="inlineStr">
        <is>
          <t>6,96%</t>
        </is>
      </c>
    </row>
    <row r="5">
      <c r="A5" s="5" t="inlineStr">
        <is>
          <t>Ticker</t>
        </is>
      </c>
      <c r="B5" t="inlineStr">
        <is>
          <t>KYC</t>
        </is>
      </c>
      <c r="C5" s="5" t="inlineStr">
        <is>
          <t>Fax</t>
        </is>
      </c>
      <c r="D5" s="5" t="inlineStr"/>
      <c r="E5" t="inlineStr">
        <is>
          <t>+44-1932-826-350</t>
        </is>
      </c>
      <c r="G5" t="inlineStr">
        <is>
          <t>26.03.2020</t>
        </is>
      </c>
      <c r="H5" t="inlineStr">
        <is>
          <t>Publication Of Annual Report</t>
        </is>
      </c>
      <c r="J5" t="inlineStr">
        <is>
          <t>BlackRock, Inc</t>
        </is>
      </c>
      <c r="L5" t="inlineStr">
        <is>
          <t>5,86%</t>
        </is>
      </c>
    </row>
    <row r="6">
      <c r="A6" s="5" t="inlineStr">
        <is>
          <t>Gelistet Seit / Listed Since</t>
        </is>
      </c>
      <c r="B6" t="inlineStr">
        <is>
          <t>-</t>
        </is>
      </c>
      <c r="C6" s="5" t="inlineStr">
        <is>
          <t>Internet</t>
        </is>
      </c>
      <c r="D6" s="5" t="inlineStr"/>
      <c r="E6" t="inlineStr">
        <is>
          <t>http://www.mondigroup.com/</t>
        </is>
      </c>
      <c r="G6" t="inlineStr">
        <is>
          <t>07.05.2020</t>
        </is>
      </c>
      <c r="H6" t="inlineStr">
        <is>
          <t>Annual General Meeting</t>
        </is>
      </c>
      <c r="J6" t="inlineStr">
        <is>
          <t>Investec Asset Management Limited</t>
        </is>
      </c>
      <c r="L6" t="inlineStr">
        <is>
          <t>4,99%</t>
        </is>
      </c>
    </row>
    <row r="7">
      <c r="A7" s="5" t="inlineStr">
        <is>
          <t>Nominalwert / Nominal Value</t>
        </is>
      </c>
      <c r="B7" t="inlineStr">
        <is>
          <t>-</t>
        </is>
      </c>
      <c r="C7" s="5" t="inlineStr">
        <is>
          <t>Inv. Relations E-Mail</t>
        </is>
      </c>
      <c r="D7" s="5" t="inlineStr"/>
      <c r="E7" t="inlineStr">
        <is>
          <t>ir@mondigroup.com</t>
        </is>
      </c>
      <c r="G7" t="inlineStr">
        <is>
          <t>06.08.2020</t>
        </is>
      </c>
      <c r="H7" t="inlineStr">
        <is>
          <t>Score Half Year</t>
        </is>
      </c>
      <c r="J7" t="inlineStr">
        <is>
          <t>AXA S.A.</t>
        </is>
      </c>
      <c r="L7" t="inlineStr">
        <is>
          <t>4,69%</t>
        </is>
      </c>
    </row>
    <row r="8">
      <c r="A8" s="5" t="inlineStr">
        <is>
          <t>Land / Country</t>
        </is>
      </c>
      <c r="B8" t="inlineStr">
        <is>
          <t>Großbritannien</t>
        </is>
      </c>
      <c r="C8" s="5" t="inlineStr">
        <is>
          <t>Kontaktperson / Contact Person</t>
        </is>
      </c>
      <c r="D8" s="5" t="inlineStr"/>
      <c r="E8" t="inlineStr">
        <is>
          <t>Clara Valera</t>
        </is>
      </c>
      <c r="J8" t="inlineStr">
        <is>
          <t>Standard Life Investments Limited</t>
        </is>
      </c>
      <c r="L8" t="inlineStr">
        <is>
          <t>4,49%</t>
        </is>
      </c>
    </row>
    <row r="9">
      <c r="A9" s="5" t="inlineStr">
        <is>
          <t>Währung / Currency</t>
        </is>
      </c>
      <c r="B9" t="inlineStr">
        <is>
          <t>GBP</t>
        </is>
      </c>
      <c r="C9" s="5" t="inlineStr"/>
      <c r="D9" s="5" t="inlineStr"/>
      <c r="J9" t="inlineStr">
        <is>
          <t>Norges Bank</t>
        </is>
      </c>
      <c r="L9" t="inlineStr">
        <is>
          <t>3,66%</t>
        </is>
      </c>
    </row>
    <row r="10">
      <c r="A10" s="5" t="inlineStr">
        <is>
          <t>Branche / Industry</t>
        </is>
      </c>
      <c r="B10" t="inlineStr">
        <is>
          <t>Paper Industry</t>
        </is>
      </c>
      <c r="C10" s="5" t="inlineStr"/>
      <c r="D10" s="5" t="inlineStr"/>
      <c r="J10" t="inlineStr">
        <is>
          <t>Old Mutual Plc</t>
        </is>
      </c>
      <c r="L10" t="inlineStr">
        <is>
          <t>3,26%</t>
        </is>
      </c>
    </row>
    <row r="11">
      <c r="A11" s="5" t="inlineStr">
        <is>
          <t>Sektor / Sector</t>
        </is>
      </c>
      <c r="B11" t="inlineStr">
        <is>
          <t>Industry</t>
        </is>
      </c>
      <c r="J11" t="inlineStr">
        <is>
          <t>Sanlam Investment Management Proprietary Limited</t>
        </is>
      </c>
      <c r="L11" t="inlineStr">
        <is>
          <t>3,00%</t>
        </is>
      </c>
    </row>
    <row r="12">
      <c r="A12" s="5" t="inlineStr">
        <is>
          <t>Typ / Genre</t>
        </is>
      </c>
      <c r="B12" t="inlineStr">
        <is>
          <t>Stammaktie</t>
        </is>
      </c>
      <c r="J12" t="inlineStr">
        <is>
          <t>Freefloat</t>
        </is>
      </c>
      <c r="L12" t="inlineStr">
        <is>
          <t>63,09%</t>
        </is>
      </c>
    </row>
    <row r="13">
      <c r="A13" s="5" t="inlineStr">
        <is>
          <t>Adresse / Address</t>
        </is>
      </c>
      <c r="B13" t="inlineStr">
        <is>
          <t>Mondi plcBuilding 1, 1st Floor, Aviator Park, Station Road  UK-Addlestone Surrey KT15 2PG</t>
        </is>
      </c>
    </row>
    <row r="14">
      <c r="A14" s="5" t="inlineStr">
        <is>
          <t>Management</t>
        </is>
      </c>
      <c r="B14" t="inlineStr">
        <is>
          <t>Peter Oswald, Andrew King, Alessandro Dazza, Markus Gärtner, Michael Hakes, Vivien McMenamin, Peter Orisich, Gunilla Saltin, Sara Sizer</t>
        </is>
      </c>
    </row>
    <row r="15">
      <c r="A15" s="5" t="inlineStr">
        <is>
          <t>Aufsichtsrat / Board</t>
        </is>
      </c>
      <c r="B15" t="inlineStr">
        <is>
          <t>David Williams, Peter Oswald, Andrew King, Tanya Fratto, Stephen Harris, Dominique Reiniche, Stephen Young, Enoch Godongwana</t>
        </is>
      </c>
    </row>
    <row r="16">
      <c r="A16" s="5" t="inlineStr">
        <is>
          <t>Beschreibung</t>
        </is>
      </c>
      <c r="B16" t="inlineStr">
        <is>
          <t>Mondi plc ist ein international tätiger Papier- und Verpackungsartikelproduzent. Die Geschäftsaktivitäten sind in die geographischen Segmente Europa und International (mit den Unterkategorien Verpackungspapiere, Konsumgüterverpackungen, Faserverpackungen und ungestrichene Feinpapiere) und in Südafrika gegliedert. Die Mondi-Gruppe ist über die komplette Verpackungs- und Papierwertschöpfungskette tätig, vom Holzanbau über die Herstellung von Zellstoff und Papier (Packpapier und ungestrichene Feinpapiere) bis hin zur Umrüstung von Verpackungspapier in Wellpappeverpackungen, gewerbliche Verpackungsbeutel und Säcke und Spezialprodukte wie extrusionsbeschichtete Verpackungen und Trennpapiere. Ausserdem werden Konsumgüterverpackungen und Verpackungen für Hygieneprodukte offeriert. Der Konzern unterhält rund 100 Niederlassungen in über 30 Ländern und bewirtschaftet mehr als zwei Millionen Hektar Land. Copyright 2014 FINANCE BASE AG</t>
        </is>
      </c>
    </row>
    <row r="17">
      <c r="A17" s="5" t="inlineStr">
        <is>
          <t>Profile</t>
        </is>
      </c>
      <c r="B17" t="inlineStr">
        <is>
          <t>Mondi plc is an international paper and packaging products producer. The business activities are organized in the geographical segments Europe and International (with the sub-packaging papers, consumer packaging, fiber packaging and uncoated fine papers) and in South Africa. The Mondi group is active across the entire packaging and paper supply chain, from the timber cultivation, production of pulp and paper (wrapping paper and uncoated fine papers), to the conversion of packaging paper in corrugated cardboard packaging, industrial packaging bags and sacks and special products such as extrusion-coated packaging and release papers. Also be offered consumer packaging and packaging for hygiene products. The Group has around 100 offices in over 30 countries and manages more than two million hectares of land.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inlineStr"/>
    </row>
    <row r="20">
      <c r="A20" s="5" t="inlineStr">
        <is>
          <t>Umsatz</t>
        </is>
      </c>
      <c r="B20" s="5" t="inlineStr">
        <is>
          <t>Revenue</t>
        </is>
      </c>
      <c r="C20" t="n">
        <v>7268</v>
      </c>
      <c r="D20" t="n">
        <v>7481</v>
      </c>
      <c r="E20" t="n">
        <v>7096</v>
      </c>
      <c r="F20" t="n">
        <v>6662</v>
      </c>
      <c r="G20" t="n">
        <v>6819</v>
      </c>
      <c r="H20" t="n">
        <v>6402</v>
      </c>
      <c r="I20" t="n">
        <v>6476</v>
      </c>
      <c r="J20" t="n">
        <v>5807</v>
      </c>
      <c r="K20" t="n">
        <v>5739</v>
      </c>
    </row>
    <row r="21">
      <c r="A21" s="5" t="inlineStr">
        <is>
          <t>Bruttoergebnis vom Umsatz</t>
        </is>
      </c>
      <c r="B21" s="5" t="inlineStr">
        <is>
          <t>Gross Profit</t>
        </is>
      </c>
      <c r="C21" t="n">
        <v>3270</v>
      </c>
      <c r="D21" t="n">
        <v>3421</v>
      </c>
      <c r="E21" t="n">
        <v>3115</v>
      </c>
      <c r="F21" t="n">
        <v>2914</v>
      </c>
      <c r="G21" t="n">
        <v>2894</v>
      </c>
      <c r="H21" t="n">
        <v>2589</v>
      </c>
      <c r="I21" t="n">
        <v>2562</v>
      </c>
      <c r="J21" t="n">
        <v>2235</v>
      </c>
      <c r="K21" t="n">
        <v>2230</v>
      </c>
    </row>
    <row r="22">
      <c r="A22" s="5" t="inlineStr">
        <is>
          <t>Operatives Ergebnis (EBIT)</t>
        </is>
      </c>
      <c r="B22" s="5" t="inlineStr">
        <is>
          <t>EBIT Earning Before Interest &amp; Tax</t>
        </is>
      </c>
      <c r="C22" t="n">
        <v>1221</v>
      </c>
      <c r="D22" t="n">
        <v>1192</v>
      </c>
      <c r="E22" t="n">
        <v>957</v>
      </c>
      <c r="F22" t="n">
        <v>943</v>
      </c>
      <c r="G22" t="n">
        <v>900</v>
      </c>
      <c r="H22" t="n">
        <v>728</v>
      </c>
      <c r="I22" t="n">
        <v>605</v>
      </c>
      <c r="J22" t="n">
        <v>541</v>
      </c>
      <c r="K22" t="n">
        <v>568</v>
      </c>
    </row>
    <row r="23">
      <c r="A23" s="5" t="inlineStr">
        <is>
          <t>Finanzergebnis</t>
        </is>
      </c>
      <c r="B23" s="5" t="inlineStr">
        <is>
          <t>Financial Result</t>
        </is>
      </c>
      <c r="C23" t="n">
        <v>-118</v>
      </c>
      <c r="D23" t="n">
        <v>-87</v>
      </c>
      <c r="E23" t="n">
        <v>-70</v>
      </c>
      <c r="F23" t="n">
        <v>-100</v>
      </c>
      <c r="G23" t="n">
        <v>-104</v>
      </c>
      <c r="H23" t="n">
        <v>-109</v>
      </c>
      <c r="I23" t="n">
        <v>-106</v>
      </c>
      <c r="J23" t="n">
        <v>-170</v>
      </c>
      <c r="K23" t="n">
        <v>-111</v>
      </c>
    </row>
    <row r="24">
      <c r="A24" s="5" t="inlineStr">
        <is>
          <t>Ergebnis vor Steuer (EBT)</t>
        </is>
      </c>
      <c r="B24" s="5" t="inlineStr">
        <is>
          <t>EBT Earning Before Tax</t>
        </is>
      </c>
      <c r="C24" t="n">
        <v>1103</v>
      </c>
      <c r="D24" t="n">
        <v>1105</v>
      </c>
      <c r="E24" t="n">
        <v>887</v>
      </c>
      <c r="F24" t="n">
        <v>843</v>
      </c>
      <c r="G24" t="n">
        <v>796</v>
      </c>
      <c r="H24" t="n">
        <v>619</v>
      </c>
      <c r="I24" t="n">
        <v>499</v>
      </c>
      <c r="J24" t="n">
        <v>371</v>
      </c>
      <c r="K24" t="n">
        <v>457</v>
      </c>
    </row>
    <row r="25">
      <c r="A25" s="5" t="inlineStr">
        <is>
          <t>Ergebnis nach Steuer</t>
        </is>
      </c>
      <c r="B25" s="5" t="inlineStr">
        <is>
          <t>Earnings after tax</t>
        </is>
      </c>
      <c r="C25" t="n">
        <v>846</v>
      </c>
      <c r="D25" t="n">
        <v>866</v>
      </c>
      <c r="E25" t="n">
        <v>714</v>
      </c>
      <c r="F25" t="n">
        <v>686</v>
      </c>
      <c r="G25" t="n">
        <v>645</v>
      </c>
      <c r="H25" t="n">
        <v>497</v>
      </c>
      <c r="I25" t="n">
        <v>414</v>
      </c>
      <c r="J25" t="n">
        <v>279</v>
      </c>
      <c r="K25" t="n">
        <v>357</v>
      </c>
    </row>
    <row r="26">
      <c r="A26" s="5" t="inlineStr">
        <is>
          <t>Minderheitenanteil</t>
        </is>
      </c>
      <c r="B26" s="5" t="inlineStr">
        <is>
          <t>Minority Share</t>
        </is>
      </c>
      <c r="C26" t="n">
        <v>-34</v>
      </c>
      <c r="D26" t="n">
        <v>-42</v>
      </c>
      <c r="E26" t="n">
        <v>-43</v>
      </c>
      <c r="F26" t="n">
        <v>-48</v>
      </c>
      <c r="G26" t="n">
        <v>-45</v>
      </c>
      <c r="H26" t="n">
        <v>-26</v>
      </c>
      <c r="I26" t="n">
        <v>-28</v>
      </c>
      <c r="J26" t="n">
        <v>-35</v>
      </c>
      <c r="K26" t="n">
        <v>-70</v>
      </c>
    </row>
    <row r="27">
      <c r="A27" s="5" t="inlineStr">
        <is>
          <t>Jahresüberschuss/-fehlbetrag</t>
        </is>
      </c>
      <c r="B27" s="5" t="inlineStr">
        <is>
          <t>Net Profit</t>
        </is>
      </c>
      <c r="C27" t="n">
        <v>812</v>
      </c>
      <c r="D27" t="n">
        <v>824</v>
      </c>
      <c r="E27" t="n">
        <v>671</v>
      </c>
      <c r="F27" t="n">
        <v>638</v>
      </c>
      <c r="G27" t="n">
        <v>600</v>
      </c>
      <c r="H27" t="n">
        <v>471</v>
      </c>
      <c r="I27" t="n">
        <v>386</v>
      </c>
      <c r="J27" t="n">
        <v>244</v>
      </c>
      <c r="K27" t="n">
        <v>330</v>
      </c>
    </row>
    <row r="28">
      <c r="A28" s="5" t="inlineStr">
        <is>
          <t>Summe Umlaufvermögen</t>
        </is>
      </c>
      <c r="B28" s="5" t="inlineStr">
        <is>
          <t>Current Assets</t>
        </is>
      </c>
      <c r="C28" t="n">
        <v>2189</v>
      </c>
      <c r="D28" t="n">
        <v>2244</v>
      </c>
      <c r="E28" t="n">
        <v>2055</v>
      </c>
      <c r="F28" t="n">
        <v>2344</v>
      </c>
      <c r="G28" t="n">
        <v>1943</v>
      </c>
      <c r="H28" t="n">
        <v>1981</v>
      </c>
      <c r="I28" t="n">
        <v>1866</v>
      </c>
      <c r="J28" t="n">
        <v>1859</v>
      </c>
      <c r="K28" t="n">
        <v>1674</v>
      </c>
    </row>
    <row r="29">
      <c r="A29" s="5" t="inlineStr">
        <is>
          <t>Summe Anlagevermögen</t>
        </is>
      </c>
      <c r="B29" s="5" t="inlineStr">
        <is>
          <t>Fixed Assets</t>
        </is>
      </c>
      <c r="C29" t="n">
        <v>6351</v>
      </c>
      <c r="D29" t="n">
        <v>5798</v>
      </c>
      <c r="E29" t="n">
        <v>5154</v>
      </c>
      <c r="F29" t="n">
        <v>4966</v>
      </c>
      <c r="G29" t="n">
        <v>4526</v>
      </c>
      <c r="H29" t="n">
        <v>4367</v>
      </c>
      <c r="I29" t="n">
        <v>4374</v>
      </c>
      <c r="J29" t="n">
        <v>4755</v>
      </c>
      <c r="K29" t="n">
        <v>3971</v>
      </c>
    </row>
    <row r="30">
      <c r="A30" s="5" t="inlineStr">
        <is>
          <t>Summe Aktiva</t>
        </is>
      </c>
      <c r="B30" s="5" t="inlineStr">
        <is>
          <t>Total Assets</t>
        </is>
      </c>
      <c r="C30" t="n">
        <v>8540</v>
      </c>
      <c r="D30" t="n">
        <v>8042</v>
      </c>
      <c r="E30" t="n">
        <v>7209</v>
      </c>
      <c r="F30" t="n">
        <v>7310</v>
      </c>
      <c r="G30" t="n">
        <v>6469</v>
      </c>
      <c r="H30" t="n">
        <v>6348</v>
      </c>
      <c r="I30" t="n">
        <v>6240</v>
      </c>
      <c r="J30" t="n">
        <v>6614</v>
      </c>
      <c r="K30" t="n">
        <v>5645</v>
      </c>
    </row>
    <row r="31">
      <c r="A31" s="5" t="inlineStr">
        <is>
          <t>Summe kurzfristiges Fremdkapital</t>
        </is>
      </c>
      <c r="B31" s="5" t="inlineStr">
        <is>
          <t>Short-Term Debt</t>
        </is>
      </c>
      <c r="C31" t="n">
        <v>2080</v>
      </c>
      <c r="D31" t="n">
        <v>1668</v>
      </c>
      <c r="E31" t="n">
        <v>1525</v>
      </c>
      <c r="F31" t="n">
        <v>1918</v>
      </c>
      <c r="G31" t="n">
        <v>1453</v>
      </c>
      <c r="H31" t="n">
        <v>1323</v>
      </c>
      <c r="I31" t="n">
        <v>1296</v>
      </c>
      <c r="J31" t="n">
        <v>1443</v>
      </c>
      <c r="K31" t="n">
        <v>1306</v>
      </c>
    </row>
    <row r="32">
      <c r="A32" s="5" t="inlineStr">
        <is>
          <t>Summe langfristiges Fremdkapital</t>
        </is>
      </c>
      <c r="B32" s="5" t="inlineStr">
        <is>
          <t>Long-Term Debt</t>
        </is>
      </c>
      <c r="C32" t="n">
        <v>2075</v>
      </c>
      <c r="D32" t="n">
        <v>2549</v>
      </c>
      <c r="E32" t="n">
        <v>1645</v>
      </c>
      <c r="F32" t="n">
        <v>1696</v>
      </c>
      <c r="G32" t="n">
        <v>1829</v>
      </c>
      <c r="H32" t="n">
        <v>2131</v>
      </c>
      <c r="I32" t="n">
        <v>2098</v>
      </c>
      <c r="J32" t="n">
        <v>2295</v>
      </c>
      <c r="K32" t="n">
        <v>1304</v>
      </c>
    </row>
    <row r="33">
      <c r="A33" s="5" t="inlineStr">
        <is>
          <t>Summe Fremdkapital</t>
        </is>
      </c>
      <c r="B33" s="5" t="inlineStr">
        <is>
          <t>Total Liabilities</t>
        </is>
      </c>
      <c r="C33" t="n">
        <v>4155</v>
      </c>
      <c r="D33" t="n">
        <v>4217</v>
      </c>
      <c r="E33" t="n">
        <v>3170</v>
      </c>
      <c r="F33" t="n">
        <v>3614</v>
      </c>
      <c r="G33" t="n">
        <v>3282</v>
      </c>
      <c r="H33" t="n">
        <v>3454</v>
      </c>
      <c r="I33" t="n">
        <v>3394</v>
      </c>
      <c r="J33" t="n">
        <v>3738</v>
      </c>
      <c r="K33" t="n">
        <v>2610</v>
      </c>
    </row>
    <row r="34">
      <c r="A34" s="5" t="inlineStr">
        <is>
          <t>Minderheitenanteil</t>
        </is>
      </c>
      <c r="B34" s="5" t="inlineStr">
        <is>
          <t>Minority Share</t>
        </is>
      </c>
      <c r="C34" t="n">
        <v>370</v>
      </c>
      <c r="D34" t="n">
        <v>340</v>
      </c>
      <c r="E34" t="n">
        <v>325</v>
      </c>
      <c r="F34" t="n">
        <v>304</v>
      </c>
      <c r="G34" t="n">
        <v>282</v>
      </c>
      <c r="H34" t="n">
        <v>266</v>
      </c>
      <c r="I34" t="n">
        <v>255</v>
      </c>
      <c r="J34" t="n">
        <v>304</v>
      </c>
      <c r="K34" t="n">
        <v>449</v>
      </c>
    </row>
    <row r="35">
      <c r="A35" s="5" t="inlineStr">
        <is>
          <t>Summe Eigenkapital</t>
        </is>
      </c>
      <c r="B35" s="5" t="inlineStr">
        <is>
          <t>Equity</t>
        </is>
      </c>
      <c r="C35" t="n">
        <v>4015</v>
      </c>
      <c r="D35" t="n">
        <v>3485</v>
      </c>
      <c r="E35" t="n">
        <v>3714</v>
      </c>
      <c r="F35" t="n">
        <v>3392</v>
      </c>
      <c r="G35" t="n">
        <v>2905</v>
      </c>
      <c r="H35" t="n">
        <v>2628</v>
      </c>
      <c r="I35" t="n">
        <v>2591</v>
      </c>
      <c r="J35" t="n">
        <v>2572</v>
      </c>
      <c r="K35" t="n">
        <v>2586</v>
      </c>
    </row>
    <row r="36">
      <c r="A36" s="5" t="inlineStr">
        <is>
          <t>Summe Passiva</t>
        </is>
      </c>
      <c r="B36" s="5" t="inlineStr">
        <is>
          <t>Liabilities &amp; Shareholder Equity</t>
        </is>
      </c>
      <c r="C36" t="n">
        <v>8540</v>
      </c>
      <c r="D36" t="n">
        <v>8042</v>
      </c>
      <c r="E36" t="n">
        <v>7209</v>
      </c>
      <c r="F36" t="n">
        <v>7310</v>
      </c>
      <c r="G36" t="n">
        <v>6469</v>
      </c>
      <c r="H36" t="n">
        <v>6348</v>
      </c>
      <c r="I36" t="n">
        <v>6240</v>
      </c>
      <c r="J36" t="n">
        <v>6614</v>
      </c>
      <c r="K36" t="n">
        <v>5645</v>
      </c>
    </row>
    <row r="37">
      <c r="A37" s="5" t="inlineStr">
        <is>
          <t>Mio.Aktien im Umlauf</t>
        </is>
      </c>
      <c r="B37" s="5" t="inlineStr">
        <is>
          <t>Million shares outstanding</t>
        </is>
      </c>
      <c r="C37" t="n">
        <v>485.55</v>
      </c>
      <c r="D37" t="n">
        <v>1118</v>
      </c>
      <c r="E37" t="n">
        <v>1118</v>
      </c>
      <c r="F37" t="n">
        <v>1118</v>
      </c>
      <c r="G37" t="n">
        <v>1118</v>
      </c>
      <c r="H37" t="n">
        <v>1118</v>
      </c>
      <c r="I37" t="n">
        <v>1118</v>
      </c>
      <c r="J37" t="n">
        <v>1118</v>
      </c>
      <c r="K37" t="n">
        <v>1118</v>
      </c>
    </row>
    <row r="38">
      <c r="A38" s="5" t="inlineStr">
        <is>
          <t>Mio.Aktien im Umlauf</t>
        </is>
      </c>
      <c r="B38" s="5" t="inlineStr">
        <is>
          <t>Million shares outstanding</t>
        </is>
      </c>
      <c r="C38" t="n">
        <v>485.55</v>
      </c>
      <c r="D38" t="n">
        <v>485.6</v>
      </c>
      <c r="E38" t="n">
        <v>485.6</v>
      </c>
      <c r="F38" t="n">
        <v>485.6</v>
      </c>
      <c r="G38" t="n">
        <v>485.6</v>
      </c>
      <c r="H38" t="n">
        <v>485.6</v>
      </c>
      <c r="I38" t="n">
        <v>485.6</v>
      </c>
      <c r="J38" t="n">
        <v>485.6</v>
      </c>
      <c r="K38" t="n">
        <v>485.6</v>
      </c>
    </row>
    <row r="39">
      <c r="A39" s="5" t="inlineStr">
        <is>
          <t>Gezeichnetes Kapital (in Mio.)</t>
        </is>
      </c>
      <c r="B39" s="5" t="inlineStr">
        <is>
          <t>Subscribed Capital in M</t>
        </is>
      </c>
      <c r="C39" t="n">
        <v>97</v>
      </c>
      <c r="D39" t="n">
        <v>542</v>
      </c>
      <c r="E39" t="n">
        <v>542</v>
      </c>
      <c r="F39" t="n">
        <v>542</v>
      </c>
      <c r="G39" t="n">
        <v>542</v>
      </c>
      <c r="H39" t="n">
        <v>542</v>
      </c>
      <c r="I39" t="n">
        <v>542</v>
      </c>
      <c r="J39" t="n">
        <v>542</v>
      </c>
      <c r="K39" t="n">
        <v>542</v>
      </c>
    </row>
    <row r="40">
      <c r="A40" s="5" t="inlineStr">
        <is>
          <t>Ergebnis je Aktie (brutto)</t>
        </is>
      </c>
      <c r="B40" s="5" t="inlineStr">
        <is>
          <t>Earnings per share</t>
        </is>
      </c>
      <c r="C40" t="n">
        <v>2.27</v>
      </c>
      <c r="D40" t="n">
        <v>0.99</v>
      </c>
      <c r="E40" t="n">
        <v>0.79</v>
      </c>
      <c r="F40" t="n">
        <v>0.75</v>
      </c>
      <c r="G40" t="n">
        <v>0.71</v>
      </c>
      <c r="H40" t="n">
        <v>0.55</v>
      </c>
      <c r="I40" t="n">
        <v>0.45</v>
      </c>
      <c r="J40" t="n">
        <v>0.33</v>
      </c>
      <c r="K40" t="n">
        <v>0.41</v>
      </c>
    </row>
    <row r="41">
      <c r="A41" s="5" t="inlineStr">
        <is>
          <t>Ergebnis je Aktie (unverwässert)</t>
        </is>
      </c>
      <c r="B41" s="5" t="inlineStr">
        <is>
          <t>Basic Earnings per share</t>
        </is>
      </c>
      <c r="C41" t="n">
        <v>1.68</v>
      </c>
      <c r="D41" t="n">
        <v>1.7</v>
      </c>
      <c r="E41" t="n">
        <v>1.38</v>
      </c>
      <c r="F41" t="n">
        <v>1.32</v>
      </c>
      <c r="G41" t="n">
        <v>1.24</v>
      </c>
      <c r="H41" t="n">
        <v>0.97</v>
      </c>
      <c r="I41" t="n">
        <v>0.8</v>
      </c>
      <c r="J41" t="n">
        <v>0.51</v>
      </c>
      <c r="K41" t="n">
        <v>0.66</v>
      </c>
    </row>
    <row r="42">
      <c r="A42" s="5" t="inlineStr">
        <is>
          <t>Ergebnis je Aktie (verwässert)</t>
        </is>
      </c>
      <c r="B42" s="5" t="inlineStr">
        <is>
          <t>Diluted Earnings per share</t>
        </is>
      </c>
      <c r="C42" t="n">
        <v>1.68</v>
      </c>
      <c r="D42" t="n">
        <v>1.7</v>
      </c>
      <c r="E42" t="n">
        <v>1.38</v>
      </c>
      <c r="F42" t="n">
        <v>1.32</v>
      </c>
      <c r="G42" t="n">
        <v>1.24</v>
      </c>
      <c r="H42" t="n">
        <v>0.97</v>
      </c>
      <c r="I42" t="n">
        <v>0.8</v>
      </c>
      <c r="J42" t="n">
        <v>0.5</v>
      </c>
      <c r="K42" t="n">
        <v>0.65</v>
      </c>
    </row>
    <row r="43">
      <c r="A43" s="5" t="inlineStr">
        <is>
          <t>Dividende je Aktie</t>
        </is>
      </c>
      <c r="B43" s="5" t="inlineStr">
        <is>
          <t>Dividend per share</t>
        </is>
      </c>
      <c r="C43" t="n">
        <v>0.83</v>
      </c>
      <c r="D43" t="n">
        <v>0.76</v>
      </c>
      <c r="E43" t="n">
        <v>0.62</v>
      </c>
      <c r="F43" t="n">
        <v>0.57</v>
      </c>
      <c r="G43" t="n">
        <v>0.52</v>
      </c>
      <c r="H43" t="n">
        <v>0.42</v>
      </c>
      <c r="I43" t="n">
        <v>0.36</v>
      </c>
      <c r="J43" t="n">
        <v>0.28</v>
      </c>
      <c r="K43" t="n">
        <v>0.26</v>
      </c>
    </row>
    <row r="44">
      <c r="A44" s="5" t="inlineStr">
        <is>
          <t>Sonderdividende je Aktie</t>
        </is>
      </c>
      <c r="B44" s="5" t="inlineStr">
        <is>
          <t>Special Dividend per share</t>
        </is>
      </c>
      <c r="C44" t="inlineStr">
        <is>
          <t>-</t>
        </is>
      </c>
      <c r="D44" t="inlineStr">
        <is>
          <t>-</t>
        </is>
      </c>
      <c r="E44" t="n">
        <v>1</v>
      </c>
      <c r="F44" t="inlineStr">
        <is>
          <t>-</t>
        </is>
      </c>
      <c r="G44" t="inlineStr">
        <is>
          <t>-</t>
        </is>
      </c>
      <c r="H44" t="inlineStr">
        <is>
          <t>-</t>
        </is>
      </c>
      <c r="I44" t="inlineStr">
        <is>
          <t>-</t>
        </is>
      </c>
      <c r="J44" t="inlineStr">
        <is>
          <t>-</t>
        </is>
      </c>
      <c r="K44" t="inlineStr">
        <is>
          <t>-</t>
        </is>
      </c>
    </row>
    <row r="45">
      <c r="A45" s="5" t="inlineStr">
        <is>
          <t>Dividendenausschüttung in Mio</t>
        </is>
      </c>
      <c r="B45" s="5" t="inlineStr">
        <is>
          <t>Dividend Payment in M</t>
        </is>
      </c>
      <c r="C45" t="n">
        <v>396</v>
      </c>
      <c r="D45" t="n">
        <v>309</v>
      </c>
      <c r="E45" t="n">
        <v>273</v>
      </c>
      <c r="F45" t="n">
        <v>274</v>
      </c>
      <c r="G45" t="n">
        <v>209</v>
      </c>
      <c r="H45" t="n">
        <v>193</v>
      </c>
      <c r="I45" t="n">
        <v>138</v>
      </c>
      <c r="J45" t="n">
        <v>128</v>
      </c>
      <c r="K45" t="n">
        <v>126</v>
      </c>
    </row>
    <row r="46">
      <c r="A46" s="5" t="inlineStr">
        <is>
          <t>Umsatz je Aktie</t>
        </is>
      </c>
      <c r="B46" s="5" t="inlineStr">
        <is>
          <t>Revenue per share</t>
        </is>
      </c>
      <c r="C46" t="n">
        <v>14.97</v>
      </c>
      <c r="D46" t="n">
        <v>6.69</v>
      </c>
      <c r="E46" t="n">
        <v>6.35</v>
      </c>
      <c r="F46" t="n">
        <v>5.96</v>
      </c>
      <c r="G46" t="n">
        <v>6.1</v>
      </c>
      <c r="H46" t="n">
        <v>5.73</v>
      </c>
      <c r="I46" t="n">
        <v>5.79</v>
      </c>
      <c r="J46" t="n">
        <v>5.19</v>
      </c>
      <c r="K46" t="n">
        <v>5.13</v>
      </c>
    </row>
    <row r="47">
      <c r="A47" s="5" t="inlineStr">
        <is>
          <t>Buchwert je Aktie</t>
        </is>
      </c>
      <c r="B47" s="5" t="inlineStr">
        <is>
          <t>Book value per share</t>
        </is>
      </c>
      <c r="C47" t="n">
        <v>8.27</v>
      </c>
      <c r="D47" t="n">
        <v>3.12</v>
      </c>
      <c r="E47" t="n">
        <v>3.32</v>
      </c>
      <c r="F47" t="n">
        <v>3.03</v>
      </c>
      <c r="G47" t="n">
        <v>2.6</v>
      </c>
      <c r="H47" t="n">
        <v>2.35</v>
      </c>
      <c r="I47" t="n">
        <v>2.32</v>
      </c>
      <c r="J47" t="n">
        <v>2.3</v>
      </c>
      <c r="K47" t="n">
        <v>2.31</v>
      </c>
    </row>
    <row r="48">
      <c r="A48" s="5" t="inlineStr">
        <is>
          <t>Cashflow je Aktie</t>
        </is>
      </c>
      <c r="B48" s="5" t="inlineStr">
        <is>
          <t>Cashflow per share</t>
        </is>
      </c>
      <c r="C48" t="n">
        <v>2.86</v>
      </c>
      <c r="D48" t="n">
        <v>1.26</v>
      </c>
      <c r="E48" t="n">
        <v>1.05</v>
      </c>
      <c r="F48" t="n">
        <v>1.1</v>
      </c>
      <c r="G48" t="n">
        <v>1</v>
      </c>
      <c r="H48" t="n">
        <v>0.83</v>
      </c>
      <c r="I48" t="n">
        <v>0.8100000000000001</v>
      </c>
      <c r="J48" t="n">
        <v>0.66</v>
      </c>
      <c r="K48" t="n">
        <v>0.75</v>
      </c>
    </row>
    <row r="49">
      <c r="A49" s="5" t="inlineStr">
        <is>
          <t>Bilanzsumme je Aktie</t>
        </is>
      </c>
      <c r="B49" s="5" t="inlineStr">
        <is>
          <t>Total assets per share</t>
        </is>
      </c>
      <c r="C49" t="n">
        <v>17.59</v>
      </c>
      <c r="D49" t="n">
        <v>7.19</v>
      </c>
      <c r="E49" t="n">
        <v>6.45</v>
      </c>
      <c r="F49" t="n">
        <v>6.54</v>
      </c>
      <c r="G49" t="n">
        <v>5.79</v>
      </c>
      <c r="H49" t="n">
        <v>5.68</v>
      </c>
      <c r="I49" t="n">
        <v>5.58</v>
      </c>
      <c r="J49" t="n">
        <v>5.92</v>
      </c>
      <c r="K49" t="n">
        <v>5.05</v>
      </c>
    </row>
    <row r="50">
      <c r="A50" s="5" t="inlineStr">
        <is>
          <t>Personal am Ende des Jahres</t>
        </is>
      </c>
      <c r="B50" s="5" t="inlineStr">
        <is>
          <t>Staff at the end of year</t>
        </is>
      </c>
      <c r="C50" t="n">
        <v>25900</v>
      </c>
      <c r="D50" t="n">
        <v>26100</v>
      </c>
      <c r="E50" t="n">
        <v>26300</v>
      </c>
      <c r="F50" t="n">
        <v>25400</v>
      </c>
      <c r="G50" t="n">
        <v>25000</v>
      </c>
      <c r="H50" t="n">
        <v>25500</v>
      </c>
      <c r="I50" t="n">
        <v>24400</v>
      </c>
      <c r="J50" t="n">
        <v>25700</v>
      </c>
      <c r="K50" t="inlineStr">
        <is>
          <t>-</t>
        </is>
      </c>
    </row>
    <row r="51">
      <c r="A51" s="5" t="inlineStr">
        <is>
          <t>Personalaufwand in Mio. GBP</t>
        </is>
      </c>
      <c r="B51" s="5" t="inlineStr"/>
      <c r="C51" t="n">
        <v>1032</v>
      </c>
      <c r="D51" t="n">
        <v>1039</v>
      </c>
      <c r="E51" t="n">
        <v>1053</v>
      </c>
      <c r="F51" t="n">
        <v>1009</v>
      </c>
      <c r="G51" t="n">
        <v>1031</v>
      </c>
      <c r="H51" t="n">
        <v>975</v>
      </c>
      <c r="I51" t="n">
        <v>957</v>
      </c>
      <c r="J51" t="n">
        <v>856</v>
      </c>
      <c r="K51" t="n">
        <v>812</v>
      </c>
    </row>
    <row r="52">
      <c r="A52" s="5" t="inlineStr">
        <is>
          <t>Aufwand je Mitarbeiter in GBP</t>
        </is>
      </c>
      <c r="B52" s="5" t="inlineStr"/>
      <c r="C52" t="n">
        <v>39846</v>
      </c>
      <c r="D52" t="n">
        <v>39808</v>
      </c>
      <c r="E52" t="n">
        <v>40038</v>
      </c>
      <c r="F52" t="n">
        <v>39724</v>
      </c>
      <c r="G52" t="n">
        <v>41240</v>
      </c>
      <c r="H52" t="n">
        <v>38235</v>
      </c>
      <c r="I52" t="n">
        <v>39221</v>
      </c>
      <c r="J52" t="n">
        <v>33307</v>
      </c>
      <c r="K52" t="inlineStr">
        <is>
          <t>-</t>
        </is>
      </c>
    </row>
    <row r="53">
      <c r="A53" s="5" t="inlineStr">
        <is>
          <t>Umsatz je Mitarbeiter in GBP</t>
        </is>
      </c>
      <c r="B53" s="5" t="inlineStr"/>
      <c r="C53" t="n">
        <v>280618</v>
      </c>
      <c r="D53" t="n">
        <v>286628</v>
      </c>
      <c r="E53" t="n">
        <v>269810</v>
      </c>
      <c r="F53" t="n">
        <v>262283</v>
      </c>
      <c r="G53" t="n">
        <v>272760</v>
      </c>
      <c r="H53" t="n">
        <v>251059</v>
      </c>
      <c r="I53" t="n">
        <v>265410</v>
      </c>
      <c r="J53" t="n">
        <v>225953</v>
      </c>
      <c r="K53" t="inlineStr">
        <is>
          <t>-</t>
        </is>
      </c>
    </row>
    <row r="54">
      <c r="A54" s="5" t="inlineStr">
        <is>
          <t>Bruttoergebnis je Mitarbeiter in GBP</t>
        </is>
      </c>
      <c r="B54" s="5" t="inlineStr"/>
      <c r="C54" t="n">
        <v>126255</v>
      </c>
      <c r="D54" t="n">
        <v>131073</v>
      </c>
      <c r="E54" t="n">
        <v>118441</v>
      </c>
      <c r="F54" t="n">
        <v>114724</v>
      </c>
      <c r="G54" t="n">
        <v>115760</v>
      </c>
      <c r="H54" t="n">
        <v>101529</v>
      </c>
      <c r="I54" t="n">
        <v>105000</v>
      </c>
      <c r="J54" t="n">
        <v>86965</v>
      </c>
      <c r="K54" t="inlineStr">
        <is>
          <t>-</t>
        </is>
      </c>
    </row>
    <row r="55">
      <c r="A55" s="5" t="inlineStr">
        <is>
          <t>Gewinn je Mitarbeiter in GBP</t>
        </is>
      </c>
      <c r="B55" s="5" t="inlineStr"/>
      <c r="C55" t="n">
        <v>31351</v>
      </c>
      <c r="D55" t="n">
        <v>31571</v>
      </c>
      <c r="E55" t="n">
        <v>25513</v>
      </c>
      <c r="F55" t="n">
        <v>25118</v>
      </c>
      <c r="G55" t="n">
        <v>24000</v>
      </c>
      <c r="H55" t="n">
        <v>18471</v>
      </c>
      <c r="I55" t="n">
        <v>15820</v>
      </c>
      <c r="J55" t="n">
        <v>9494</v>
      </c>
      <c r="K55" t="inlineStr">
        <is>
          <t>-</t>
        </is>
      </c>
    </row>
    <row r="56">
      <c r="A56" s="5" t="inlineStr">
        <is>
          <t>KGV (Kurs/Gewinn)</t>
        </is>
      </c>
      <c r="B56" s="5" t="inlineStr">
        <is>
          <t>PE (price/earnings)</t>
        </is>
      </c>
      <c r="C56" t="n">
        <v>10.6</v>
      </c>
      <c r="D56" t="n">
        <v>9.6</v>
      </c>
      <c r="E56" t="n">
        <v>14</v>
      </c>
      <c r="F56" t="n">
        <v>11.8</v>
      </c>
      <c r="G56" t="n">
        <v>10.8</v>
      </c>
      <c r="H56" t="n">
        <v>10.8</v>
      </c>
      <c r="I56" t="n">
        <v>13.1</v>
      </c>
      <c r="J56" t="n">
        <v>13.1</v>
      </c>
      <c r="K56" t="n">
        <v>6.9</v>
      </c>
    </row>
    <row r="57">
      <c r="A57" s="5" t="inlineStr">
        <is>
          <t>KUV (Kurs/Umsatz)</t>
        </is>
      </c>
      <c r="B57" s="5" t="inlineStr">
        <is>
          <t>PS (price/sales)</t>
        </is>
      </c>
      <c r="C57" t="n">
        <v>1.18</v>
      </c>
      <c r="D57" t="n">
        <v>2.44</v>
      </c>
      <c r="E57" t="n">
        <v>3.04</v>
      </c>
      <c r="F57" t="n">
        <v>2.61</v>
      </c>
      <c r="G57" t="n">
        <v>2.19</v>
      </c>
      <c r="H57" t="n">
        <v>1.83</v>
      </c>
      <c r="I57" t="n">
        <v>1.81</v>
      </c>
      <c r="J57" t="n">
        <v>1.29</v>
      </c>
      <c r="K57" t="n">
        <v>0.89</v>
      </c>
    </row>
    <row r="58">
      <c r="A58" s="5" t="inlineStr">
        <is>
          <t>KBV (Kurs/Buchwert)</t>
        </is>
      </c>
      <c r="B58" s="5" t="inlineStr">
        <is>
          <t>PB (price/book value)</t>
        </is>
      </c>
      <c r="C58" t="n">
        <v>2.14</v>
      </c>
      <c r="D58" t="n">
        <v>5.24</v>
      </c>
      <c r="E58" t="n">
        <v>5.81</v>
      </c>
      <c r="F58" t="n">
        <v>5.14</v>
      </c>
      <c r="G58" t="n">
        <v>5.13</v>
      </c>
      <c r="H58" t="n">
        <v>4.47</v>
      </c>
      <c r="I58" t="n">
        <v>4.51</v>
      </c>
      <c r="J58" t="n">
        <v>2.91</v>
      </c>
      <c r="K58" t="n">
        <v>1.97</v>
      </c>
    </row>
    <row r="59">
      <c r="A59" s="5" t="inlineStr">
        <is>
          <t>KCV (Kurs/Cashflow)</t>
        </is>
      </c>
      <c r="B59" s="5" t="inlineStr">
        <is>
          <t>PC (price/cashflow)</t>
        </is>
      </c>
      <c r="C59" t="n">
        <v>6.2</v>
      </c>
      <c r="D59" t="n">
        <v>12.98</v>
      </c>
      <c r="E59" t="n">
        <v>18.37</v>
      </c>
      <c r="F59" t="n">
        <v>14.17</v>
      </c>
      <c r="G59" t="n">
        <v>13.33</v>
      </c>
      <c r="H59" t="n">
        <v>12.64</v>
      </c>
      <c r="I59" t="n">
        <v>12.84</v>
      </c>
      <c r="J59" t="n">
        <v>10.12</v>
      </c>
      <c r="K59" t="n">
        <v>6.1</v>
      </c>
    </row>
    <row r="60">
      <c r="A60" s="5" t="inlineStr">
        <is>
          <t>Dividendenrendite in %</t>
        </is>
      </c>
      <c r="B60" s="5" t="inlineStr">
        <is>
          <t>Dividend Yield in %</t>
        </is>
      </c>
      <c r="C60" t="n">
        <v>4.68</v>
      </c>
      <c r="D60" t="n">
        <v>4.65</v>
      </c>
      <c r="E60" t="n">
        <v>3.21</v>
      </c>
      <c r="F60" t="n">
        <v>3.66</v>
      </c>
      <c r="G60" t="n">
        <v>3.9</v>
      </c>
      <c r="H60" t="n">
        <v>4</v>
      </c>
      <c r="I60" t="n">
        <v>3.44</v>
      </c>
      <c r="J60" t="n">
        <v>4.18</v>
      </c>
      <c r="K60" t="n">
        <v>5.71</v>
      </c>
    </row>
    <row r="61">
      <c r="A61" s="5" t="inlineStr">
        <is>
          <t>Gewinnrendite in %</t>
        </is>
      </c>
      <c r="B61" s="5" t="inlineStr">
        <is>
          <t>Return on profit in %</t>
        </is>
      </c>
      <c r="C61" t="n">
        <v>9.5</v>
      </c>
      <c r="D61" t="n">
        <v>10.4</v>
      </c>
      <c r="E61" t="n">
        <v>7.1</v>
      </c>
      <c r="F61" t="n">
        <v>8.5</v>
      </c>
      <c r="G61" t="n">
        <v>9.300000000000001</v>
      </c>
      <c r="H61" t="n">
        <v>9.199999999999999</v>
      </c>
      <c r="I61" t="n">
        <v>7.6</v>
      </c>
      <c r="J61" t="n">
        <v>7.6</v>
      </c>
      <c r="K61" t="n">
        <v>14.5</v>
      </c>
    </row>
    <row r="62">
      <c r="A62" s="5" t="inlineStr">
        <is>
          <t>Eigenkapitalrendite in %</t>
        </is>
      </c>
      <c r="B62" s="5" t="inlineStr">
        <is>
          <t>Return on Equity in %</t>
        </is>
      </c>
      <c r="C62" t="n">
        <v>20.22</v>
      </c>
      <c r="D62" t="n">
        <v>23.64</v>
      </c>
      <c r="E62" t="n">
        <v>18.07</v>
      </c>
      <c r="F62" t="n">
        <v>18.81</v>
      </c>
      <c r="G62" t="n">
        <v>20.65</v>
      </c>
      <c r="H62" t="n">
        <v>17.92</v>
      </c>
      <c r="I62" t="n">
        <v>14.9</v>
      </c>
      <c r="J62" t="n">
        <v>9.49</v>
      </c>
      <c r="K62" t="n">
        <v>12.76</v>
      </c>
    </row>
    <row r="63">
      <c r="A63" s="5" t="inlineStr">
        <is>
          <t>Umsatzrendite in %</t>
        </is>
      </c>
      <c r="B63" s="5" t="inlineStr">
        <is>
          <t>Return on sales in %</t>
        </is>
      </c>
      <c r="C63" t="n">
        <v>11.17</v>
      </c>
      <c r="D63" t="n">
        <v>11.01</v>
      </c>
      <c r="E63" t="n">
        <v>9.460000000000001</v>
      </c>
      <c r="F63" t="n">
        <v>9.58</v>
      </c>
      <c r="G63" t="n">
        <v>8.800000000000001</v>
      </c>
      <c r="H63" t="n">
        <v>7.36</v>
      </c>
      <c r="I63" t="n">
        <v>5.96</v>
      </c>
      <c r="J63" t="n">
        <v>4.2</v>
      </c>
      <c r="K63" t="n">
        <v>5.75</v>
      </c>
    </row>
    <row r="64">
      <c r="A64" s="5" t="inlineStr">
        <is>
          <t>Gesamtkapitalrendite in %</t>
        </is>
      </c>
      <c r="B64" s="5" t="inlineStr">
        <is>
          <t>Total Return on Investment in %</t>
        </is>
      </c>
      <c r="C64" t="n">
        <v>9.51</v>
      </c>
      <c r="D64" t="n">
        <v>10.25</v>
      </c>
      <c r="E64" t="n">
        <v>9.31</v>
      </c>
      <c r="F64" t="n">
        <v>8.73</v>
      </c>
      <c r="G64" t="n">
        <v>9.279999999999999</v>
      </c>
      <c r="H64" t="n">
        <v>7.42</v>
      </c>
      <c r="I64" t="n">
        <v>6.19</v>
      </c>
      <c r="J64" t="n">
        <v>3.69</v>
      </c>
      <c r="K64" t="n">
        <v>5.85</v>
      </c>
    </row>
    <row r="65">
      <c r="A65" s="5" t="inlineStr">
        <is>
          <t>Return on Investment in %</t>
        </is>
      </c>
      <c r="B65" s="5" t="inlineStr">
        <is>
          <t>Return on Investment in %</t>
        </is>
      </c>
      <c r="C65" t="n">
        <v>9.51</v>
      </c>
      <c r="D65" t="n">
        <v>10.25</v>
      </c>
      <c r="E65" t="n">
        <v>9.31</v>
      </c>
      <c r="F65" t="n">
        <v>8.73</v>
      </c>
      <c r="G65" t="n">
        <v>9.279999999999999</v>
      </c>
      <c r="H65" t="n">
        <v>7.42</v>
      </c>
      <c r="I65" t="n">
        <v>6.19</v>
      </c>
      <c r="J65" t="n">
        <v>3.69</v>
      </c>
      <c r="K65" t="n">
        <v>5.85</v>
      </c>
    </row>
    <row r="66">
      <c r="A66" s="5" t="inlineStr">
        <is>
          <t>Arbeitsintensität in %</t>
        </is>
      </c>
      <c r="B66" s="5" t="inlineStr">
        <is>
          <t>Work Intensity in %</t>
        </is>
      </c>
      <c r="C66" t="n">
        <v>25.63</v>
      </c>
      <c r="D66" t="n">
        <v>27.9</v>
      </c>
      <c r="E66" t="n">
        <v>28.51</v>
      </c>
      <c r="F66" t="n">
        <v>32.07</v>
      </c>
      <c r="G66" t="n">
        <v>30.04</v>
      </c>
      <c r="H66" t="n">
        <v>31.21</v>
      </c>
      <c r="I66" t="n">
        <v>29.9</v>
      </c>
      <c r="J66" t="n">
        <v>28.11</v>
      </c>
      <c r="K66" t="n">
        <v>29.65</v>
      </c>
    </row>
    <row r="67">
      <c r="A67" s="5" t="inlineStr">
        <is>
          <t>Eigenkapitalquote in %</t>
        </is>
      </c>
      <c r="B67" s="5" t="inlineStr">
        <is>
          <t>Equity Ratio in %</t>
        </is>
      </c>
      <c r="C67" t="n">
        <v>47.01</v>
      </c>
      <c r="D67" t="n">
        <v>43.33</v>
      </c>
      <c r="E67" t="n">
        <v>51.52</v>
      </c>
      <c r="F67" t="n">
        <v>46.4</v>
      </c>
      <c r="G67" t="n">
        <v>44.91</v>
      </c>
      <c r="H67" t="n">
        <v>41.4</v>
      </c>
      <c r="I67" t="n">
        <v>41.52</v>
      </c>
      <c r="J67" t="n">
        <v>38.89</v>
      </c>
      <c r="K67" t="n">
        <v>45.81</v>
      </c>
    </row>
    <row r="68">
      <c r="A68" s="5" t="inlineStr">
        <is>
          <t>Fremdkapitalquote in %</t>
        </is>
      </c>
      <c r="B68" s="5" t="inlineStr">
        <is>
          <t>Debt Ratio in %</t>
        </is>
      </c>
      <c r="C68" t="n">
        <v>52.99</v>
      </c>
      <c r="D68" t="n">
        <v>56.67</v>
      </c>
      <c r="E68" t="n">
        <v>48.48</v>
      </c>
      <c r="F68" t="n">
        <v>53.6</v>
      </c>
      <c r="G68" t="n">
        <v>55.09</v>
      </c>
      <c r="H68" t="n">
        <v>58.6</v>
      </c>
      <c r="I68" t="n">
        <v>58.48</v>
      </c>
      <c r="J68" t="n">
        <v>61.11</v>
      </c>
      <c r="K68" t="n">
        <v>54.19</v>
      </c>
    </row>
    <row r="69">
      <c r="A69" s="5" t="inlineStr">
        <is>
          <t>Verschuldungsgrad in %</t>
        </is>
      </c>
      <c r="B69" s="5" t="inlineStr">
        <is>
          <t>Finance Gearing in %</t>
        </is>
      </c>
      <c r="C69" t="n">
        <v>112.7</v>
      </c>
      <c r="D69" t="n">
        <v>130.76</v>
      </c>
      <c r="E69" t="n">
        <v>94.09999999999999</v>
      </c>
      <c r="F69" t="n">
        <v>115.51</v>
      </c>
      <c r="G69" t="n">
        <v>122.69</v>
      </c>
      <c r="H69" t="n">
        <v>141.55</v>
      </c>
      <c r="I69" t="n">
        <v>140.83</v>
      </c>
      <c r="J69" t="n">
        <v>157.15</v>
      </c>
      <c r="K69" t="n">
        <v>118.29</v>
      </c>
    </row>
    <row r="70">
      <c r="A70" s="5" t="inlineStr">
        <is>
          <t>Bruttoergebnis Marge in %</t>
        </is>
      </c>
      <c r="B70" s="5" t="inlineStr">
        <is>
          <t>Gross Profit Marge in %</t>
        </is>
      </c>
      <c r="C70" t="n">
        <v>44.99</v>
      </c>
      <c r="D70" t="n">
        <v>45.73</v>
      </c>
      <c r="E70" t="n">
        <v>43.9</v>
      </c>
      <c r="F70" t="n">
        <v>43.74</v>
      </c>
      <c r="G70" t="n">
        <v>42.44</v>
      </c>
      <c r="H70" t="n">
        <v>40.44</v>
      </c>
      <c r="I70" t="n">
        <v>39.56</v>
      </c>
      <c r="J70" t="n">
        <v>38.49</v>
      </c>
    </row>
    <row r="71">
      <c r="A71" s="5" t="inlineStr">
        <is>
          <t>Kurzfristige Vermögensquote in %</t>
        </is>
      </c>
      <c r="B71" s="5" t="inlineStr">
        <is>
          <t>Current Assets Ratio in %</t>
        </is>
      </c>
      <c r="C71" t="n">
        <v>25.63</v>
      </c>
      <c r="D71" t="n">
        <v>27.9</v>
      </c>
      <c r="E71" t="n">
        <v>28.51</v>
      </c>
      <c r="F71" t="n">
        <v>32.07</v>
      </c>
      <c r="G71" t="n">
        <v>30.04</v>
      </c>
      <c r="H71" t="n">
        <v>31.21</v>
      </c>
      <c r="I71" t="n">
        <v>29.9</v>
      </c>
      <c r="J71" t="n">
        <v>28.11</v>
      </c>
    </row>
    <row r="72">
      <c r="A72" s="5" t="inlineStr">
        <is>
          <t>Nettogewinn Marge in %</t>
        </is>
      </c>
      <c r="B72" s="5" t="inlineStr">
        <is>
          <t>Net Profit Marge in %</t>
        </is>
      </c>
      <c r="C72" t="n">
        <v>11.17</v>
      </c>
      <c r="D72" t="n">
        <v>11.01</v>
      </c>
      <c r="E72" t="n">
        <v>9.460000000000001</v>
      </c>
      <c r="F72" t="n">
        <v>9.58</v>
      </c>
      <c r="G72" t="n">
        <v>8.800000000000001</v>
      </c>
      <c r="H72" t="n">
        <v>7.36</v>
      </c>
      <c r="I72" t="n">
        <v>5.96</v>
      </c>
      <c r="J72" t="n">
        <v>4.2</v>
      </c>
    </row>
    <row r="73">
      <c r="A73" s="5" t="inlineStr">
        <is>
          <t>Operative Ergebnis Marge in %</t>
        </is>
      </c>
      <c r="B73" s="5" t="inlineStr">
        <is>
          <t>EBIT Marge in %</t>
        </is>
      </c>
      <c r="C73" t="n">
        <v>16.8</v>
      </c>
      <c r="D73" t="n">
        <v>15.93</v>
      </c>
      <c r="E73" t="n">
        <v>13.49</v>
      </c>
      <c r="F73" t="n">
        <v>14.15</v>
      </c>
      <c r="G73" t="n">
        <v>13.2</v>
      </c>
      <c r="H73" t="n">
        <v>11.37</v>
      </c>
      <c r="I73" t="n">
        <v>9.34</v>
      </c>
      <c r="J73" t="n">
        <v>9.32</v>
      </c>
    </row>
    <row r="74">
      <c r="A74" s="5" t="inlineStr">
        <is>
          <t>Vermögensumsschlag in %</t>
        </is>
      </c>
      <c r="B74" s="5" t="inlineStr">
        <is>
          <t>Asset Turnover in %</t>
        </is>
      </c>
      <c r="C74" t="n">
        <v>85.11</v>
      </c>
      <c r="D74" t="n">
        <v>93.02</v>
      </c>
      <c r="E74" t="n">
        <v>98.43000000000001</v>
      </c>
      <c r="F74" t="n">
        <v>91.14</v>
      </c>
      <c r="G74" t="n">
        <v>105.41</v>
      </c>
      <c r="H74" t="n">
        <v>100.85</v>
      </c>
      <c r="I74" t="n">
        <v>103.78</v>
      </c>
      <c r="J74" t="n">
        <v>87.8</v>
      </c>
    </row>
    <row r="75">
      <c r="A75" s="5" t="inlineStr">
        <is>
          <t>Langfristige Vermögensquote in %</t>
        </is>
      </c>
      <c r="B75" s="5" t="inlineStr">
        <is>
          <t>Non-Current Assets Ratio in %</t>
        </is>
      </c>
      <c r="C75" t="n">
        <v>74.37</v>
      </c>
      <c r="D75" t="n">
        <v>72.09999999999999</v>
      </c>
      <c r="E75" t="n">
        <v>71.48999999999999</v>
      </c>
      <c r="F75" t="n">
        <v>67.93000000000001</v>
      </c>
      <c r="G75" t="n">
        <v>69.95999999999999</v>
      </c>
      <c r="H75" t="n">
        <v>68.79000000000001</v>
      </c>
      <c r="I75" t="n">
        <v>70.09999999999999</v>
      </c>
      <c r="J75" t="n">
        <v>71.89</v>
      </c>
    </row>
    <row r="76">
      <c r="A76" s="5" t="inlineStr">
        <is>
          <t>Gesamtkapitalrentabilität</t>
        </is>
      </c>
      <c r="B76" s="5" t="inlineStr">
        <is>
          <t>ROA Return on Assets in %</t>
        </is>
      </c>
      <c r="C76" t="n">
        <v>9.51</v>
      </c>
      <c r="D76" t="n">
        <v>10.25</v>
      </c>
      <c r="E76" t="n">
        <v>9.31</v>
      </c>
      <c r="F76" t="n">
        <v>8.73</v>
      </c>
      <c r="G76" t="n">
        <v>9.279999999999999</v>
      </c>
      <c r="H76" t="n">
        <v>7.42</v>
      </c>
      <c r="I76" t="n">
        <v>6.19</v>
      </c>
      <c r="J76" t="n">
        <v>3.69</v>
      </c>
    </row>
    <row r="77">
      <c r="A77" s="5" t="inlineStr">
        <is>
          <t>Ertrag des eingesetzten Kapitals</t>
        </is>
      </c>
      <c r="B77" s="5" t="inlineStr">
        <is>
          <t>ROCE Return on Cap. Empl. in %</t>
        </is>
      </c>
      <c r="C77" t="n">
        <v>18.9</v>
      </c>
      <c r="D77" t="n">
        <v>18.7</v>
      </c>
      <c r="E77" t="n">
        <v>16.84</v>
      </c>
      <c r="F77" t="n">
        <v>17.49</v>
      </c>
      <c r="G77" t="n">
        <v>17.94</v>
      </c>
      <c r="H77" t="n">
        <v>14.49</v>
      </c>
      <c r="I77" t="n">
        <v>12.24</v>
      </c>
      <c r="J77" t="n">
        <v>10.46</v>
      </c>
    </row>
    <row r="78">
      <c r="A78" s="5" t="inlineStr">
        <is>
          <t>Eigenkapital zu Anlagevermögen</t>
        </is>
      </c>
      <c r="B78" s="5" t="inlineStr">
        <is>
          <t>Equity to Fixed Assets in %</t>
        </is>
      </c>
      <c r="C78" t="n">
        <v>63.22</v>
      </c>
      <c r="D78" t="n">
        <v>60.11</v>
      </c>
      <c r="E78" t="n">
        <v>72.06</v>
      </c>
      <c r="F78" t="n">
        <v>68.3</v>
      </c>
      <c r="G78" t="n">
        <v>64.18000000000001</v>
      </c>
      <c r="H78" t="n">
        <v>60.18</v>
      </c>
      <c r="I78" t="n">
        <v>59.24</v>
      </c>
      <c r="J78" t="n">
        <v>54.09</v>
      </c>
    </row>
    <row r="79">
      <c r="A79" s="5" t="inlineStr">
        <is>
          <t>Liquidität Dritten Grades</t>
        </is>
      </c>
      <c r="B79" s="5" t="inlineStr">
        <is>
          <t>Current Ratio in %</t>
        </is>
      </c>
      <c r="C79" t="n">
        <v>105.24</v>
      </c>
      <c r="D79" t="n">
        <v>134.53</v>
      </c>
      <c r="E79" t="n">
        <v>134.75</v>
      </c>
      <c r="F79" t="n">
        <v>122.21</v>
      </c>
      <c r="G79" t="n">
        <v>133.72</v>
      </c>
      <c r="H79" t="n">
        <v>149.74</v>
      </c>
      <c r="I79" t="n">
        <v>143.98</v>
      </c>
      <c r="J79" t="n">
        <v>128.83</v>
      </c>
    </row>
    <row r="80">
      <c r="A80" s="5" t="inlineStr">
        <is>
          <t>Operativer Cashflow</t>
        </is>
      </c>
      <c r="B80" s="5" t="inlineStr">
        <is>
          <t>Operating Cashflow in M</t>
        </is>
      </c>
      <c r="C80" t="n">
        <v>3010.41</v>
      </c>
      <c r="D80" t="n">
        <v>6303.088000000001</v>
      </c>
      <c r="E80" t="n">
        <v>8920.472000000002</v>
      </c>
      <c r="F80" t="n">
        <v>6880.952</v>
      </c>
      <c r="G80" t="n">
        <v>6473.048000000001</v>
      </c>
      <c r="H80" t="n">
        <v>6137.984</v>
      </c>
      <c r="I80" t="n">
        <v>6235.104</v>
      </c>
      <c r="J80" t="n">
        <v>4914.272</v>
      </c>
    </row>
    <row r="81">
      <c r="A81" s="5" t="inlineStr">
        <is>
          <t>Aktienrückkauf</t>
        </is>
      </c>
      <c r="B81" s="5" t="inlineStr">
        <is>
          <t>Share Buyback in M</t>
        </is>
      </c>
      <c r="C81" t="n">
        <v>0.05000000000001137</v>
      </c>
      <c r="D81" t="n">
        <v>0</v>
      </c>
      <c r="E81" t="n">
        <v>0</v>
      </c>
      <c r="F81" t="n">
        <v>0</v>
      </c>
      <c r="G81" t="n">
        <v>0</v>
      </c>
      <c r="H81" t="n">
        <v>0</v>
      </c>
      <c r="I81" t="n">
        <v>0</v>
      </c>
      <c r="J81" t="n">
        <v>0</v>
      </c>
    </row>
    <row r="82">
      <c r="A82" s="5" t="inlineStr">
        <is>
          <t>Umsatzwachstum 1J in %</t>
        </is>
      </c>
      <c r="B82" s="5" t="inlineStr">
        <is>
          <t>Revenue Growth 1Y in %</t>
        </is>
      </c>
      <c r="C82" t="n">
        <v>-2.85</v>
      </c>
      <c r="D82" t="n">
        <v>5.43</v>
      </c>
      <c r="E82" t="n">
        <v>6.51</v>
      </c>
      <c r="F82" t="n">
        <v>-2.3</v>
      </c>
      <c r="G82" t="n">
        <v>6.51</v>
      </c>
      <c r="H82" t="n">
        <v>-1.14</v>
      </c>
      <c r="I82" t="n">
        <v>11.52</v>
      </c>
      <c r="J82" t="n">
        <v>1.18</v>
      </c>
    </row>
    <row r="83">
      <c r="A83" s="5" t="inlineStr">
        <is>
          <t>Umsatzwachstum 3J in %</t>
        </is>
      </c>
      <c r="B83" s="5" t="inlineStr">
        <is>
          <t>Revenue Growth 3Y in %</t>
        </is>
      </c>
      <c r="C83" t="n">
        <v>3.03</v>
      </c>
      <c r="D83" t="n">
        <v>3.21</v>
      </c>
      <c r="E83" t="n">
        <v>3.57</v>
      </c>
      <c r="F83" t="n">
        <v>1.02</v>
      </c>
      <c r="G83" t="n">
        <v>5.63</v>
      </c>
      <c r="H83" t="n">
        <v>3.85</v>
      </c>
      <c r="I83" t="inlineStr">
        <is>
          <t>-</t>
        </is>
      </c>
      <c r="J83" t="inlineStr">
        <is>
          <t>-</t>
        </is>
      </c>
    </row>
    <row r="84">
      <c r="A84" s="5" t="inlineStr">
        <is>
          <t>Umsatzwachstum 5J in %</t>
        </is>
      </c>
      <c r="B84" s="5" t="inlineStr">
        <is>
          <t>Revenue Growth 5Y in %</t>
        </is>
      </c>
      <c r="C84" t="n">
        <v>2.66</v>
      </c>
      <c r="D84" t="n">
        <v>3</v>
      </c>
      <c r="E84" t="n">
        <v>4.22</v>
      </c>
      <c r="F84" t="n">
        <v>3.15</v>
      </c>
      <c r="G84" t="inlineStr">
        <is>
          <t>-</t>
        </is>
      </c>
      <c r="H84" t="inlineStr">
        <is>
          <t>-</t>
        </is>
      </c>
      <c r="I84" t="inlineStr">
        <is>
          <t>-</t>
        </is>
      </c>
      <c r="J84" t="inlineStr">
        <is>
          <t>-</t>
        </is>
      </c>
    </row>
    <row r="85">
      <c r="A85" s="5" t="inlineStr">
        <is>
          <t>Umsatzwachstum 10J in %</t>
        </is>
      </c>
      <c r="B85" s="5" t="inlineStr">
        <is>
          <t>Revenue Growth 10Y in %</t>
        </is>
      </c>
      <c r="C85" t="inlineStr">
        <is>
          <t>-</t>
        </is>
      </c>
      <c r="D85" t="inlineStr">
        <is>
          <t>-</t>
        </is>
      </c>
      <c r="E85" t="inlineStr">
        <is>
          <t>-</t>
        </is>
      </c>
      <c r="F85" t="inlineStr">
        <is>
          <t>-</t>
        </is>
      </c>
      <c r="G85" t="inlineStr">
        <is>
          <t>-</t>
        </is>
      </c>
      <c r="H85" t="inlineStr">
        <is>
          <t>-</t>
        </is>
      </c>
      <c r="I85" t="inlineStr">
        <is>
          <t>-</t>
        </is>
      </c>
      <c r="J85" t="inlineStr">
        <is>
          <t>-</t>
        </is>
      </c>
    </row>
    <row r="86">
      <c r="A86" s="5" t="inlineStr">
        <is>
          <t>Gewinnwachstum 1J in %</t>
        </is>
      </c>
      <c r="B86" s="5" t="inlineStr">
        <is>
          <t>Earnings Growth 1Y in %</t>
        </is>
      </c>
      <c r="C86" t="n">
        <v>-1.46</v>
      </c>
      <c r="D86" t="n">
        <v>22.8</v>
      </c>
      <c r="E86" t="n">
        <v>5.17</v>
      </c>
      <c r="F86" t="n">
        <v>6.33</v>
      </c>
      <c r="G86" t="n">
        <v>27.39</v>
      </c>
      <c r="H86" t="n">
        <v>22.02</v>
      </c>
      <c r="I86" t="n">
        <v>58.2</v>
      </c>
      <c r="J86" t="n">
        <v>-26.06</v>
      </c>
    </row>
    <row r="87">
      <c r="A87" s="5" t="inlineStr">
        <is>
          <t>Gewinnwachstum 3J in %</t>
        </is>
      </c>
      <c r="B87" s="5" t="inlineStr">
        <is>
          <t>Earnings Growth 3Y in %</t>
        </is>
      </c>
      <c r="C87" t="n">
        <v>8.84</v>
      </c>
      <c r="D87" t="n">
        <v>11.43</v>
      </c>
      <c r="E87" t="n">
        <v>12.96</v>
      </c>
      <c r="F87" t="n">
        <v>18.58</v>
      </c>
      <c r="G87" t="n">
        <v>35.87</v>
      </c>
      <c r="H87" t="n">
        <v>18.05</v>
      </c>
      <c r="I87" t="inlineStr">
        <is>
          <t>-</t>
        </is>
      </c>
      <c r="J87" t="inlineStr">
        <is>
          <t>-</t>
        </is>
      </c>
    </row>
    <row r="88">
      <c r="A88" s="5" t="inlineStr">
        <is>
          <t>Gewinnwachstum 5J in %</t>
        </is>
      </c>
      <c r="B88" s="5" t="inlineStr">
        <is>
          <t>Earnings Growth 5Y in %</t>
        </is>
      </c>
      <c r="C88" t="n">
        <v>12.05</v>
      </c>
      <c r="D88" t="n">
        <v>16.74</v>
      </c>
      <c r="E88" t="n">
        <v>23.82</v>
      </c>
      <c r="F88" t="n">
        <v>17.58</v>
      </c>
      <c r="G88" t="inlineStr">
        <is>
          <t>-</t>
        </is>
      </c>
      <c r="H88" t="inlineStr">
        <is>
          <t>-</t>
        </is>
      </c>
      <c r="I88" t="inlineStr">
        <is>
          <t>-</t>
        </is>
      </c>
      <c r="J88" t="inlineStr">
        <is>
          <t>-</t>
        </is>
      </c>
    </row>
    <row r="89">
      <c r="A89" s="5" t="inlineStr">
        <is>
          <t>Gewinnwachstum 10J in %</t>
        </is>
      </c>
      <c r="B89" s="5" t="inlineStr">
        <is>
          <t>Earnings Growth 10Y in %</t>
        </is>
      </c>
      <c r="C89" t="inlineStr">
        <is>
          <t>-</t>
        </is>
      </c>
      <c r="D89" t="inlineStr">
        <is>
          <t>-</t>
        </is>
      </c>
      <c r="E89" t="inlineStr">
        <is>
          <t>-</t>
        </is>
      </c>
      <c r="F89" t="inlineStr">
        <is>
          <t>-</t>
        </is>
      </c>
      <c r="G89" t="inlineStr">
        <is>
          <t>-</t>
        </is>
      </c>
      <c r="H89" t="inlineStr">
        <is>
          <t>-</t>
        </is>
      </c>
      <c r="I89" t="inlineStr">
        <is>
          <t>-</t>
        </is>
      </c>
      <c r="J89" t="inlineStr">
        <is>
          <t>-</t>
        </is>
      </c>
    </row>
    <row r="90">
      <c r="A90" s="5" t="inlineStr">
        <is>
          <t>PEG Ratio</t>
        </is>
      </c>
      <c r="B90" s="5" t="inlineStr">
        <is>
          <t>KGW Kurs/Gewinn/Wachstum</t>
        </is>
      </c>
      <c r="C90" t="n">
        <v>0.88</v>
      </c>
      <c r="D90" t="n">
        <v>0.57</v>
      </c>
      <c r="E90" t="n">
        <v>0.59</v>
      </c>
      <c r="F90" t="n">
        <v>0.67</v>
      </c>
      <c r="G90" t="inlineStr">
        <is>
          <t>-</t>
        </is>
      </c>
      <c r="H90" t="inlineStr">
        <is>
          <t>-</t>
        </is>
      </c>
      <c r="I90" t="inlineStr">
        <is>
          <t>-</t>
        </is>
      </c>
      <c r="J90" t="inlineStr">
        <is>
          <t>-</t>
        </is>
      </c>
    </row>
    <row r="91">
      <c r="A91" s="5" t="inlineStr">
        <is>
          <t>EBIT-Wachstum 1J in %</t>
        </is>
      </c>
      <c r="B91" s="5" t="inlineStr">
        <is>
          <t>EBIT Growth 1Y in %</t>
        </is>
      </c>
      <c r="C91" t="n">
        <v>2.43</v>
      </c>
      <c r="D91" t="n">
        <v>24.56</v>
      </c>
      <c r="E91" t="n">
        <v>1.48</v>
      </c>
      <c r="F91" t="n">
        <v>4.78</v>
      </c>
      <c r="G91" t="n">
        <v>23.63</v>
      </c>
      <c r="H91" t="n">
        <v>20.33</v>
      </c>
      <c r="I91" t="n">
        <v>11.83</v>
      </c>
      <c r="J91" t="n">
        <v>-4.75</v>
      </c>
    </row>
    <row r="92">
      <c r="A92" s="5" t="inlineStr">
        <is>
          <t>EBIT-Wachstum 3J in %</t>
        </is>
      </c>
      <c r="B92" s="5" t="inlineStr">
        <is>
          <t>EBIT Growth 3Y in %</t>
        </is>
      </c>
      <c r="C92" t="n">
        <v>9.49</v>
      </c>
      <c r="D92" t="n">
        <v>10.27</v>
      </c>
      <c r="E92" t="n">
        <v>9.960000000000001</v>
      </c>
      <c r="F92" t="n">
        <v>16.25</v>
      </c>
      <c r="G92" t="n">
        <v>18.6</v>
      </c>
      <c r="H92" t="n">
        <v>9.140000000000001</v>
      </c>
      <c r="I92" t="inlineStr">
        <is>
          <t>-</t>
        </is>
      </c>
      <c r="J92" t="inlineStr">
        <is>
          <t>-</t>
        </is>
      </c>
    </row>
    <row r="93">
      <c r="A93" s="5" t="inlineStr">
        <is>
          <t>EBIT-Wachstum 5J in %</t>
        </is>
      </c>
      <c r="B93" s="5" t="inlineStr">
        <is>
          <t>EBIT Growth 5Y in %</t>
        </is>
      </c>
      <c r="C93" t="n">
        <v>11.38</v>
      </c>
      <c r="D93" t="n">
        <v>14.96</v>
      </c>
      <c r="E93" t="n">
        <v>12.41</v>
      </c>
      <c r="F93" t="n">
        <v>11.16</v>
      </c>
      <c r="G93" t="inlineStr">
        <is>
          <t>-</t>
        </is>
      </c>
      <c r="H93" t="inlineStr">
        <is>
          <t>-</t>
        </is>
      </c>
      <c r="I93" t="inlineStr">
        <is>
          <t>-</t>
        </is>
      </c>
      <c r="J93" t="inlineStr">
        <is>
          <t>-</t>
        </is>
      </c>
    </row>
    <row r="94">
      <c r="A94" s="5" t="inlineStr">
        <is>
          <t>EBIT-Wachstum 10J in %</t>
        </is>
      </c>
      <c r="B94" s="5" t="inlineStr">
        <is>
          <t>EBIT Growth 10Y in %</t>
        </is>
      </c>
      <c r="C94" t="inlineStr">
        <is>
          <t>-</t>
        </is>
      </c>
      <c r="D94" t="inlineStr">
        <is>
          <t>-</t>
        </is>
      </c>
      <c r="E94" t="inlineStr">
        <is>
          <t>-</t>
        </is>
      </c>
      <c r="F94" t="inlineStr">
        <is>
          <t>-</t>
        </is>
      </c>
      <c r="G94" t="inlineStr">
        <is>
          <t>-</t>
        </is>
      </c>
      <c r="H94" t="inlineStr">
        <is>
          <t>-</t>
        </is>
      </c>
      <c r="I94" t="inlineStr">
        <is>
          <t>-</t>
        </is>
      </c>
      <c r="J94" t="inlineStr">
        <is>
          <t>-</t>
        </is>
      </c>
    </row>
    <row r="95">
      <c r="A95" s="5" t="inlineStr">
        <is>
          <t>Op.Cashflow Wachstum 1J in %</t>
        </is>
      </c>
      <c r="B95" s="5" t="inlineStr">
        <is>
          <t>Op.Cashflow Wachstum 1Y in %</t>
        </is>
      </c>
      <c r="C95" t="n">
        <v>-52.23</v>
      </c>
      <c r="D95" t="n">
        <v>-29.34</v>
      </c>
      <c r="E95" t="n">
        <v>29.64</v>
      </c>
      <c r="F95" t="n">
        <v>6.3</v>
      </c>
      <c r="G95" t="n">
        <v>5.46</v>
      </c>
      <c r="H95" t="n">
        <v>-1.56</v>
      </c>
      <c r="I95" t="n">
        <v>26.88</v>
      </c>
      <c r="J95" t="n">
        <v>65.90000000000001</v>
      </c>
    </row>
    <row r="96">
      <c r="A96" s="5" t="inlineStr">
        <is>
          <t>Op.Cashflow Wachstum 3J in %</t>
        </is>
      </c>
      <c r="B96" s="5" t="inlineStr">
        <is>
          <t>Op.Cashflow Wachstum 3Y in %</t>
        </is>
      </c>
      <c r="C96" t="n">
        <v>-17.31</v>
      </c>
      <c r="D96" t="n">
        <v>2.2</v>
      </c>
      <c r="E96" t="n">
        <v>13.8</v>
      </c>
      <c r="F96" t="n">
        <v>3.4</v>
      </c>
      <c r="G96" t="n">
        <v>10.26</v>
      </c>
      <c r="H96" t="n">
        <v>30.41</v>
      </c>
      <c r="I96" t="inlineStr">
        <is>
          <t>-</t>
        </is>
      </c>
      <c r="J96" t="inlineStr">
        <is>
          <t>-</t>
        </is>
      </c>
    </row>
    <row r="97">
      <c r="A97" s="5" t="inlineStr">
        <is>
          <t>Op.Cashflow Wachstum 5J in %</t>
        </is>
      </c>
      <c r="B97" s="5" t="inlineStr">
        <is>
          <t>Op.Cashflow Wachstum 5Y in %</t>
        </is>
      </c>
      <c r="C97" t="n">
        <v>-8.029999999999999</v>
      </c>
      <c r="D97" t="n">
        <v>2.1</v>
      </c>
      <c r="E97" t="n">
        <v>13.34</v>
      </c>
      <c r="F97" t="n">
        <v>20.6</v>
      </c>
      <c r="G97" t="inlineStr">
        <is>
          <t>-</t>
        </is>
      </c>
      <c r="H97" t="inlineStr">
        <is>
          <t>-</t>
        </is>
      </c>
      <c r="I97" t="inlineStr">
        <is>
          <t>-</t>
        </is>
      </c>
      <c r="J97" t="inlineStr">
        <is>
          <t>-</t>
        </is>
      </c>
    </row>
    <row r="98">
      <c r="A98" s="5" t="inlineStr">
        <is>
          <t>Op.Cashflow Wachstum 10J in %</t>
        </is>
      </c>
      <c r="B98" s="5" t="inlineStr">
        <is>
          <t>Op.Cashflow Wachstum 10Y in %</t>
        </is>
      </c>
      <c r="C98" t="inlineStr">
        <is>
          <t>-</t>
        </is>
      </c>
      <c r="D98" t="inlineStr">
        <is>
          <t>-</t>
        </is>
      </c>
      <c r="E98" t="inlineStr">
        <is>
          <t>-</t>
        </is>
      </c>
      <c r="F98" t="inlineStr">
        <is>
          <t>-</t>
        </is>
      </c>
      <c r="G98" t="inlineStr">
        <is>
          <t>-</t>
        </is>
      </c>
      <c r="H98" t="inlineStr">
        <is>
          <t>-</t>
        </is>
      </c>
      <c r="I98" t="inlineStr">
        <is>
          <t>-</t>
        </is>
      </c>
      <c r="J98" t="inlineStr">
        <is>
          <t>-</t>
        </is>
      </c>
    </row>
    <row r="99">
      <c r="A99" s="5" t="inlineStr">
        <is>
          <t>Working Capital in Mio</t>
        </is>
      </c>
      <c r="B99" s="5" t="inlineStr">
        <is>
          <t>Working Capital in M</t>
        </is>
      </c>
      <c r="C99" t="n">
        <v>109</v>
      </c>
      <c r="D99" t="n">
        <v>576</v>
      </c>
      <c r="E99" t="n">
        <v>530</v>
      </c>
      <c r="F99" t="n">
        <v>426</v>
      </c>
      <c r="G99" t="n">
        <v>490</v>
      </c>
      <c r="H99" t="n">
        <v>658</v>
      </c>
      <c r="I99" t="n">
        <v>570</v>
      </c>
      <c r="J99" t="n">
        <v>416</v>
      </c>
      <c r="K99" t="n">
        <v>368</v>
      </c>
    </row>
  </sheetData>
  <pageMargins bottom="1" footer="0.5" header="0.5" left="0.75" right="0.75" top="1"/>
</worksheet>
</file>

<file path=xl/worksheets/sheet62.xml><?xml version="1.0" encoding="utf-8"?>
<worksheet xmlns="http://schemas.openxmlformats.org/spreadsheetml/2006/main">
  <sheetPr>
    <outlinePr summaryBelow="1" summaryRight="1"/>
    <pageSetUpPr/>
  </sheetPr>
  <dimension ref="A1:Q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20"/>
    <col customWidth="1" max="15" min="15" width="10"/>
    <col customWidth="1" max="16" min="16" width="10"/>
    <col customWidth="1" max="17" min="17" width="10"/>
  </cols>
  <sheetData>
    <row r="1">
      <c r="A1" s="1" t="inlineStr">
        <is>
          <t xml:space="preserve">MORRISON SUPERMARKETS </t>
        </is>
      </c>
      <c r="B1" s="2" t="inlineStr">
        <is>
          <t>WKN: 880225  ISIN: GB0006043169  US-Symbol:MRWSF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+44-845-611-5000</t>
        </is>
      </c>
      <c r="G4" t="inlineStr">
        <is>
          <t>18.03.2020</t>
        </is>
      </c>
      <c r="H4" t="inlineStr">
        <is>
          <t>Preliminary Results</t>
        </is>
      </c>
      <c r="J4" t="inlineStr">
        <is>
          <t>Silchester International Investors LLP</t>
        </is>
      </c>
      <c r="L4" t="inlineStr">
        <is>
          <t>12,92%</t>
        </is>
      </c>
    </row>
    <row r="5">
      <c r="A5" s="5" t="inlineStr">
        <is>
          <t>Ticker</t>
        </is>
      </c>
      <c r="B5" t="inlineStr">
        <is>
          <t>MZP</t>
        </is>
      </c>
      <c r="C5" s="5" t="inlineStr">
        <is>
          <t>Fax</t>
        </is>
      </c>
      <c r="D5" s="5" t="inlineStr"/>
      <c r="E5" t="inlineStr">
        <is>
          <t>-</t>
        </is>
      </c>
      <c r="G5" t="inlineStr">
        <is>
          <t>15.05.2020</t>
        </is>
      </c>
      <c r="H5" t="inlineStr">
        <is>
          <t>Publication Of Annual Report</t>
        </is>
      </c>
      <c r="J5" t="inlineStr">
        <is>
          <t>Schroders plc</t>
        </is>
      </c>
      <c r="L5" t="inlineStr">
        <is>
          <t>10,85%</t>
        </is>
      </c>
    </row>
    <row r="6">
      <c r="A6" s="5" t="inlineStr">
        <is>
          <t>Gelistet Seit / Listed Since</t>
        </is>
      </c>
      <c r="B6" t="inlineStr">
        <is>
          <t>-</t>
        </is>
      </c>
      <c r="C6" s="5" t="inlineStr">
        <is>
          <t>Internet</t>
        </is>
      </c>
      <c r="D6" s="5" t="inlineStr"/>
      <c r="E6" t="inlineStr">
        <is>
          <t>http://www.morrisons.co.uk</t>
        </is>
      </c>
      <c r="G6" t="inlineStr">
        <is>
          <t>29.06.2020</t>
        </is>
      </c>
      <c r="H6" t="inlineStr">
        <is>
          <t>Annual General Meeting</t>
        </is>
      </c>
      <c r="J6" t="inlineStr">
        <is>
          <t>Ameriprise Financial Inc</t>
        </is>
      </c>
      <c r="L6" t="inlineStr">
        <is>
          <t>7,62%</t>
        </is>
      </c>
    </row>
    <row r="7">
      <c r="A7" s="5" t="inlineStr">
        <is>
          <t>Nominalwert / Nominal Value</t>
        </is>
      </c>
      <c r="B7" t="inlineStr">
        <is>
          <t>-</t>
        </is>
      </c>
      <c r="C7" s="5" t="inlineStr">
        <is>
          <t>Inv. Relations Telefon / Phone</t>
        </is>
      </c>
      <c r="D7" s="5" t="inlineStr"/>
      <c r="E7" t="inlineStr">
        <is>
          <t>+44-845-611-5710</t>
        </is>
      </c>
      <c r="G7" t="inlineStr">
        <is>
          <t>10.09.2020</t>
        </is>
      </c>
      <c r="H7" t="inlineStr">
        <is>
          <t>Score Half Year</t>
        </is>
      </c>
      <c r="J7" t="inlineStr">
        <is>
          <t>BlackRock, Inc.</t>
        </is>
      </c>
      <c r="L7" t="inlineStr">
        <is>
          <t>6,84%</t>
        </is>
      </c>
    </row>
    <row r="8">
      <c r="A8" s="5" t="inlineStr">
        <is>
          <t>Land / Country</t>
        </is>
      </c>
      <c r="B8" t="inlineStr">
        <is>
          <t>Großbritannien</t>
        </is>
      </c>
      <c r="C8" s="5" t="inlineStr">
        <is>
          <t>Kontaktperson / Contact Person</t>
        </is>
      </c>
      <c r="D8" s="5" t="inlineStr"/>
      <c r="E8" t="inlineStr">
        <is>
          <t>Andrew Kasoulis</t>
        </is>
      </c>
      <c r="J8" t="inlineStr">
        <is>
          <t>Majedie Asset Management Limited</t>
        </is>
      </c>
      <c r="L8" t="inlineStr">
        <is>
          <t>5,00%</t>
        </is>
      </c>
    </row>
    <row r="9">
      <c r="A9" s="5" t="inlineStr">
        <is>
          <t>Währung / Currency</t>
        </is>
      </c>
      <c r="B9" t="inlineStr">
        <is>
          <t>GBP</t>
        </is>
      </c>
      <c r="C9" s="5" t="inlineStr"/>
      <c r="D9" s="5" t="inlineStr"/>
      <c r="J9" t="inlineStr">
        <is>
          <t>Deutsche Bank AG</t>
        </is>
      </c>
      <c r="L9" t="inlineStr">
        <is>
          <t>4,96%</t>
        </is>
      </c>
    </row>
    <row r="10">
      <c r="A10" s="5" t="inlineStr">
        <is>
          <t>Branche / Industry</t>
        </is>
      </c>
      <c r="B10" t="inlineStr">
        <is>
          <t>Retail Trade</t>
        </is>
      </c>
      <c r="C10" s="5" t="inlineStr"/>
      <c r="D10" s="5" t="inlineStr"/>
      <c r="J10" t="inlineStr">
        <is>
          <t>Brandes Investment Partners LLC</t>
        </is>
      </c>
      <c r="L10" t="inlineStr">
        <is>
          <t>4,96%</t>
        </is>
      </c>
    </row>
    <row r="11">
      <c r="A11" s="5" t="inlineStr">
        <is>
          <t>Sektor / Sector</t>
        </is>
      </c>
      <c r="B11" t="inlineStr">
        <is>
          <t>Trade</t>
        </is>
      </c>
      <c r="J11" t="inlineStr">
        <is>
          <t>Freefloat</t>
        </is>
      </c>
      <c r="L11" t="inlineStr">
        <is>
          <t>46,85%</t>
        </is>
      </c>
    </row>
    <row r="12">
      <c r="A12" s="5" t="inlineStr">
        <is>
          <t>Typ / Genre</t>
        </is>
      </c>
      <c r="B12" t="inlineStr">
        <is>
          <t>Namensaktie</t>
        </is>
      </c>
    </row>
    <row r="13">
      <c r="A13" s="5" t="inlineStr">
        <is>
          <t>Adresse / Address</t>
        </is>
      </c>
      <c r="B13" t="inlineStr">
        <is>
          <t>Wm Morrison Supermarkets plcHilmore House Gain Lane  UK-Bradford BD3 7DL</t>
        </is>
      </c>
    </row>
    <row r="14">
      <c r="A14" s="5" t="inlineStr">
        <is>
          <t>Management</t>
        </is>
      </c>
      <c r="B14" t="inlineStr">
        <is>
          <t>David Potts, Trevor Strain, Michael Gleeson, Andy Atkinson, David Lepley, Jonathan Burke</t>
        </is>
      </c>
    </row>
    <row r="15">
      <c r="A15" s="5" t="inlineStr">
        <is>
          <t>Aufsichtsrat / Board</t>
        </is>
      </c>
      <c r="B15" t="inlineStr">
        <is>
          <t>Andrew Higginson, David Potts, Trevor Strain, Rooney Anand, Neil Davidson, Kevin Havelock, Belinda Richards, Tony van Kralingen, Paula Vennells</t>
        </is>
      </c>
    </row>
    <row r="16">
      <c r="A16" s="5" t="inlineStr">
        <is>
          <t>Beschreibung</t>
        </is>
      </c>
      <c r="B16" t="inlineStr">
        <is>
          <t>Wm Morrison Supermarkets plc ist eine der grössten Supermarktketten in Grossbritannien. Angeboten wird die komplette Palette im Lebensmittelbereich mit Schwerpunkt auf frische Lebensmittel einschliesslich Gemüse, Obst, Fleisch- und Wurstwaren, sowohl Markenprodukte als auch Eigenprodukte. Ergänzend werden auch Kaffees, chemische Reinigungen, Apotheken und Tankstellen geführt. Das Unternehmen betreibt mehr als 500 Geschäftsstellen in Grossbritannien und bietet zusätzlich sein Produktangebot online an. Darüber hinaus unterhält Wm Morrison Supermarkets temperierte Lagerhallen und Verpackungsanlagen wie auch Produktionsstätten für Lebensmittel und Fleischprodukte. Die Auslieferung der Waren an die Filialen erfolgt durch den konzerneigenen Fuhrpark. Im September 2015 gab der Konzern den Verkauf der Tochtergesellschaft Wm Morrison Convenience Stores Limited und die dazugehörenden M Verkaufslokale bekannt. Die Wurzeln der Wm Morrison Supermarkets plc reichen bis in das Jahr 1899 zurück, als der Händler William Morrison mit einem eigenen Marktstand Eier und Butter verkaufte und im Jahre 1958 den ersten kleinen Supermarkt in Bradford eröffnete. Der Hauptsitz von Wm Morrison Supermarkets plc ist in Bradford, UK. Copyright 2014 FINANCE BASE AG</t>
        </is>
      </c>
    </row>
    <row r="17">
      <c r="A17" s="5" t="inlineStr">
        <is>
          <t>Profile</t>
        </is>
      </c>
      <c r="B17" t="inlineStr">
        <is>
          <t>Morrisons plc is one of the largest supermarket chains in the UK. is offered the complete range in the food industry with an emphasis on fresh food including vegetables, fruits, meat and sausage products, both branded and own products. also coffee, dry cleaners, pharmacies and gas stations are performed in addition. The company operates more than 500 offices in the UK and also offers its product online at. In addition, Morrisons maintains tempered warehouses and packaging plants as well as production facilities for food and meat products. The delivery of goods to the stores is made by the Group's own fleet. In September 2015, the Group announced the sale of its subsidiary Wm Morrison Convenience Stores Limited and the associated M salesrooms. The roots of Morrisons plc extend into the year 1899 back when the merchant William Morrison with its own market stall selling eggs and butter and opened its first convenience store in Bradford in 1958th The headquarters of Morrisons plc is in Bradford,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row>
    <row r="19">
      <c r="A19" s="5" t="inlineStr">
        <is>
          <t>Bilanz in Mio.  GBP per  31.01</t>
        </is>
      </c>
      <c r="B19" s="5" t="inlineStr">
        <is>
          <t>Balance Sheet in M  GBP per  31.01</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2007</v>
      </c>
    </row>
    <row r="20">
      <c r="A20" s="5" t="inlineStr">
        <is>
          <t>Umsatz</t>
        </is>
      </c>
      <c r="B20" s="5" t="inlineStr">
        <is>
          <t>Revenue</t>
        </is>
      </c>
      <c r="C20" t="n">
        <v>17536</v>
      </c>
      <c r="D20" t="n">
        <v>17735</v>
      </c>
      <c r="E20" t="n">
        <v>17262</v>
      </c>
      <c r="F20" t="n">
        <v>16317</v>
      </c>
      <c r="G20" t="n">
        <v>16122</v>
      </c>
      <c r="H20" t="n">
        <v>16816</v>
      </c>
      <c r="I20" t="n">
        <v>17680</v>
      </c>
      <c r="J20" t="n">
        <v>18116</v>
      </c>
      <c r="K20" t="n">
        <v>17663</v>
      </c>
      <c r="L20" t="n">
        <v>16479</v>
      </c>
      <c r="M20" t="n">
        <v>15410</v>
      </c>
      <c r="N20" t="n">
        <v>14528</v>
      </c>
      <c r="O20" t="n">
        <v>12969</v>
      </c>
      <c r="P20" t="n">
        <v>12462</v>
      </c>
      <c r="Q20" t="n">
        <v>12462</v>
      </c>
    </row>
    <row r="21">
      <c r="A21" s="5" t="inlineStr">
        <is>
          <t>Bruttoergebnis vom Umsatz</t>
        </is>
      </c>
      <c r="B21" s="5" t="inlineStr">
        <is>
          <t>Gross Profit</t>
        </is>
      </c>
      <c r="C21" t="n">
        <v>629</v>
      </c>
      <c r="D21" t="n">
        <v>607</v>
      </c>
      <c r="E21" t="n">
        <v>633</v>
      </c>
      <c r="F21" t="n">
        <v>604</v>
      </c>
      <c r="G21" t="n">
        <v>617</v>
      </c>
      <c r="H21" t="n">
        <v>761</v>
      </c>
      <c r="I21" t="n">
        <v>1074</v>
      </c>
      <c r="J21" t="n">
        <v>1206</v>
      </c>
      <c r="K21" t="n">
        <v>1217</v>
      </c>
      <c r="L21" t="n">
        <v>1148</v>
      </c>
      <c r="M21" t="n">
        <v>1062</v>
      </c>
      <c r="N21" t="n">
        <v>913</v>
      </c>
      <c r="O21" t="n">
        <v>818</v>
      </c>
      <c r="P21" t="n">
        <v>636</v>
      </c>
      <c r="Q21" t="n">
        <v>636</v>
      </c>
    </row>
    <row r="22">
      <c r="A22" s="5" t="inlineStr">
        <is>
          <t>Operatives Ergebnis (EBIT)</t>
        </is>
      </c>
      <c r="B22" s="5" t="inlineStr">
        <is>
          <t>EBIT Earning Before Interest &amp; Tax</t>
        </is>
      </c>
      <c r="C22" t="n">
        <v>521</v>
      </c>
      <c r="D22" t="n">
        <v>394</v>
      </c>
      <c r="E22" t="n">
        <v>458</v>
      </c>
      <c r="F22" t="n">
        <v>468</v>
      </c>
      <c r="G22" t="n">
        <v>314</v>
      </c>
      <c r="H22" t="n">
        <v>-696</v>
      </c>
      <c r="I22" t="n">
        <v>-95</v>
      </c>
      <c r="J22" t="n">
        <v>949</v>
      </c>
      <c r="K22" t="n">
        <v>973</v>
      </c>
      <c r="L22" t="n">
        <v>904</v>
      </c>
      <c r="M22" t="n">
        <v>907</v>
      </c>
      <c r="N22" t="n">
        <v>671</v>
      </c>
      <c r="O22" t="n">
        <v>612</v>
      </c>
      <c r="P22" t="n">
        <v>423</v>
      </c>
      <c r="Q22" t="n">
        <v>423</v>
      </c>
    </row>
    <row r="23">
      <c r="A23" s="5" t="inlineStr">
        <is>
          <t>Finanzergebnis</t>
        </is>
      </c>
      <c r="B23" s="5" t="inlineStr">
        <is>
          <t>Financial Result</t>
        </is>
      </c>
      <c r="C23" t="inlineStr">
        <is>
          <t>-</t>
        </is>
      </c>
      <c r="D23" t="n">
        <v>-74</v>
      </c>
      <c r="E23" t="n">
        <v>-78</v>
      </c>
      <c r="F23" t="n">
        <v>-143</v>
      </c>
      <c r="G23" t="n">
        <v>-97</v>
      </c>
      <c r="H23" t="n">
        <v>-96</v>
      </c>
      <c r="I23" t="n">
        <v>-81</v>
      </c>
      <c r="J23" t="n">
        <v>-70</v>
      </c>
      <c r="K23" t="n">
        <v>-26</v>
      </c>
      <c r="L23" t="n">
        <v>-30</v>
      </c>
      <c r="M23" t="n">
        <v>-49</v>
      </c>
      <c r="N23" t="n">
        <v>-16</v>
      </c>
      <c r="O23" t="inlineStr">
        <is>
          <t>-</t>
        </is>
      </c>
      <c r="P23" t="n">
        <v>-54</v>
      </c>
      <c r="Q23" t="n">
        <v>-54</v>
      </c>
    </row>
    <row r="24">
      <c r="A24" s="5" t="inlineStr">
        <is>
          <t>Ergebnis vor Steuer (EBT)</t>
        </is>
      </c>
      <c r="B24" s="5" t="inlineStr">
        <is>
          <t>EBT Earning Before Tax</t>
        </is>
      </c>
      <c r="C24" t="n">
        <v>435</v>
      </c>
      <c r="D24" t="n">
        <v>320</v>
      </c>
      <c r="E24" t="n">
        <v>380</v>
      </c>
      <c r="F24" t="n">
        <v>325</v>
      </c>
      <c r="G24" t="n">
        <v>217</v>
      </c>
      <c r="H24" t="n">
        <v>-792</v>
      </c>
      <c r="I24" t="n">
        <v>-176</v>
      </c>
      <c r="J24" t="n">
        <v>879</v>
      </c>
      <c r="K24" t="n">
        <v>947</v>
      </c>
      <c r="L24" t="n">
        <v>874</v>
      </c>
      <c r="M24" t="n">
        <v>858</v>
      </c>
      <c r="N24" t="n">
        <v>655</v>
      </c>
      <c r="O24" t="n">
        <v>612</v>
      </c>
      <c r="P24" t="n">
        <v>369</v>
      </c>
      <c r="Q24" t="n">
        <v>369</v>
      </c>
    </row>
    <row r="25">
      <c r="A25" s="5" t="inlineStr">
        <is>
          <t>Ergebnis nach Steuer</t>
        </is>
      </c>
      <c r="B25" s="5" t="inlineStr">
        <is>
          <t>Earnings after tax</t>
        </is>
      </c>
      <c r="C25" t="n">
        <v>348</v>
      </c>
      <c r="D25" t="n">
        <v>244</v>
      </c>
      <c r="E25" t="n">
        <v>311</v>
      </c>
      <c r="F25" t="n">
        <v>305</v>
      </c>
      <c r="G25" t="n">
        <v>222</v>
      </c>
      <c r="H25" t="n">
        <v>-761</v>
      </c>
      <c r="I25" t="n">
        <v>-238</v>
      </c>
      <c r="J25" t="n">
        <v>647</v>
      </c>
      <c r="K25" t="n">
        <v>690</v>
      </c>
      <c r="L25" t="n">
        <v>632</v>
      </c>
      <c r="M25" t="n">
        <v>598</v>
      </c>
      <c r="N25" t="n">
        <v>460</v>
      </c>
      <c r="O25" t="n">
        <v>554</v>
      </c>
      <c r="P25" t="n">
        <v>248</v>
      </c>
      <c r="Q25" t="n">
        <v>248</v>
      </c>
    </row>
    <row r="26">
      <c r="A26" s="5" t="inlineStr">
        <is>
          <t>Minderheitenanteil</t>
        </is>
      </c>
      <c r="B26" s="5" t="inlineStr">
        <is>
          <t>Minority Share</t>
        </is>
      </c>
      <c r="C26" t="inlineStr">
        <is>
          <t>-</t>
        </is>
      </c>
      <c r="D26" t="inlineStr">
        <is>
          <t>-</t>
        </is>
      </c>
      <c r="E26" t="inlineStr">
        <is>
          <t>-</t>
        </is>
      </c>
      <c r="F26" t="inlineStr">
        <is>
          <t>-</t>
        </is>
      </c>
      <c r="G26" t="inlineStr">
        <is>
          <t>-</t>
        </is>
      </c>
      <c r="H26" t="inlineStr">
        <is>
          <t>-</t>
        </is>
      </c>
      <c r="I26" t="inlineStr">
        <is>
          <t>-</t>
        </is>
      </c>
      <c r="J26" t="inlineStr">
        <is>
          <t>-</t>
        </is>
      </c>
      <c r="K26" t="inlineStr">
        <is>
          <t>-</t>
        </is>
      </c>
      <c r="L26" t="inlineStr">
        <is>
          <t>-</t>
        </is>
      </c>
      <c r="M26" t="inlineStr">
        <is>
          <t>-</t>
        </is>
      </c>
      <c r="N26" t="inlineStr">
        <is>
          <t>-</t>
        </is>
      </c>
      <c r="O26" t="inlineStr">
        <is>
          <t>-</t>
        </is>
      </c>
      <c r="P26" t="inlineStr">
        <is>
          <t>-</t>
        </is>
      </c>
      <c r="Q26" t="inlineStr">
        <is>
          <t>-</t>
        </is>
      </c>
    </row>
    <row r="27">
      <c r="A27" s="5" t="inlineStr">
        <is>
          <t>Jahresüberschuss/-fehlbetrag</t>
        </is>
      </c>
      <c r="B27" s="5" t="inlineStr">
        <is>
          <t>Net Profit</t>
        </is>
      </c>
      <c r="C27" t="n">
        <v>348</v>
      </c>
      <c r="D27" t="n">
        <v>244</v>
      </c>
      <c r="E27" t="n">
        <v>311</v>
      </c>
      <c r="F27" t="n">
        <v>305</v>
      </c>
      <c r="G27" t="n">
        <v>222</v>
      </c>
      <c r="H27" t="n">
        <v>-761</v>
      </c>
      <c r="I27" t="n">
        <v>-238</v>
      </c>
      <c r="J27" t="n">
        <v>647</v>
      </c>
      <c r="K27" t="n">
        <v>690</v>
      </c>
      <c r="L27" t="n">
        <v>632</v>
      </c>
      <c r="M27" t="n">
        <v>598</v>
      </c>
      <c r="N27" t="n">
        <v>460</v>
      </c>
      <c r="O27" t="n">
        <v>554</v>
      </c>
      <c r="P27" t="n">
        <v>248</v>
      </c>
      <c r="Q27" t="n">
        <v>248</v>
      </c>
    </row>
    <row r="28">
      <c r="A28" s="5" t="inlineStr">
        <is>
          <t>Summe Umlaufvermögen</t>
        </is>
      </c>
      <c r="B28" s="5" t="inlineStr">
        <is>
          <t>Current Assets</t>
        </is>
      </c>
      <c r="C28" t="n">
        <v>1319</v>
      </c>
      <c r="D28" t="n">
        <v>1343</v>
      </c>
      <c r="E28" t="n">
        <v>1278</v>
      </c>
      <c r="F28" t="n">
        <v>1176</v>
      </c>
      <c r="G28" t="n">
        <v>1308</v>
      </c>
      <c r="H28" t="n">
        <v>1144</v>
      </c>
      <c r="I28" t="n">
        <v>1430</v>
      </c>
      <c r="J28" t="n">
        <v>1342</v>
      </c>
      <c r="K28" t="n">
        <v>1322</v>
      </c>
      <c r="L28" t="n">
        <v>1138</v>
      </c>
      <c r="M28" t="n">
        <v>1094</v>
      </c>
      <c r="N28" t="n">
        <v>1066</v>
      </c>
      <c r="O28" t="n">
        <v>906</v>
      </c>
      <c r="P28" t="n">
        <v>750</v>
      </c>
      <c r="Q28" t="n">
        <v>750</v>
      </c>
    </row>
    <row r="29">
      <c r="A29" s="5" t="inlineStr">
        <is>
          <t>Summe Anlagevermögen</t>
        </is>
      </c>
      <c r="B29" s="5" t="inlineStr">
        <is>
          <t>Fixed Assets</t>
        </is>
      </c>
      <c r="C29" t="inlineStr">
        <is>
          <t>-</t>
        </is>
      </c>
      <c r="D29" t="n">
        <v>8573</v>
      </c>
      <c r="E29" t="n">
        <v>8389</v>
      </c>
      <c r="F29" t="n">
        <v>8070</v>
      </c>
      <c r="G29" t="n">
        <v>7991</v>
      </c>
      <c r="H29" t="n">
        <v>8027</v>
      </c>
      <c r="I29" t="n">
        <v>9299</v>
      </c>
      <c r="J29" t="n">
        <v>9185</v>
      </c>
      <c r="K29" t="n">
        <v>8537</v>
      </c>
      <c r="L29" t="n">
        <v>8011</v>
      </c>
      <c r="M29" t="n">
        <v>7666</v>
      </c>
      <c r="N29" t="n">
        <v>7160</v>
      </c>
      <c r="O29" t="n">
        <v>6730</v>
      </c>
      <c r="P29" t="n">
        <v>6621</v>
      </c>
      <c r="Q29" t="n">
        <v>6621</v>
      </c>
    </row>
    <row r="30">
      <c r="A30" s="5" t="inlineStr">
        <is>
          <t>Summe Aktiva</t>
        </is>
      </c>
      <c r="B30" s="5" t="inlineStr">
        <is>
          <t>Total Assets</t>
        </is>
      </c>
      <c r="C30" t="n">
        <v>10920</v>
      </c>
      <c r="D30" t="n">
        <v>9916</v>
      </c>
      <c r="E30" t="n">
        <v>9667</v>
      </c>
      <c r="F30" t="n">
        <v>9246</v>
      </c>
      <c r="G30" t="n">
        <v>9299</v>
      </c>
      <c r="H30" t="n">
        <v>9171</v>
      </c>
      <c r="I30" t="n">
        <v>10729</v>
      </c>
      <c r="J30" t="n">
        <v>10527</v>
      </c>
      <c r="K30" t="n">
        <v>9859</v>
      </c>
      <c r="L30" t="n">
        <v>9149</v>
      </c>
      <c r="M30" t="n">
        <v>8760</v>
      </c>
      <c r="N30" t="n">
        <v>8226</v>
      </c>
      <c r="O30" t="n">
        <v>7636</v>
      </c>
      <c r="P30" t="n">
        <v>7371</v>
      </c>
      <c r="Q30" t="n">
        <v>7371</v>
      </c>
    </row>
    <row r="31">
      <c r="A31" s="5" t="inlineStr">
        <is>
          <t>Summe kurzfristiges Fremdkapital</t>
        </is>
      </c>
      <c r="B31" s="5" t="inlineStr">
        <is>
          <t>Short-Term Debt</t>
        </is>
      </c>
      <c r="C31" t="n">
        <v>3396</v>
      </c>
      <c r="D31" t="n">
        <v>3295</v>
      </c>
      <c r="E31" t="n">
        <v>3081</v>
      </c>
      <c r="F31" t="n">
        <v>2864</v>
      </c>
      <c r="G31" t="n">
        <v>2747</v>
      </c>
      <c r="H31" t="n">
        <v>2273</v>
      </c>
      <c r="I31" t="n">
        <v>2873</v>
      </c>
      <c r="J31" t="n">
        <v>2334</v>
      </c>
      <c r="K31" t="n">
        <v>2303</v>
      </c>
      <c r="L31" t="n">
        <v>2086</v>
      </c>
      <c r="M31" t="n">
        <v>2152</v>
      </c>
      <c r="N31" t="n">
        <v>2024</v>
      </c>
      <c r="O31" t="n">
        <v>1853</v>
      </c>
      <c r="P31" t="n">
        <v>1855</v>
      </c>
      <c r="Q31" t="n">
        <v>1855</v>
      </c>
    </row>
    <row r="32">
      <c r="A32" s="5" t="inlineStr">
        <is>
          <t>Summe langfristiges Fremdkapital</t>
        </is>
      </c>
      <c r="B32" s="5" t="inlineStr">
        <is>
          <t>Long-Term Debt</t>
        </is>
      </c>
      <c r="C32" t="n">
        <v>2983</v>
      </c>
      <c r="D32" t="n">
        <v>1990</v>
      </c>
      <c r="E32" t="n">
        <v>2041</v>
      </c>
      <c r="F32" t="n">
        <v>2319</v>
      </c>
      <c r="G32" t="n">
        <v>2796</v>
      </c>
      <c r="H32" t="n">
        <v>3304</v>
      </c>
      <c r="I32" t="n">
        <v>3164</v>
      </c>
      <c r="J32" t="n">
        <v>2963</v>
      </c>
      <c r="K32" t="n">
        <v>2159</v>
      </c>
      <c r="L32" t="n">
        <v>1643</v>
      </c>
      <c r="M32" t="n">
        <v>1659</v>
      </c>
      <c r="N32" t="n">
        <v>1682</v>
      </c>
      <c r="O32" t="n">
        <v>1405</v>
      </c>
      <c r="P32" t="n">
        <v>1589</v>
      </c>
      <c r="Q32" t="n">
        <v>1589</v>
      </c>
    </row>
    <row r="33">
      <c r="A33" s="5" t="inlineStr">
        <is>
          <t>Summe Fremdkapital</t>
        </is>
      </c>
      <c r="B33" s="5" t="inlineStr">
        <is>
          <t>Total Liabilities</t>
        </is>
      </c>
      <c r="C33" t="inlineStr">
        <is>
          <t>-</t>
        </is>
      </c>
      <c r="D33" t="n">
        <v>5285</v>
      </c>
      <c r="E33" t="n">
        <v>5122</v>
      </c>
      <c r="F33" t="n">
        <v>5183</v>
      </c>
      <c r="G33" t="n">
        <v>5543</v>
      </c>
      <c r="H33" t="n">
        <v>5577</v>
      </c>
      <c r="I33" t="n">
        <v>6037</v>
      </c>
      <c r="J33" t="n">
        <v>5297</v>
      </c>
      <c r="K33" t="n">
        <v>4462</v>
      </c>
      <c r="L33" t="n">
        <v>3729</v>
      </c>
      <c r="M33" t="n">
        <v>3811</v>
      </c>
      <c r="N33" t="n">
        <v>3706</v>
      </c>
      <c r="O33" t="n">
        <v>3258</v>
      </c>
      <c r="P33" t="n">
        <v>3444</v>
      </c>
      <c r="Q33" t="n">
        <v>3444</v>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inlineStr">
        <is>
          <t>-</t>
        </is>
      </c>
      <c r="K34" t="inlineStr">
        <is>
          <t>-</t>
        </is>
      </c>
      <c r="L34" t="inlineStr">
        <is>
          <t>-</t>
        </is>
      </c>
      <c r="M34" t="inlineStr">
        <is>
          <t>-</t>
        </is>
      </c>
      <c r="N34" t="inlineStr">
        <is>
          <t>-</t>
        </is>
      </c>
      <c r="O34" t="inlineStr">
        <is>
          <t>-</t>
        </is>
      </c>
      <c r="P34" t="inlineStr">
        <is>
          <t>-</t>
        </is>
      </c>
      <c r="Q34" t="inlineStr">
        <is>
          <t>-</t>
        </is>
      </c>
    </row>
    <row r="35">
      <c r="A35" s="5" t="inlineStr">
        <is>
          <t>Summe Eigenkapital</t>
        </is>
      </c>
      <c r="B35" s="5" t="inlineStr">
        <is>
          <t>Equity</t>
        </is>
      </c>
      <c r="C35" t="inlineStr">
        <is>
          <t>-</t>
        </is>
      </c>
      <c r="D35" t="n">
        <v>4631</v>
      </c>
      <c r="E35" t="n">
        <v>4545</v>
      </c>
      <c r="F35" t="n">
        <v>2319</v>
      </c>
      <c r="G35" t="n">
        <v>3756</v>
      </c>
      <c r="H35" t="n">
        <v>3594</v>
      </c>
      <c r="I35" t="n">
        <v>4692</v>
      </c>
      <c r="J35" t="n">
        <v>5230</v>
      </c>
      <c r="K35" t="n">
        <v>5397</v>
      </c>
      <c r="L35" t="n">
        <v>5420</v>
      </c>
      <c r="M35" t="n">
        <v>4949</v>
      </c>
      <c r="N35" t="n">
        <v>4520</v>
      </c>
      <c r="O35" t="n">
        <v>4378</v>
      </c>
      <c r="P35" t="n">
        <v>3927</v>
      </c>
      <c r="Q35" t="n">
        <v>3927</v>
      </c>
    </row>
    <row r="36">
      <c r="A36" s="5" t="inlineStr">
        <is>
          <t>Summe Passiva</t>
        </is>
      </c>
      <c r="B36" s="5" t="inlineStr">
        <is>
          <t>Liabilities &amp; Shareholder Equity</t>
        </is>
      </c>
      <c r="C36" t="n">
        <v>10920</v>
      </c>
      <c r="D36" t="n">
        <v>8672</v>
      </c>
      <c r="E36" t="n">
        <v>9667</v>
      </c>
      <c r="F36" t="n">
        <v>9246</v>
      </c>
      <c r="G36" t="n">
        <v>9299</v>
      </c>
      <c r="H36" t="n">
        <v>9171</v>
      </c>
      <c r="I36" t="n">
        <v>10729</v>
      </c>
      <c r="J36" t="n">
        <v>10527</v>
      </c>
      <c r="K36" t="n">
        <v>9859</v>
      </c>
      <c r="L36" t="n">
        <v>9149</v>
      </c>
      <c r="M36" t="n">
        <v>8760</v>
      </c>
      <c r="N36" t="n">
        <v>8226</v>
      </c>
      <c r="O36" t="n">
        <v>7636</v>
      </c>
      <c r="P36" t="n">
        <v>7371</v>
      </c>
      <c r="Q36" t="n">
        <v>7371</v>
      </c>
    </row>
    <row r="37">
      <c r="A37" s="5" t="inlineStr">
        <is>
          <t>Mio.Aktien im Umlauf</t>
        </is>
      </c>
      <c r="B37" s="5" t="inlineStr">
        <is>
          <t>Million shares outstanding</t>
        </is>
      </c>
      <c r="C37" t="n">
        <v>2405</v>
      </c>
      <c r="D37" t="n">
        <v>2368</v>
      </c>
      <c r="E37" t="n">
        <v>2356</v>
      </c>
      <c r="F37" t="n">
        <v>2336</v>
      </c>
      <c r="G37" t="n">
        <v>2335</v>
      </c>
      <c r="H37" t="n">
        <v>2335</v>
      </c>
      <c r="I37" t="n">
        <v>2335</v>
      </c>
      <c r="J37" t="n">
        <v>2346</v>
      </c>
      <c r="K37" t="n">
        <v>2658</v>
      </c>
      <c r="L37" t="n">
        <v>2658</v>
      </c>
      <c r="M37" t="n">
        <v>2650</v>
      </c>
      <c r="N37" t="n">
        <v>2630</v>
      </c>
      <c r="O37" t="n">
        <v>2686</v>
      </c>
      <c r="P37" t="n">
        <v>2677</v>
      </c>
      <c r="Q37" t="n">
        <v>2677</v>
      </c>
    </row>
    <row r="38">
      <c r="A38" s="5" t="inlineStr">
        <is>
          <t>Gezeichnetes Kapital (in Mio.)</t>
        </is>
      </c>
      <c r="B38" s="5" t="inlineStr">
        <is>
          <t>Subscribed Capital in M</t>
        </is>
      </c>
      <c r="C38" t="n">
        <v>240</v>
      </c>
      <c r="D38" t="n">
        <v>237</v>
      </c>
      <c r="E38" t="n">
        <v>236</v>
      </c>
      <c r="F38" t="n">
        <v>234</v>
      </c>
      <c r="G38" t="n">
        <v>234</v>
      </c>
      <c r="H38" t="n">
        <v>234</v>
      </c>
      <c r="I38" t="n">
        <v>234</v>
      </c>
      <c r="J38" t="n">
        <v>235</v>
      </c>
      <c r="K38" t="n">
        <v>253</v>
      </c>
      <c r="L38" t="n">
        <v>266</v>
      </c>
      <c r="M38" t="n">
        <v>265</v>
      </c>
      <c r="N38" t="n">
        <v>263</v>
      </c>
      <c r="O38" t="n">
        <v>269</v>
      </c>
      <c r="P38" t="n">
        <v>268</v>
      </c>
      <c r="Q38" t="n">
        <v>268</v>
      </c>
    </row>
    <row r="39">
      <c r="A39" s="5" t="inlineStr">
        <is>
          <t>Ergebnis je Aktie (brutto)</t>
        </is>
      </c>
      <c r="B39" s="5" t="inlineStr">
        <is>
          <t>Earnings per share</t>
        </is>
      </c>
      <c r="C39" t="inlineStr">
        <is>
          <t>-</t>
        </is>
      </c>
      <c r="D39" t="n">
        <v>0.14</v>
      </c>
      <c r="E39" t="n">
        <v>0.16</v>
      </c>
      <c r="F39" t="n">
        <v>0.14</v>
      </c>
      <c r="G39" t="n">
        <v>0.09</v>
      </c>
      <c r="H39" t="n">
        <v>-0.34</v>
      </c>
      <c r="I39" t="n">
        <v>-0.08</v>
      </c>
      <c r="J39" t="n">
        <v>0.37</v>
      </c>
      <c r="K39" t="n">
        <v>0.36</v>
      </c>
      <c r="L39" t="n">
        <v>0.33</v>
      </c>
      <c r="M39" t="n">
        <v>0.32</v>
      </c>
      <c r="N39" t="n">
        <v>0.25</v>
      </c>
      <c r="O39" t="n">
        <v>0.23</v>
      </c>
      <c r="P39" t="n">
        <v>0.14</v>
      </c>
      <c r="Q39" t="n">
        <v>0.14</v>
      </c>
    </row>
    <row r="40">
      <c r="A40" s="5" t="inlineStr">
        <is>
          <t>Ergebnis je Aktie (unverwässert)</t>
        </is>
      </c>
      <c r="B40" s="5" t="inlineStr">
        <is>
          <t>Basic Earnings per share</t>
        </is>
      </c>
      <c r="C40" t="n">
        <v>0.15</v>
      </c>
      <c r="D40" t="n">
        <v>0.1</v>
      </c>
      <c r="E40" t="n">
        <v>0.13</v>
      </c>
      <c r="F40" t="n">
        <v>0.13</v>
      </c>
      <c r="G40" t="n">
        <v>0.1</v>
      </c>
      <c r="H40" t="n">
        <v>-0.33</v>
      </c>
      <c r="I40" t="n">
        <v>-0.1</v>
      </c>
      <c r="J40" t="n">
        <v>0.27</v>
      </c>
      <c r="K40" t="n">
        <v>0.27</v>
      </c>
      <c r="L40" t="n">
        <v>0.24</v>
      </c>
      <c r="M40" t="n">
        <v>0.23</v>
      </c>
      <c r="N40" t="n">
        <v>0.17</v>
      </c>
      <c r="O40" t="n">
        <v>0.21</v>
      </c>
      <c r="P40" t="n">
        <v>0.09</v>
      </c>
      <c r="Q40" t="n">
        <v>0.09</v>
      </c>
    </row>
    <row r="41">
      <c r="A41" s="5" t="inlineStr">
        <is>
          <t>Ergebnis je Aktie (verwässert)</t>
        </is>
      </c>
      <c r="B41" s="5" t="inlineStr">
        <is>
          <t>Diluted Earnings per share</t>
        </is>
      </c>
      <c r="C41" t="n">
        <v>0.14</v>
      </c>
      <c r="D41" t="n">
        <v>0.1</v>
      </c>
      <c r="E41" t="n">
        <v>0.13</v>
      </c>
      <c r="F41" t="n">
        <v>0.13</v>
      </c>
      <c r="G41" t="n">
        <v>0.09</v>
      </c>
      <c r="H41" t="n">
        <v>-0.33</v>
      </c>
      <c r="I41" t="n">
        <v>-0.1</v>
      </c>
      <c r="J41" t="n">
        <v>0.27</v>
      </c>
      <c r="K41" t="n">
        <v>0.26</v>
      </c>
      <c r="L41" t="n">
        <v>0.23</v>
      </c>
      <c r="M41" t="n">
        <v>0.22</v>
      </c>
      <c r="N41" t="n">
        <v>0.17</v>
      </c>
      <c r="O41" t="n">
        <v>0.21</v>
      </c>
      <c r="P41" t="n">
        <v>0.08</v>
      </c>
      <c r="Q41" t="n">
        <v>0.08</v>
      </c>
    </row>
    <row r="42">
      <c r="A42" s="5" t="inlineStr">
        <is>
          <t>Dividende je Aktie</t>
        </is>
      </c>
      <c r="B42" s="5" t="inlineStr">
        <is>
          <t>Dividend per share</t>
        </is>
      </c>
      <c r="C42" t="n">
        <v>0.08799999999999999</v>
      </c>
      <c r="D42" t="n">
        <v>0.13</v>
      </c>
      <c r="E42" t="n">
        <v>0.1</v>
      </c>
      <c r="F42" t="n">
        <v>0.054</v>
      </c>
      <c r="G42" t="n">
        <v>0.05</v>
      </c>
      <c r="H42" t="n">
        <v>0.14</v>
      </c>
      <c r="I42" t="n">
        <v>0.13</v>
      </c>
      <c r="J42" t="n">
        <v>0.12</v>
      </c>
      <c r="K42" t="n">
        <v>0.11</v>
      </c>
      <c r="L42" t="n">
        <v>0.1</v>
      </c>
      <c r="M42" t="n">
        <v>0.08</v>
      </c>
      <c r="N42" t="n">
        <v>0.06</v>
      </c>
      <c r="O42" t="n">
        <v>0.05</v>
      </c>
      <c r="P42" t="n">
        <v>0.04</v>
      </c>
      <c r="Q42" t="n">
        <v>0.04</v>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c r="Q43" t="inlineStr">
        <is>
          <t>-</t>
        </is>
      </c>
    </row>
    <row r="44">
      <c r="A44" s="5" t="inlineStr">
        <is>
          <t>Umsatz je Aktie</t>
        </is>
      </c>
      <c r="B44" s="5" t="inlineStr">
        <is>
          <t>Revenue per share</t>
        </is>
      </c>
      <c r="C44" t="n">
        <v>7.29</v>
      </c>
      <c r="D44" t="n">
        <v>7.49</v>
      </c>
      <c r="E44" t="n">
        <v>7.33</v>
      </c>
      <c r="F44" t="n">
        <v>6.99</v>
      </c>
      <c r="G44" t="n">
        <v>6.9</v>
      </c>
      <c r="H44" t="n">
        <v>7.2</v>
      </c>
      <c r="I44" t="n">
        <v>7.57</v>
      </c>
      <c r="J44" t="n">
        <v>7.72</v>
      </c>
      <c r="K44" t="n">
        <v>6.65</v>
      </c>
      <c r="L44" t="n">
        <v>6.2</v>
      </c>
      <c r="M44" t="n">
        <v>5.82</v>
      </c>
      <c r="N44" t="n">
        <v>5.52</v>
      </c>
      <c r="O44" t="n">
        <v>4.83</v>
      </c>
      <c r="P44" t="n">
        <v>4.66</v>
      </c>
      <c r="Q44" t="n">
        <v>4.66</v>
      </c>
    </row>
    <row r="45">
      <c r="A45" s="5" t="inlineStr">
        <is>
          <t>Buchwert je Aktie</t>
        </is>
      </c>
      <c r="B45" s="5" t="inlineStr">
        <is>
          <t>Book value per share</t>
        </is>
      </c>
      <c r="C45" t="inlineStr">
        <is>
          <t>-</t>
        </is>
      </c>
      <c r="D45" t="n">
        <v>1.96</v>
      </c>
      <c r="E45" t="n">
        <v>1.93</v>
      </c>
      <c r="F45" t="n">
        <v>0.99</v>
      </c>
      <c r="G45" t="n">
        <v>1.61</v>
      </c>
      <c r="H45" t="n">
        <v>1.54</v>
      </c>
      <c r="I45" t="n">
        <v>2.01</v>
      </c>
      <c r="J45" t="n">
        <v>2.23</v>
      </c>
      <c r="K45" t="n">
        <v>2.03</v>
      </c>
      <c r="L45" t="n">
        <v>2.04</v>
      </c>
      <c r="M45" t="n">
        <v>1.87</v>
      </c>
      <c r="N45" t="n">
        <v>1.72</v>
      </c>
      <c r="O45" t="n">
        <v>1.63</v>
      </c>
      <c r="P45" t="n">
        <v>1.47</v>
      </c>
      <c r="Q45" t="n">
        <v>1.47</v>
      </c>
    </row>
    <row r="46">
      <c r="A46" s="5" t="inlineStr">
        <is>
          <t>Cashflow je Aktie</t>
        </is>
      </c>
      <c r="B46" s="5" t="inlineStr">
        <is>
          <t>Cashflow per share</t>
        </is>
      </c>
      <c r="C46" t="inlineStr">
        <is>
          <t>-</t>
        </is>
      </c>
      <c r="D46" t="n">
        <v>0.3</v>
      </c>
      <c r="E46" t="n">
        <v>0.32</v>
      </c>
      <c r="F46" t="n">
        <v>0.42</v>
      </c>
      <c r="G46" t="n">
        <v>0.38</v>
      </c>
      <c r="H46" t="n">
        <v>0.37</v>
      </c>
      <c r="I46" t="n">
        <v>0.31</v>
      </c>
      <c r="J46" t="n">
        <v>0.47</v>
      </c>
      <c r="K46" t="n">
        <v>0.35</v>
      </c>
      <c r="L46" t="n">
        <v>0.34</v>
      </c>
      <c r="M46" t="n">
        <v>0.28</v>
      </c>
      <c r="N46" t="n">
        <v>0.3</v>
      </c>
      <c r="O46" t="n">
        <v>0.22</v>
      </c>
      <c r="P46" t="n">
        <v>0.22</v>
      </c>
      <c r="Q46" t="n">
        <v>0.22</v>
      </c>
    </row>
    <row r="47">
      <c r="A47" s="5" t="inlineStr">
        <is>
          <t>Bilanzsumme je Aktie</t>
        </is>
      </c>
      <c r="B47" s="5" t="inlineStr">
        <is>
          <t>Total assets per share</t>
        </is>
      </c>
      <c r="C47" t="n">
        <v>4.54</v>
      </c>
      <c r="D47" t="n">
        <v>4.19</v>
      </c>
      <c r="E47" t="n">
        <v>4.1</v>
      </c>
      <c r="F47" t="n">
        <v>3.96</v>
      </c>
      <c r="G47" t="n">
        <v>3.98</v>
      </c>
      <c r="H47" t="n">
        <v>3.93</v>
      </c>
      <c r="I47" t="n">
        <v>4.59</v>
      </c>
      <c r="J47" t="n">
        <v>4.49</v>
      </c>
      <c r="K47" t="n">
        <v>3.71</v>
      </c>
      <c r="L47" t="n">
        <v>3.44</v>
      </c>
      <c r="M47" t="n">
        <v>3.31</v>
      </c>
      <c r="N47" t="n">
        <v>3.13</v>
      </c>
      <c r="O47" t="n">
        <v>2.84</v>
      </c>
      <c r="P47" t="n">
        <v>2.75</v>
      </c>
      <c r="Q47" t="n">
        <v>2.75</v>
      </c>
    </row>
    <row r="48">
      <c r="A48" s="5" t="inlineStr">
        <is>
          <t>Personal am Ende des Jahres</t>
        </is>
      </c>
      <c r="B48" s="5" t="inlineStr">
        <is>
          <t>Staff at the end of year</t>
        </is>
      </c>
      <c r="C48" t="n">
        <v>98619</v>
      </c>
      <c r="D48" t="n">
        <v>103630</v>
      </c>
      <c r="E48" t="n">
        <v>105487</v>
      </c>
      <c r="F48" t="n">
        <v>112365</v>
      </c>
      <c r="G48" t="n">
        <v>120913</v>
      </c>
      <c r="H48" t="n">
        <v>119778</v>
      </c>
      <c r="I48" t="n">
        <v>127403</v>
      </c>
      <c r="J48" t="n">
        <v>128705</v>
      </c>
      <c r="K48" t="n">
        <v>131207</v>
      </c>
      <c r="L48" t="n">
        <v>132074</v>
      </c>
      <c r="M48" t="n">
        <v>133743</v>
      </c>
      <c r="N48" t="n">
        <v>124530</v>
      </c>
      <c r="O48" t="n">
        <v>117454</v>
      </c>
      <c r="P48" t="n">
        <v>117804</v>
      </c>
      <c r="Q48" t="n">
        <v>117804</v>
      </c>
    </row>
    <row r="49">
      <c r="A49" s="5" t="inlineStr">
        <is>
          <t>Personalaufwand in Mio. GBP</t>
        </is>
      </c>
      <c r="B49" s="5" t="inlineStr"/>
      <c r="C49" t="n">
        <v>1845</v>
      </c>
      <c r="D49" t="n">
        <v>1900</v>
      </c>
      <c r="E49" t="n">
        <v>1938</v>
      </c>
      <c r="F49" t="n">
        <v>1925</v>
      </c>
      <c r="G49" t="n">
        <v>1944</v>
      </c>
      <c r="H49" t="n">
        <v>1970</v>
      </c>
      <c r="I49" t="n">
        <v>1972</v>
      </c>
      <c r="J49" t="n">
        <v>1947</v>
      </c>
      <c r="K49" t="n">
        <v>1916</v>
      </c>
      <c r="L49" t="n">
        <v>1838</v>
      </c>
      <c r="M49" t="n">
        <v>1707</v>
      </c>
      <c r="N49" t="n">
        <v>1617</v>
      </c>
      <c r="O49" t="n">
        <v>1505</v>
      </c>
      <c r="P49" t="n">
        <v>1506</v>
      </c>
      <c r="Q49" t="n">
        <v>1506</v>
      </c>
    </row>
    <row r="50">
      <c r="A50" s="5" t="inlineStr">
        <is>
          <t>Aufwand je Mitarbeiter in GBP</t>
        </is>
      </c>
      <c r="B50" s="5" t="inlineStr"/>
      <c r="C50" t="n">
        <v>18708</v>
      </c>
      <c r="D50" t="n">
        <v>18334</v>
      </c>
      <c r="E50" t="n">
        <v>18372</v>
      </c>
      <c r="F50" t="n">
        <v>17132</v>
      </c>
      <c r="G50" t="n">
        <v>16078</v>
      </c>
      <c r="H50" t="n">
        <v>16447</v>
      </c>
      <c r="I50" t="n">
        <v>15478</v>
      </c>
      <c r="J50" t="n">
        <v>15128</v>
      </c>
      <c r="K50" t="n">
        <v>14603</v>
      </c>
      <c r="L50" t="n">
        <v>13916</v>
      </c>
      <c r="M50" t="n">
        <v>12763</v>
      </c>
      <c r="N50" t="n">
        <v>12985</v>
      </c>
      <c r="O50" t="n">
        <v>12814</v>
      </c>
      <c r="P50" t="n">
        <v>12784</v>
      </c>
      <c r="Q50" t="n">
        <v>12784</v>
      </c>
    </row>
    <row r="51">
      <c r="A51" s="5" t="inlineStr">
        <is>
          <t>Umsatz je Mitarbeiter in GBP</t>
        </is>
      </c>
      <c r="B51" s="5" t="inlineStr"/>
      <c r="C51" t="n">
        <v>177816</v>
      </c>
      <c r="D51" t="n">
        <v>171138</v>
      </c>
      <c r="E51" t="n">
        <v>163641</v>
      </c>
      <c r="F51" t="n">
        <v>145214</v>
      </c>
      <c r="G51" t="n">
        <v>133336</v>
      </c>
      <c r="H51" t="n">
        <v>140393</v>
      </c>
      <c r="I51" t="n">
        <v>138772</v>
      </c>
      <c r="J51" t="n">
        <v>140756</v>
      </c>
      <c r="K51" t="n">
        <v>134619</v>
      </c>
      <c r="L51" t="n">
        <v>124771</v>
      </c>
      <c r="M51" t="n">
        <v>115221</v>
      </c>
      <c r="N51" t="n">
        <v>116663</v>
      </c>
      <c r="O51" t="n">
        <v>110418</v>
      </c>
      <c r="P51" t="n">
        <v>105786</v>
      </c>
      <c r="Q51" t="n">
        <v>105786</v>
      </c>
    </row>
    <row r="52">
      <c r="A52" s="5" t="inlineStr">
        <is>
          <t>Bruttoergebnis je Mitarbeiter in GBP</t>
        </is>
      </c>
      <c r="B52" s="5" t="inlineStr"/>
      <c r="C52" t="inlineStr">
        <is>
          <t>-</t>
        </is>
      </c>
      <c r="D52" t="n">
        <v>5857</v>
      </c>
      <c r="E52" t="n">
        <v>6001</v>
      </c>
      <c r="F52" t="n">
        <v>5375</v>
      </c>
      <c r="G52" t="n">
        <v>5103</v>
      </c>
      <c r="H52" t="n">
        <v>6353</v>
      </c>
      <c r="I52" t="n">
        <v>8430</v>
      </c>
      <c r="J52" t="n">
        <v>9370</v>
      </c>
      <c r="K52" t="n">
        <v>9275</v>
      </c>
      <c r="L52" t="n">
        <v>8692</v>
      </c>
      <c r="M52" t="n">
        <v>7941</v>
      </c>
      <c r="N52" t="n">
        <v>7332</v>
      </c>
      <c r="O52" t="n">
        <v>6964</v>
      </c>
      <c r="P52" t="n">
        <v>5399</v>
      </c>
      <c r="Q52" t="n">
        <v>5399</v>
      </c>
    </row>
    <row r="53">
      <c r="A53" s="5" t="inlineStr">
        <is>
          <t>Gewinn je Mitarbeiter in GBP</t>
        </is>
      </c>
      <c r="B53" s="5" t="inlineStr"/>
      <c r="C53" t="n">
        <v>3529</v>
      </c>
      <c r="D53" t="n">
        <v>2355</v>
      </c>
      <c r="E53" t="n">
        <v>2948</v>
      </c>
      <c r="F53" t="n">
        <v>2714</v>
      </c>
      <c r="G53" t="n">
        <v>1836</v>
      </c>
      <c r="H53" t="n">
        <v>-6353</v>
      </c>
      <c r="I53" t="n">
        <v>-1868</v>
      </c>
      <c r="J53" t="n">
        <v>5027</v>
      </c>
      <c r="K53" t="n">
        <v>5259</v>
      </c>
      <c r="L53" t="n">
        <v>4785</v>
      </c>
      <c r="M53" t="n">
        <v>4471</v>
      </c>
      <c r="N53" t="n">
        <v>3694</v>
      </c>
      <c r="O53" t="n">
        <v>4717</v>
      </c>
      <c r="P53" t="n">
        <v>2105</v>
      </c>
      <c r="Q53" t="n">
        <v>2105</v>
      </c>
    </row>
    <row r="54">
      <c r="A54" s="5" t="inlineStr">
        <is>
          <t>KGV (Kurs/Gewinn)</t>
        </is>
      </c>
      <c r="B54" s="5" t="inlineStr">
        <is>
          <t>PE (price/earnings)</t>
        </is>
      </c>
      <c r="C54" t="n">
        <v>14.46</v>
      </c>
      <c r="D54" t="n">
        <v>22.6</v>
      </c>
      <c r="E54" t="n">
        <v>16.7</v>
      </c>
      <c r="F54" t="n">
        <v>17.2</v>
      </c>
      <c r="G54" t="n">
        <v>17.5</v>
      </c>
      <c r="H54" t="inlineStr">
        <is>
          <t>-</t>
        </is>
      </c>
      <c r="I54" t="inlineStr">
        <is>
          <t>-</t>
        </is>
      </c>
      <c r="J54" t="n">
        <v>9.300000000000001</v>
      </c>
      <c r="K54" t="n">
        <v>10.7</v>
      </c>
      <c r="L54" t="n">
        <v>11.1</v>
      </c>
      <c r="M54" t="n">
        <v>12.6</v>
      </c>
      <c r="N54" t="n">
        <v>15.4</v>
      </c>
      <c r="O54" t="n">
        <v>14.2</v>
      </c>
      <c r="P54" t="n">
        <v>33.4</v>
      </c>
      <c r="Q54" t="n">
        <v>33.4</v>
      </c>
    </row>
    <row r="55">
      <c r="A55" s="5" t="inlineStr">
        <is>
          <t>KUV (Kurs/Umsatz)</t>
        </is>
      </c>
      <c r="B55" s="5" t="inlineStr">
        <is>
          <t>PS (price/sales)</t>
        </is>
      </c>
      <c r="C55" t="n">
        <v>0.29</v>
      </c>
      <c r="D55" t="n">
        <v>0.31</v>
      </c>
      <c r="E55" t="n">
        <v>0.3</v>
      </c>
      <c r="F55" t="n">
        <v>0.32</v>
      </c>
      <c r="G55" t="n">
        <v>0.25</v>
      </c>
      <c r="H55" t="n">
        <v>0.25</v>
      </c>
      <c r="I55" t="n">
        <v>0.32</v>
      </c>
      <c r="J55" t="n">
        <v>0.33</v>
      </c>
      <c r="K55" t="n">
        <v>0.43</v>
      </c>
      <c r="L55" t="n">
        <v>0.43</v>
      </c>
      <c r="M55" t="n">
        <v>0.5</v>
      </c>
      <c r="N55" t="n">
        <v>0.47</v>
      </c>
      <c r="O55" t="n">
        <v>0.62</v>
      </c>
      <c r="P55" t="n">
        <v>0.65</v>
      </c>
      <c r="Q55" t="n">
        <v>0.65</v>
      </c>
    </row>
    <row r="56">
      <c r="A56" s="5" t="inlineStr">
        <is>
          <t>KBV (Kurs/Buchwert)</t>
        </is>
      </c>
      <c r="B56" s="5" t="inlineStr">
        <is>
          <t>PB (price/book value)</t>
        </is>
      </c>
      <c r="C56" t="inlineStr">
        <is>
          <t>-</t>
        </is>
      </c>
      <c r="D56" t="n">
        <v>1.2</v>
      </c>
      <c r="E56" t="n">
        <v>1.15</v>
      </c>
      <c r="F56" t="n">
        <v>2.27</v>
      </c>
      <c r="G56" t="n">
        <v>1.09</v>
      </c>
      <c r="H56" t="n">
        <v>1.17</v>
      </c>
      <c r="I56" t="n">
        <v>1.19</v>
      </c>
      <c r="J56" t="n">
        <v>1.13</v>
      </c>
      <c r="K56" t="n">
        <v>1.42</v>
      </c>
      <c r="L56" t="n">
        <v>1.31</v>
      </c>
      <c r="M56" t="n">
        <v>1.55</v>
      </c>
      <c r="N56" t="n">
        <v>1.52</v>
      </c>
      <c r="O56" t="n">
        <v>1.83</v>
      </c>
      <c r="P56" t="n">
        <v>2.05</v>
      </c>
      <c r="Q56" t="n">
        <v>2.05</v>
      </c>
    </row>
    <row r="57">
      <c r="A57" s="5" t="inlineStr">
        <is>
          <t>KCV (Kurs/Cashflow)</t>
        </is>
      </c>
      <c r="B57" s="5" t="inlineStr">
        <is>
          <t>PC (price/cashflow)</t>
        </is>
      </c>
      <c r="C57" t="inlineStr">
        <is>
          <t>-</t>
        </is>
      </c>
      <c r="D57" t="n">
        <v>7.78</v>
      </c>
      <c r="E57" t="n">
        <v>7.03</v>
      </c>
      <c r="F57" t="n">
        <v>5.37</v>
      </c>
      <c r="G57" t="n">
        <v>4.61</v>
      </c>
      <c r="H57" t="n">
        <v>4.81</v>
      </c>
      <c r="I57" t="n">
        <v>7.84</v>
      </c>
      <c r="J57" t="n">
        <v>5.36</v>
      </c>
      <c r="K57" t="n">
        <v>8.279999999999999</v>
      </c>
      <c r="L57" t="n">
        <v>7.9</v>
      </c>
      <c r="M57" t="n">
        <v>10.42</v>
      </c>
      <c r="N57" t="n">
        <v>8.720000000000001</v>
      </c>
      <c r="O57" t="n">
        <v>13.87</v>
      </c>
      <c r="P57" t="n">
        <v>13.82</v>
      </c>
      <c r="Q57" t="n">
        <v>13.82</v>
      </c>
    </row>
    <row r="58">
      <c r="A58" s="5" t="inlineStr">
        <is>
          <t>Dividendenrendite in %</t>
        </is>
      </c>
      <c r="B58" s="5" t="inlineStr">
        <is>
          <t>Dividend Yield in %</t>
        </is>
      </c>
      <c r="C58" t="n">
        <v>4.15</v>
      </c>
      <c r="D58" t="n">
        <v>5.38</v>
      </c>
      <c r="E58" t="n">
        <v>4.55</v>
      </c>
      <c r="F58" t="n">
        <v>2.41</v>
      </c>
      <c r="G58" t="n">
        <v>2.86</v>
      </c>
      <c r="H58" t="n">
        <v>7.78</v>
      </c>
      <c r="I58" t="n">
        <v>5.42</v>
      </c>
      <c r="J58" t="n">
        <v>4.76</v>
      </c>
      <c r="K58" t="n">
        <v>3.81</v>
      </c>
      <c r="L58" t="n">
        <v>3.75</v>
      </c>
      <c r="M58" t="n">
        <v>2.77</v>
      </c>
      <c r="N58" t="n">
        <v>2.29</v>
      </c>
      <c r="O58" t="n">
        <v>1.67</v>
      </c>
      <c r="P58" t="n">
        <v>1.33</v>
      </c>
      <c r="Q58" t="n">
        <v>1.33</v>
      </c>
    </row>
    <row r="59">
      <c r="A59" s="5" t="inlineStr">
        <is>
          <t>Gewinnrendite in %</t>
        </is>
      </c>
      <c r="B59" s="5" t="inlineStr">
        <is>
          <t>Return on profit in %</t>
        </is>
      </c>
      <c r="C59" t="inlineStr">
        <is>
          <t>-</t>
        </is>
      </c>
      <c r="D59" t="n">
        <v>4.4</v>
      </c>
      <c r="E59" t="n">
        <v>6</v>
      </c>
      <c r="F59" t="n">
        <v>5.8</v>
      </c>
      <c r="G59" t="n">
        <v>5.7</v>
      </c>
      <c r="H59" t="n">
        <v>-18.3</v>
      </c>
      <c r="I59" t="n">
        <v>-4.2</v>
      </c>
      <c r="J59" t="n">
        <v>10.7</v>
      </c>
      <c r="K59" t="n">
        <v>9.300000000000001</v>
      </c>
      <c r="L59" t="n">
        <v>9</v>
      </c>
      <c r="M59" t="n">
        <v>8</v>
      </c>
      <c r="N59" t="n">
        <v>6.5</v>
      </c>
      <c r="O59" t="n">
        <v>7</v>
      </c>
      <c r="P59" t="n">
        <v>3</v>
      </c>
      <c r="Q59" t="n">
        <v>3</v>
      </c>
    </row>
    <row r="60">
      <c r="A60" s="5" t="inlineStr">
        <is>
          <t>Eigenkapitalrendite in %</t>
        </is>
      </c>
      <c r="B60" s="5" t="inlineStr">
        <is>
          <t>Return on Equity in %</t>
        </is>
      </c>
      <c r="C60" t="inlineStr">
        <is>
          <t>-</t>
        </is>
      </c>
      <c r="D60" t="n">
        <v>5.27</v>
      </c>
      <c r="E60" t="n">
        <v>6.84</v>
      </c>
      <c r="F60" t="n">
        <v>13.15</v>
      </c>
      <c r="G60" t="n">
        <v>5.91</v>
      </c>
      <c r="H60" t="n">
        <v>-21.17</v>
      </c>
      <c r="I60" t="n">
        <v>-5.07</v>
      </c>
      <c r="J60" t="n">
        <v>12.37</v>
      </c>
      <c r="K60" t="n">
        <v>12.78</v>
      </c>
      <c r="L60" t="n">
        <v>11.66</v>
      </c>
      <c r="M60" t="n">
        <v>12.08</v>
      </c>
      <c r="N60" t="n">
        <v>10.18</v>
      </c>
      <c r="O60" t="n">
        <v>12.65</v>
      </c>
      <c r="P60" t="n">
        <v>6.32</v>
      </c>
      <c r="Q60" t="n">
        <v>6.32</v>
      </c>
    </row>
    <row r="61">
      <c r="A61" s="5" t="inlineStr">
        <is>
          <t>Umsatzrendite in %</t>
        </is>
      </c>
      <c r="B61" s="5" t="inlineStr">
        <is>
          <t>Return on sales in %</t>
        </is>
      </c>
      <c r="C61" t="inlineStr">
        <is>
          <t>-</t>
        </is>
      </c>
      <c r="D61" t="n">
        <v>1.38</v>
      </c>
      <c r="E61" t="n">
        <v>1.8</v>
      </c>
      <c r="F61" t="n">
        <v>1.87</v>
      </c>
      <c r="G61" t="n">
        <v>1.38</v>
      </c>
      <c r="H61" t="n">
        <v>-4.53</v>
      </c>
      <c r="I61" t="n">
        <v>-1.35</v>
      </c>
      <c r="J61" t="n">
        <v>3.57</v>
      </c>
      <c r="K61" t="n">
        <v>3.91</v>
      </c>
      <c r="L61" t="n">
        <v>3.84</v>
      </c>
      <c r="M61" t="n">
        <v>3.88</v>
      </c>
      <c r="N61" t="n">
        <v>3.17</v>
      </c>
      <c r="O61" t="n">
        <v>4.27</v>
      </c>
      <c r="P61" t="n">
        <v>1.99</v>
      </c>
      <c r="Q61" t="n">
        <v>1.99</v>
      </c>
    </row>
    <row r="62">
      <c r="A62" s="5" t="inlineStr">
        <is>
          <t>Gesamtkapitalrendite in %</t>
        </is>
      </c>
      <c r="B62" s="5" t="inlineStr">
        <is>
          <t>Total Return on Investment in %</t>
        </is>
      </c>
      <c r="C62" t="inlineStr">
        <is>
          <t>-</t>
        </is>
      </c>
      <c r="D62" t="n">
        <v>2.46</v>
      </c>
      <c r="E62" t="n">
        <v>3.22</v>
      </c>
      <c r="F62" t="n">
        <v>3.3</v>
      </c>
      <c r="G62" t="n">
        <v>2.39</v>
      </c>
      <c r="H62" t="n">
        <v>-8.300000000000001</v>
      </c>
      <c r="I62" t="n">
        <v>-2.22</v>
      </c>
      <c r="J62" t="n">
        <v>6.15</v>
      </c>
      <c r="K62" t="n">
        <v>7</v>
      </c>
      <c r="L62" t="n">
        <v>6.91</v>
      </c>
      <c r="M62" t="n">
        <v>6.83</v>
      </c>
      <c r="N62" t="n">
        <v>5.59</v>
      </c>
      <c r="O62" t="n">
        <v>7.26</v>
      </c>
      <c r="P62" t="n">
        <v>3.36</v>
      </c>
      <c r="Q62" t="n">
        <v>3.36</v>
      </c>
    </row>
    <row r="63">
      <c r="A63" s="5" t="inlineStr">
        <is>
          <t>Return on Investment in %</t>
        </is>
      </c>
      <c r="B63" s="5" t="inlineStr">
        <is>
          <t>Return on Investment in %</t>
        </is>
      </c>
      <c r="C63" t="inlineStr">
        <is>
          <t>-</t>
        </is>
      </c>
      <c r="D63" t="n">
        <v>2.81</v>
      </c>
      <c r="E63" t="n">
        <v>3.22</v>
      </c>
      <c r="F63" t="n">
        <v>3.3</v>
      </c>
      <c r="G63" t="n">
        <v>2.39</v>
      </c>
      <c r="H63" t="n">
        <v>-8.300000000000001</v>
      </c>
      <c r="I63" t="n">
        <v>-2.22</v>
      </c>
      <c r="J63" t="n">
        <v>6.15</v>
      </c>
      <c r="K63" t="n">
        <v>7</v>
      </c>
      <c r="L63" t="n">
        <v>6.91</v>
      </c>
      <c r="M63" t="n">
        <v>6.83</v>
      </c>
      <c r="N63" t="n">
        <v>5.59</v>
      </c>
      <c r="O63" t="n">
        <v>7.26</v>
      </c>
      <c r="P63" t="n">
        <v>3.36</v>
      </c>
      <c r="Q63" t="n">
        <v>3.36</v>
      </c>
    </row>
    <row r="64">
      <c r="A64" s="5" t="inlineStr">
        <is>
          <t>Arbeitsintensität in %</t>
        </is>
      </c>
      <c r="B64" s="5" t="inlineStr">
        <is>
          <t>Work Intensity in %</t>
        </is>
      </c>
      <c r="C64" t="inlineStr">
        <is>
          <t>-</t>
        </is>
      </c>
      <c r="D64" t="n">
        <v>13.54</v>
      </c>
      <c r="E64" t="n">
        <v>13.22</v>
      </c>
      <c r="F64" t="n">
        <v>12.72</v>
      </c>
      <c r="G64" t="n">
        <v>14.07</v>
      </c>
      <c r="H64" t="n">
        <v>12.47</v>
      </c>
      <c r="I64" t="n">
        <v>13.33</v>
      </c>
      <c r="J64" t="n">
        <v>12.75</v>
      </c>
      <c r="K64" t="n">
        <v>13.41</v>
      </c>
      <c r="L64" t="n">
        <v>12.44</v>
      </c>
      <c r="M64" t="n">
        <v>12.49</v>
      </c>
      <c r="N64" t="n">
        <v>12.96</v>
      </c>
      <c r="O64" t="n">
        <v>11.86</v>
      </c>
      <c r="P64" t="n">
        <v>10.18</v>
      </c>
      <c r="Q64" t="n">
        <v>10.18</v>
      </c>
    </row>
    <row r="65">
      <c r="A65" s="5" t="inlineStr">
        <is>
          <t>Eigenkapitalquote in %</t>
        </is>
      </c>
      <c r="B65" s="5" t="inlineStr">
        <is>
          <t>Equity Ratio in %</t>
        </is>
      </c>
      <c r="C65" t="inlineStr">
        <is>
          <t>-</t>
        </is>
      </c>
      <c r="D65" t="n">
        <v>53.4</v>
      </c>
      <c r="E65" t="n">
        <v>47.02</v>
      </c>
      <c r="F65" t="n">
        <v>25.08</v>
      </c>
      <c r="G65" t="n">
        <v>40.39</v>
      </c>
      <c r="H65" t="n">
        <v>39.19</v>
      </c>
      <c r="I65" t="n">
        <v>43.73</v>
      </c>
      <c r="J65" t="n">
        <v>49.68</v>
      </c>
      <c r="K65" t="n">
        <v>54.74</v>
      </c>
      <c r="L65" t="n">
        <v>59.24</v>
      </c>
      <c r="M65" t="n">
        <v>56.5</v>
      </c>
      <c r="N65" t="n">
        <v>54.95</v>
      </c>
      <c r="O65" t="n">
        <v>57.33</v>
      </c>
      <c r="P65" t="n">
        <v>53.28</v>
      </c>
      <c r="Q65" t="n">
        <v>53.28</v>
      </c>
    </row>
    <row r="66">
      <c r="A66" s="5" t="inlineStr">
        <is>
          <t>Fremdkapitalquote in %</t>
        </is>
      </c>
      <c r="B66" s="5" t="inlineStr">
        <is>
          <t>Debt Ratio in %</t>
        </is>
      </c>
      <c r="C66" t="inlineStr">
        <is>
          <t>-</t>
        </is>
      </c>
      <c r="D66" t="n">
        <v>46.6</v>
      </c>
      <c r="E66" t="n">
        <v>52.98</v>
      </c>
      <c r="F66" t="n">
        <v>74.92</v>
      </c>
      <c r="G66" t="n">
        <v>59.61</v>
      </c>
      <c r="H66" t="n">
        <v>60.81</v>
      </c>
      <c r="I66" t="n">
        <v>56.27</v>
      </c>
      <c r="J66" t="n">
        <v>50.32</v>
      </c>
      <c r="K66" t="n">
        <v>45.26</v>
      </c>
      <c r="L66" t="n">
        <v>40.76</v>
      </c>
      <c r="M66" t="n">
        <v>43.5</v>
      </c>
      <c r="N66" t="n">
        <v>45.05</v>
      </c>
      <c r="O66" t="n">
        <v>42.67</v>
      </c>
      <c r="P66" t="n">
        <v>46.72</v>
      </c>
      <c r="Q66" t="n">
        <v>46.72</v>
      </c>
    </row>
    <row r="67">
      <c r="A67" s="5" t="inlineStr">
        <is>
          <t>Verschuldungsgrad in %</t>
        </is>
      </c>
      <c r="B67" s="5" t="inlineStr">
        <is>
          <t>Finance Gearing in %</t>
        </is>
      </c>
      <c r="C67" t="inlineStr">
        <is>
          <t>-</t>
        </is>
      </c>
      <c r="D67" t="n">
        <v>87.26000000000001</v>
      </c>
      <c r="E67" t="n">
        <v>112.7</v>
      </c>
      <c r="F67" t="n">
        <v>298.71</v>
      </c>
      <c r="G67" t="n">
        <v>147.58</v>
      </c>
      <c r="H67" t="n">
        <v>155.18</v>
      </c>
      <c r="I67" t="n">
        <v>128.67</v>
      </c>
      <c r="J67" t="n">
        <v>101.28</v>
      </c>
      <c r="K67" t="n">
        <v>82.68000000000001</v>
      </c>
      <c r="L67" t="n">
        <v>68.8</v>
      </c>
      <c r="M67" t="n">
        <v>77.01000000000001</v>
      </c>
      <c r="N67" t="n">
        <v>81.98999999999999</v>
      </c>
      <c r="O67" t="n">
        <v>74.42</v>
      </c>
      <c r="P67" t="n">
        <v>87.7</v>
      </c>
      <c r="Q67" t="n">
        <v>87.7</v>
      </c>
    </row>
    <row r="68">
      <c r="A68" s="5" t="inlineStr">
        <is>
          <t>Bruttoergebnis Marge in %</t>
        </is>
      </c>
      <c r="B68" s="5" t="inlineStr">
        <is>
          <t>Gross Profit Marge in %</t>
        </is>
      </c>
      <c r="C68" t="n">
        <v>3.59</v>
      </c>
      <c r="D68" t="n">
        <v>3.42</v>
      </c>
      <c r="E68" t="n">
        <v>3.67</v>
      </c>
      <c r="F68" t="n">
        <v>3.7</v>
      </c>
      <c r="G68" t="n">
        <v>3.83</v>
      </c>
      <c r="H68" t="n">
        <v>4.53</v>
      </c>
      <c r="I68" t="n">
        <v>6.07</v>
      </c>
      <c r="J68" t="n">
        <v>6.66</v>
      </c>
      <c r="K68" t="n">
        <v>6.89</v>
      </c>
      <c r="L68" t="n">
        <v>6.97</v>
      </c>
      <c r="M68" t="n">
        <v>6.89</v>
      </c>
      <c r="N68" t="n">
        <v>6.28</v>
      </c>
      <c r="O68" t="n">
        <v>6.31</v>
      </c>
      <c r="P68" t="n">
        <v>5.1</v>
      </c>
    </row>
    <row r="69">
      <c r="A69" s="5" t="inlineStr">
        <is>
          <t>Kurzfristige Vermögensquote in %</t>
        </is>
      </c>
      <c r="B69" s="5" t="inlineStr">
        <is>
          <t>Current Assets Ratio in %</t>
        </is>
      </c>
      <c r="C69" t="n">
        <v>12.08</v>
      </c>
      <c r="D69" t="n">
        <v>13.54</v>
      </c>
      <c r="E69" t="n">
        <v>13.22</v>
      </c>
      <c r="F69" t="n">
        <v>12.72</v>
      </c>
      <c r="G69" t="n">
        <v>14.07</v>
      </c>
      <c r="H69" t="n">
        <v>12.47</v>
      </c>
      <c r="I69" t="n">
        <v>13.33</v>
      </c>
      <c r="J69" t="n">
        <v>12.75</v>
      </c>
      <c r="K69" t="n">
        <v>13.41</v>
      </c>
      <c r="L69" t="n">
        <v>12.44</v>
      </c>
      <c r="M69" t="n">
        <v>12.49</v>
      </c>
      <c r="N69" t="n">
        <v>12.96</v>
      </c>
      <c r="O69" t="n">
        <v>11.86</v>
      </c>
      <c r="P69" t="n">
        <v>10.18</v>
      </c>
    </row>
    <row r="70">
      <c r="A70" s="5" t="inlineStr">
        <is>
          <t>Nettogewinn Marge in %</t>
        </is>
      </c>
      <c r="B70" s="5" t="inlineStr">
        <is>
          <t>Net Profit Marge in %</t>
        </is>
      </c>
      <c r="C70" t="n">
        <v>1.98</v>
      </c>
      <c r="D70" t="n">
        <v>1.38</v>
      </c>
      <c r="E70" t="n">
        <v>1.8</v>
      </c>
      <c r="F70" t="n">
        <v>1.87</v>
      </c>
      <c r="G70" t="n">
        <v>1.38</v>
      </c>
      <c r="H70" t="n">
        <v>-4.53</v>
      </c>
      <c r="I70" t="n">
        <v>-1.35</v>
      </c>
      <c r="J70" t="n">
        <v>3.57</v>
      </c>
      <c r="K70" t="n">
        <v>3.91</v>
      </c>
      <c r="L70" t="n">
        <v>3.84</v>
      </c>
      <c r="M70" t="n">
        <v>3.88</v>
      </c>
      <c r="N70" t="n">
        <v>3.17</v>
      </c>
      <c r="O70" t="n">
        <v>4.27</v>
      </c>
      <c r="P70" t="n">
        <v>1.99</v>
      </c>
    </row>
    <row r="71">
      <c r="A71" s="5" t="inlineStr">
        <is>
          <t>Operative Ergebnis Marge in %</t>
        </is>
      </c>
      <c r="B71" s="5" t="inlineStr">
        <is>
          <t>EBIT Marge in %</t>
        </is>
      </c>
      <c r="C71" t="n">
        <v>2.97</v>
      </c>
      <c r="D71" t="n">
        <v>2.22</v>
      </c>
      <c r="E71" t="n">
        <v>2.65</v>
      </c>
      <c r="F71" t="n">
        <v>2.87</v>
      </c>
      <c r="G71" t="n">
        <v>1.95</v>
      </c>
      <c r="H71" t="n">
        <v>-4.14</v>
      </c>
      <c r="I71" t="n">
        <v>-0.54</v>
      </c>
      <c r="J71" t="n">
        <v>5.24</v>
      </c>
      <c r="K71" t="n">
        <v>5.51</v>
      </c>
      <c r="L71" t="n">
        <v>5.49</v>
      </c>
      <c r="M71" t="n">
        <v>5.89</v>
      </c>
      <c r="N71" t="n">
        <v>4.62</v>
      </c>
      <c r="O71" t="n">
        <v>4.72</v>
      </c>
      <c r="P71" t="n">
        <v>3.39</v>
      </c>
    </row>
    <row r="72">
      <c r="A72" s="5" t="inlineStr">
        <is>
          <t>Vermögensumsschlag in %</t>
        </is>
      </c>
      <c r="B72" s="5" t="inlineStr">
        <is>
          <t>Asset Turnover in %</t>
        </is>
      </c>
      <c r="C72" t="n">
        <v>160.59</v>
      </c>
      <c r="D72" t="n">
        <v>178.85</v>
      </c>
      <c r="E72" t="n">
        <v>178.57</v>
      </c>
      <c r="F72" t="n">
        <v>176.48</v>
      </c>
      <c r="G72" t="n">
        <v>173.37</v>
      </c>
      <c r="H72" t="n">
        <v>183.36</v>
      </c>
      <c r="I72" t="n">
        <v>164.79</v>
      </c>
      <c r="J72" t="n">
        <v>172.09</v>
      </c>
      <c r="K72" t="n">
        <v>179.16</v>
      </c>
      <c r="L72" t="n">
        <v>180.12</v>
      </c>
      <c r="M72" t="n">
        <v>175.91</v>
      </c>
      <c r="N72" t="n">
        <v>176.61</v>
      </c>
      <c r="O72" t="n">
        <v>169.84</v>
      </c>
      <c r="P72" t="n">
        <v>169.07</v>
      </c>
    </row>
    <row r="73">
      <c r="A73" s="5" t="inlineStr">
        <is>
          <t>Langfristige Vermögensquote in %</t>
        </is>
      </c>
      <c r="B73" s="5" t="inlineStr">
        <is>
          <t>Non-Current Assets Ratio in %</t>
        </is>
      </c>
      <c r="C73" t="inlineStr">
        <is>
          <t>-</t>
        </is>
      </c>
      <c r="D73" t="n">
        <v>86.45999999999999</v>
      </c>
      <c r="E73" t="n">
        <v>86.78</v>
      </c>
      <c r="F73" t="n">
        <v>87.28</v>
      </c>
      <c r="G73" t="n">
        <v>85.93000000000001</v>
      </c>
      <c r="H73" t="n">
        <v>87.53</v>
      </c>
      <c r="I73" t="n">
        <v>86.67</v>
      </c>
      <c r="J73" t="n">
        <v>87.25</v>
      </c>
      <c r="K73" t="n">
        <v>86.59</v>
      </c>
      <c r="L73" t="n">
        <v>87.56</v>
      </c>
      <c r="M73" t="n">
        <v>87.51000000000001</v>
      </c>
      <c r="N73" t="n">
        <v>87.04000000000001</v>
      </c>
      <c r="O73" t="n">
        <v>88.14</v>
      </c>
      <c r="P73" t="n">
        <v>89.81999999999999</v>
      </c>
    </row>
    <row r="74">
      <c r="A74" s="5" t="inlineStr">
        <is>
          <t>Gesamtkapitalrentabilität</t>
        </is>
      </c>
      <c r="B74" s="5" t="inlineStr">
        <is>
          <t>ROA Return on Assets in %</t>
        </is>
      </c>
      <c r="C74" t="n">
        <v>3.19</v>
      </c>
      <c r="D74" t="n">
        <v>2.46</v>
      </c>
      <c r="E74" t="n">
        <v>3.22</v>
      </c>
      <c r="F74" t="n">
        <v>3.3</v>
      </c>
      <c r="G74" t="n">
        <v>2.39</v>
      </c>
      <c r="H74" t="n">
        <v>-8.300000000000001</v>
      </c>
      <c r="I74" t="n">
        <v>-2.22</v>
      </c>
      <c r="J74" t="n">
        <v>6.15</v>
      </c>
      <c r="K74" t="n">
        <v>7</v>
      </c>
      <c r="L74" t="n">
        <v>6.91</v>
      </c>
      <c r="M74" t="n">
        <v>6.83</v>
      </c>
      <c r="N74" t="n">
        <v>5.59</v>
      </c>
      <c r="O74" t="n">
        <v>7.26</v>
      </c>
      <c r="P74" t="n">
        <v>3.36</v>
      </c>
    </row>
    <row r="75">
      <c r="A75" s="5" t="inlineStr">
        <is>
          <t>Ertrag des eingesetzten Kapitals</t>
        </is>
      </c>
      <c r="B75" s="5" t="inlineStr">
        <is>
          <t>ROCE Return on Cap. Empl. in %</t>
        </is>
      </c>
      <c r="C75" t="n">
        <v>6.92</v>
      </c>
      <c r="D75" t="n">
        <v>5.95</v>
      </c>
      <c r="E75" t="n">
        <v>6.95</v>
      </c>
      <c r="F75" t="n">
        <v>7.33</v>
      </c>
      <c r="G75" t="n">
        <v>4.79</v>
      </c>
      <c r="H75" t="n">
        <v>-10.09</v>
      </c>
      <c r="I75" t="n">
        <v>-1.21</v>
      </c>
      <c r="J75" t="n">
        <v>11.58</v>
      </c>
      <c r="K75" t="n">
        <v>12.88</v>
      </c>
      <c r="L75" t="n">
        <v>12.8</v>
      </c>
      <c r="M75" t="n">
        <v>13.73</v>
      </c>
      <c r="N75" t="n">
        <v>10.82</v>
      </c>
      <c r="O75" t="n">
        <v>10.58</v>
      </c>
      <c r="P75" t="n">
        <v>7.67</v>
      </c>
    </row>
    <row r="76">
      <c r="A76" s="5" t="inlineStr">
        <is>
          <t>Eigenkapital zu Anlagevermögen</t>
        </is>
      </c>
      <c r="B76" s="5" t="inlineStr">
        <is>
          <t>Equity to Fixed Assets in %</t>
        </is>
      </c>
      <c r="C76" t="inlineStr">
        <is>
          <t>-</t>
        </is>
      </c>
      <c r="D76" t="n">
        <v>54.02</v>
      </c>
      <c r="E76" t="n">
        <v>54.18</v>
      </c>
      <c r="F76" t="n">
        <v>28.74</v>
      </c>
      <c r="G76" t="n">
        <v>47</v>
      </c>
      <c r="H76" t="n">
        <v>44.77</v>
      </c>
      <c r="I76" t="n">
        <v>50.46</v>
      </c>
      <c r="J76" t="n">
        <v>56.94</v>
      </c>
      <c r="K76" t="n">
        <v>63.22</v>
      </c>
      <c r="L76" t="n">
        <v>67.66</v>
      </c>
      <c r="M76" t="n">
        <v>64.56</v>
      </c>
      <c r="N76" t="n">
        <v>63.13</v>
      </c>
      <c r="O76" t="n">
        <v>65.05</v>
      </c>
      <c r="P76" t="n">
        <v>59.31</v>
      </c>
    </row>
    <row r="77">
      <c r="A77" s="5" t="inlineStr">
        <is>
          <t>Liquidität Dritten Grades</t>
        </is>
      </c>
      <c r="B77" s="5" t="inlineStr">
        <is>
          <t>Current Ratio in %</t>
        </is>
      </c>
      <c r="C77" t="n">
        <v>38.84</v>
      </c>
      <c r="D77" t="n">
        <v>40.76</v>
      </c>
      <c r="E77" t="n">
        <v>41.48</v>
      </c>
      <c r="F77" t="n">
        <v>41.06</v>
      </c>
      <c r="G77" t="n">
        <v>47.62</v>
      </c>
      <c r="H77" t="n">
        <v>50.33</v>
      </c>
      <c r="I77" t="n">
        <v>49.77</v>
      </c>
      <c r="J77" t="n">
        <v>57.5</v>
      </c>
      <c r="K77" t="n">
        <v>57.4</v>
      </c>
      <c r="L77" t="n">
        <v>54.55</v>
      </c>
      <c r="M77" t="n">
        <v>50.84</v>
      </c>
      <c r="N77" t="n">
        <v>52.67</v>
      </c>
      <c r="O77" t="n">
        <v>48.89</v>
      </c>
      <c r="P77" t="n">
        <v>40.43</v>
      </c>
    </row>
    <row r="78">
      <c r="A78" s="5" t="inlineStr">
        <is>
          <t>Operativer Cashflow</t>
        </is>
      </c>
      <c r="B78" s="5" t="inlineStr">
        <is>
          <t>Operating Cashflow in M</t>
        </is>
      </c>
      <c r="C78" t="inlineStr">
        <is>
          <t>-</t>
        </is>
      </c>
      <c r="D78" t="n">
        <v>18423.04</v>
      </c>
      <c r="E78" t="n">
        <v>16562.68</v>
      </c>
      <c r="F78" t="n">
        <v>12544.32</v>
      </c>
      <c r="G78" t="n">
        <v>10764.35</v>
      </c>
      <c r="H78" t="n">
        <v>11231.35</v>
      </c>
      <c r="I78" t="n">
        <v>18306.4</v>
      </c>
      <c r="J78" t="n">
        <v>12574.56</v>
      </c>
      <c r="K78" t="n">
        <v>22008.24</v>
      </c>
      <c r="L78" t="n">
        <v>20998.2</v>
      </c>
      <c r="M78" t="n">
        <v>27613</v>
      </c>
      <c r="N78" t="n">
        <v>22933.6</v>
      </c>
      <c r="O78" t="n">
        <v>37254.82</v>
      </c>
      <c r="P78" t="n">
        <v>36996.14</v>
      </c>
    </row>
    <row r="79">
      <c r="A79" s="5" t="inlineStr">
        <is>
          <t>Aktienrückkauf</t>
        </is>
      </c>
      <c r="B79" s="5" t="inlineStr">
        <is>
          <t>Share Buyback in M</t>
        </is>
      </c>
      <c r="C79" t="n">
        <v>-37</v>
      </c>
      <c r="D79" t="n">
        <v>-12</v>
      </c>
      <c r="E79" t="n">
        <v>-20</v>
      </c>
      <c r="F79" t="n">
        <v>-1</v>
      </c>
      <c r="G79" t="n">
        <v>0</v>
      </c>
      <c r="H79" t="n">
        <v>0</v>
      </c>
      <c r="I79" t="n">
        <v>11</v>
      </c>
      <c r="J79" t="n">
        <v>312</v>
      </c>
      <c r="K79" t="n">
        <v>0</v>
      </c>
      <c r="L79" t="n">
        <v>-8</v>
      </c>
      <c r="M79" t="n">
        <v>-20</v>
      </c>
      <c r="N79" t="n">
        <v>56</v>
      </c>
      <c r="O79" t="n">
        <v>-9</v>
      </c>
      <c r="P79" t="n">
        <v>0</v>
      </c>
    </row>
    <row r="80">
      <c r="A80" s="5" t="inlineStr">
        <is>
          <t>Umsatzwachstum 1J in %</t>
        </is>
      </c>
      <c r="B80" s="5" t="inlineStr">
        <is>
          <t>Revenue Growth 1Y in %</t>
        </is>
      </c>
      <c r="C80" t="n">
        <v>-1.12</v>
      </c>
      <c r="D80" t="n">
        <v>2.74</v>
      </c>
      <c r="E80" t="n">
        <v>5.79</v>
      </c>
      <c r="F80" t="n">
        <v>1.21</v>
      </c>
      <c r="G80" t="n">
        <v>-4.13</v>
      </c>
      <c r="H80" t="n">
        <v>-4.89</v>
      </c>
      <c r="I80" t="n">
        <v>-2.41</v>
      </c>
      <c r="J80" t="n">
        <v>2.56</v>
      </c>
      <c r="K80" t="n">
        <v>7.18</v>
      </c>
      <c r="L80" t="n">
        <v>6.94</v>
      </c>
      <c r="M80" t="n">
        <v>6.07</v>
      </c>
      <c r="N80" t="n">
        <v>12.02</v>
      </c>
      <c r="O80" t="n">
        <v>4.07</v>
      </c>
      <c r="P80" t="inlineStr">
        <is>
          <t>-</t>
        </is>
      </c>
    </row>
    <row r="81">
      <c r="A81" s="5" t="inlineStr">
        <is>
          <t>Umsatzwachstum 3J in %</t>
        </is>
      </c>
      <c r="B81" s="5" t="inlineStr">
        <is>
          <t>Revenue Growth 3Y in %</t>
        </is>
      </c>
      <c r="C81" t="n">
        <v>2.47</v>
      </c>
      <c r="D81" t="n">
        <v>3.25</v>
      </c>
      <c r="E81" t="n">
        <v>0.96</v>
      </c>
      <c r="F81" t="n">
        <v>-2.6</v>
      </c>
      <c r="G81" t="n">
        <v>-3.81</v>
      </c>
      <c r="H81" t="n">
        <v>-1.58</v>
      </c>
      <c r="I81" t="n">
        <v>2.44</v>
      </c>
      <c r="J81" t="n">
        <v>5.56</v>
      </c>
      <c r="K81" t="n">
        <v>6.73</v>
      </c>
      <c r="L81" t="n">
        <v>8.34</v>
      </c>
      <c r="M81" t="n">
        <v>7.39</v>
      </c>
      <c r="N81" t="n">
        <v>5.36</v>
      </c>
      <c r="O81" t="inlineStr">
        <is>
          <t>-</t>
        </is>
      </c>
      <c r="P81" t="inlineStr">
        <is>
          <t>-</t>
        </is>
      </c>
    </row>
    <row r="82">
      <c r="A82" s="5" t="inlineStr">
        <is>
          <t>Umsatzwachstum 5J in %</t>
        </is>
      </c>
      <c r="B82" s="5" t="inlineStr">
        <is>
          <t>Revenue Growth 5Y in %</t>
        </is>
      </c>
      <c r="C82" t="n">
        <v>0.9</v>
      </c>
      <c r="D82" t="n">
        <v>0.14</v>
      </c>
      <c r="E82" t="n">
        <v>-0.89</v>
      </c>
      <c r="F82" t="n">
        <v>-1.53</v>
      </c>
      <c r="G82" t="n">
        <v>-0.34</v>
      </c>
      <c r="H82" t="n">
        <v>1.88</v>
      </c>
      <c r="I82" t="n">
        <v>4.07</v>
      </c>
      <c r="J82" t="n">
        <v>6.95</v>
      </c>
      <c r="K82" t="n">
        <v>7.26</v>
      </c>
      <c r="L82" t="n">
        <v>5.82</v>
      </c>
      <c r="M82" t="inlineStr">
        <is>
          <t>-</t>
        </is>
      </c>
      <c r="N82" t="inlineStr">
        <is>
          <t>-</t>
        </is>
      </c>
      <c r="O82" t="inlineStr">
        <is>
          <t>-</t>
        </is>
      </c>
      <c r="P82" t="inlineStr">
        <is>
          <t>-</t>
        </is>
      </c>
    </row>
    <row r="83">
      <c r="A83" s="5" t="inlineStr">
        <is>
          <t>Umsatzwachstum 10J in %</t>
        </is>
      </c>
      <c r="B83" s="5" t="inlineStr">
        <is>
          <t>Revenue Growth 10Y in %</t>
        </is>
      </c>
      <c r="C83" t="n">
        <v>1.39</v>
      </c>
      <c r="D83" t="n">
        <v>2.11</v>
      </c>
      <c r="E83" t="n">
        <v>3.03</v>
      </c>
      <c r="F83" t="n">
        <v>2.86</v>
      </c>
      <c r="G83" t="n">
        <v>2.74</v>
      </c>
      <c r="H83" t="inlineStr">
        <is>
          <t>-</t>
        </is>
      </c>
      <c r="I83" t="inlineStr">
        <is>
          <t>-</t>
        </is>
      </c>
      <c r="J83" t="inlineStr">
        <is>
          <t>-</t>
        </is>
      </c>
      <c r="K83" t="inlineStr">
        <is>
          <t>-</t>
        </is>
      </c>
      <c r="L83" t="inlineStr">
        <is>
          <t>-</t>
        </is>
      </c>
      <c r="M83" t="inlineStr">
        <is>
          <t>-</t>
        </is>
      </c>
      <c r="N83" t="inlineStr">
        <is>
          <t>-</t>
        </is>
      </c>
      <c r="O83" t="inlineStr">
        <is>
          <t>-</t>
        </is>
      </c>
      <c r="P83" t="inlineStr">
        <is>
          <t>-</t>
        </is>
      </c>
    </row>
    <row r="84">
      <c r="A84" s="5" t="inlineStr">
        <is>
          <t>Gewinnwachstum 1J in %</t>
        </is>
      </c>
      <c r="B84" s="5" t="inlineStr">
        <is>
          <t>Earnings Growth 1Y in %</t>
        </is>
      </c>
      <c r="C84" t="n">
        <v>42.62</v>
      </c>
      <c r="D84" t="n">
        <v>-21.54</v>
      </c>
      <c r="E84" t="n">
        <v>1.97</v>
      </c>
      <c r="F84" t="n">
        <v>37.39</v>
      </c>
      <c r="G84" t="n">
        <v>-129.17</v>
      </c>
      <c r="H84" t="n">
        <v>219.75</v>
      </c>
      <c r="I84" t="n">
        <v>-136.79</v>
      </c>
      <c r="J84" t="n">
        <v>-6.23</v>
      </c>
      <c r="K84" t="n">
        <v>9.18</v>
      </c>
      <c r="L84" t="n">
        <v>5.69</v>
      </c>
      <c r="M84" t="n">
        <v>30</v>
      </c>
      <c r="N84" t="n">
        <v>-16.97</v>
      </c>
      <c r="O84" t="n">
        <v>123.39</v>
      </c>
      <c r="P84" t="inlineStr">
        <is>
          <t>-</t>
        </is>
      </c>
    </row>
    <row r="85">
      <c r="A85" s="5" t="inlineStr">
        <is>
          <t>Gewinnwachstum 3J in %</t>
        </is>
      </c>
      <c r="B85" s="5" t="inlineStr">
        <is>
          <t>Earnings Growth 3Y in %</t>
        </is>
      </c>
      <c r="C85" t="n">
        <v>7.68</v>
      </c>
      <c r="D85" t="n">
        <v>5.94</v>
      </c>
      <c r="E85" t="n">
        <v>-29.94</v>
      </c>
      <c r="F85" t="n">
        <v>42.66</v>
      </c>
      <c r="G85" t="n">
        <v>-15.4</v>
      </c>
      <c r="H85" t="n">
        <v>25.58</v>
      </c>
      <c r="I85" t="n">
        <v>-44.61</v>
      </c>
      <c r="J85" t="n">
        <v>2.88</v>
      </c>
      <c r="K85" t="n">
        <v>14.96</v>
      </c>
      <c r="L85" t="n">
        <v>6.24</v>
      </c>
      <c r="M85" t="n">
        <v>45.47</v>
      </c>
      <c r="N85" t="n">
        <v>35.47</v>
      </c>
      <c r="O85" t="inlineStr">
        <is>
          <t>-</t>
        </is>
      </c>
      <c r="P85" t="inlineStr">
        <is>
          <t>-</t>
        </is>
      </c>
    </row>
    <row r="86">
      <c r="A86" s="5" t="inlineStr">
        <is>
          <t>Gewinnwachstum 5J in %</t>
        </is>
      </c>
      <c r="B86" s="5" t="inlineStr">
        <is>
          <t>Earnings Growth 5Y in %</t>
        </is>
      </c>
      <c r="C86" t="n">
        <v>-13.75</v>
      </c>
      <c r="D86" t="n">
        <v>21.68</v>
      </c>
      <c r="E86" t="n">
        <v>-1.37</v>
      </c>
      <c r="F86" t="n">
        <v>-3.01</v>
      </c>
      <c r="G86" t="n">
        <v>-8.65</v>
      </c>
      <c r="H86" t="n">
        <v>18.32</v>
      </c>
      <c r="I86" t="n">
        <v>-19.63</v>
      </c>
      <c r="J86" t="n">
        <v>4.33</v>
      </c>
      <c r="K86" t="n">
        <v>30.26</v>
      </c>
      <c r="L86" t="n">
        <v>28.42</v>
      </c>
      <c r="M86" t="inlineStr">
        <is>
          <t>-</t>
        </is>
      </c>
      <c r="N86" t="inlineStr">
        <is>
          <t>-</t>
        </is>
      </c>
      <c r="O86" t="inlineStr">
        <is>
          <t>-</t>
        </is>
      </c>
      <c r="P86" t="inlineStr">
        <is>
          <t>-</t>
        </is>
      </c>
    </row>
    <row r="87">
      <c r="A87" s="5" t="inlineStr">
        <is>
          <t>Gewinnwachstum 10J in %</t>
        </is>
      </c>
      <c r="B87" s="5" t="inlineStr">
        <is>
          <t>Earnings Growth 10Y in %</t>
        </is>
      </c>
      <c r="C87" t="n">
        <v>2.29</v>
      </c>
      <c r="D87" t="n">
        <v>1.03</v>
      </c>
      <c r="E87" t="n">
        <v>1.48</v>
      </c>
      <c r="F87" t="n">
        <v>13.62</v>
      </c>
      <c r="G87" t="n">
        <v>9.890000000000001</v>
      </c>
      <c r="H87" t="inlineStr">
        <is>
          <t>-</t>
        </is>
      </c>
      <c r="I87" t="inlineStr">
        <is>
          <t>-</t>
        </is>
      </c>
      <c r="J87" t="inlineStr">
        <is>
          <t>-</t>
        </is>
      </c>
      <c r="K87" t="inlineStr">
        <is>
          <t>-</t>
        </is>
      </c>
      <c r="L87" t="inlineStr">
        <is>
          <t>-</t>
        </is>
      </c>
      <c r="M87" t="inlineStr">
        <is>
          <t>-</t>
        </is>
      </c>
      <c r="N87" t="inlineStr">
        <is>
          <t>-</t>
        </is>
      </c>
      <c r="O87" t="inlineStr">
        <is>
          <t>-</t>
        </is>
      </c>
      <c r="P87" t="inlineStr">
        <is>
          <t>-</t>
        </is>
      </c>
    </row>
    <row r="88">
      <c r="A88" s="5" t="inlineStr">
        <is>
          <t>PEG Ratio</t>
        </is>
      </c>
      <c r="B88" s="5" t="inlineStr">
        <is>
          <t>KGW Kurs/Gewinn/Wachstum</t>
        </is>
      </c>
      <c r="C88" t="n">
        <v>-1.05</v>
      </c>
      <c r="D88" t="n">
        <v>1.04</v>
      </c>
      <c r="E88" t="n">
        <v>-12.19</v>
      </c>
      <c r="F88" t="n">
        <v>-5.71</v>
      </c>
      <c r="G88" t="n">
        <v>-2.02</v>
      </c>
      <c r="H88" t="inlineStr">
        <is>
          <t>-</t>
        </is>
      </c>
      <c r="I88" t="inlineStr">
        <is>
          <t>-</t>
        </is>
      </c>
      <c r="J88" t="n">
        <v>2.15</v>
      </c>
      <c r="K88" t="n">
        <v>0.35</v>
      </c>
      <c r="L88" t="n">
        <v>0.39</v>
      </c>
      <c r="M88" t="inlineStr">
        <is>
          <t>-</t>
        </is>
      </c>
      <c r="N88" t="inlineStr">
        <is>
          <t>-</t>
        </is>
      </c>
      <c r="O88" t="inlineStr">
        <is>
          <t>-</t>
        </is>
      </c>
      <c r="P88" t="inlineStr">
        <is>
          <t>-</t>
        </is>
      </c>
    </row>
    <row r="89">
      <c r="A89" s="5" t="inlineStr">
        <is>
          <t>EBIT-Wachstum 1J in %</t>
        </is>
      </c>
      <c r="B89" s="5" t="inlineStr">
        <is>
          <t>EBIT Growth 1Y in %</t>
        </is>
      </c>
      <c r="C89" t="n">
        <v>32.23</v>
      </c>
      <c r="D89" t="n">
        <v>-13.97</v>
      </c>
      <c r="E89" t="n">
        <v>-2.14</v>
      </c>
      <c r="F89" t="n">
        <v>49.04</v>
      </c>
      <c r="G89" t="n">
        <v>-145.11</v>
      </c>
      <c r="H89" t="n">
        <v>632.63</v>
      </c>
      <c r="I89" t="n">
        <v>-110.01</v>
      </c>
      <c r="J89" t="n">
        <v>-2.47</v>
      </c>
      <c r="K89" t="n">
        <v>7.63</v>
      </c>
      <c r="L89" t="n">
        <v>-0.33</v>
      </c>
      <c r="M89" t="n">
        <v>35.17</v>
      </c>
      <c r="N89" t="n">
        <v>9.640000000000001</v>
      </c>
      <c r="O89" t="n">
        <v>44.68</v>
      </c>
      <c r="P89" t="inlineStr">
        <is>
          <t>-</t>
        </is>
      </c>
    </row>
    <row r="90">
      <c r="A90" s="5" t="inlineStr">
        <is>
          <t>EBIT-Wachstum 3J in %</t>
        </is>
      </c>
      <c r="B90" s="5" t="inlineStr">
        <is>
          <t>EBIT Growth 3Y in %</t>
        </is>
      </c>
      <c r="C90" t="n">
        <v>5.37</v>
      </c>
      <c r="D90" t="n">
        <v>10.98</v>
      </c>
      <c r="E90" t="n">
        <v>-32.74</v>
      </c>
      <c r="F90" t="n">
        <v>178.85</v>
      </c>
      <c r="G90" t="n">
        <v>125.84</v>
      </c>
      <c r="H90" t="n">
        <v>173.38</v>
      </c>
      <c r="I90" t="n">
        <v>-34.95</v>
      </c>
      <c r="J90" t="n">
        <v>1.61</v>
      </c>
      <c r="K90" t="n">
        <v>14.16</v>
      </c>
      <c r="L90" t="n">
        <v>14.83</v>
      </c>
      <c r="M90" t="n">
        <v>29.83</v>
      </c>
      <c r="N90" t="n">
        <v>18.11</v>
      </c>
      <c r="O90" t="inlineStr">
        <is>
          <t>-</t>
        </is>
      </c>
      <c r="P90" t="inlineStr">
        <is>
          <t>-</t>
        </is>
      </c>
    </row>
    <row r="91">
      <c r="A91" s="5" t="inlineStr">
        <is>
          <t>EBIT-Wachstum 5J in %</t>
        </is>
      </c>
      <c r="B91" s="5" t="inlineStr">
        <is>
          <t>EBIT Growth 5Y in %</t>
        </is>
      </c>
      <c r="C91" t="n">
        <v>-15.99</v>
      </c>
      <c r="D91" t="n">
        <v>104.09</v>
      </c>
      <c r="E91" t="n">
        <v>84.88</v>
      </c>
      <c r="F91" t="n">
        <v>84.81999999999999</v>
      </c>
      <c r="G91" t="n">
        <v>76.53</v>
      </c>
      <c r="H91" t="n">
        <v>105.49</v>
      </c>
      <c r="I91" t="n">
        <v>-14</v>
      </c>
      <c r="J91" t="n">
        <v>9.93</v>
      </c>
      <c r="K91" t="n">
        <v>19.36</v>
      </c>
      <c r="L91" t="n">
        <v>17.83</v>
      </c>
      <c r="M91" t="inlineStr">
        <is>
          <t>-</t>
        </is>
      </c>
      <c r="N91" t="inlineStr">
        <is>
          <t>-</t>
        </is>
      </c>
      <c r="O91" t="inlineStr">
        <is>
          <t>-</t>
        </is>
      </c>
      <c r="P91" t="inlineStr">
        <is>
          <t>-</t>
        </is>
      </c>
    </row>
    <row r="92">
      <c r="A92" s="5" t="inlineStr">
        <is>
          <t>EBIT-Wachstum 10J in %</t>
        </is>
      </c>
      <c r="B92" s="5" t="inlineStr">
        <is>
          <t>EBIT Growth 10Y in %</t>
        </is>
      </c>
      <c r="C92" t="n">
        <v>44.75</v>
      </c>
      <c r="D92" t="n">
        <v>45.04</v>
      </c>
      <c r="E92" t="n">
        <v>47.4</v>
      </c>
      <c r="F92" t="n">
        <v>52.09</v>
      </c>
      <c r="G92" t="n">
        <v>47.18</v>
      </c>
      <c r="H92" t="inlineStr">
        <is>
          <t>-</t>
        </is>
      </c>
      <c r="I92" t="inlineStr">
        <is>
          <t>-</t>
        </is>
      </c>
      <c r="J92" t="inlineStr">
        <is>
          <t>-</t>
        </is>
      </c>
      <c r="K92" t="inlineStr">
        <is>
          <t>-</t>
        </is>
      </c>
      <c r="L92" t="inlineStr">
        <is>
          <t>-</t>
        </is>
      </c>
      <c r="M92" t="inlineStr">
        <is>
          <t>-</t>
        </is>
      </c>
      <c r="N92" t="inlineStr">
        <is>
          <t>-</t>
        </is>
      </c>
      <c r="O92" t="inlineStr">
        <is>
          <t>-</t>
        </is>
      </c>
      <c r="P92" t="inlineStr">
        <is>
          <t>-</t>
        </is>
      </c>
    </row>
    <row r="93">
      <c r="A93" s="5" t="inlineStr">
        <is>
          <t>Op.Cashflow Wachstum 1J in %</t>
        </is>
      </c>
      <c r="B93" s="5" t="inlineStr">
        <is>
          <t>Op.Cashflow Wachstum 1Y in %</t>
        </is>
      </c>
      <c r="C93" t="inlineStr">
        <is>
          <t>-</t>
        </is>
      </c>
      <c r="D93" t="n">
        <v>10.67</v>
      </c>
      <c r="E93" t="n">
        <v>30.91</v>
      </c>
      <c r="F93" t="n">
        <v>16.49</v>
      </c>
      <c r="G93" t="n">
        <v>-4.16</v>
      </c>
      <c r="H93" t="n">
        <v>-38.65</v>
      </c>
      <c r="I93" t="n">
        <v>46.27</v>
      </c>
      <c r="J93" t="n">
        <v>-35.27</v>
      </c>
      <c r="K93" t="n">
        <v>4.81</v>
      </c>
      <c r="L93" t="n">
        <v>-24.18</v>
      </c>
      <c r="M93" t="n">
        <v>19.5</v>
      </c>
      <c r="N93" t="n">
        <v>-37.13</v>
      </c>
      <c r="O93" t="n">
        <v>0.36</v>
      </c>
      <c r="P93" t="inlineStr">
        <is>
          <t>-</t>
        </is>
      </c>
    </row>
    <row r="94">
      <c r="A94" s="5" t="inlineStr">
        <is>
          <t>Op.Cashflow Wachstum 3J in %</t>
        </is>
      </c>
      <c r="B94" s="5" t="inlineStr">
        <is>
          <t>Op.Cashflow Wachstum 3Y in %</t>
        </is>
      </c>
      <c r="C94" t="inlineStr">
        <is>
          <t>-</t>
        </is>
      </c>
      <c r="D94" t="n">
        <v>19.36</v>
      </c>
      <c r="E94" t="n">
        <v>14.41</v>
      </c>
      <c r="F94" t="n">
        <v>-8.77</v>
      </c>
      <c r="G94" t="n">
        <v>1.15</v>
      </c>
      <c r="H94" t="n">
        <v>-9.220000000000001</v>
      </c>
      <c r="I94" t="n">
        <v>5.27</v>
      </c>
      <c r="J94" t="n">
        <v>-18.21</v>
      </c>
      <c r="K94" t="n">
        <v>0.04</v>
      </c>
      <c r="L94" t="n">
        <v>-13.94</v>
      </c>
      <c r="M94" t="n">
        <v>-5.76</v>
      </c>
      <c r="N94" t="n">
        <v>-12.26</v>
      </c>
      <c r="O94" t="inlineStr">
        <is>
          <t>-</t>
        </is>
      </c>
      <c r="P94" t="inlineStr">
        <is>
          <t>-</t>
        </is>
      </c>
    </row>
    <row r="95">
      <c r="A95" s="5" t="inlineStr">
        <is>
          <t>Op.Cashflow Wachstum 5J in %</t>
        </is>
      </c>
      <c r="B95" s="5" t="inlineStr">
        <is>
          <t>Op.Cashflow Wachstum 5Y in %</t>
        </is>
      </c>
      <c r="C95" t="inlineStr">
        <is>
          <t>-</t>
        </is>
      </c>
      <c r="D95" t="n">
        <v>3.05</v>
      </c>
      <c r="E95" t="n">
        <v>10.17</v>
      </c>
      <c r="F95" t="n">
        <v>-3.06</v>
      </c>
      <c r="G95" t="n">
        <v>-5.4</v>
      </c>
      <c r="H95" t="n">
        <v>-9.4</v>
      </c>
      <c r="I95" t="n">
        <v>2.23</v>
      </c>
      <c r="J95" t="n">
        <v>-14.45</v>
      </c>
      <c r="K95" t="n">
        <v>-7.33</v>
      </c>
      <c r="L95" t="n">
        <v>-8.289999999999999</v>
      </c>
      <c r="M95" t="inlineStr">
        <is>
          <t>-</t>
        </is>
      </c>
      <c r="N95" t="inlineStr">
        <is>
          <t>-</t>
        </is>
      </c>
      <c r="O95" t="inlineStr">
        <is>
          <t>-</t>
        </is>
      </c>
      <c r="P95" t="inlineStr">
        <is>
          <t>-</t>
        </is>
      </c>
    </row>
    <row r="96">
      <c r="A96" s="5" t="inlineStr">
        <is>
          <t>Op.Cashflow Wachstum 10J in %</t>
        </is>
      </c>
      <c r="B96" s="5" t="inlineStr">
        <is>
          <t>Op.Cashflow Wachstum 10Y in %</t>
        </is>
      </c>
      <c r="C96" t="inlineStr">
        <is>
          <t>-</t>
        </is>
      </c>
      <c r="D96" t="n">
        <v>2.64</v>
      </c>
      <c r="E96" t="n">
        <v>-2.14</v>
      </c>
      <c r="F96" t="n">
        <v>-5.2</v>
      </c>
      <c r="G96" t="n">
        <v>-6.85</v>
      </c>
      <c r="H96" t="inlineStr">
        <is>
          <t>-</t>
        </is>
      </c>
      <c r="I96" t="inlineStr">
        <is>
          <t>-</t>
        </is>
      </c>
      <c r="J96" t="inlineStr">
        <is>
          <t>-</t>
        </is>
      </c>
      <c r="K96" t="inlineStr">
        <is>
          <t>-</t>
        </is>
      </c>
      <c r="L96" t="inlineStr">
        <is>
          <t>-</t>
        </is>
      </c>
      <c r="M96" t="inlineStr">
        <is>
          <t>-</t>
        </is>
      </c>
      <c r="N96" t="inlineStr">
        <is>
          <t>-</t>
        </is>
      </c>
      <c r="O96" t="inlineStr">
        <is>
          <t>-</t>
        </is>
      </c>
      <c r="P96" t="inlineStr">
        <is>
          <t>-</t>
        </is>
      </c>
    </row>
    <row r="97">
      <c r="A97" s="5" t="inlineStr">
        <is>
          <t>Working Capital in Mio</t>
        </is>
      </c>
      <c r="B97" s="5" t="inlineStr">
        <is>
          <t>Working Capital in M</t>
        </is>
      </c>
      <c r="C97" t="inlineStr">
        <is>
          <t>-</t>
        </is>
      </c>
      <c r="D97" t="n">
        <v>-1952</v>
      </c>
      <c r="E97" t="n">
        <v>-1803</v>
      </c>
      <c r="F97" t="n">
        <v>-1688</v>
      </c>
      <c r="G97" t="n">
        <v>-1439</v>
      </c>
      <c r="H97" t="n">
        <v>-1129</v>
      </c>
      <c r="I97" t="n">
        <v>-1443</v>
      </c>
      <c r="J97" t="n">
        <v>-992</v>
      </c>
      <c r="K97" t="n">
        <v>-981</v>
      </c>
      <c r="L97" t="n">
        <v>-948</v>
      </c>
      <c r="M97" t="n">
        <v>-1058</v>
      </c>
      <c r="N97" t="n">
        <v>-958</v>
      </c>
      <c r="O97" t="n">
        <v>-947</v>
      </c>
      <c r="P97" t="n">
        <v>-1105</v>
      </c>
      <c r="Q97" t="n">
        <v>-1105</v>
      </c>
    </row>
  </sheetData>
  <pageMargins bottom="1" footer="0.5" header="0.5" left="0.75" right="0.75" top="1"/>
</worksheet>
</file>

<file path=xl/worksheets/sheet63.xml><?xml version="1.0" encoding="utf-8"?>
<worksheet xmlns="http://schemas.openxmlformats.org/spreadsheetml/2006/main">
  <sheetPr>
    <outlinePr summaryBelow="1" summaryRight="1"/>
    <pageSetUpPr/>
  </sheetPr>
  <dimension ref="A1:P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20"/>
    <col customWidth="1" max="15" min="15" width="10"/>
    <col customWidth="1" max="16" min="16" width="10"/>
  </cols>
  <sheetData>
    <row r="1">
      <c r="A1" s="1" t="inlineStr">
        <is>
          <t xml:space="preserve">NATIONAL GRID </t>
        </is>
      </c>
      <c r="B1" s="2" t="inlineStr">
        <is>
          <t>WKN: A2DQWX  ISIN: GB00BDR05C01  US-Symbol:NGGTF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+44-20-7004-3000</t>
        </is>
      </c>
      <c r="G4" t="inlineStr">
        <is>
          <t>15.01.2020</t>
        </is>
      </c>
      <c r="H4" t="inlineStr">
        <is>
          <t>Dividend Payout</t>
        </is>
      </c>
      <c r="J4" t="inlineStr">
        <is>
          <t>BlackRock Inc</t>
        </is>
      </c>
      <c r="L4" t="inlineStr">
        <is>
          <t>7,29%</t>
        </is>
      </c>
    </row>
    <row r="5">
      <c r="A5" s="5" t="inlineStr">
        <is>
          <t>Ticker</t>
        </is>
      </c>
      <c r="B5" t="inlineStr">
        <is>
          <t>NNGF</t>
        </is>
      </c>
      <c r="C5" s="5" t="inlineStr">
        <is>
          <t>Fax</t>
        </is>
      </c>
      <c r="D5" s="5" t="inlineStr"/>
      <c r="E5" t="inlineStr">
        <is>
          <t>-</t>
        </is>
      </c>
      <c r="G5" t="inlineStr">
        <is>
          <t>18.06.2020</t>
        </is>
      </c>
      <c r="H5" t="inlineStr">
        <is>
          <t>Preliminary Results</t>
        </is>
      </c>
      <c r="J5" t="inlineStr">
        <is>
          <t>Competrol International Investments Limited</t>
        </is>
      </c>
      <c r="L5" t="inlineStr">
        <is>
          <t>3,69%</t>
        </is>
      </c>
    </row>
    <row r="6">
      <c r="A6" s="5" t="inlineStr">
        <is>
          <t>Gelistet Seit / Listed Since</t>
        </is>
      </c>
      <c r="B6" t="inlineStr">
        <is>
          <t>-</t>
        </is>
      </c>
      <c r="C6" s="5" t="inlineStr">
        <is>
          <t>Internet</t>
        </is>
      </c>
      <c r="D6" s="5" t="inlineStr"/>
      <c r="E6" t="inlineStr">
        <is>
          <t>http://www.nationalgrid.com</t>
        </is>
      </c>
      <c r="G6" t="inlineStr">
        <is>
          <t>04.06.2020</t>
        </is>
      </c>
      <c r="H6" t="inlineStr">
        <is>
          <t>Ex Dividend</t>
        </is>
      </c>
      <c r="J6" t="inlineStr">
        <is>
          <t>Capital Group Companies, Inc</t>
        </is>
      </c>
      <c r="L6" t="inlineStr">
        <is>
          <t>3,88%</t>
        </is>
      </c>
    </row>
    <row r="7">
      <c r="A7" s="5" t="inlineStr">
        <is>
          <t>Nominalwert / Nominal Value</t>
        </is>
      </c>
      <c r="B7" t="inlineStr">
        <is>
          <t>-</t>
        </is>
      </c>
      <c r="C7" s="5" t="inlineStr">
        <is>
          <t>Inv. Relations Telefon / Phone</t>
        </is>
      </c>
      <c r="D7" s="5" t="inlineStr"/>
      <c r="E7" t="inlineStr">
        <is>
          <t>+44-20-7004-3170</t>
        </is>
      </c>
      <c r="G7" t="inlineStr">
        <is>
          <t>27.07.2020</t>
        </is>
      </c>
      <c r="H7" t="inlineStr">
        <is>
          <t>Annual General Meeting</t>
        </is>
      </c>
      <c r="J7" t="inlineStr">
        <is>
          <t>Freefloat</t>
        </is>
      </c>
      <c r="L7" t="inlineStr">
        <is>
          <t>85,14%</t>
        </is>
      </c>
    </row>
    <row r="8">
      <c r="A8" s="5" t="inlineStr">
        <is>
          <t>Land / Country</t>
        </is>
      </c>
      <c r="B8" t="inlineStr">
        <is>
          <t>Großbritannien</t>
        </is>
      </c>
      <c r="C8" s="5" t="inlineStr">
        <is>
          <t>Inv. Relations E-Mail</t>
        </is>
      </c>
      <c r="D8" s="5" t="inlineStr"/>
      <c r="E8" t="inlineStr">
        <is>
          <t>investor.relations@nationalgrid.com</t>
        </is>
      </c>
      <c r="G8" t="inlineStr">
        <is>
          <t>19.08.2020</t>
        </is>
      </c>
      <c r="H8" t="inlineStr">
        <is>
          <t>Dividend Payout</t>
        </is>
      </c>
    </row>
    <row r="9">
      <c r="A9" s="5" t="inlineStr">
        <is>
          <t>Währung / Currency</t>
        </is>
      </c>
      <c r="B9" t="inlineStr">
        <is>
          <t>GBP</t>
        </is>
      </c>
      <c r="C9" s="5" t="inlineStr">
        <is>
          <t>Kontaktperson / Contact Person</t>
        </is>
      </c>
      <c r="D9" s="5" t="inlineStr"/>
      <c r="E9" t="inlineStr">
        <is>
          <t>Aarti Singhal</t>
        </is>
      </c>
    </row>
    <row r="10">
      <c r="A10" s="5" t="inlineStr">
        <is>
          <t>Branche / Industry</t>
        </is>
      </c>
      <c r="B10" t="inlineStr">
        <is>
          <t>Others Utilities</t>
        </is>
      </c>
      <c r="C10" s="5" t="inlineStr"/>
      <c r="D10" s="5" t="inlineStr"/>
    </row>
    <row r="11">
      <c r="A11" s="5" t="inlineStr">
        <is>
          <t>Sektor / Sector</t>
        </is>
      </c>
      <c r="B11" t="inlineStr">
        <is>
          <t>Provider</t>
        </is>
      </c>
    </row>
    <row r="12">
      <c r="A12" s="5" t="inlineStr">
        <is>
          <t>Typ / Genre</t>
        </is>
      </c>
      <c r="B12" t="inlineStr">
        <is>
          <t>Namensaktie</t>
        </is>
      </c>
    </row>
    <row r="13">
      <c r="A13" s="5" t="inlineStr">
        <is>
          <t>Adresse / Address</t>
        </is>
      </c>
      <c r="B13" t="inlineStr">
        <is>
          <t>National Grid plc1-3 Strand  UK-London WC2N 5EH</t>
        </is>
      </c>
    </row>
    <row r="14">
      <c r="A14" s="5" t="inlineStr">
        <is>
          <t>Management</t>
        </is>
      </c>
      <c r="B14" t="inlineStr">
        <is>
          <t>John Pettigrew, Nicola Shaw, Dean Seavers, Andy Agg, Badar Khan, Alison Kay, Adriana Karaboutis, Andy Doyle, Barney Wyld</t>
        </is>
      </c>
    </row>
    <row r="15">
      <c r="A15" s="5" t="inlineStr">
        <is>
          <t>Aufsichtsrat / Board</t>
        </is>
      </c>
      <c r="B15" t="inlineStr">
        <is>
          <t>Sir Peter Gershon, John Pettigrew, Nicola Shaw, Dean Seavers, Andy Agg, Jonathan Dawson, Therese Esperdy, Paul Golby, Amanda Mesler, Earl Shipp, Jonathan Silver, Mark Williamson, Alison Kay</t>
        </is>
      </c>
    </row>
    <row r="16">
      <c r="A16" s="5" t="inlineStr">
        <is>
          <t>Beschreibung</t>
        </is>
      </c>
      <c r="B16" t="inlineStr">
        <is>
          <t>National Grid plc ist eine international tätige Unternehmensgruppe im Bereich Energieversorgung. Die Geschäftssegmente sind in UK Stromübertragung, UK Gasversorgung, UK Gasverteilung und US Regulated strukturiert. Der Konzern besitzt und betreibt Stromübertragungsnetze in Grossbritannien und Wales wie auch den nordöstlichen Staaten der USA und unterhält Stromübertragungsnetze in Schottland. Außerdem ist National Grid als koordinierender Netzbetreiber in Großbritannien wie auch in der Stromverteilung in den USA aktiv. Des Weiteren ist National Grid als Gasversorger in Grossbritannien mit einem landesweiten Netzwerk an Hochdruckleitungen aktiv. Zusätzlich bietet National Grid Dienstleitungen im Bereich Installationen, Wartung und Zählerablesung für nationale und internationale Gas-und Stromversorger an und betreibt LNG Speicherterminals in Grossbritannien und in den USA. Der Hauptsitz der Gesellschaft ist in London, UK. Am 8. Dezember 2016 gab die National Grid plc eine Vereinbarung zum Verkauf ihrer 61% igen Beteiligung an ihrem britischen Gasverteilungsgeschäft ("NGGD") an ein Konsortium mit langfristigen Investoren bekannt. Der Abschluss der Transaktion ist abhängig vom Entscheid der Fusionskontrolle der Europäischen Kommission. Vorbehaltlich der Bewilligung erwartet National Grid, den Abschluss der Transaktion bis 31. März 2017. Copyright 2014 FINANCE BASE AG</t>
        </is>
      </c>
    </row>
    <row r="17">
      <c r="A17" s="5" t="inlineStr">
        <is>
          <t>Profile</t>
        </is>
      </c>
      <c r="B17" t="inlineStr">
        <is>
          <t>National Grid plc is a group of companies internationally active in the field of energy supply. The operating segments are in UK electricity transmission, gas supply UK, UK gas distribution and US Regulated structured. The Group owns and operates electricity transmission networks in the UK and Wales as well as the northeastern United States and maintains power transmission grids in Scotland. In addition, National Grid is active as a coordinating network operators in the UK and in the current distribution in the United States. Furthermore, National Grid active as a gas supplier in the UK with a nationwide network of high-pressure lines. In addition, National Grid provides services in the field of installation, maintenance and meter reading for domestic and international gas and electricity suppliers and operates LNG storage terminals in the UK and the US. The company is headquartered in London, UK. On 8 December 2016, the National Grid plc announced an agreement to sell its 61% stake in its UK gas distribution business ( "NGGD") to a consortium with long-term investors known. Completion of the transaction is dependent on the decision of the merger of the European Commission. Subject to the approval expected National Grid, the completion of the transaction until March 31, 2017.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31.03</t>
        </is>
      </c>
      <c r="B19" s="5" t="inlineStr">
        <is>
          <t>Balance Sheet in M  GBP per  31.03</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14933</v>
      </c>
      <c r="D20" t="n">
        <v>15250</v>
      </c>
      <c r="E20" t="n">
        <v>15035</v>
      </c>
      <c r="F20" t="n">
        <v>15115</v>
      </c>
      <c r="G20" t="n">
        <v>15201</v>
      </c>
      <c r="H20" t="n">
        <v>14809</v>
      </c>
      <c r="I20" t="n">
        <v>14359</v>
      </c>
      <c r="J20" t="n">
        <v>13832</v>
      </c>
      <c r="K20" t="n">
        <v>14343</v>
      </c>
      <c r="L20" t="n">
        <v>13988</v>
      </c>
      <c r="M20" t="n">
        <v>15624</v>
      </c>
      <c r="N20" t="n">
        <v>11498</v>
      </c>
      <c r="O20" t="n">
        <v>8948</v>
      </c>
      <c r="P20" t="n">
        <v>8948</v>
      </c>
    </row>
    <row r="21">
      <c r="A21" s="5" t="inlineStr">
        <is>
          <t>Operatives Ergebnis (EBIT)</t>
        </is>
      </c>
      <c r="B21" s="5" t="inlineStr">
        <is>
          <t>EBIT Earning Before Interest &amp; Tax</t>
        </is>
      </c>
      <c r="C21" t="n">
        <v>2870</v>
      </c>
      <c r="D21" t="n">
        <v>3493</v>
      </c>
      <c r="E21" t="n">
        <v>3208</v>
      </c>
      <c r="F21" t="n">
        <v>4085</v>
      </c>
      <c r="G21" t="n">
        <v>3780</v>
      </c>
      <c r="H21" t="n">
        <v>3735</v>
      </c>
      <c r="I21" t="n">
        <v>3754</v>
      </c>
      <c r="J21" t="n">
        <v>3539</v>
      </c>
      <c r="K21" t="n">
        <v>3745</v>
      </c>
      <c r="L21" t="n">
        <v>3293</v>
      </c>
      <c r="M21" t="n">
        <v>2623</v>
      </c>
      <c r="N21" t="n">
        <v>2964</v>
      </c>
      <c r="O21" t="n">
        <v>2513</v>
      </c>
      <c r="P21" t="n">
        <v>2513</v>
      </c>
    </row>
    <row r="22">
      <c r="A22" s="5" t="inlineStr">
        <is>
          <t>Finanzergebnis</t>
        </is>
      </c>
      <c r="B22" s="5" t="inlineStr">
        <is>
          <t>Financial Result</t>
        </is>
      </c>
      <c r="C22" t="n">
        <v>-1029</v>
      </c>
      <c r="D22" t="n">
        <v>-785</v>
      </c>
      <c r="E22" t="n">
        <v>-1024</v>
      </c>
      <c r="F22" t="n">
        <v>-1053</v>
      </c>
      <c r="G22" t="n">
        <v>-1152</v>
      </c>
      <c r="H22" t="n">
        <v>-987</v>
      </c>
      <c r="I22" t="n">
        <v>-834</v>
      </c>
      <c r="J22" t="n">
        <v>-980</v>
      </c>
      <c r="K22" t="n">
        <v>-1121</v>
      </c>
      <c r="L22" t="n">
        <v>-1100</v>
      </c>
      <c r="M22" t="n">
        <v>-1229</v>
      </c>
      <c r="N22" t="n">
        <v>-772</v>
      </c>
      <c r="O22" t="n">
        <v>-762</v>
      </c>
      <c r="P22" t="n">
        <v>-762</v>
      </c>
    </row>
    <row r="23">
      <c r="A23" s="5" t="inlineStr">
        <is>
          <t>Ergebnis vor Steuer (EBT)</t>
        </is>
      </c>
      <c r="B23" s="5" t="inlineStr">
        <is>
          <t>EBT Earning Before Tax</t>
        </is>
      </c>
      <c r="C23" t="n">
        <v>1841</v>
      </c>
      <c r="D23" t="n">
        <v>2708</v>
      </c>
      <c r="E23" t="n">
        <v>2184</v>
      </c>
      <c r="F23" t="n">
        <v>3032</v>
      </c>
      <c r="G23" t="n">
        <v>2628</v>
      </c>
      <c r="H23" t="n">
        <v>2748</v>
      </c>
      <c r="I23" t="n">
        <v>2920</v>
      </c>
      <c r="J23" t="n">
        <v>2559</v>
      </c>
      <c r="K23" t="n">
        <v>2624</v>
      </c>
      <c r="L23" t="n">
        <v>2193</v>
      </c>
      <c r="M23" t="n">
        <v>1394</v>
      </c>
      <c r="N23" t="n">
        <v>2192</v>
      </c>
      <c r="O23" t="n">
        <v>1751</v>
      </c>
      <c r="P23" t="n">
        <v>1751</v>
      </c>
    </row>
    <row r="24">
      <c r="A24" s="5" t="inlineStr">
        <is>
          <t>Ergebnis nach Steuer</t>
        </is>
      </c>
      <c r="B24" s="5" t="inlineStr">
        <is>
          <t>Earnings after tax</t>
        </is>
      </c>
      <c r="C24" t="n">
        <v>1502</v>
      </c>
      <c r="D24" t="n">
        <v>3592</v>
      </c>
      <c r="E24" t="n">
        <v>1810</v>
      </c>
      <c r="F24" t="n">
        <v>2594</v>
      </c>
      <c r="G24" t="n">
        <v>2011</v>
      </c>
      <c r="H24" t="n">
        <v>2464</v>
      </c>
      <c r="I24" t="n">
        <v>2296</v>
      </c>
      <c r="J24" t="n">
        <v>2038</v>
      </c>
      <c r="K24" t="n">
        <v>2163</v>
      </c>
      <c r="L24" t="n">
        <v>1389</v>
      </c>
      <c r="M24" t="n">
        <v>922</v>
      </c>
      <c r="N24" t="n">
        <v>1581</v>
      </c>
      <c r="O24" t="n">
        <v>1310</v>
      </c>
      <c r="P24" t="n">
        <v>1310</v>
      </c>
    </row>
    <row r="25">
      <c r="A25" s="5" t="inlineStr">
        <is>
          <t>Minderheitenanteil</t>
        </is>
      </c>
      <c r="B25" s="5" t="inlineStr">
        <is>
          <t>Minority Share</t>
        </is>
      </c>
      <c r="C25" t="n">
        <v>-3</v>
      </c>
      <c r="D25" t="n">
        <v>-1</v>
      </c>
      <c r="E25" t="inlineStr">
        <is>
          <t>-</t>
        </is>
      </c>
      <c r="F25" t="n">
        <v>-3</v>
      </c>
      <c r="G25" t="n">
        <v>8</v>
      </c>
      <c r="H25" t="n">
        <v>12</v>
      </c>
      <c r="I25" t="n">
        <v>-1</v>
      </c>
      <c r="J25" t="n">
        <v>-2</v>
      </c>
      <c r="K25" t="n">
        <v>-4</v>
      </c>
      <c r="L25" t="n">
        <v>-3</v>
      </c>
      <c r="M25" t="n">
        <v>-3</v>
      </c>
      <c r="N25" t="n">
        <v>-3</v>
      </c>
      <c r="O25" t="n">
        <v>-2</v>
      </c>
      <c r="P25" t="n">
        <v>-2</v>
      </c>
    </row>
    <row r="26">
      <c r="A26" s="5" t="inlineStr">
        <is>
          <t>Jahresüberschuss/-fehlbetrag</t>
        </is>
      </c>
      <c r="B26" s="5" t="inlineStr">
        <is>
          <t>Net Profit</t>
        </is>
      </c>
      <c r="C26" t="n">
        <v>1511</v>
      </c>
      <c r="D26" t="n">
        <v>3550</v>
      </c>
      <c r="E26" t="n">
        <v>1810</v>
      </c>
      <c r="F26" t="n">
        <v>2591</v>
      </c>
      <c r="G26" t="n">
        <v>2019</v>
      </c>
      <c r="H26" t="n">
        <v>2476</v>
      </c>
      <c r="I26" t="n">
        <v>2295</v>
      </c>
      <c r="J26" t="n">
        <v>2036</v>
      </c>
      <c r="K26" t="n">
        <v>2159</v>
      </c>
      <c r="L26" t="n">
        <v>1386</v>
      </c>
      <c r="M26" t="n">
        <v>944</v>
      </c>
      <c r="N26" t="n">
        <v>3196</v>
      </c>
      <c r="O26" t="n">
        <v>1394</v>
      </c>
      <c r="P26" t="n">
        <v>1394</v>
      </c>
    </row>
    <row r="27">
      <c r="A27" s="5" t="inlineStr">
        <is>
          <t>Summe Umlaufvermögen</t>
        </is>
      </c>
      <c r="B27" s="5" t="inlineStr">
        <is>
          <t>Current Assets</t>
        </is>
      </c>
      <c r="C27" t="n">
        <v>7946</v>
      </c>
      <c r="D27" t="n">
        <v>6681</v>
      </c>
      <c r="E27" t="n">
        <v>13574</v>
      </c>
      <c r="F27" t="n">
        <v>6312</v>
      </c>
      <c r="G27" t="n">
        <v>6031</v>
      </c>
      <c r="H27" t="n">
        <v>7489</v>
      </c>
      <c r="I27" t="n">
        <v>9576</v>
      </c>
      <c r="J27" t="n">
        <v>5387</v>
      </c>
      <c r="K27" t="n">
        <v>6323</v>
      </c>
      <c r="L27" t="n">
        <v>5065</v>
      </c>
      <c r="M27" t="n">
        <v>6755</v>
      </c>
      <c r="N27" t="n">
        <v>5456</v>
      </c>
      <c r="O27" t="n">
        <v>5312</v>
      </c>
      <c r="P27" t="n">
        <v>5312</v>
      </c>
    </row>
    <row r="28">
      <c r="A28" s="5" t="inlineStr">
        <is>
          <t>Summe Anlagevermögen</t>
        </is>
      </c>
      <c r="B28" s="5" t="inlineStr">
        <is>
          <t>Fixed Assets</t>
        </is>
      </c>
      <c r="C28" t="n">
        <v>55017</v>
      </c>
      <c r="D28" t="n">
        <v>52106</v>
      </c>
      <c r="E28" t="n">
        <v>52266</v>
      </c>
      <c r="F28" t="n">
        <v>52622</v>
      </c>
      <c r="G28" t="n">
        <v>49058</v>
      </c>
      <c r="H28" t="n">
        <v>44895</v>
      </c>
      <c r="I28" t="n">
        <v>45129</v>
      </c>
      <c r="J28" t="n">
        <v>41948</v>
      </c>
      <c r="K28" t="n">
        <v>40077</v>
      </c>
      <c r="L28" t="n">
        <v>38488</v>
      </c>
      <c r="M28" t="n">
        <v>37712</v>
      </c>
      <c r="N28" t="n">
        <v>32366</v>
      </c>
      <c r="O28" t="n">
        <v>23077</v>
      </c>
      <c r="P28" t="n">
        <v>23077</v>
      </c>
    </row>
    <row r="29">
      <c r="A29" s="5" t="inlineStr">
        <is>
          <t>Summe Aktiva</t>
        </is>
      </c>
      <c r="B29" s="5" t="inlineStr">
        <is>
          <t>Total Assets</t>
        </is>
      </c>
      <c r="C29" t="n">
        <v>62963</v>
      </c>
      <c r="D29" t="n">
        <v>58787</v>
      </c>
      <c r="E29" t="n">
        <v>65840</v>
      </c>
      <c r="F29" t="n">
        <v>58934</v>
      </c>
      <c r="G29" t="n">
        <v>55089</v>
      </c>
      <c r="H29" t="n">
        <v>52384</v>
      </c>
      <c r="I29" t="n">
        <v>54705</v>
      </c>
      <c r="J29" t="n">
        <v>47335</v>
      </c>
      <c r="K29" t="n">
        <v>46400</v>
      </c>
      <c r="L29" t="n">
        <v>43553</v>
      </c>
      <c r="M29" t="n">
        <v>44467</v>
      </c>
      <c r="N29" t="n">
        <v>37822</v>
      </c>
      <c r="O29" t="n">
        <v>28389</v>
      </c>
      <c r="P29" t="n">
        <v>28389</v>
      </c>
    </row>
    <row r="30">
      <c r="A30" s="5" t="inlineStr">
        <is>
          <t>Summe kurzfristiges Fremdkapital</t>
        </is>
      </c>
      <c r="B30" s="5" t="inlineStr">
        <is>
          <t>Short-Term Debt</t>
        </is>
      </c>
      <c r="C30" t="n">
        <v>9129</v>
      </c>
      <c r="D30" t="n">
        <v>8697</v>
      </c>
      <c r="E30" t="n">
        <v>10511</v>
      </c>
      <c r="F30" t="n">
        <v>7721</v>
      </c>
      <c r="G30" t="n">
        <v>7374</v>
      </c>
      <c r="H30" t="n">
        <v>7331</v>
      </c>
      <c r="I30" t="n">
        <v>7445</v>
      </c>
      <c r="J30" t="n">
        <v>6004</v>
      </c>
      <c r="K30" t="n">
        <v>6826</v>
      </c>
      <c r="L30" t="n">
        <v>6559</v>
      </c>
      <c r="M30" t="n">
        <v>7026</v>
      </c>
      <c r="N30" t="n">
        <v>7122</v>
      </c>
      <c r="O30" t="n">
        <v>3360</v>
      </c>
      <c r="P30" t="n">
        <v>3360</v>
      </c>
    </row>
    <row r="31">
      <c r="A31" s="5" t="inlineStr">
        <is>
          <t>Summe langfristiges Fremdkapital</t>
        </is>
      </c>
      <c r="B31" s="5" t="inlineStr">
        <is>
          <t>Long-Term Debt</t>
        </is>
      </c>
      <c r="C31" t="n">
        <v>34465</v>
      </c>
      <c r="D31" t="n">
        <v>31242</v>
      </c>
      <c r="E31" t="n">
        <v>34945</v>
      </c>
      <c r="F31" t="n">
        <v>37648</v>
      </c>
      <c r="G31" t="n">
        <v>35741</v>
      </c>
      <c r="H31" t="n">
        <v>33134</v>
      </c>
      <c r="I31" t="n">
        <v>37027</v>
      </c>
      <c r="J31" t="n">
        <v>31998</v>
      </c>
      <c r="K31" t="n">
        <v>30395</v>
      </c>
      <c r="L31" t="n">
        <v>32783</v>
      </c>
      <c r="M31" t="n">
        <v>33457</v>
      </c>
      <c r="N31" t="n">
        <v>25257</v>
      </c>
      <c r="O31" t="n">
        <v>20443</v>
      </c>
      <c r="P31" t="n">
        <v>20443</v>
      </c>
    </row>
    <row r="32">
      <c r="A32" s="5" t="inlineStr">
        <is>
          <t>Summe Fremdkapital</t>
        </is>
      </c>
      <c r="B32" s="5" t="inlineStr">
        <is>
          <t>Total Liabilities</t>
        </is>
      </c>
      <c r="C32" t="n">
        <v>43594</v>
      </c>
      <c r="D32" t="n">
        <v>39939</v>
      </c>
      <c r="E32" t="n">
        <v>45456</v>
      </c>
      <c r="F32" t="n">
        <v>45369</v>
      </c>
      <c r="G32" t="n">
        <v>43115</v>
      </c>
      <c r="H32" t="n">
        <v>40465</v>
      </c>
      <c r="I32" t="n">
        <v>44472</v>
      </c>
      <c r="J32" t="n">
        <v>38089</v>
      </c>
      <c r="K32" t="n">
        <v>37331</v>
      </c>
      <c r="L32" t="n">
        <v>39342</v>
      </c>
      <c r="M32" t="n">
        <v>40483</v>
      </c>
      <c r="N32" t="n">
        <v>32442</v>
      </c>
      <c r="O32" t="n">
        <v>24253</v>
      </c>
      <c r="P32" t="n">
        <v>24253</v>
      </c>
    </row>
    <row r="33">
      <c r="A33" s="5" t="inlineStr">
        <is>
          <t>Minderheitenanteil</t>
        </is>
      </c>
      <c r="B33" s="5" t="inlineStr">
        <is>
          <t>Minority Share</t>
        </is>
      </c>
      <c r="C33" t="n">
        <v>20</v>
      </c>
      <c r="D33" t="n">
        <v>16</v>
      </c>
      <c r="E33" t="n">
        <v>16</v>
      </c>
      <c r="F33" t="n">
        <v>10</v>
      </c>
      <c r="G33" t="n">
        <v>12</v>
      </c>
      <c r="H33" t="n">
        <v>8</v>
      </c>
      <c r="I33" t="n">
        <v>5</v>
      </c>
      <c r="J33" t="n">
        <v>7</v>
      </c>
      <c r="K33" t="n">
        <v>9</v>
      </c>
      <c r="L33" t="n">
        <v>12</v>
      </c>
      <c r="M33" t="n">
        <v>14</v>
      </c>
      <c r="N33" t="n">
        <v>18</v>
      </c>
      <c r="O33" t="n">
        <v>11</v>
      </c>
      <c r="P33" t="n">
        <v>11</v>
      </c>
    </row>
    <row r="34">
      <c r="A34" s="5" t="inlineStr">
        <is>
          <t>Summe Eigenkapital</t>
        </is>
      </c>
      <c r="B34" s="5" t="inlineStr">
        <is>
          <t>Equity</t>
        </is>
      </c>
      <c r="C34" t="n">
        <v>19349</v>
      </c>
      <c r="D34" t="n">
        <v>18832</v>
      </c>
      <c r="E34" t="n">
        <v>20368</v>
      </c>
      <c r="F34" t="n">
        <v>13555</v>
      </c>
      <c r="G34" t="n">
        <v>11962</v>
      </c>
      <c r="H34" t="n">
        <v>11911</v>
      </c>
      <c r="I34" t="n">
        <v>10228</v>
      </c>
      <c r="J34" t="n">
        <v>9239</v>
      </c>
      <c r="K34" t="n">
        <v>9060</v>
      </c>
      <c r="L34" t="n">
        <v>4199</v>
      </c>
      <c r="M34" t="n">
        <v>3970</v>
      </c>
      <c r="N34" t="n">
        <v>5362</v>
      </c>
      <c r="O34" t="n">
        <v>4125</v>
      </c>
      <c r="P34" t="n">
        <v>4125</v>
      </c>
    </row>
    <row r="35">
      <c r="A35" s="5" t="inlineStr">
        <is>
          <t>Summe Passiva</t>
        </is>
      </c>
      <c r="B35" s="5" t="inlineStr">
        <is>
          <t>Liabilities &amp; Shareholder Equity</t>
        </is>
      </c>
      <c r="C35" t="n">
        <v>62963</v>
      </c>
      <c r="D35" t="n">
        <v>58787</v>
      </c>
      <c r="E35" t="n">
        <v>65840</v>
      </c>
      <c r="F35" t="n">
        <v>58934</v>
      </c>
      <c r="G35" t="n">
        <v>55089</v>
      </c>
      <c r="H35" t="n">
        <v>52384</v>
      </c>
      <c r="I35" t="n">
        <v>54705</v>
      </c>
      <c r="J35" t="n">
        <v>47335</v>
      </c>
      <c r="K35" t="n">
        <v>46400</v>
      </c>
      <c r="L35" t="n">
        <v>43553</v>
      </c>
      <c r="M35" t="n">
        <v>44467</v>
      </c>
      <c r="N35" t="n">
        <v>37822</v>
      </c>
      <c r="O35" t="n">
        <v>28389</v>
      </c>
      <c r="P35" t="n">
        <v>28389</v>
      </c>
    </row>
    <row r="36">
      <c r="A36" s="5" t="inlineStr">
        <is>
          <t>Mio.Aktien im Umlauf</t>
        </is>
      </c>
      <c r="B36" s="5" t="inlineStr">
        <is>
          <t>Million shares outstanding</t>
        </is>
      </c>
      <c r="C36" t="n">
        <v>3687</v>
      </c>
      <c r="D36" t="n">
        <v>3638</v>
      </c>
      <c r="E36" t="n">
        <v>3943</v>
      </c>
      <c r="F36" t="n">
        <v>3924</v>
      </c>
      <c r="G36" t="n">
        <v>3892</v>
      </c>
      <c r="H36" t="n">
        <v>3854</v>
      </c>
      <c r="I36" t="n">
        <v>3795</v>
      </c>
      <c r="J36" t="n">
        <v>3701</v>
      </c>
      <c r="K36" t="n">
        <v>3648</v>
      </c>
      <c r="L36" t="n">
        <v>2617</v>
      </c>
      <c r="M36" t="n">
        <v>2582</v>
      </c>
      <c r="N36" t="n">
        <v>2582</v>
      </c>
      <c r="O36" t="n">
        <v>2701</v>
      </c>
      <c r="P36" t="n">
        <v>2701</v>
      </c>
    </row>
    <row r="37">
      <c r="A37" s="5" t="inlineStr">
        <is>
          <t>Gezeichnetes Kapital (in Mio.)</t>
        </is>
      </c>
      <c r="B37" s="5" t="inlineStr">
        <is>
          <t>Subscribed Capital in M</t>
        </is>
      </c>
      <c r="C37" t="n">
        <v>458</v>
      </c>
      <c r="D37" t="n">
        <v>452</v>
      </c>
      <c r="E37" t="n">
        <v>449</v>
      </c>
      <c r="F37" t="n">
        <v>447</v>
      </c>
      <c r="G37" t="n">
        <v>443</v>
      </c>
      <c r="H37" t="n">
        <v>439</v>
      </c>
      <c r="I37" t="n">
        <v>433</v>
      </c>
      <c r="J37" t="n">
        <v>422</v>
      </c>
      <c r="K37" t="n">
        <v>416</v>
      </c>
      <c r="L37" t="n">
        <v>298</v>
      </c>
      <c r="M37" t="n">
        <v>294</v>
      </c>
      <c r="N37" t="n">
        <v>294</v>
      </c>
      <c r="O37" t="n">
        <v>308</v>
      </c>
      <c r="P37" t="n">
        <v>308</v>
      </c>
    </row>
    <row r="38">
      <c r="A38" s="5" t="inlineStr">
        <is>
          <t>Ergebnis je Aktie (brutto)</t>
        </is>
      </c>
      <c r="B38" s="5" t="inlineStr">
        <is>
          <t>Earnings per share</t>
        </is>
      </c>
      <c r="C38" t="n">
        <v>0.5</v>
      </c>
      <c r="D38" t="n">
        <v>0.74</v>
      </c>
      <c r="E38" t="n">
        <v>0.55</v>
      </c>
      <c r="F38" t="n">
        <v>0.77</v>
      </c>
      <c r="G38" t="n">
        <v>0.68</v>
      </c>
      <c r="H38" t="n">
        <v>0.71</v>
      </c>
      <c r="I38" t="n">
        <v>0.77</v>
      </c>
      <c r="J38" t="n">
        <v>0.6899999999999999</v>
      </c>
      <c r="K38" t="n">
        <v>0.72</v>
      </c>
      <c r="L38" t="n">
        <v>0.84</v>
      </c>
      <c r="M38" t="n">
        <v>0.54</v>
      </c>
      <c r="N38" t="n">
        <v>0.85</v>
      </c>
      <c r="O38" t="n">
        <v>0.65</v>
      </c>
      <c r="P38" t="n">
        <v>0.65</v>
      </c>
    </row>
    <row r="39">
      <c r="A39" s="5" t="inlineStr">
        <is>
          <t>Ergebnis je Aktie (unverwässert)</t>
        </is>
      </c>
      <c r="B39" s="5" t="inlineStr">
        <is>
          <t>Basic Earnings per share</t>
        </is>
      </c>
      <c r="C39" t="n">
        <v>0.45</v>
      </c>
      <c r="D39" t="n">
        <v>1.03</v>
      </c>
      <c r="E39" t="n">
        <v>2.07</v>
      </c>
      <c r="F39" t="n">
        <v>0.6899999999999999</v>
      </c>
      <c r="G39" t="n">
        <v>0.54</v>
      </c>
      <c r="H39" t="n">
        <v>0.66</v>
      </c>
      <c r="I39" t="n">
        <v>0.63</v>
      </c>
      <c r="J39" t="n">
        <v>0.57</v>
      </c>
      <c r="K39" t="n">
        <v>0.64</v>
      </c>
      <c r="L39" t="n">
        <v>0.5600000000000001</v>
      </c>
      <c r="M39" t="n">
        <v>0.39</v>
      </c>
      <c r="N39" t="n">
        <v>1.22</v>
      </c>
      <c r="O39" t="n">
        <v>0.51</v>
      </c>
      <c r="P39" t="n">
        <v>0.51</v>
      </c>
    </row>
    <row r="40">
      <c r="A40" s="5" t="inlineStr">
        <is>
          <t>Ergebnis je Aktie (verwässert)</t>
        </is>
      </c>
      <c r="B40" s="5" t="inlineStr">
        <is>
          <t>Diluted Earnings per share</t>
        </is>
      </c>
      <c r="C40" t="n">
        <v>0.44</v>
      </c>
      <c r="D40" t="n">
        <v>1.02</v>
      </c>
      <c r="E40" t="n">
        <v>2.06</v>
      </c>
      <c r="F40" t="n">
        <v>0.6899999999999999</v>
      </c>
      <c r="G40" t="n">
        <v>0.53</v>
      </c>
      <c r="H40" t="n">
        <v>0.66</v>
      </c>
      <c r="I40" t="n">
        <v>0.62</v>
      </c>
      <c r="J40" t="n">
        <v>0.57</v>
      </c>
      <c r="K40" t="n">
        <v>0.64</v>
      </c>
      <c r="L40" t="n">
        <v>0.5600000000000001</v>
      </c>
      <c r="M40" t="n">
        <v>0.38</v>
      </c>
      <c r="N40" t="n">
        <v>1.22</v>
      </c>
      <c r="O40" t="n">
        <v>0.51</v>
      </c>
      <c r="P40" t="n">
        <v>0.51</v>
      </c>
    </row>
    <row r="41">
      <c r="A41" s="5" t="inlineStr">
        <is>
          <t>Dividende je Aktie</t>
        </is>
      </c>
      <c r="B41" s="5" t="inlineStr">
        <is>
          <t>Dividend per share</t>
        </is>
      </c>
      <c r="C41" t="n">
        <v>0.47</v>
      </c>
      <c r="D41" t="n">
        <v>0.46</v>
      </c>
      <c r="E41" t="n">
        <v>0.44</v>
      </c>
      <c r="F41" t="n">
        <v>0.43</v>
      </c>
      <c r="G41" t="n">
        <v>0.43</v>
      </c>
      <c r="H41" t="n">
        <v>0.42</v>
      </c>
      <c r="I41" t="n">
        <v>0.41</v>
      </c>
      <c r="J41" t="n">
        <v>0.39</v>
      </c>
      <c r="K41" t="n">
        <v>0.36</v>
      </c>
      <c r="L41" t="n">
        <v>0.38</v>
      </c>
      <c r="M41" t="n">
        <v>0.36</v>
      </c>
      <c r="N41" t="n">
        <v>0.33</v>
      </c>
      <c r="O41" t="n">
        <v>0.29</v>
      </c>
      <c r="P41" t="n">
        <v>0.29</v>
      </c>
    </row>
    <row r="42">
      <c r="A42" s="5" t="inlineStr">
        <is>
          <t>Dividendenausschüttung in Mio</t>
        </is>
      </c>
      <c r="B42" s="5" t="inlineStr">
        <is>
          <t>Dividend Payment in M</t>
        </is>
      </c>
      <c r="C42" t="n">
        <v>1160</v>
      </c>
      <c r="D42" t="n">
        <v>4487</v>
      </c>
      <c r="E42" t="n">
        <v>1463</v>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row>
    <row r="43">
      <c r="A43" s="5" t="inlineStr">
        <is>
          <t>Umsatz</t>
        </is>
      </c>
      <c r="B43" s="5" t="inlineStr">
        <is>
          <t>Revenue</t>
        </is>
      </c>
      <c r="C43" t="n">
        <v>4.05</v>
      </c>
      <c r="D43" t="n">
        <v>4.19</v>
      </c>
      <c r="E43" t="n">
        <v>3.81</v>
      </c>
      <c r="F43" t="n">
        <v>3.85</v>
      </c>
      <c r="G43" t="n">
        <v>3.91</v>
      </c>
      <c r="H43" t="n">
        <v>3.84</v>
      </c>
      <c r="I43" t="n">
        <v>3.78</v>
      </c>
      <c r="J43" t="n">
        <v>3.74</v>
      </c>
      <c r="K43" t="n">
        <v>3.93</v>
      </c>
      <c r="L43" t="n">
        <v>5.35</v>
      </c>
      <c r="M43" t="n">
        <v>6.05</v>
      </c>
      <c r="N43" t="n">
        <v>4.45</v>
      </c>
      <c r="O43" t="n">
        <v>3.31</v>
      </c>
      <c r="P43" t="n">
        <v>3.31</v>
      </c>
    </row>
    <row r="44">
      <c r="A44" s="5" t="inlineStr">
        <is>
          <t>Buchwert je Aktie</t>
        </is>
      </c>
      <c r="B44" s="5" t="inlineStr">
        <is>
          <t>Book value per share</t>
        </is>
      </c>
      <c r="C44" t="n">
        <v>5.25</v>
      </c>
      <c r="D44" t="n">
        <v>5.18</v>
      </c>
      <c r="E44" t="n">
        <v>5.17</v>
      </c>
      <c r="F44" t="n">
        <v>3.45</v>
      </c>
      <c r="G44" t="n">
        <v>3.07</v>
      </c>
      <c r="H44" t="n">
        <v>3.09</v>
      </c>
      <c r="I44" t="n">
        <v>2.7</v>
      </c>
      <c r="J44" t="n">
        <v>2.5</v>
      </c>
      <c r="K44" t="n">
        <v>2.48</v>
      </c>
      <c r="L44" t="n">
        <v>1.6</v>
      </c>
      <c r="M44" t="n">
        <v>1.54</v>
      </c>
      <c r="N44" t="n">
        <v>2.08</v>
      </c>
      <c r="O44" t="n">
        <v>1.53</v>
      </c>
      <c r="P44" t="n">
        <v>1.53</v>
      </c>
    </row>
    <row r="45">
      <c r="A45" s="5" t="inlineStr">
        <is>
          <t>Cashflow je Aktie</t>
        </is>
      </c>
      <c r="B45" s="5" t="inlineStr">
        <is>
          <t>Cashflow per share</t>
        </is>
      </c>
      <c r="C45" t="n">
        <v>1.19</v>
      </c>
      <c r="D45" t="n">
        <v>1.29</v>
      </c>
      <c r="E45" t="n">
        <v>1.33</v>
      </c>
      <c r="F45" t="n">
        <v>1.37</v>
      </c>
      <c r="G45" t="n">
        <v>1.29</v>
      </c>
      <c r="H45" t="n">
        <v>1.04</v>
      </c>
      <c r="I45" t="n">
        <v>0.99</v>
      </c>
      <c r="J45" t="n">
        <v>1.14</v>
      </c>
      <c r="K45" t="n">
        <v>1.33</v>
      </c>
      <c r="L45" t="n">
        <v>1.73</v>
      </c>
      <c r="M45" t="n">
        <v>1.32</v>
      </c>
      <c r="N45" t="n">
        <v>1.23</v>
      </c>
      <c r="O45" t="n">
        <v>1.1</v>
      </c>
      <c r="P45" t="n">
        <v>1.1</v>
      </c>
    </row>
    <row r="46">
      <c r="A46" s="5" t="inlineStr">
        <is>
          <t>Bilanzsumme je Aktie</t>
        </is>
      </c>
      <c r="B46" s="5" t="inlineStr">
        <is>
          <t>Total assets per share</t>
        </is>
      </c>
      <c r="C46" t="n">
        <v>17.08</v>
      </c>
      <c r="D46" t="n">
        <v>16.16</v>
      </c>
      <c r="E46" t="n">
        <v>16.7</v>
      </c>
      <c r="F46" t="n">
        <v>15.02</v>
      </c>
      <c r="G46" t="n">
        <v>14.15</v>
      </c>
      <c r="H46" t="n">
        <v>13.59</v>
      </c>
      <c r="I46" t="n">
        <v>14.42</v>
      </c>
      <c r="J46" t="n">
        <v>12.79</v>
      </c>
      <c r="K46" t="n">
        <v>12.72</v>
      </c>
      <c r="L46" t="n">
        <v>16.64</v>
      </c>
      <c r="M46" t="n">
        <v>17.22</v>
      </c>
      <c r="N46" t="n">
        <v>14.65</v>
      </c>
      <c r="O46" t="n">
        <v>10.51</v>
      </c>
      <c r="P46" t="n">
        <v>10.51</v>
      </c>
    </row>
    <row r="47">
      <c r="A47" s="5" t="inlineStr">
        <is>
          <t>Personal am Ende des Jahres</t>
        </is>
      </c>
      <c r="B47" s="5" t="inlineStr">
        <is>
          <t>Staff at the end of year</t>
        </is>
      </c>
      <c r="C47" t="n">
        <v>22576</v>
      </c>
      <c r="D47" t="n">
        <v>23023</v>
      </c>
      <c r="E47" t="n">
        <v>22132</v>
      </c>
      <c r="F47" t="n">
        <v>25068</v>
      </c>
      <c r="G47" t="n">
        <v>24274</v>
      </c>
      <c r="H47" t="n">
        <v>23909</v>
      </c>
      <c r="I47" t="n">
        <v>25224</v>
      </c>
      <c r="J47" t="n">
        <v>25645</v>
      </c>
      <c r="K47" t="n">
        <v>27089</v>
      </c>
      <c r="L47" t="n">
        <v>28106</v>
      </c>
      <c r="M47" t="n">
        <v>27886</v>
      </c>
      <c r="N47" t="n">
        <v>28530</v>
      </c>
      <c r="O47" t="n">
        <v>19712</v>
      </c>
      <c r="P47" t="n">
        <v>19712</v>
      </c>
    </row>
    <row r="48">
      <c r="A48" s="5" t="inlineStr">
        <is>
          <t>Personalaufwand in Mio. GBP</t>
        </is>
      </c>
      <c r="B48" s="5" t="inlineStr"/>
      <c r="C48" t="n">
        <v>1703</v>
      </c>
      <c r="D48" t="n">
        <v>1648</v>
      </c>
      <c r="E48" t="n">
        <v>1578</v>
      </c>
      <c r="F48" t="n">
        <v>1506</v>
      </c>
      <c r="G48" t="n">
        <v>1459</v>
      </c>
      <c r="H48" t="n">
        <v>1432</v>
      </c>
      <c r="I48" t="n">
        <v>1463</v>
      </c>
      <c r="J48" t="n">
        <v>1471</v>
      </c>
      <c r="K48" t="n">
        <v>1496</v>
      </c>
      <c r="L48" t="n">
        <v>1402</v>
      </c>
      <c r="M48" t="n">
        <v>1449</v>
      </c>
      <c r="N48" t="n">
        <v>1179</v>
      </c>
      <c r="O48" t="n">
        <v>820</v>
      </c>
      <c r="P48" t="n">
        <v>820</v>
      </c>
    </row>
    <row r="49">
      <c r="A49" s="5" t="inlineStr">
        <is>
          <t>Aufwand je Mitarbeiter in GBP</t>
        </is>
      </c>
      <c r="B49" s="5" t="inlineStr"/>
      <c r="C49" t="n">
        <v>75434</v>
      </c>
      <c r="D49" t="n">
        <v>71581</v>
      </c>
      <c r="E49" t="n">
        <v>71299</v>
      </c>
      <c r="F49" t="n">
        <v>60077</v>
      </c>
      <c r="G49" t="n">
        <v>60105</v>
      </c>
      <c r="H49" t="n">
        <v>59894</v>
      </c>
      <c r="I49" t="n">
        <v>58000</v>
      </c>
      <c r="J49" t="n">
        <v>57360</v>
      </c>
      <c r="K49" t="n">
        <v>55225</v>
      </c>
      <c r="L49" t="n">
        <v>49883</v>
      </c>
      <c r="M49" t="n">
        <v>51962</v>
      </c>
      <c r="N49" t="n">
        <v>41325</v>
      </c>
      <c r="O49" t="n">
        <v>41599</v>
      </c>
      <c r="P49" t="n">
        <v>41599</v>
      </c>
    </row>
    <row r="50">
      <c r="A50" s="5" t="inlineStr">
        <is>
          <t>Umsatz je Aktie</t>
        </is>
      </c>
      <c r="B50" s="5" t="inlineStr">
        <is>
          <t>Revenue per share</t>
        </is>
      </c>
      <c r="C50" t="n">
        <v>661455</v>
      </c>
      <c r="D50" t="n">
        <v>662381</v>
      </c>
      <c r="E50" t="n">
        <v>679333</v>
      </c>
      <c r="F50" t="n">
        <v>602960</v>
      </c>
      <c r="G50" t="n">
        <v>626226</v>
      </c>
      <c r="H50" t="n">
        <v>619390</v>
      </c>
      <c r="I50" t="n">
        <v>569259</v>
      </c>
      <c r="J50" t="n">
        <v>539364</v>
      </c>
      <c r="K50" t="n">
        <v>529477</v>
      </c>
      <c r="L50" t="n">
        <v>497687</v>
      </c>
      <c r="M50" t="n">
        <v>560281</v>
      </c>
      <c r="N50" t="n">
        <v>403014</v>
      </c>
      <c r="O50" t="n">
        <v>453937</v>
      </c>
      <c r="P50" t="n">
        <v>453937</v>
      </c>
    </row>
    <row r="51">
      <c r="A51" s="5" t="inlineStr">
        <is>
          <t>Bruttoergebnis je Mitarbeiter in GBP</t>
        </is>
      </c>
      <c r="B51" s="5" t="inlineStr"/>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Gewinn je Mitarbeiter in GBP</t>
        </is>
      </c>
      <c r="B52" s="5" t="inlineStr"/>
      <c r="C52" t="n">
        <v>66929</v>
      </c>
      <c r="D52" t="n">
        <v>154194</v>
      </c>
      <c r="E52" t="n">
        <v>81782</v>
      </c>
      <c r="F52" t="n">
        <v>103359</v>
      </c>
      <c r="G52" t="n">
        <v>83175</v>
      </c>
      <c r="H52" t="n">
        <v>103559</v>
      </c>
      <c r="I52" t="n">
        <v>90985</v>
      </c>
      <c r="J52" t="n">
        <v>79392</v>
      </c>
      <c r="K52" t="n">
        <v>79700</v>
      </c>
      <c r="L52" t="n">
        <v>49313</v>
      </c>
      <c r="M52" t="n">
        <v>33852</v>
      </c>
      <c r="N52" t="n">
        <v>112022</v>
      </c>
      <c r="O52" t="n">
        <v>70718</v>
      </c>
      <c r="P52" t="n">
        <v>70718</v>
      </c>
    </row>
    <row r="53">
      <c r="A53" s="5" t="inlineStr">
        <is>
          <t>KGV (Kurs/Gewinn)</t>
        </is>
      </c>
      <c r="B53" s="5" t="inlineStr">
        <is>
          <t>PE (price/earnings)</t>
        </is>
      </c>
      <c r="C53" t="n">
        <v>18.9</v>
      </c>
      <c r="D53" t="n">
        <v>7.8</v>
      </c>
      <c r="E53" t="n">
        <v>4.9</v>
      </c>
      <c r="F53" t="n">
        <v>14.2</v>
      </c>
      <c r="G53" t="n">
        <v>16.3</v>
      </c>
      <c r="H53" t="n">
        <v>12.6</v>
      </c>
      <c r="I53" t="n">
        <v>12.1</v>
      </c>
      <c r="J53" t="n">
        <v>11.1</v>
      </c>
      <c r="K53" t="n">
        <v>9.300000000000001</v>
      </c>
      <c r="L53" t="n">
        <v>11.5</v>
      </c>
      <c r="M53" t="n">
        <v>13.7</v>
      </c>
      <c r="N53" t="n">
        <v>5.7</v>
      </c>
      <c r="O53" t="n">
        <v>15.6</v>
      </c>
      <c r="P53" t="n">
        <v>15.6</v>
      </c>
    </row>
    <row r="54">
      <c r="A54" s="5" t="inlineStr">
        <is>
          <t>KUV (Kurs/Umsatz)</t>
        </is>
      </c>
      <c r="B54" s="5" t="inlineStr">
        <is>
          <t>PS (price/sales)</t>
        </is>
      </c>
      <c r="C54" t="n">
        <v>2.08</v>
      </c>
      <c r="D54" t="n">
        <v>1.91</v>
      </c>
      <c r="E54" t="n">
        <v>2.66</v>
      </c>
      <c r="F54" t="n">
        <v>2.54</v>
      </c>
      <c r="G54" t="n">
        <v>2.25</v>
      </c>
      <c r="H54" t="n">
        <v>2.16</v>
      </c>
      <c r="I54" t="n">
        <v>2.02</v>
      </c>
      <c r="J54" t="n">
        <v>1.69</v>
      </c>
      <c r="K54" t="n">
        <v>1.51</v>
      </c>
      <c r="L54" t="n">
        <v>1.2</v>
      </c>
      <c r="M54" t="n">
        <v>0.88</v>
      </c>
      <c r="N54" t="n">
        <v>1.55</v>
      </c>
      <c r="O54" t="n">
        <v>2.41</v>
      </c>
      <c r="P54" t="n">
        <v>2.41</v>
      </c>
    </row>
    <row r="55">
      <c r="A55" s="5" t="inlineStr">
        <is>
          <t>KBV (Kurs/Buchwert)</t>
        </is>
      </c>
      <c r="B55" s="5" t="inlineStr">
        <is>
          <t>PB (price/book value)</t>
        </is>
      </c>
      <c r="C55" t="n">
        <v>1.61</v>
      </c>
      <c r="D55" t="n">
        <v>1.55</v>
      </c>
      <c r="E55" t="n">
        <v>1.96</v>
      </c>
      <c r="F55" t="n">
        <v>2.83</v>
      </c>
      <c r="G55" t="n">
        <v>2.86</v>
      </c>
      <c r="H55" t="n">
        <v>2.68</v>
      </c>
      <c r="I55" t="n">
        <v>2.84</v>
      </c>
      <c r="J55" t="n">
        <v>2.53</v>
      </c>
      <c r="K55" t="n">
        <v>2.39</v>
      </c>
      <c r="L55" t="n">
        <v>4</v>
      </c>
      <c r="M55" t="n">
        <v>3.48</v>
      </c>
      <c r="N55" t="n">
        <v>3.33</v>
      </c>
      <c r="O55" t="n">
        <v>5.23</v>
      </c>
      <c r="P55" t="n">
        <v>5.23</v>
      </c>
    </row>
    <row r="56">
      <c r="A56" s="5" t="inlineStr">
        <is>
          <t>KCV (Kurs/Cashflow)</t>
        </is>
      </c>
      <c r="B56" s="5" t="inlineStr">
        <is>
          <t>PC (price/cashflow)</t>
        </is>
      </c>
      <c r="C56" t="n">
        <v>7.08</v>
      </c>
      <c r="D56" t="n">
        <v>6.19</v>
      </c>
      <c r="E56" t="n">
        <v>7.65</v>
      </c>
      <c r="F56" t="n">
        <v>7.16</v>
      </c>
      <c r="G56" t="n">
        <v>6.83</v>
      </c>
      <c r="H56" t="n">
        <v>7.95</v>
      </c>
      <c r="I56" t="n">
        <v>7.74</v>
      </c>
      <c r="J56" t="n">
        <v>5.52</v>
      </c>
      <c r="K56" t="n">
        <v>4.46</v>
      </c>
      <c r="L56" t="n">
        <v>3.72</v>
      </c>
      <c r="M56" t="n">
        <v>4.05</v>
      </c>
      <c r="N56" t="n">
        <v>5.65</v>
      </c>
      <c r="O56" t="n">
        <v>7.29</v>
      </c>
      <c r="P56" t="n">
        <v>7.29</v>
      </c>
    </row>
    <row r="57">
      <c r="A57" s="5" t="inlineStr">
        <is>
          <t>Dividendenrendite in %</t>
        </is>
      </c>
      <c r="B57" s="5" t="inlineStr">
        <is>
          <t>Dividend Yield in %</t>
        </is>
      </c>
      <c r="C57" t="n">
        <v>5.62</v>
      </c>
      <c r="D57" t="n">
        <v>5.73</v>
      </c>
      <c r="E57" t="n">
        <v>4.37</v>
      </c>
      <c r="F57" t="n">
        <v>4.39</v>
      </c>
      <c r="G57" t="n">
        <v>4.89</v>
      </c>
      <c r="H57" t="n">
        <v>5.07</v>
      </c>
      <c r="I57" t="n">
        <v>5.36</v>
      </c>
      <c r="J57" t="n">
        <v>6.18</v>
      </c>
      <c r="K57" t="n">
        <v>6.06</v>
      </c>
      <c r="L57" t="n">
        <v>5.92</v>
      </c>
      <c r="M57" t="n">
        <v>6.73</v>
      </c>
      <c r="N57" t="n">
        <v>4.77</v>
      </c>
      <c r="O57" t="n">
        <v>3.63</v>
      </c>
      <c r="P57" t="n">
        <v>3.63</v>
      </c>
    </row>
    <row r="58">
      <c r="A58" s="5" t="inlineStr">
        <is>
          <t>Gewinnrendite in %</t>
        </is>
      </c>
      <c r="B58" s="5" t="inlineStr">
        <is>
          <t>Return on profit in %</t>
        </is>
      </c>
      <c r="C58" t="n">
        <v>5.3</v>
      </c>
      <c r="D58" t="n">
        <v>12.8</v>
      </c>
      <c r="E58" t="n">
        <v>20.4</v>
      </c>
      <c r="F58" t="n">
        <v>7</v>
      </c>
      <c r="G58" t="n">
        <v>6.1</v>
      </c>
      <c r="H58" t="n">
        <v>8</v>
      </c>
      <c r="I58" t="n">
        <v>8.199999999999999</v>
      </c>
      <c r="J58" t="n">
        <v>9</v>
      </c>
      <c r="K58" t="n">
        <v>10.8</v>
      </c>
      <c r="L58" t="n">
        <v>8.699999999999999</v>
      </c>
      <c r="M58" t="n">
        <v>7.3</v>
      </c>
      <c r="N58" t="n">
        <v>17.6</v>
      </c>
      <c r="O58" t="n">
        <v>6.4</v>
      </c>
      <c r="P58" t="n">
        <v>6.4</v>
      </c>
    </row>
    <row r="59">
      <c r="A59" s="5" t="inlineStr">
        <is>
          <t>Eigenkapitalrendite in %</t>
        </is>
      </c>
      <c r="B59" s="5" t="inlineStr">
        <is>
          <t>Return on Equity in %</t>
        </is>
      </c>
      <c r="C59" t="n">
        <v>7.81</v>
      </c>
      <c r="D59" t="n">
        <v>18.85</v>
      </c>
      <c r="E59" t="n">
        <v>8.890000000000001</v>
      </c>
      <c r="F59" t="n">
        <v>19.11</v>
      </c>
      <c r="G59" t="n">
        <v>16.88</v>
      </c>
      <c r="H59" t="n">
        <v>20.79</v>
      </c>
      <c r="I59" t="n">
        <v>22.44</v>
      </c>
      <c r="J59" t="n">
        <v>22.04</v>
      </c>
      <c r="K59" t="n">
        <v>23.83</v>
      </c>
      <c r="L59" t="n">
        <v>33.01</v>
      </c>
      <c r="M59" t="n">
        <v>23.78</v>
      </c>
      <c r="N59" t="n">
        <v>59.6</v>
      </c>
      <c r="O59" t="n">
        <v>33.79</v>
      </c>
      <c r="P59" t="n">
        <v>33.79</v>
      </c>
    </row>
    <row r="60">
      <c r="A60" s="5" t="inlineStr">
        <is>
          <t>Umsatzrendite in %</t>
        </is>
      </c>
      <c r="B60" s="5" t="inlineStr">
        <is>
          <t>Return on sales in %</t>
        </is>
      </c>
      <c r="C60" t="n">
        <v>10.12</v>
      </c>
      <c r="D60" t="n">
        <v>23.28</v>
      </c>
      <c r="E60" t="n">
        <v>12.04</v>
      </c>
      <c r="F60" t="n">
        <v>17.14</v>
      </c>
      <c r="G60" t="n">
        <v>13.28</v>
      </c>
      <c r="H60" t="n">
        <v>16.72</v>
      </c>
      <c r="I60" t="n">
        <v>15.98</v>
      </c>
      <c r="J60" t="n">
        <v>14.72</v>
      </c>
      <c r="K60" t="n">
        <v>15.05</v>
      </c>
      <c r="L60" t="n">
        <v>9.91</v>
      </c>
      <c r="M60" t="n">
        <v>6.04</v>
      </c>
      <c r="N60" t="n">
        <v>27.8</v>
      </c>
      <c r="O60" t="n">
        <v>15.58</v>
      </c>
      <c r="P60" t="n">
        <v>15.58</v>
      </c>
    </row>
    <row r="61">
      <c r="A61" s="5" t="inlineStr">
        <is>
          <t>Gesamtkapitalrendite in %</t>
        </is>
      </c>
      <c r="B61" s="5" t="inlineStr">
        <is>
          <t>Total Return on Investment in %</t>
        </is>
      </c>
      <c r="C61" t="n">
        <v>2.4</v>
      </c>
      <c r="D61" t="n">
        <v>6.04</v>
      </c>
      <c r="E61" t="n">
        <v>2.75</v>
      </c>
      <c r="F61" t="n">
        <v>4.4</v>
      </c>
      <c r="G61" t="n">
        <v>3.66</v>
      </c>
      <c r="H61" t="n">
        <v>4.73</v>
      </c>
      <c r="I61" t="n">
        <v>4.2</v>
      </c>
      <c r="J61" t="n">
        <v>4.3</v>
      </c>
      <c r="K61" t="n">
        <v>4.65</v>
      </c>
      <c r="L61" t="n">
        <v>3.18</v>
      </c>
      <c r="M61" t="n">
        <v>2.12</v>
      </c>
      <c r="N61" t="n">
        <v>8.449999999999999</v>
      </c>
      <c r="O61" t="n">
        <v>4.91</v>
      </c>
      <c r="P61" t="n">
        <v>4.91</v>
      </c>
    </row>
    <row r="62">
      <c r="A62" s="5" t="inlineStr">
        <is>
          <t>Return on Investment in %</t>
        </is>
      </c>
      <c r="B62" s="5" t="inlineStr">
        <is>
          <t>Return on Investment in %</t>
        </is>
      </c>
      <c r="C62" t="n">
        <v>2.4</v>
      </c>
      <c r="D62" t="n">
        <v>6.04</v>
      </c>
      <c r="E62" t="n">
        <v>2.75</v>
      </c>
      <c r="F62" t="n">
        <v>4.4</v>
      </c>
      <c r="G62" t="n">
        <v>3.66</v>
      </c>
      <c r="H62" t="n">
        <v>4.73</v>
      </c>
      <c r="I62" t="n">
        <v>4.2</v>
      </c>
      <c r="J62" t="n">
        <v>4.3</v>
      </c>
      <c r="K62" t="n">
        <v>4.65</v>
      </c>
      <c r="L62" t="n">
        <v>3.18</v>
      </c>
      <c r="M62" t="n">
        <v>2.12</v>
      </c>
      <c r="N62" t="n">
        <v>8.449999999999999</v>
      </c>
      <c r="O62" t="n">
        <v>4.91</v>
      </c>
      <c r="P62" t="n">
        <v>4.91</v>
      </c>
    </row>
    <row r="63">
      <c r="A63" s="5" t="inlineStr">
        <is>
          <t>Arbeitsintensität in %</t>
        </is>
      </c>
      <c r="B63" s="5" t="inlineStr">
        <is>
          <t>Work Intensity in %</t>
        </is>
      </c>
      <c r="C63" t="n">
        <v>12.62</v>
      </c>
      <c r="D63" t="n">
        <v>11.36</v>
      </c>
      <c r="E63" t="n">
        <v>20.62</v>
      </c>
      <c r="F63" t="n">
        <v>10.71</v>
      </c>
      <c r="G63" t="n">
        <v>10.95</v>
      </c>
      <c r="H63" t="n">
        <v>14.3</v>
      </c>
      <c r="I63" t="n">
        <v>17.5</v>
      </c>
      <c r="J63" t="n">
        <v>11.38</v>
      </c>
      <c r="K63" t="n">
        <v>13.63</v>
      </c>
      <c r="L63" t="n">
        <v>11.63</v>
      </c>
      <c r="M63" t="n">
        <v>15.19</v>
      </c>
      <c r="N63" t="n">
        <v>14.43</v>
      </c>
      <c r="O63" t="n">
        <v>18.71</v>
      </c>
      <c r="P63" t="n">
        <v>18.71</v>
      </c>
    </row>
    <row r="64">
      <c r="A64" s="5" t="inlineStr">
        <is>
          <t>Eigenkapitalquote in %</t>
        </is>
      </c>
      <c r="B64" s="5" t="inlineStr">
        <is>
          <t>Equity Ratio in %</t>
        </is>
      </c>
      <c r="C64" t="n">
        <v>30.73</v>
      </c>
      <c r="D64" t="n">
        <v>32.03</v>
      </c>
      <c r="E64" t="n">
        <v>30.94</v>
      </c>
      <c r="F64" t="n">
        <v>23</v>
      </c>
      <c r="G64" t="n">
        <v>21.71</v>
      </c>
      <c r="H64" t="n">
        <v>22.74</v>
      </c>
      <c r="I64" t="n">
        <v>18.7</v>
      </c>
      <c r="J64" t="n">
        <v>19.52</v>
      </c>
      <c r="K64" t="n">
        <v>19.53</v>
      </c>
      <c r="L64" t="n">
        <v>9.640000000000001</v>
      </c>
      <c r="M64" t="n">
        <v>8.93</v>
      </c>
      <c r="N64" t="n">
        <v>14.18</v>
      </c>
      <c r="O64" t="n">
        <v>14.53</v>
      </c>
      <c r="P64" t="n">
        <v>14.53</v>
      </c>
    </row>
    <row r="65">
      <c r="A65" s="5" t="inlineStr">
        <is>
          <t>Fremdkapitalquote in %</t>
        </is>
      </c>
      <c r="B65" s="5" t="inlineStr">
        <is>
          <t>Debt Ratio in %</t>
        </is>
      </c>
      <c r="C65" t="n">
        <v>69.27</v>
      </c>
      <c r="D65" t="n">
        <v>67.97</v>
      </c>
      <c r="E65" t="n">
        <v>69.06</v>
      </c>
      <c r="F65" t="n">
        <v>77</v>
      </c>
      <c r="G65" t="n">
        <v>78.29000000000001</v>
      </c>
      <c r="H65" t="n">
        <v>77.26000000000001</v>
      </c>
      <c r="I65" t="n">
        <v>81.3</v>
      </c>
      <c r="J65" t="n">
        <v>80.48</v>
      </c>
      <c r="K65" t="n">
        <v>80.47</v>
      </c>
      <c r="L65" t="n">
        <v>90.36</v>
      </c>
      <c r="M65" t="n">
        <v>91.06999999999999</v>
      </c>
      <c r="N65" t="n">
        <v>85.81999999999999</v>
      </c>
      <c r="O65" t="n">
        <v>85.47</v>
      </c>
      <c r="P65" t="n">
        <v>85.47</v>
      </c>
    </row>
    <row r="66">
      <c r="A66" s="5" t="inlineStr">
        <is>
          <t>Verschuldungsgrad in %</t>
        </is>
      </c>
      <c r="B66" s="5" t="inlineStr">
        <is>
          <t>Finance Gearing in %</t>
        </is>
      </c>
      <c r="C66" t="n">
        <v>225.41</v>
      </c>
      <c r="D66" t="n">
        <v>212.17</v>
      </c>
      <c r="E66" t="n">
        <v>223.25</v>
      </c>
      <c r="F66" t="n">
        <v>334.78</v>
      </c>
      <c r="G66" t="n">
        <v>360.53</v>
      </c>
      <c r="H66" t="n">
        <v>339.8</v>
      </c>
      <c r="I66" t="n">
        <v>434.86</v>
      </c>
      <c r="J66" t="n">
        <v>412.34</v>
      </c>
      <c r="K66" t="n">
        <v>412.14</v>
      </c>
      <c r="L66" t="n">
        <v>937.22</v>
      </c>
      <c r="M66" t="n">
        <v>1020</v>
      </c>
      <c r="N66" t="n">
        <v>605.37</v>
      </c>
      <c r="O66" t="n">
        <v>588.22</v>
      </c>
      <c r="P66" t="n">
        <v>588.22</v>
      </c>
    </row>
    <row r="67">
      <c r="A67" s="5" t="inlineStr"/>
      <c r="B67" s="5" t="inlineStr"/>
    </row>
    <row r="68">
      <c r="A68" s="5" t="inlineStr">
        <is>
          <t>Kurzfristige Vermögensquote in %</t>
        </is>
      </c>
      <c r="B68" s="5" t="inlineStr">
        <is>
          <t>Current Assets Ratio in %</t>
        </is>
      </c>
      <c r="C68" t="n">
        <v>12.62</v>
      </c>
      <c r="D68" t="n">
        <v>11.36</v>
      </c>
      <c r="E68" t="n">
        <v>20.62</v>
      </c>
      <c r="F68" t="n">
        <v>10.71</v>
      </c>
      <c r="G68" t="n">
        <v>10.95</v>
      </c>
      <c r="H68" t="n">
        <v>14.3</v>
      </c>
      <c r="I68" t="n">
        <v>17.5</v>
      </c>
      <c r="J68" t="n">
        <v>11.38</v>
      </c>
      <c r="K68" t="n">
        <v>13.63</v>
      </c>
      <c r="L68" t="n">
        <v>11.63</v>
      </c>
      <c r="M68" t="n">
        <v>15.19</v>
      </c>
      <c r="N68" t="n">
        <v>14.43</v>
      </c>
      <c r="O68" t="n">
        <v>18.71</v>
      </c>
    </row>
    <row r="69">
      <c r="A69" s="5" t="inlineStr">
        <is>
          <t>Nettogewinn Marge in %</t>
        </is>
      </c>
      <c r="B69" s="5" t="inlineStr">
        <is>
          <t>Net Profit Marge in %</t>
        </is>
      </c>
      <c r="C69" t="n">
        <v>37308.64</v>
      </c>
      <c r="D69" t="n">
        <v>84725.53999999999</v>
      </c>
      <c r="E69" t="n">
        <v>47506.56</v>
      </c>
      <c r="F69" t="n">
        <v>67298.7</v>
      </c>
      <c r="G69" t="n">
        <v>51636.83</v>
      </c>
      <c r="H69" t="n">
        <v>64479.17</v>
      </c>
      <c r="I69" t="n">
        <v>60714.29</v>
      </c>
      <c r="J69" t="n">
        <v>54438.5</v>
      </c>
      <c r="K69" t="n">
        <v>54936.39</v>
      </c>
      <c r="L69" t="n">
        <v>25906.54</v>
      </c>
      <c r="M69" t="n">
        <v>15603.31</v>
      </c>
      <c r="N69" t="n">
        <v>71820.22</v>
      </c>
      <c r="O69" t="n">
        <v>42114.8</v>
      </c>
    </row>
    <row r="70">
      <c r="A70" s="5" t="inlineStr">
        <is>
          <t>Operative Ergebnis Marge in %</t>
        </is>
      </c>
      <c r="B70" s="5" t="inlineStr">
        <is>
          <t>EBIT Marge in %</t>
        </is>
      </c>
      <c r="C70" t="n">
        <v>70864.2</v>
      </c>
      <c r="D70" t="n">
        <v>83365.16</v>
      </c>
      <c r="E70" t="n">
        <v>84199.48</v>
      </c>
      <c r="F70" t="n">
        <v>106103.9</v>
      </c>
      <c r="G70" t="n">
        <v>96675.19</v>
      </c>
      <c r="H70" t="n">
        <v>97265.62</v>
      </c>
      <c r="I70" t="n">
        <v>99312.17</v>
      </c>
      <c r="J70" t="n">
        <v>94625.67</v>
      </c>
      <c r="K70" t="n">
        <v>95292.62</v>
      </c>
      <c r="L70" t="n">
        <v>61551.4</v>
      </c>
      <c r="M70" t="n">
        <v>43355.37</v>
      </c>
      <c r="N70" t="n">
        <v>66606.74000000001</v>
      </c>
      <c r="O70" t="n">
        <v>75921.45</v>
      </c>
    </row>
    <row r="71">
      <c r="A71" s="5" t="inlineStr">
        <is>
          <t>Vermögensumsschlag in %</t>
        </is>
      </c>
      <c r="B71" s="5" t="inlineStr">
        <is>
          <t>Asset Turnover in %</t>
        </is>
      </c>
      <c r="C71" t="n">
        <v>0.01</v>
      </c>
      <c r="D71" t="n">
        <v>0.01</v>
      </c>
      <c r="E71" t="n">
        <v>0.01</v>
      </c>
      <c r="F71" t="n">
        <v>0.01</v>
      </c>
      <c r="G71" t="n">
        <v>0.01</v>
      </c>
      <c r="H71" t="n">
        <v>0.01</v>
      </c>
      <c r="I71" t="n">
        <v>0.01</v>
      </c>
      <c r="J71" t="n">
        <v>0.01</v>
      </c>
      <c r="K71" t="n">
        <v>0.01</v>
      </c>
      <c r="L71" t="n">
        <v>0.01</v>
      </c>
      <c r="M71" t="n">
        <v>0.01</v>
      </c>
      <c r="N71" t="n">
        <v>0.01</v>
      </c>
      <c r="O71" t="n">
        <v>0.01</v>
      </c>
    </row>
    <row r="72">
      <c r="A72" s="5" t="inlineStr">
        <is>
          <t>Langfristige Vermögensquote in %</t>
        </is>
      </c>
      <c r="B72" s="5" t="inlineStr">
        <is>
          <t>Non-Current Assets Ratio in %</t>
        </is>
      </c>
      <c r="C72" t="n">
        <v>87.38</v>
      </c>
      <c r="D72" t="n">
        <v>88.64</v>
      </c>
      <c r="E72" t="n">
        <v>79.38</v>
      </c>
      <c r="F72" t="n">
        <v>89.29000000000001</v>
      </c>
      <c r="G72" t="n">
        <v>89.05</v>
      </c>
      <c r="H72" t="n">
        <v>85.7</v>
      </c>
      <c r="I72" t="n">
        <v>82.5</v>
      </c>
      <c r="J72" t="n">
        <v>88.62</v>
      </c>
      <c r="K72" t="n">
        <v>86.37</v>
      </c>
      <c r="L72" t="n">
        <v>88.37</v>
      </c>
      <c r="M72" t="n">
        <v>84.81</v>
      </c>
      <c r="N72" t="n">
        <v>85.56999999999999</v>
      </c>
      <c r="O72" t="n">
        <v>81.29000000000001</v>
      </c>
    </row>
    <row r="73">
      <c r="A73" s="5" t="inlineStr">
        <is>
          <t>Gesamtkapitalrentabilität</t>
        </is>
      </c>
      <c r="B73" s="5" t="inlineStr">
        <is>
          <t>ROA Return on Assets in %</t>
        </is>
      </c>
      <c r="C73" t="n">
        <v>2.4</v>
      </c>
      <c r="D73" t="n">
        <v>6.04</v>
      </c>
      <c r="E73" t="n">
        <v>2.75</v>
      </c>
      <c r="F73" t="n">
        <v>4.4</v>
      </c>
      <c r="G73" t="n">
        <v>3.66</v>
      </c>
      <c r="H73" t="n">
        <v>4.73</v>
      </c>
      <c r="I73" t="n">
        <v>4.2</v>
      </c>
      <c r="J73" t="n">
        <v>4.3</v>
      </c>
      <c r="K73" t="n">
        <v>4.65</v>
      </c>
      <c r="L73" t="n">
        <v>3.18</v>
      </c>
      <c r="M73" t="n">
        <v>2.12</v>
      </c>
      <c r="N73" t="n">
        <v>8.449999999999999</v>
      </c>
      <c r="O73" t="n">
        <v>4.91</v>
      </c>
    </row>
    <row r="74">
      <c r="A74" s="5" t="inlineStr">
        <is>
          <t>Ertrag des eingesetzten Kapitals</t>
        </is>
      </c>
      <c r="B74" s="5" t="inlineStr">
        <is>
          <t>ROCE Return on Cap. Empl. in %</t>
        </is>
      </c>
      <c r="C74" t="n">
        <v>5.33</v>
      </c>
      <c r="D74" t="n">
        <v>6.97</v>
      </c>
      <c r="E74" t="n">
        <v>5.8</v>
      </c>
      <c r="F74" t="n">
        <v>7.98</v>
      </c>
      <c r="G74" t="n">
        <v>7.92</v>
      </c>
      <c r="H74" t="n">
        <v>8.289999999999999</v>
      </c>
      <c r="I74" t="n">
        <v>7.94</v>
      </c>
      <c r="J74" t="n">
        <v>8.56</v>
      </c>
      <c r="K74" t="n">
        <v>9.460000000000001</v>
      </c>
      <c r="L74" t="n">
        <v>8.9</v>
      </c>
      <c r="M74" t="n">
        <v>7.01</v>
      </c>
      <c r="N74" t="n">
        <v>9.65</v>
      </c>
      <c r="O74" t="n">
        <v>10.04</v>
      </c>
    </row>
    <row r="75">
      <c r="A75" s="5" t="inlineStr">
        <is>
          <t>Eigenkapital zu Anlagevermögen</t>
        </is>
      </c>
      <c r="B75" s="5" t="inlineStr">
        <is>
          <t>Equity to Fixed Assets in %</t>
        </is>
      </c>
      <c r="C75" t="n">
        <v>35.17</v>
      </c>
      <c r="D75" t="n">
        <v>36.14</v>
      </c>
      <c r="E75" t="n">
        <v>38.97</v>
      </c>
      <c r="F75" t="n">
        <v>25.76</v>
      </c>
      <c r="G75" t="n">
        <v>24.38</v>
      </c>
      <c r="H75" t="n">
        <v>26.53</v>
      </c>
      <c r="I75" t="n">
        <v>22.66</v>
      </c>
      <c r="J75" t="n">
        <v>22.02</v>
      </c>
      <c r="K75" t="n">
        <v>22.61</v>
      </c>
      <c r="L75" t="n">
        <v>10.91</v>
      </c>
      <c r="M75" t="n">
        <v>10.53</v>
      </c>
      <c r="N75" t="n">
        <v>16.57</v>
      </c>
      <c r="O75" t="n">
        <v>17.87</v>
      </c>
    </row>
    <row r="76">
      <c r="A76" s="5" t="inlineStr">
        <is>
          <t>Liquidität Dritten Grades</t>
        </is>
      </c>
      <c r="B76" s="5" t="inlineStr">
        <is>
          <t>Current Ratio in %</t>
        </is>
      </c>
      <c r="C76" t="n">
        <v>87.04000000000001</v>
      </c>
      <c r="D76" t="n">
        <v>76.81999999999999</v>
      </c>
      <c r="E76" t="n">
        <v>129.14</v>
      </c>
      <c r="F76" t="n">
        <v>81.75</v>
      </c>
      <c r="G76" t="n">
        <v>81.79000000000001</v>
      </c>
      <c r="H76" t="n">
        <v>102.16</v>
      </c>
      <c r="I76" t="n">
        <v>128.62</v>
      </c>
      <c r="J76" t="n">
        <v>89.72</v>
      </c>
      <c r="K76" t="n">
        <v>92.63</v>
      </c>
      <c r="L76" t="n">
        <v>77.22</v>
      </c>
      <c r="M76" t="n">
        <v>96.14</v>
      </c>
      <c r="N76" t="n">
        <v>76.61</v>
      </c>
      <c r="O76" t="n">
        <v>158.1</v>
      </c>
    </row>
    <row r="77">
      <c r="A77" s="5" t="inlineStr">
        <is>
          <t>Operativer Cashflow</t>
        </is>
      </c>
      <c r="B77" s="5" t="inlineStr">
        <is>
          <t>Operating Cashflow in M</t>
        </is>
      </c>
      <c r="C77" t="n">
        <v>26103.96</v>
      </c>
      <c r="D77" t="n">
        <v>22519.22</v>
      </c>
      <c r="E77" t="n">
        <v>30163.95</v>
      </c>
      <c r="F77" t="n">
        <v>28095.84</v>
      </c>
      <c r="G77" t="n">
        <v>26582.36</v>
      </c>
      <c r="H77" t="n">
        <v>30639.3</v>
      </c>
      <c r="I77" t="n">
        <v>29373.3</v>
      </c>
      <c r="J77" t="n">
        <v>20429.52</v>
      </c>
      <c r="K77" t="n">
        <v>16270.08</v>
      </c>
      <c r="L77" t="n">
        <v>9735.24</v>
      </c>
      <c r="M77" t="n">
        <v>10457.1</v>
      </c>
      <c r="N77" t="n">
        <v>14588.3</v>
      </c>
      <c r="O77" t="n">
        <v>19690.29</v>
      </c>
    </row>
    <row r="78">
      <c r="A78" s="5" t="inlineStr">
        <is>
          <t>Aktienrückkauf</t>
        </is>
      </c>
      <c r="B78" s="5" t="inlineStr">
        <is>
          <t>Share Buyback in M</t>
        </is>
      </c>
      <c r="C78" t="n">
        <v>-49</v>
      </c>
      <c r="D78" t="n">
        <v>305</v>
      </c>
      <c r="E78" t="n">
        <v>-19</v>
      </c>
      <c r="F78" t="n">
        <v>-32</v>
      </c>
      <c r="G78" t="n">
        <v>-38</v>
      </c>
      <c r="H78" t="n">
        <v>-59</v>
      </c>
      <c r="I78" t="n">
        <v>-94</v>
      </c>
      <c r="J78" t="n">
        <v>-53</v>
      </c>
      <c r="K78" t="n">
        <v>-1031</v>
      </c>
      <c r="L78" t="n">
        <v>-35</v>
      </c>
      <c r="M78" t="n">
        <v>0</v>
      </c>
      <c r="N78" t="n">
        <v>119</v>
      </c>
      <c r="O78" t="n">
        <v>0</v>
      </c>
    </row>
    <row r="79">
      <c r="A79" s="5" t="inlineStr">
        <is>
          <t>Umsatzwachstum 1J in %</t>
        </is>
      </c>
      <c r="B79" s="5" t="inlineStr">
        <is>
          <t>Revenue Growth 1Y in %</t>
        </is>
      </c>
      <c r="C79" t="n">
        <v>-3.34</v>
      </c>
      <c r="D79" t="n">
        <v>9.970000000000001</v>
      </c>
      <c r="E79" t="n">
        <v>-1.04</v>
      </c>
      <c r="F79" t="n">
        <v>-1.53</v>
      </c>
      <c r="G79" t="n">
        <v>1.82</v>
      </c>
      <c r="H79" t="n">
        <v>1.59</v>
      </c>
      <c r="I79" t="n">
        <v>1.07</v>
      </c>
      <c r="J79" t="n">
        <v>-4.83</v>
      </c>
      <c r="K79" t="n">
        <v>-26.54</v>
      </c>
      <c r="L79" t="n">
        <v>-11.57</v>
      </c>
      <c r="M79" t="n">
        <v>35.96</v>
      </c>
      <c r="N79" t="n">
        <v>34.44</v>
      </c>
      <c r="O79" t="inlineStr">
        <is>
          <t>-</t>
        </is>
      </c>
    </row>
    <row r="80">
      <c r="A80" s="5" t="inlineStr">
        <is>
          <t>Umsatzwachstum 3J in %</t>
        </is>
      </c>
      <c r="B80" s="5" t="inlineStr">
        <is>
          <t>Revenue Growth 3Y in %</t>
        </is>
      </c>
      <c r="C80" t="n">
        <v>1.86</v>
      </c>
      <c r="D80" t="n">
        <v>2.47</v>
      </c>
      <c r="E80" t="n">
        <v>-0.25</v>
      </c>
      <c r="F80" t="n">
        <v>0.63</v>
      </c>
      <c r="G80" t="n">
        <v>1.49</v>
      </c>
      <c r="H80" t="n">
        <v>-0.72</v>
      </c>
      <c r="I80" t="n">
        <v>-10.1</v>
      </c>
      <c r="J80" t="n">
        <v>-14.31</v>
      </c>
      <c r="K80" t="n">
        <v>-0.72</v>
      </c>
      <c r="L80" t="n">
        <v>19.61</v>
      </c>
      <c r="M80" t="n">
        <v>23.47</v>
      </c>
      <c r="N80" t="inlineStr">
        <is>
          <t>-</t>
        </is>
      </c>
      <c r="O80" t="inlineStr">
        <is>
          <t>-</t>
        </is>
      </c>
    </row>
    <row r="81">
      <c r="A81" s="5" t="inlineStr">
        <is>
          <t>Umsatzwachstum 5J in %</t>
        </is>
      </c>
      <c r="B81" s="5" t="inlineStr">
        <is>
          <t>Revenue Growth 5Y in %</t>
        </is>
      </c>
      <c r="C81" t="n">
        <v>1.18</v>
      </c>
      <c r="D81" t="n">
        <v>2.16</v>
      </c>
      <c r="E81" t="n">
        <v>0.38</v>
      </c>
      <c r="F81" t="n">
        <v>-0.38</v>
      </c>
      <c r="G81" t="n">
        <v>-5.38</v>
      </c>
      <c r="H81" t="n">
        <v>-8.06</v>
      </c>
      <c r="I81" t="n">
        <v>-1.18</v>
      </c>
      <c r="J81" t="n">
        <v>5.49</v>
      </c>
      <c r="K81" t="n">
        <v>6.46</v>
      </c>
      <c r="L81" t="inlineStr">
        <is>
          <t>-</t>
        </is>
      </c>
      <c r="M81" t="inlineStr">
        <is>
          <t>-</t>
        </is>
      </c>
      <c r="N81" t="inlineStr">
        <is>
          <t>-</t>
        </is>
      </c>
      <c r="O81" t="inlineStr">
        <is>
          <t>-</t>
        </is>
      </c>
    </row>
    <row r="82">
      <c r="A82" s="5" t="inlineStr">
        <is>
          <t>Umsatzwachstum 10J in %</t>
        </is>
      </c>
      <c r="B82" s="5" t="inlineStr">
        <is>
          <t>Revenue Growth 10Y in %</t>
        </is>
      </c>
      <c r="C82" t="n">
        <v>-3.44</v>
      </c>
      <c r="D82" t="n">
        <v>0.49</v>
      </c>
      <c r="E82" t="n">
        <v>2.94</v>
      </c>
      <c r="F82" t="n">
        <v>3.04</v>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Gewinnwachstum 1J in %</t>
        </is>
      </c>
      <c r="B83" s="5" t="inlineStr">
        <is>
          <t>Earnings Growth 1Y in %</t>
        </is>
      </c>
      <c r="C83" t="n">
        <v>-57.44</v>
      </c>
      <c r="D83" t="n">
        <v>96.13</v>
      </c>
      <c r="E83" t="n">
        <v>-30.14</v>
      </c>
      <c r="F83" t="n">
        <v>28.33</v>
      </c>
      <c r="G83" t="n">
        <v>-18.46</v>
      </c>
      <c r="H83" t="n">
        <v>7.89</v>
      </c>
      <c r="I83" t="n">
        <v>12.72</v>
      </c>
      <c r="J83" t="n">
        <v>-5.7</v>
      </c>
      <c r="K83" t="n">
        <v>55.77</v>
      </c>
      <c r="L83" t="n">
        <v>46.82</v>
      </c>
      <c r="M83" t="n">
        <v>-70.45999999999999</v>
      </c>
      <c r="N83" t="n">
        <v>129.27</v>
      </c>
      <c r="O83" t="inlineStr">
        <is>
          <t>-</t>
        </is>
      </c>
    </row>
    <row r="84">
      <c r="A84" s="5" t="inlineStr">
        <is>
          <t>Gewinnwachstum 3J in %</t>
        </is>
      </c>
      <c r="B84" s="5" t="inlineStr">
        <is>
          <t>Earnings Growth 3Y in %</t>
        </is>
      </c>
      <c r="C84" t="n">
        <v>2.85</v>
      </c>
      <c r="D84" t="n">
        <v>31.44</v>
      </c>
      <c r="E84" t="n">
        <v>-6.76</v>
      </c>
      <c r="F84" t="n">
        <v>5.92</v>
      </c>
      <c r="G84" t="n">
        <v>0.72</v>
      </c>
      <c r="H84" t="n">
        <v>4.97</v>
      </c>
      <c r="I84" t="n">
        <v>20.93</v>
      </c>
      <c r="J84" t="n">
        <v>32.3</v>
      </c>
      <c r="K84" t="n">
        <v>10.71</v>
      </c>
      <c r="L84" t="n">
        <v>35.21</v>
      </c>
      <c r="M84" t="n">
        <v>19.6</v>
      </c>
      <c r="N84" t="inlineStr">
        <is>
          <t>-</t>
        </is>
      </c>
      <c r="O84" t="inlineStr">
        <is>
          <t>-</t>
        </is>
      </c>
    </row>
    <row r="85">
      <c r="A85" s="5" t="inlineStr">
        <is>
          <t>Gewinnwachstum 5J in %</t>
        </is>
      </c>
      <c r="B85" s="5" t="inlineStr">
        <is>
          <t>Earnings Growth 5Y in %</t>
        </is>
      </c>
      <c r="C85" t="n">
        <v>3.68</v>
      </c>
      <c r="D85" t="n">
        <v>16.75</v>
      </c>
      <c r="E85" t="n">
        <v>0.07000000000000001</v>
      </c>
      <c r="F85" t="n">
        <v>4.96</v>
      </c>
      <c r="G85" t="n">
        <v>10.44</v>
      </c>
      <c r="H85" t="n">
        <v>23.5</v>
      </c>
      <c r="I85" t="n">
        <v>7.83</v>
      </c>
      <c r="J85" t="n">
        <v>31.14</v>
      </c>
      <c r="K85" t="n">
        <v>32.28</v>
      </c>
      <c r="L85" t="inlineStr">
        <is>
          <t>-</t>
        </is>
      </c>
      <c r="M85" t="inlineStr">
        <is>
          <t>-</t>
        </is>
      </c>
      <c r="N85" t="inlineStr">
        <is>
          <t>-</t>
        </is>
      </c>
      <c r="O85" t="inlineStr">
        <is>
          <t>-</t>
        </is>
      </c>
    </row>
    <row r="86">
      <c r="A86" s="5" t="inlineStr">
        <is>
          <t>Gewinnwachstum 10J in %</t>
        </is>
      </c>
      <c r="B86" s="5" t="inlineStr">
        <is>
          <t>Earnings Growth 10Y in %</t>
        </is>
      </c>
      <c r="C86" t="n">
        <v>13.59</v>
      </c>
      <c r="D86" t="n">
        <v>12.29</v>
      </c>
      <c r="E86" t="n">
        <v>15.6</v>
      </c>
      <c r="F86" t="n">
        <v>18.62</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PEG Ratio</t>
        </is>
      </c>
      <c r="B87" s="5" t="inlineStr">
        <is>
          <t>KGW Kurs/Gewinn/Wachstum</t>
        </is>
      </c>
      <c r="C87" t="n">
        <v>5.14</v>
      </c>
      <c r="D87" t="n">
        <v>0.47</v>
      </c>
      <c r="E87" t="n">
        <v>70</v>
      </c>
      <c r="F87" t="n">
        <v>2.86</v>
      </c>
      <c r="G87" t="n">
        <v>1.56</v>
      </c>
      <c r="H87" t="n">
        <v>0.54</v>
      </c>
      <c r="I87" t="n">
        <v>1.55</v>
      </c>
      <c r="J87" t="n">
        <v>0.36</v>
      </c>
      <c r="K87" t="n">
        <v>0.29</v>
      </c>
      <c r="L87" t="inlineStr">
        <is>
          <t>-</t>
        </is>
      </c>
      <c r="M87" t="inlineStr">
        <is>
          <t>-</t>
        </is>
      </c>
      <c r="N87" t="inlineStr">
        <is>
          <t>-</t>
        </is>
      </c>
      <c r="O87" t="inlineStr">
        <is>
          <t>-</t>
        </is>
      </c>
    </row>
    <row r="88">
      <c r="A88" s="5" t="inlineStr">
        <is>
          <t>EBIT-Wachstum 1J in %</t>
        </is>
      </c>
      <c r="B88" s="5" t="inlineStr">
        <is>
          <t>EBIT Growth 1Y in %</t>
        </is>
      </c>
      <c r="C88" t="n">
        <v>-17.84</v>
      </c>
      <c r="D88" t="n">
        <v>8.880000000000001</v>
      </c>
      <c r="E88" t="n">
        <v>-21.47</v>
      </c>
      <c r="F88" t="n">
        <v>8.07</v>
      </c>
      <c r="G88" t="n">
        <v>1.2</v>
      </c>
      <c r="H88" t="n">
        <v>-0.51</v>
      </c>
      <c r="I88" t="n">
        <v>6.08</v>
      </c>
      <c r="J88" t="n">
        <v>-5.5</v>
      </c>
      <c r="K88" t="n">
        <v>13.73</v>
      </c>
      <c r="L88" t="n">
        <v>25.54</v>
      </c>
      <c r="M88" t="n">
        <v>-11.5</v>
      </c>
      <c r="N88" t="n">
        <v>17.95</v>
      </c>
      <c r="O88" t="inlineStr">
        <is>
          <t>-</t>
        </is>
      </c>
    </row>
    <row r="89">
      <c r="A89" s="5" t="inlineStr">
        <is>
          <t>EBIT-Wachstum 3J in %</t>
        </is>
      </c>
      <c r="B89" s="5" t="inlineStr">
        <is>
          <t>EBIT Growth 3Y in %</t>
        </is>
      </c>
      <c r="C89" t="n">
        <v>-10.14</v>
      </c>
      <c r="D89" t="n">
        <v>-1.51</v>
      </c>
      <c r="E89" t="n">
        <v>-4.07</v>
      </c>
      <c r="F89" t="n">
        <v>2.92</v>
      </c>
      <c r="G89" t="n">
        <v>2.26</v>
      </c>
      <c r="H89" t="n">
        <v>0.02</v>
      </c>
      <c r="I89" t="n">
        <v>4.77</v>
      </c>
      <c r="J89" t="n">
        <v>11.26</v>
      </c>
      <c r="K89" t="n">
        <v>9.26</v>
      </c>
      <c r="L89" t="n">
        <v>10.66</v>
      </c>
      <c r="M89" t="n">
        <v>2.15</v>
      </c>
      <c r="N89" t="inlineStr">
        <is>
          <t>-</t>
        </is>
      </c>
      <c r="O89" t="inlineStr">
        <is>
          <t>-</t>
        </is>
      </c>
    </row>
    <row r="90">
      <c r="A90" s="5" t="inlineStr">
        <is>
          <t>EBIT-Wachstum 5J in %</t>
        </is>
      </c>
      <c r="B90" s="5" t="inlineStr">
        <is>
          <t>EBIT Growth 5Y in %</t>
        </is>
      </c>
      <c r="C90" t="n">
        <v>-4.23</v>
      </c>
      <c r="D90" t="n">
        <v>-0.77</v>
      </c>
      <c r="E90" t="n">
        <v>-1.33</v>
      </c>
      <c r="F90" t="n">
        <v>1.87</v>
      </c>
      <c r="G90" t="n">
        <v>3</v>
      </c>
      <c r="H90" t="n">
        <v>7.87</v>
      </c>
      <c r="I90" t="n">
        <v>5.67</v>
      </c>
      <c r="J90" t="n">
        <v>8.039999999999999</v>
      </c>
      <c r="K90" t="n">
        <v>9.140000000000001</v>
      </c>
      <c r="L90" t="inlineStr">
        <is>
          <t>-</t>
        </is>
      </c>
      <c r="M90" t="inlineStr">
        <is>
          <t>-</t>
        </is>
      </c>
      <c r="N90" t="inlineStr">
        <is>
          <t>-</t>
        </is>
      </c>
      <c r="O90" t="inlineStr">
        <is>
          <t>-</t>
        </is>
      </c>
    </row>
    <row r="91">
      <c r="A91" s="5" t="inlineStr">
        <is>
          <t>EBIT-Wachstum 10J in %</t>
        </is>
      </c>
      <c r="B91" s="5" t="inlineStr">
        <is>
          <t>EBIT Growth 10Y in %</t>
        </is>
      </c>
      <c r="C91" t="n">
        <v>1.82</v>
      </c>
      <c r="D91" t="n">
        <v>2.45</v>
      </c>
      <c r="E91" t="n">
        <v>3.36</v>
      </c>
      <c r="F91" t="n">
        <v>5.51</v>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Op.Cashflow Wachstum 1J in %</t>
        </is>
      </c>
      <c r="B92" s="5" t="inlineStr">
        <is>
          <t>Op.Cashflow Wachstum 1Y in %</t>
        </is>
      </c>
      <c r="C92" t="n">
        <v>14.38</v>
      </c>
      <c r="D92" t="n">
        <v>-19.08</v>
      </c>
      <c r="E92" t="n">
        <v>6.84</v>
      </c>
      <c r="F92" t="n">
        <v>4.83</v>
      </c>
      <c r="G92" t="n">
        <v>-14.09</v>
      </c>
      <c r="H92" t="n">
        <v>2.71</v>
      </c>
      <c r="I92" t="n">
        <v>40.22</v>
      </c>
      <c r="J92" t="n">
        <v>23.77</v>
      </c>
      <c r="K92" t="n">
        <v>19.89</v>
      </c>
      <c r="L92" t="n">
        <v>-8.15</v>
      </c>
      <c r="M92" t="n">
        <v>-28.32</v>
      </c>
      <c r="N92" t="n">
        <v>-22.5</v>
      </c>
      <c r="O92" t="inlineStr">
        <is>
          <t>-</t>
        </is>
      </c>
    </row>
    <row r="93">
      <c r="A93" s="5" t="inlineStr">
        <is>
          <t>Op.Cashflow Wachstum 3J in %</t>
        </is>
      </c>
      <c r="B93" s="5" t="inlineStr">
        <is>
          <t>Op.Cashflow Wachstum 3Y in %</t>
        </is>
      </c>
      <c r="C93" t="n">
        <v>0.71</v>
      </c>
      <c r="D93" t="n">
        <v>-2.47</v>
      </c>
      <c r="E93" t="n">
        <v>-0.8100000000000001</v>
      </c>
      <c r="F93" t="n">
        <v>-2.18</v>
      </c>
      <c r="G93" t="n">
        <v>9.609999999999999</v>
      </c>
      <c r="H93" t="n">
        <v>22.23</v>
      </c>
      <c r="I93" t="n">
        <v>27.96</v>
      </c>
      <c r="J93" t="n">
        <v>11.84</v>
      </c>
      <c r="K93" t="n">
        <v>-5.53</v>
      </c>
      <c r="L93" t="n">
        <v>-19.66</v>
      </c>
      <c r="M93" t="n">
        <v>-16.94</v>
      </c>
      <c r="N93" t="inlineStr">
        <is>
          <t>-</t>
        </is>
      </c>
      <c r="O93" t="inlineStr">
        <is>
          <t>-</t>
        </is>
      </c>
    </row>
    <row r="94">
      <c r="A94" s="5" t="inlineStr">
        <is>
          <t>Op.Cashflow Wachstum 5J in %</t>
        </is>
      </c>
      <c r="B94" s="5" t="inlineStr">
        <is>
          <t>Op.Cashflow Wachstum 5Y in %</t>
        </is>
      </c>
      <c r="C94" t="n">
        <v>-1.42</v>
      </c>
      <c r="D94" t="n">
        <v>-3.76</v>
      </c>
      <c r="E94" t="n">
        <v>8.1</v>
      </c>
      <c r="F94" t="n">
        <v>11.49</v>
      </c>
      <c r="G94" t="n">
        <v>14.5</v>
      </c>
      <c r="H94" t="n">
        <v>15.69</v>
      </c>
      <c r="I94" t="n">
        <v>9.48</v>
      </c>
      <c r="J94" t="n">
        <v>-3.06</v>
      </c>
      <c r="K94" t="n">
        <v>-7.82</v>
      </c>
      <c r="L94" t="inlineStr">
        <is>
          <t>-</t>
        </is>
      </c>
      <c r="M94" t="inlineStr">
        <is>
          <t>-</t>
        </is>
      </c>
      <c r="N94" t="inlineStr">
        <is>
          <t>-</t>
        </is>
      </c>
      <c r="O94" t="inlineStr">
        <is>
          <t>-</t>
        </is>
      </c>
    </row>
    <row r="95">
      <c r="A95" s="5" t="inlineStr">
        <is>
          <t>Op.Cashflow Wachstum 10J in %</t>
        </is>
      </c>
      <c r="B95" s="5" t="inlineStr">
        <is>
          <t>Op.Cashflow Wachstum 10Y in %</t>
        </is>
      </c>
      <c r="C95" t="n">
        <v>7.13</v>
      </c>
      <c r="D95" t="n">
        <v>2.86</v>
      </c>
      <c r="E95" t="n">
        <v>2.52</v>
      </c>
      <c r="F95" t="n">
        <v>1.84</v>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Working Capital in Mio</t>
        </is>
      </c>
      <c r="B96" s="5" t="inlineStr">
        <is>
          <t>Working Capital in M</t>
        </is>
      </c>
      <c r="C96" t="n">
        <v>-1183</v>
      </c>
      <c r="D96" t="n">
        <v>-2016</v>
      </c>
      <c r="E96" t="n">
        <v>3063</v>
      </c>
      <c r="F96" t="n">
        <v>-1409</v>
      </c>
      <c r="G96" t="n">
        <v>-1343</v>
      </c>
      <c r="H96" t="n">
        <v>158</v>
      </c>
      <c r="I96" t="n">
        <v>2131</v>
      </c>
      <c r="J96" t="n">
        <v>-617</v>
      </c>
      <c r="K96" t="n">
        <v>-503</v>
      </c>
      <c r="L96" t="n">
        <v>-1494</v>
      </c>
      <c r="M96" t="n">
        <v>-271</v>
      </c>
      <c r="N96" t="n">
        <v>-1666</v>
      </c>
      <c r="O96" t="n">
        <v>1952</v>
      </c>
      <c r="P96" t="n">
        <v>1952</v>
      </c>
    </row>
  </sheetData>
  <pageMargins bottom="1" footer="0.5" header="0.5" left="0.75" right="0.75" top="1"/>
</worksheet>
</file>

<file path=xl/worksheets/sheet64.xml><?xml version="1.0" encoding="utf-8"?>
<worksheet xmlns="http://schemas.openxmlformats.org/spreadsheetml/2006/main">
  <sheetPr>
    <outlinePr summaryBelow="1" summaryRight="1"/>
    <pageSetUpPr/>
  </sheetPr>
  <dimension ref="A1:Q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9"/>
    <col customWidth="1" max="14" min="14" width="20"/>
    <col customWidth="1" max="15" min="15" width="9"/>
    <col customWidth="1" max="16" min="16" width="8"/>
    <col customWidth="1" max="17" min="17" width="8"/>
  </cols>
  <sheetData>
    <row r="1">
      <c r="A1" s="1" t="inlineStr">
        <is>
          <t xml:space="preserve">NEXT </t>
        </is>
      </c>
      <c r="B1" s="2" t="inlineStr">
        <is>
          <t>WKN: 779551  ISIN: GB0032089863  US-Symbol:NXGPF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+44-333-7774577</t>
        </is>
      </c>
      <c r="G4" t="inlineStr">
        <is>
          <t>02.01.2020</t>
        </is>
      </c>
      <c r="H4" t="inlineStr">
        <is>
          <t>Dividend Payout</t>
        </is>
      </c>
      <c r="J4" t="inlineStr">
        <is>
          <t>FMR LLC (Fidelity)</t>
        </is>
      </c>
      <c r="L4" t="inlineStr">
        <is>
          <t>10,92%</t>
        </is>
      </c>
    </row>
    <row r="5">
      <c r="A5" s="5" t="inlineStr">
        <is>
          <t>Ticker</t>
        </is>
      </c>
      <c r="B5" t="inlineStr">
        <is>
          <t>NXG</t>
        </is>
      </c>
      <c r="C5" s="5" t="inlineStr">
        <is>
          <t>Fax</t>
        </is>
      </c>
      <c r="D5" s="5" t="inlineStr"/>
      <c r="E5" t="inlineStr">
        <is>
          <t>-</t>
        </is>
      </c>
      <c r="G5" t="inlineStr">
        <is>
          <t>19.03.2020</t>
        </is>
      </c>
      <c r="H5" t="inlineStr">
        <is>
          <t>Preliminary Results</t>
        </is>
      </c>
      <c r="J5" t="inlineStr">
        <is>
          <t>BlackRock, Inc.</t>
        </is>
      </c>
      <c r="L5" t="inlineStr">
        <is>
          <t>9,97%</t>
        </is>
      </c>
    </row>
    <row r="6">
      <c r="A6" s="5" t="inlineStr">
        <is>
          <t>Gelistet Seit / Listed Since</t>
        </is>
      </c>
      <c r="B6" t="inlineStr">
        <is>
          <t>-</t>
        </is>
      </c>
      <c r="C6" s="5" t="inlineStr">
        <is>
          <t>Internet</t>
        </is>
      </c>
      <c r="D6" s="5" t="inlineStr"/>
      <c r="E6" t="inlineStr">
        <is>
          <t>http://www.nextplc.co.uk/</t>
        </is>
      </c>
      <c r="G6" t="inlineStr">
        <is>
          <t>14.04.2020</t>
        </is>
      </c>
      <c r="H6" t="inlineStr">
        <is>
          <t>Publication Of Annual Report</t>
        </is>
      </c>
      <c r="J6" t="inlineStr">
        <is>
          <t>Invesco Limited</t>
        </is>
      </c>
      <c r="L6" t="inlineStr">
        <is>
          <t>9,76%</t>
        </is>
      </c>
    </row>
    <row r="7">
      <c r="A7" s="5" t="inlineStr">
        <is>
          <t>Nominalwert / Nominal Value</t>
        </is>
      </c>
      <c r="B7" t="inlineStr">
        <is>
          <t>-</t>
        </is>
      </c>
      <c r="C7" s="5" t="inlineStr">
        <is>
          <t>Kontaktperson / Contact Person</t>
        </is>
      </c>
      <c r="D7" s="5" t="inlineStr"/>
      <c r="E7" t="inlineStr">
        <is>
          <t>Amanda James</t>
        </is>
      </c>
      <c r="G7" t="inlineStr">
        <is>
          <t>14.05.2020</t>
        </is>
      </c>
      <c r="H7" t="inlineStr">
        <is>
          <t>Annual General Meeting</t>
        </is>
      </c>
      <c r="J7" t="inlineStr">
        <is>
          <t>NEXT plc Employee Share Ownership Trust</t>
        </is>
      </c>
      <c r="L7" t="inlineStr">
        <is>
          <t>4,01%</t>
        </is>
      </c>
    </row>
    <row r="8">
      <c r="A8" s="5" t="inlineStr">
        <is>
          <t>Land / Country</t>
        </is>
      </c>
      <c r="B8" t="inlineStr">
        <is>
          <t>Großbritannien</t>
        </is>
      </c>
      <c r="C8" s="5" t="inlineStr">
        <is>
          <t>09.07.2020</t>
        </is>
      </c>
      <c r="D8" s="5" t="inlineStr">
        <is>
          <t>Ex Dividend</t>
        </is>
      </c>
      <c r="J8" t="inlineStr">
        <is>
          <t>Freefloat</t>
        </is>
      </c>
      <c r="L8" t="inlineStr">
        <is>
          <t>65,34%</t>
        </is>
      </c>
    </row>
    <row r="9">
      <c r="A9" s="5" t="inlineStr">
        <is>
          <t>Währung / Currency</t>
        </is>
      </c>
      <c r="B9" t="inlineStr">
        <is>
          <t>GBP</t>
        </is>
      </c>
      <c r="C9" s="5" t="inlineStr">
        <is>
          <t>03.08.2020</t>
        </is>
      </c>
      <c r="D9" s="5" t="inlineStr">
        <is>
          <t>Dividend Payout</t>
        </is>
      </c>
    </row>
    <row r="10">
      <c r="A10" s="5" t="inlineStr">
        <is>
          <t>Branche / Industry</t>
        </is>
      </c>
      <c r="B10" t="inlineStr">
        <is>
          <t>Retail Trade</t>
        </is>
      </c>
      <c r="C10" s="5" t="inlineStr">
        <is>
          <t>17.09.2020</t>
        </is>
      </c>
      <c r="D10" s="5" t="inlineStr">
        <is>
          <t>Score Half Year</t>
        </is>
      </c>
    </row>
    <row r="11">
      <c r="A11" s="5" t="inlineStr">
        <is>
          <t>Sektor / Sector</t>
        </is>
      </c>
      <c r="B11" t="inlineStr">
        <is>
          <t>Trade</t>
        </is>
      </c>
      <c r="C11" t="inlineStr">
        <is>
          <t>10.12.2020</t>
        </is>
      </c>
      <c r="D11" t="inlineStr">
        <is>
          <t>Ex Dividend</t>
        </is>
      </c>
    </row>
    <row r="12">
      <c r="A12" s="5" t="inlineStr">
        <is>
          <t>Typ / Genre</t>
        </is>
      </c>
      <c r="B12" t="inlineStr">
        <is>
          <t>Namensaktie</t>
        </is>
      </c>
    </row>
    <row r="13">
      <c r="A13" s="5" t="inlineStr">
        <is>
          <t>Adresse / Address</t>
        </is>
      </c>
      <c r="B13" t="inlineStr">
        <is>
          <t>Next plcDesford Road Enderby  UK-Leicester LE19 4AT</t>
        </is>
      </c>
    </row>
    <row r="14">
      <c r="A14" s="5" t="inlineStr">
        <is>
          <t>Management</t>
        </is>
      </c>
      <c r="B14" t="inlineStr">
        <is>
          <t>Lord Wolfson of Aspley Guise, Amanda James, Richard Papp, Jane Shields</t>
        </is>
      </c>
    </row>
    <row r="15">
      <c r="A15" s="5" t="inlineStr">
        <is>
          <t>Aufsichtsrat / Board</t>
        </is>
      </c>
      <c r="B15" t="inlineStr">
        <is>
          <t>Michael Roney, Lord Wolfson of Aspley Guise, Amanda James, Richard Papp, Jane Shields, Francis Salway, Dame Dianne Thompson, Jonathan Bewes, Tristia Harrison</t>
        </is>
      </c>
    </row>
    <row r="16">
      <c r="A16" s="5" t="inlineStr">
        <is>
          <t>Beschreibung</t>
        </is>
      </c>
      <c r="B16" t="inlineStr">
        <is>
          <t>Next plc ist ein britisches Einzelhandelsunternehmen. Die Gesellschaft betreibt mehr als 500 Geschäfte in Grossbritannien und in Irland, von denen sich das grösste mit ca. 80.000 Quadratmetern Verkaufsfläche im Arndale Center in Manchester befindet. Zusätzlich zu den Filialen stehen den Kunden ein umfangreicher Katalog sowie Internet-Shops zur Verfügung. International ist der Konzern mit rund 200 Shops und über Webseiten präsent. Das umfangreiche Produktsortiment beinhaltet Artikel aus den Bereichen Damen-, Herren- und Kinderbekleidung, Dessous, Wohnen, Accessoires und Schuhe. Next plc unterhält Geschäftsstellen in China, Hong Kong, Sri Lanka und Indien, die für die Warenbeschaffung, den Einkauf, die Produktion, die Qualitätskontrolle wie auch die Umsetzung der von eigenen Designerteams entworfenen Modelinie verantwortlich sind. Im Weiteren werden über die Tochtergesellschaft Lipsy Ltd. unter der Eigenmarke Lipsy Junge Mode für Damen über den Grosshandel, Einzelhandel und Webseiten vertrieben. Ausserdem bietet Next mit NEXT Directory nicht konkurrierende Drittmarken über das Internet und per Katalog an. Der Hauptsitz von Next plc ist in Leicester, UK. Copyright 2014 FINANCE BASE AG</t>
        </is>
      </c>
    </row>
    <row r="17">
      <c r="A17" s="5" t="inlineStr">
        <is>
          <t>Profile</t>
        </is>
      </c>
      <c r="B17" t="inlineStr">
        <is>
          <t>Next plc is a British retail company. The company operates more than 500 stores in the UK and Ireland, of which the largest is approximately 80,000 square meters of retail space in the Arndale Center in Manchester. In addition to the branches available to customers an extensive catalog and internet shops available. Internationally, the Group is present with around 200 shops and websites. The extensive product range includes products from the areas of women's, men's and children's clothing, lingerie, home, accessories and shoes. Next plc has offices in China, Hong Kong, Sri Lanka and India, which are responsible for the procurement of goods, purchasing, production, quality control as well as the implementation of the designed of own design team clothing line. In addition, be on the subsidiary Lipsy Ltd. under its own brand Lipsy Young fashion for women through wholesalers, retailers and Web sites sold. Also provides Next to NEXT Directory not competing third party brands on the Internet and by catalog. The headquarters of Next plc is in Leicester,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row>
    <row r="19">
      <c r="A19" s="5" t="inlineStr">
        <is>
          <t>Bilanz in Mio.  GBP per  31.01</t>
        </is>
      </c>
      <c r="B19" s="5" t="inlineStr">
        <is>
          <t>Balance Sheet in M  GBP per  31.01</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2007</v>
      </c>
    </row>
    <row r="20">
      <c r="A20" s="5" t="inlineStr">
        <is>
          <t>Umsatz</t>
        </is>
      </c>
      <c r="B20" s="5" t="inlineStr">
        <is>
          <t>Revenue</t>
        </is>
      </c>
      <c r="C20" t="n">
        <v>4266</v>
      </c>
      <c r="D20" t="n">
        <v>4167</v>
      </c>
      <c r="E20" t="n">
        <v>4056</v>
      </c>
      <c r="F20" t="n">
        <v>4097</v>
      </c>
      <c r="G20" t="n">
        <v>4177</v>
      </c>
      <c r="H20" t="n">
        <v>4000</v>
      </c>
      <c r="I20" t="n">
        <v>3740</v>
      </c>
      <c r="J20" t="n">
        <v>3563</v>
      </c>
      <c r="K20" t="n">
        <v>3441</v>
      </c>
      <c r="L20" t="n">
        <v>3454</v>
      </c>
      <c r="M20" t="n">
        <v>3407</v>
      </c>
      <c r="N20" t="n">
        <v>3272</v>
      </c>
      <c r="O20" t="n">
        <v>3329</v>
      </c>
      <c r="P20" t="inlineStr">
        <is>
          <t>-</t>
        </is>
      </c>
      <c r="Q20" t="inlineStr">
        <is>
          <t>-</t>
        </is>
      </c>
    </row>
    <row r="21">
      <c r="A21" s="5" t="inlineStr">
        <is>
          <t>Bruttoergebnis vom Umsatz</t>
        </is>
      </c>
      <c r="B21" s="5" t="inlineStr">
        <is>
          <t>Gross Profit</t>
        </is>
      </c>
      <c r="C21" t="n">
        <v>1682</v>
      </c>
      <c r="D21" t="n">
        <v>1527</v>
      </c>
      <c r="E21" t="n">
        <v>1356</v>
      </c>
      <c r="F21" t="n">
        <v>1387</v>
      </c>
      <c r="G21" t="n">
        <v>1453</v>
      </c>
      <c r="H21" t="n">
        <v>1343</v>
      </c>
      <c r="I21" t="n">
        <v>1240</v>
      </c>
      <c r="J21" t="n">
        <v>1126</v>
      </c>
      <c r="K21" t="n">
        <v>1045</v>
      </c>
      <c r="L21" t="n">
        <v>1009</v>
      </c>
      <c r="M21" t="n">
        <v>996.9</v>
      </c>
      <c r="N21" t="n">
        <v>908.5</v>
      </c>
      <c r="O21" t="n">
        <v>949.1</v>
      </c>
      <c r="P21" t="inlineStr">
        <is>
          <t>-</t>
        </is>
      </c>
      <c r="Q21" t="inlineStr">
        <is>
          <t>-</t>
        </is>
      </c>
    </row>
    <row r="22">
      <c r="A22" s="5" t="inlineStr">
        <is>
          <t>Operatives Ergebnis (EBIT)</t>
        </is>
      </c>
      <c r="B22" s="5" t="inlineStr">
        <is>
          <t>EBIT Earning Before Interest &amp; Tax</t>
        </is>
      </c>
      <c r="C22" t="n">
        <v>853.9</v>
      </c>
      <c r="D22" t="n">
        <v>761.9</v>
      </c>
      <c r="E22" t="n">
        <v>758.9</v>
      </c>
      <c r="F22" t="n">
        <v>826.7</v>
      </c>
      <c r="G22" t="n">
        <v>866.2</v>
      </c>
      <c r="H22" t="n">
        <v>812.1</v>
      </c>
      <c r="I22" t="n">
        <v>722.8</v>
      </c>
      <c r="J22" t="n">
        <v>695.1</v>
      </c>
      <c r="K22" t="n">
        <v>601.8</v>
      </c>
      <c r="L22" t="n">
        <v>574.8</v>
      </c>
      <c r="M22" t="n">
        <v>529.8</v>
      </c>
      <c r="N22" t="n">
        <v>478.3</v>
      </c>
      <c r="O22" t="n">
        <v>537.1</v>
      </c>
      <c r="P22" t="inlineStr">
        <is>
          <t>-</t>
        </is>
      </c>
      <c r="Q22" t="inlineStr">
        <is>
          <t>-</t>
        </is>
      </c>
    </row>
    <row r="23">
      <c r="A23" s="5" t="inlineStr">
        <is>
          <t>Finanzergebnis</t>
        </is>
      </c>
      <c r="B23" s="5" t="inlineStr">
        <is>
          <t>Financial Result</t>
        </is>
      </c>
      <c r="C23" t="inlineStr">
        <is>
          <t>-</t>
        </is>
      </c>
      <c r="D23" t="n">
        <v>-39</v>
      </c>
      <c r="E23" t="n">
        <v>-32.8</v>
      </c>
      <c r="F23" t="n">
        <v>-36.5</v>
      </c>
      <c r="G23" t="n">
        <v>-30.1</v>
      </c>
      <c r="H23" t="n">
        <v>-17.3</v>
      </c>
      <c r="I23" t="n">
        <v>-27.6</v>
      </c>
      <c r="J23" t="n">
        <v>-28.6</v>
      </c>
      <c r="K23" t="n">
        <v>-22.3</v>
      </c>
      <c r="L23" t="n">
        <v>-23.4</v>
      </c>
      <c r="M23" t="n">
        <v>-24.5</v>
      </c>
      <c r="N23" t="n">
        <v>-49.5</v>
      </c>
      <c r="O23" t="n">
        <v>-39</v>
      </c>
      <c r="P23" t="inlineStr">
        <is>
          <t>-</t>
        </is>
      </c>
      <c r="Q23" t="inlineStr">
        <is>
          <t>-</t>
        </is>
      </c>
    </row>
    <row r="24">
      <c r="A24" s="5" t="inlineStr">
        <is>
          <t>Ergebnis vor Steuer (EBT)</t>
        </is>
      </c>
      <c r="B24" s="5" t="inlineStr">
        <is>
          <t>EBT Earning Before Tax</t>
        </is>
      </c>
      <c r="C24" t="n">
        <v>748.5</v>
      </c>
      <c r="D24" t="n">
        <v>722.9</v>
      </c>
      <c r="E24" t="n">
        <v>726.1</v>
      </c>
      <c r="F24" t="n">
        <v>790.2</v>
      </c>
      <c r="G24" t="n">
        <v>836.1</v>
      </c>
      <c r="H24" t="n">
        <v>794.8</v>
      </c>
      <c r="I24" t="n">
        <v>695.2</v>
      </c>
      <c r="J24" t="n">
        <v>666.5</v>
      </c>
      <c r="K24" t="n">
        <v>579.5</v>
      </c>
      <c r="L24" t="n">
        <v>551.4</v>
      </c>
      <c r="M24" t="n">
        <v>505.3</v>
      </c>
      <c r="N24" t="n">
        <v>428.8</v>
      </c>
      <c r="O24" t="n">
        <v>498.1</v>
      </c>
      <c r="P24" t="inlineStr">
        <is>
          <t>-</t>
        </is>
      </c>
      <c r="Q24" t="inlineStr">
        <is>
          <t>-</t>
        </is>
      </c>
    </row>
    <row r="25">
      <c r="A25" s="5" t="inlineStr">
        <is>
          <t>Ergebnis nach Steuer</t>
        </is>
      </c>
      <c r="B25" s="5" t="inlineStr">
        <is>
          <t>Earnings after tax</t>
        </is>
      </c>
      <c r="C25" t="n">
        <v>610.2</v>
      </c>
      <c r="D25" t="n">
        <v>590.4</v>
      </c>
      <c r="E25" t="n">
        <v>591.8</v>
      </c>
      <c r="F25" t="n">
        <v>635.3</v>
      </c>
      <c r="G25" t="n">
        <v>666.8</v>
      </c>
      <c r="H25" t="n">
        <v>634.9</v>
      </c>
      <c r="I25" t="n">
        <v>553.2</v>
      </c>
      <c r="J25" t="n">
        <v>508.6</v>
      </c>
      <c r="K25" t="n">
        <v>434.2</v>
      </c>
      <c r="L25" t="n">
        <v>400.9</v>
      </c>
      <c r="M25" t="n">
        <v>364</v>
      </c>
      <c r="N25" t="n">
        <v>302.3</v>
      </c>
      <c r="O25" t="n">
        <v>353.9</v>
      </c>
      <c r="P25" t="inlineStr">
        <is>
          <t>-</t>
        </is>
      </c>
      <c r="Q25" t="inlineStr">
        <is>
          <t>-</t>
        </is>
      </c>
    </row>
    <row r="26">
      <c r="A26" s="5" t="inlineStr">
        <is>
          <t>Minderheitenanteil</t>
        </is>
      </c>
      <c r="B26" s="5" t="inlineStr">
        <is>
          <t>Minority Share</t>
        </is>
      </c>
      <c r="C26" t="inlineStr">
        <is>
          <t>-</t>
        </is>
      </c>
      <c r="D26" t="inlineStr">
        <is>
          <t>-</t>
        </is>
      </c>
      <c r="E26" t="inlineStr">
        <is>
          <t>-</t>
        </is>
      </c>
      <c r="F26" t="inlineStr">
        <is>
          <t>-</t>
        </is>
      </c>
      <c r="G26" t="inlineStr">
        <is>
          <t>-</t>
        </is>
      </c>
      <c r="H26" t="inlineStr">
        <is>
          <t>-</t>
        </is>
      </c>
      <c r="I26" t="inlineStr">
        <is>
          <t>-</t>
        </is>
      </c>
      <c r="J26" t="n">
        <v>0.1</v>
      </c>
      <c r="K26" t="n">
        <v>0.1</v>
      </c>
      <c r="L26" t="n">
        <v>0.2</v>
      </c>
      <c r="M26" t="n">
        <v>0.1</v>
      </c>
      <c r="N26" t="n">
        <v>-0.1</v>
      </c>
      <c r="O26" t="n">
        <v>-0.2</v>
      </c>
      <c r="P26" t="inlineStr">
        <is>
          <t>-</t>
        </is>
      </c>
      <c r="Q26" t="inlineStr">
        <is>
          <t>-</t>
        </is>
      </c>
    </row>
    <row r="27">
      <c r="A27" s="5" t="inlineStr">
        <is>
          <t>Jahresüberschuss/-fehlbetrag</t>
        </is>
      </c>
      <c r="B27" s="5" t="inlineStr">
        <is>
          <t>Net Profit</t>
        </is>
      </c>
      <c r="C27" t="n">
        <v>610.2</v>
      </c>
      <c r="D27" t="n">
        <v>590.4</v>
      </c>
      <c r="E27" t="n">
        <v>591.8</v>
      </c>
      <c r="F27" t="n">
        <v>635.3</v>
      </c>
      <c r="G27" t="n">
        <v>666.8</v>
      </c>
      <c r="H27" t="n">
        <v>634.9</v>
      </c>
      <c r="I27" t="n">
        <v>553.2</v>
      </c>
      <c r="J27" t="n">
        <v>508.7</v>
      </c>
      <c r="K27" t="n">
        <v>474.9</v>
      </c>
      <c r="L27" t="n">
        <v>401.1</v>
      </c>
      <c r="M27" t="n">
        <v>364.1</v>
      </c>
      <c r="N27" t="n">
        <v>302.3</v>
      </c>
      <c r="O27" t="n">
        <v>353.9</v>
      </c>
      <c r="P27" t="inlineStr">
        <is>
          <t>-</t>
        </is>
      </c>
      <c r="Q27" t="inlineStr">
        <is>
          <t>-</t>
        </is>
      </c>
    </row>
    <row r="28">
      <c r="A28" s="5" t="inlineStr">
        <is>
          <t>Summe Umlaufvermögen</t>
        </is>
      </c>
      <c r="B28" s="5" t="inlineStr">
        <is>
          <t>Current Assets</t>
        </is>
      </c>
      <c r="C28" t="n">
        <v>1955</v>
      </c>
      <c r="D28" t="n">
        <v>2032</v>
      </c>
      <c r="E28" t="n">
        <v>1798</v>
      </c>
      <c r="F28" t="n">
        <v>1661</v>
      </c>
      <c r="G28" t="n">
        <v>1642</v>
      </c>
      <c r="H28" t="n">
        <v>1616</v>
      </c>
      <c r="I28" t="n">
        <v>1468</v>
      </c>
      <c r="J28" t="n">
        <v>1208</v>
      </c>
      <c r="K28" t="n">
        <v>1140</v>
      </c>
      <c r="L28" t="n">
        <v>1067</v>
      </c>
      <c r="M28" t="n">
        <v>1041</v>
      </c>
      <c r="N28" t="n">
        <v>1091</v>
      </c>
      <c r="O28" t="n">
        <v>979.2</v>
      </c>
      <c r="P28" t="inlineStr">
        <is>
          <t>-</t>
        </is>
      </c>
      <c r="Q28" t="inlineStr">
        <is>
          <t>-</t>
        </is>
      </c>
    </row>
    <row r="29">
      <c r="A29" s="5" t="inlineStr">
        <is>
          <t>Summe Anlagevermögen</t>
        </is>
      </c>
      <c r="B29" s="5" t="inlineStr">
        <is>
          <t>Fixed Assets</t>
        </is>
      </c>
      <c r="C29" t="inlineStr">
        <is>
          <t>-</t>
        </is>
      </c>
      <c r="D29" t="n">
        <v>779.1</v>
      </c>
      <c r="E29" t="n">
        <v>764</v>
      </c>
      <c r="F29" t="n">
        <v>744.2</v>
      </c>
      <c r="G29" t="n">
        <v>687.9</v>
      </c>
      <c r="H29" t="n">
        <v>666.3</v>
      </c>
      <c r="I29" t="n">
        <v>676.5</v>
      </c>
      <c r="J29" t="n">
        <v>685.8</v>
      </c>
      <c r="K29" t="n">
        <v>714.3</v>
      </c>
      <c r="L29" t="n">
        <v>725</v>
      </c>
      <c r="M29" t="n">
        <v>652.3</v>
      </c>
      <c r="N29" t="n">
        <v>686.8</v>
      </c>
      <c r="O29" t="n">
        <v>651.2</v>
      </c>
      <c r="P29" t="inlineStr">
        <is>
          <t>-</t>
        </is>
      </c>
      <c r="Q29" t="inlineStr">
        <is>
          <t>-</t>
        </is>
      </c>
    </row>
    <row r="30">
      <c r="A30" s="5" t="inlineStr">
        <is>
          <t>Summe Aktiva</t>
        </is>
      </c>
      <c r="B30" s="5" t="inlineStr">
        <is>
          <t>Total Assets</t>
        </is>
      </c>
      <c r="C30" t="n">
        <v>3673</v>
      </c>
      <c r="D30" t="n">
        <v>2811</v>
      </c>
      <c r="E30" t="n">
        <v>2562</v>
      </c>
      <c r="F30" t="n">
        <v>2405</v>
      </c>
      <c r="G30" t="n">
        <v>2330</v>
      </c>
      <c r="H30" t="n">
        <v>2282</v>
      </c>
      <c r="I30" t="n">
        <v>2145</v>
      </c>
      <c r="J30" t="n">
        <v>1894</v>
      </c>
      <c r="K30" t="n">
        <v>1854</v>
      </c>
      <c r="L30" t="n">
        <v>1792</v>
      </c>
      <c r="M30" t="n">
        <v>1694</v>
      </c>
      <c r="N30" t="n">
        <v>1777</v>
      </c>
      <c r="O30" t="n">
        <v>1630</v>
      </c>
      <c r="P30" t="inlineStr">
        <is>
          <t>-</t>
        </is>
      </c>
      <c r="Q30" t="inlineStr">
        <is>
          <t>-</t>
        </is>
      </c>
    </row>
    <row r="31">
      <c r="A31" s="5" t="inlineStr">
        <is>
          <t>Summe kurzfristiges Fremdkapital</t>
        </is>
      </c>
      <c r="B31" s="5" t="inlineStr">
        <is>
          <t>Short-Term Debt</t>
        </is>
      </c>
      <c r="C31" t="n">
        <v>949.8</v>
      </c>
      <c r="D31" t="n">
        <v>1113</v>
      </c>
      <c r="E31" t="n">
        <v>914.8</v>
      </c>
      <c r="F31" t="n">
        <v>725</v>
      </c>
      <c r="G31" t="n">
        <v>1171</v>
      </c>
      <c r="H31" t="n">
        <v>886.6</v>
      </c>
      <c r="I31" t="n">
        <v>834.5</v>
      </c>
      <c r="J31" t="n">
        <v>816</v>
      </c>
      <c r="K31" t="n">
        <v>742.4</v>
      </c>
      <c r="L31" t="n">
        <v>832.9</v>
      </c>
      <c r="M31" t="n">
        <v>758.1</v>
      </c>
      <c r="N31" t="n">
        <v>708.1</v>
      </c>
      <c r="O31" t="n">
        <v>856.7</v>
      </c>
      <c r="P31" t="inlineStr">
        <is>
          <t>-</t>
        </is>
      </c>
      <c r="Q31" t="inlineStr">
        <is>
          <t>-</t>
        </is>
      </c>
    </row>
    <row r="32">
      <c r="A32" s="5" t="inlineStr">
        <is>
          <t>Summe langfristiges Fremdkapital</t>
        </is>
      </c>
      <c r="B32" s="5" t="inlineStr">
        <is>
          <t>Long-Term Debt</t>
        </is>
      </c>
      <c r="C32" t="n">
        <v>2282</v>
      </c>
      <c r="D32" t="n">
        <v>1145</v>
      </c>
      <c r="E32" t="n">
        <v>1164</v>
      </c>
      <c r="F32" t="n">
        <v>1169</v>
      </c>
      <c r="G32" t="n">
        <v>847.7</v>
      </c>
      <c r="H32" t="n">
        <v>1074</v>
      </c>
      <c r="I32" t="n">
        <v>1024</v>
      </c>
      <c r="J32" t="n">
        <v>792</v>
      </c>
      <c r="K32" t="n">
        <v>889.1</v>
      </c>
      <c r="L32" t="n">
        <v>727</v>
      </c>
      <c r="M32" t="n">
        <v>802</v>
      </c>
      <c r="N32" t="n">
        <v>912.6</v>
      </c>
      <c r="O32" t="n">
        <v>852.8</v>
      </c>
      <c r="P32" t="inlineStr">
        <is>
          <t>-</t>
        </is>
      </c>
      <c r="Q32" t="inlineStr">
        <is>
          <t>-</t>
        </is>
      </c>
    </row>
    <row r="33">
      <c r="A33" s="5" t="inlineStr">
        <is>
          <t>Summe Fremdkapital</t>
        </is>
      </c>
      <c r="B33" s="5" t="inlineStr">
        <is>
          <t>Total Liabilities</t>
        </is>
      </c>
      <c r="C33" t="inlineStr">
        <is>
          <t>-</t>
        </is>
      </c>
      <c r="D33" t="n">
        <v>2258</v>
      </c>
      <c r="E33" t="n">
        <v>2079</v>
      </c>
      <c r="F33" t="n">
        <v>1894</v>
      </c>
      <c r="G33" t="n">
        <v>2018</v>
      </c>
      <c r="H33" t="n">
        <v>1960</v>
      </c>
      <c r="I33" t="n">
        <v>1858</v>
      </c>
      <c r="J33" t="n">
        <v>1608</v>
      </c>
      <c r="K33" t="n">
        <v>1632</v>
      </c>
      <c r="L33" t="n">
        <v>1560</v>
      </c>
      <c r="M33" t="n">
        <v>1560</v>
      </c>
      <c r="N33" t="n">
        <v>1621</v>
      </c>
      <c r="O33" t="n">
        <v>1710</v>
      </c>
      <c r="P33" t="inlineStr">
        <is>
          <t>-</t>
        </is>
      </c>
      <c r="Q33" t="inlineStr">
        <is>
          <t>-</t>
        </is>
      </c>
    </row>
    <row r="34">
      <c r="A34" s="5" t="inlineStr">
        <is>
          <t>Minderheitenanteil</t>
        </is>
      </c>
      <c r="B34" s="5" t="inlineStr">
        <is>
          <t>Minority Share</t>
        </is>
      </c>
      <c r="C34" t="inlineStr">
        <is>
          <t>-</t>
        </is>
      </c>
      <c r="D34" t="inlineStr">
        <is>
          <t>-</t>
        </is>
      </c>
      <c r="E34" t="inlineStr">
        <is>
          <t>-</t>
        </is>
      </c>
      <c r="F34" t="inlineStr">
        <is>
          <t>-</t>
        </is>
      </c>
      <c r="G34" t="inlineStr">
        <is>
          <t>-</t>
        </is>
      </c>
      <c r="H34" t="n">
        <v>-0.1</v>
      </c>
      <c r="I34" t="n">
        <v>-0.1</v>
      </c>
      <c r="J34" t="n">
        <v>-0.1</v>
      </c>
      <c r="K34" t="inlineStr">
        <is>
          <t>-</t>
        </is>
      </c>
      <c r="L34" t="n">
        <v>0.1</v>
      </c>
      <c r="M34" t="n">
        <v>-0.2</v>
      </c>
      <c r="N34" t="n">
        <v>-0.1</v>
      </c>
      <c r="O34" t="n">
        <v>0.1</v>
      </c>
      <c r="P34" t="inlineStr">
        <is>
          <t>-</t>
        </is>
      </c>
      <c r="Q34" t="inlineStr">
        <is>
          <t>-</t>
        </is>
      </c>
    </row>
    <row r="35">
      <c r="A35" s="5" t="inlineStr">
        <is>
          <t>Summe Eigenkapital</t>
        </is>
      </c>
      <c r="B35" s="5" t="inlineStr">
        <is>
          <t>Equity</t>
        </is>
      </c>
      <c r="C35" t="inlineStr">
        <is>
          <t>-</t>
        </is>
      </c>
      <c r="D35" t="n">
        <v>553.8</v>
      </c>
      <c r="E35" t="n">
        <v>482.6</v>
      </c>
      <c r="F35" t="n">
        <v>510.5</v>
      </c>
      <c r="G35" t="n">
        <v>311.8</v>
      </c>
      <c r="H35" t="n">
        <v>322</v>
      </c>
      <c r="I35" t="n">
        <v>286.3</v>
      </c>
      <c r="J35" t="n">
        <v>285.7</v>
      </c>
      <c r="K35" t="n">
        <v>222.7</v>
      </c>
      <c r="L35" t="n">
        <v>232.3</v>
      </c>
      <c r="M35" t="n">
        <v>133.6</v>
      </c>
      <c r="N35" t="n">
        <v>156.7</v>
      </c>
      <c r="O35" t="n">
        <v>-79.2</v>
      </c>
      <c r="P35" t="inlineStr">
        <is>
          <t>-</t>
        </is>
      </c>
      <c r="Q35" t="inlineStr">
        <is>
          <t>-</t>
        </is>
      </c>
    </row>
    <row r="36">
      <c r="A36" s="5" t="inlineStr">
        <is>
          <t>Summe Passiva</t>
        </is>
      </c>
      <c r="B36" s="5" t="inlineStr">
        <is>
          <t>Liabilities &amp; Shareholder Equity</t>
        </is>
      </c>
      <c r="C36" t="n">
        <v>3673</v>
      </c>
      <c r="D36" t="n">
        <v>2811</v>
      </c>
      <c r="E36" t="n">
        <v>2562</v>
      </c>
      <c r="F36" t="n">
        <v>2405</v>
      </c>
      <c r="G36" t="n">
        <v>2330</v>
      </c>
      <c r="H36" t="n">
        <v>2282</v>
      </c>
      <c r="I36" t="n">
        <v>2145</v>
      </c>
      <c r="J36" t="n">
        <v>1894</v>
      </c>
      <c r="K36" t="n">
        <v>1854</v>
      </c>
      <c r="L36" t="n">
        <v>1792</v>
      </c>
      <c r="M36" t="n">
        <v>1694</v>
      </c>
      <c r="N36" t="n">
        <v>1777</v>
      </c>
      <c r="O36" t="n">
        <v>1630</v>
      </c>
      <c r="P36" t="inlineStr">
        <is>
          <t>-</t>
        </is>
      </c>
      <c r="Q36" t="inlineStr">
        <is>
          <t>-</t>
        </is>
      </c>
    </row>
    <row r="37">
      <c r="A37" s="5" t="inlineStr">
        <is>
          <t>Mio.Aktien im Umlauf</t>
        </is>
      </c>
      <c r="B37" s="5" t="inlineStr">
        <is>
          <t>Million shares outstanding</t>
        </is>
      </c>
      <c r="C37" t="n">
        <v>133.23</v>
      </c>
      <c r="D37" t="n">
        <v>138.61</v>
      </c>
      <c r="E37" t="n">
        <v>144.88</v>
      </c>
      <c r="F37" t="n">
        <v>147.06</v>
      </c>
      <c r="G37" t="n">
        <v>147.31</v>
      </c>
      <c r="H37" t="n">
        <v>152.87</v>
      </c>
      <c r="I37" t="n">
        <v>155.03</v>
      </c>
      <c r="J37" t="n">
        <v>161.2</v>
      </c>
      <c r="K37" t="n">
        <v>168.7</v>
      </c>
      <c r="L37" t="n">
        <v>181.2</v>
      </c>
      <c r="M37" t="n">
        <v>191.2</v>
      </c>
      <c r="N37" t="n">
        <v>197.1</v>
      </c>
      <c r="O37" t="n">
        <v>201</v>
      </c>
      <c r="P37" t="inlineStr">
        <is>
          <t>-</t>
        </is>
      </c>
      <c r="Q37" t="inlineStr">
        <is>
          <t>-</t>
        </is>
      </c>
    </row>
    <row r="38">
      <c r="A38" s="5" t="inlineStr">
        <is>
          <t>Gezeichnetes Kapital (in Mio.)</t>
        </is>
      </c>
      <c r="B38" s="5" t="inlineStr">
        <is>
          <t>Subscribed Capital in M</t>
        </is>
      </c>
      <c r="C38" t="n">
        <v>13.3</v>
      </c>
      <c r="D38" t="n">
        <v>13.9</v>
      </c>
      <c r="E38" t="n">
        <v>14.5</v>
      </c>
      <c r="F38" t="n">
        <v>14.7</v>
      </c>
      <c r="G38" t="n">
        <v>14.7</v>
      </c>
      <c r="H38" t="n">
        <v>15.3</v>
      </c>
      <c r="I38" t="n">
        <v>15.5</v>
      </c>
      <c r="J38" t="n">
        <v>16.1</v>
      </c>
      <c r="K38" t="n">
        <v>16.9</v>
      </c>
      <c r="L38" t="n">
        <v>18.1</v>
      </c>
      <c r="M38" t="n">
        <v>19.1</v>
      </c>
      <c r="N38" t="n">
        <v>19.7</v>
      </c>
      <c r="O38" t="n">
        <v>20.1</v>
      </c>
      <c r="P38" t="inlineStr">
        <is>
          <t>-</t>
        </is>
      </c>
      <c r="Q38" t="inlineStr">
        <is>
          <t>-</t>
        </is>
      </c>
    </row>
    <row r="39">
      <c r="A39" s="5" t="inlineStr">
        <is>
          <t>Ergebnis je Aktie (brutto)</t>
        </is>
      </c>
      <c r="B39" s="5" t="inlineStr">
        <is>
          <t>Earnings per share</t>
        </is>
      </c>
      <c r="C39" t="inlineStr">
        <is>
          <t>-</t>
        </is>
      </c>
      <c r="D39" t="n">
        <v>5.22</v>
      </c>
      <c r="E39" t="n">
        <v>5.01</v>
      </c>
      <c r="F39" t="n">
        <v>5.37</v>
      </c>
      <c r="G39" t="n">
        <v>5.68</v>
      </c>
      <c r="H39" t="n">
        <v>5.2</v>
      </c>
      <c r="I39" t="n">
        <v>4.48</v>
      </c>
      <c r="J39" t="n">
        <v>4.13</v>
      </c>
      <c r="K39" t="n">
        <v>3.44</v>
      </c>
      <c r="L39" t="n">
        <v>3.04</v>
      </c>
      <c r="M39" t="n">
        <v>2.64</v>
      </c>
      <c r="N39" t="n">
        <v>2.18</v>
      </c>
      <c r="O39" t="n">
        <v>2.48</v>
      </c>
      <c r="P39" t="inlineStr">
        <is>
          <t>-</t>
        </is>
      </c>
      <c r="Q39" t="inlineStr">
        <is>
          <t>-</t>
        </is>
      </c>
    </row>
    <row r="40">
      <c r="A40" s="5" t="inlineStr">
        <is>
          <t>Ergebnis je Aktie (unverwässert)</t>
        </is>
      </c>
      <c r="B40" s="5" t="inlineStr">
        <is>
          <t>Basic Earnings per share</t>
        </is>
      </c>
      <c r="C40" t="n">
        <v>4.72</v>
      </c>
      <c r="D40" t="n">
        <v>4.35</v>
      </c>
      <c r="E40" t="n">
        <v>4.17</v>
      </c>
      <c r="F40" t="n">
        <v>4.41</v>
      </c>
      <c r="G40" t="n">
        <v>4.51</v>
      </c>
      <c r="H40" t="n">
        <v>4.28</v>
      </c>
      <c r="I40" t="n">
        <v>3.66</v>
      </c>
      <c r="J40" t="n">
        <v>3.2</v>
      </c>
      <c r="K40" t="n">
        <v>2.82</v>
      </c>
      <c r="L40" t="n">
        <v>2.22</v>
      </c>
      <c r="M40" t="n">
        <v>1.89</v>
      </c>
      <c r="N40" t="n">
        <v>1.56</v>
      </c>
      <c r="O40" t="n">
        <v>1.69</v>
      </c>
      <c r="P40" t="n">
        <v>1.46</v>
      </c>
      <c r="Q40" t="n">
        <v>1.46</v>
      </c>
    </row>
    <row r="41">
      <c r="A41" s="5" t="inlineStr">
        <is>
          <t>Ergebnis je Aktie (verwässert)</t>
        </is>
      </c>
      <c r="B41" s="5" t="inlineStr">
        <is>
          <t>Diluted Earnings per share</t>
        </is>
      </c>
      <c r="C41" t="n">
        <v>4.69</v>
      </c>
      <c r="D41" t="n">
        <v>4.33</v>
      </c>
      <c r="E41" t="n">
        <v>4.16</v>
      </c>
      <c r="F41" t="n">
        <v>4.38</v>
      </c>
      <c r="G41" t="n">
        <v>4.43</v>
      </c>
      <c r="H41" t="n">
        <v>4.18</v>
      </c>
      <c r="I41" t="n">
        <v>3.56</v>
      </c>
      <c r="J41" t="n">
        <v>3.12</v>
      </c>
      <c r="K41" t="n">
        <v>2.75</v>
      </c>
      <c r="L41" t="n">
        <v>2.17</v>
      </c>
      <c r="M41" t="n">
        <v>1.89</v>
      </c>
      <c r="N41" t="n">
        <v>1.56</v>
      </c>
      <c r="O41" t="n">
        <v>1.69</v>
      </c>
      <c r="P41" t="n">
        <v>1.46</v>
      </c>
      <c r="Q41" t="n">
        <v>1.46</v>
      </c>
    </row>
    <row r="42">
      <c r="A42" s="5" t="inlineStr">
        <is>
          <t>Dividende je Aktie</t>
        </is>
      </c>
      <c r="B42" s="5" t="inlineStr">
        <is>
          <t>Dividend per share</t>
        </is>
      </c>
      <c r="C42" t="n">
        <v>1.74</v>
      </c>
      <c r="D42" t="n">
        <v>1.65</v>
      </c>
      <c r="E42" t="n">
        <v>1.58</v>
      </c>
      <c r="F42" t="n">
        <v>1.58</v>
      </c>
      <c r="G42" t="n">
        <v>1.58</v>
      </c>
      <c r="H42" t="n">
        <v>1.5</v>
      </c>
      <c r="I42" t="n">
        <v>1.29</v>
      </c>
      <c r="J42" t="n">
        <v>1.05</v>
      </c>
      <c r="K42" t="n">
        <v>0.9</v>
      </c>
      <c r="L42" t="n">
        <v>0.78</v>
      </c>
      <c r="M42" t="n">
        <v>0.66</v>
      </c>
      <c r="N42" t="n">
        <v>0.55</v>
      </c>
      <c r="O42" t="n">
        <v>0.55</v>
      </c>
      <c r="P42" t="inlineStr">
        <is>
          <t>-</t>
        </is>
      </c>
      <c r="Q42" t="inlineStr">
        <is>
          <t>-</t>
        </is>
      </c>
    </row>
    <row r="43">
      <c r="A43" s="5" t="inlineStr">
        <is>
          <t>Dividendenausschüttung in Mio</t>
        </is>
      </c>
      <c r="B43" s="5" t="inlineStr">
        <is>
          <t>Dividend Payment in M</t>
        </is>
      </c>
      <c r="C43" t="n">
        <v>213.6</v>
      </c>
      <c r="D43" t="n">
        <v>215.7</v>
      </c>
      <c r="E43" t="n">
        <v>479.7</v>
      </c>
      <c r="F43" t="n">
        <v>314.1</v>
      </c>
      <c r="G43" t="n">
        <v>567.5</v>
      </c>
      <c r="H43" t="n">
        <v>434.4</v>
      </c>
      <c r="I43" t="n">
        <v>164.8</v>
      </c>
      <c r="J43" t="n">
        <v>147.7</v>
      </c>
      <c r="K43" t="n">
        <v>135.1</v>
      </c>
      <c r="L43" t="n">
        <v>129.6</v>
      </c>
      <c r="M43" t="n">
        <v>108.5</v>
      </c>
      <c r="N43" t="n">
        <v>106.5</v>
      </c>
      <c r="O43" t="n">
        <v>109.2</v>
      </c>
      <c r="P43" t="inlineStr">
        <is>
          <t>-</t>
        </is>
      </c>
      <c r="Q43" t="inlineStr">
        <is>
          <t>-</t>
        </is>
      </c>
    </row>
    <row r="44">
      <c r="A44" s="5" t="inlineStr">
        <is>
          <t>Umsatz je Aktie</t>
        </is>
      </c>
      <c r="B44" s="5" t="inlineStr">
        <is>
          <t>Revenue per share</t>
        </is>
      </c>
      <c r="C44" t="n">
        <v>32.02</v>
      </c>
      <c r="D44" t="n">
        <v>30.07</v>
      </c>
      <c r="E44" t="n">
        <v>27.99</v>
      </c>
      <c r="F44" t="n">
        <v>27.86</v>
      </c>
      <c r="G44" t="n">
        <v>28.35</v>
      </c>
      <c r="H44" t="n">
        <v>26.16</v>
      </c>
      <c r="I44" t="n">
        <v>24.12</v>
      </c>
      <c r="J44" t="n">
        <v>22.1</v>
      </c>
      <c r="K44" t="n">
        <v>20.4</v>
      </c>
      <c r="L44" t="n">
        <v>19.06</v>
      </c>
      <c r="M44" t="n">
        <v>17.82</v>
      </c>
      <c r="N44" t="n">
        <v>16.6</v>
      </c>
      <c r="O44" t="n">
        <v>16.56</v>
      </c>
      <c r="P44" t="inlineStr">
        <is>
          <t>-</t>
        </is>
      </c>
      <c r="Q44" t="inlineStr">
        <is>
          <t>-</t>
        </is>
      </c>
    </row>
    <row r="45">
      <c r="A45" s="5" t="inlineStr">
        <is>
          <t>Buchwert je Aktie</t>
        </is>
      </c>
      <c r="B45" s="5" t="inlineStr">
        <is>
          <t>Book value per share</t>
        </is>
      </c>
      <c r="C45" t="inlineStr">
        <is>
          <t>-</t>
        </is>
      </c>
      <c r="D45" t="n">
        <v>4</v>
      </c>
      <c r="E45" t="n">
        <v>3.33</v>
      </c>
      <c r="F45" t="n">
        <v>3.47</v>
      </c>
      <c r="G45" t="n">
        <v>2.12</v>
      </c>
      <c r="H45" t="n">
        <v>2.11</v>
      </c>
      <c r="I45" t="n">
        <v>1.85</v>
      </c>
      <c r="J45" t="n">
        <v>1.77</v>
      </c>
      <c r="K45" t="n">
        <v>1.32</v>
      </c>
      <c r="L45" t="n">
        <v>1.28</v>
      </c>
      <c r="M45" t="n">
        <v>0.7</v>
      </c>
      <c r="N45" t="n">
        <v>0.8</v>
      </c>
      <c r="O45" t="n">
        <v>-0.39</v>
      </c>
      <c r="P45" t="inlineStr">
        <is>
          <t>-</t>
        </is>
      </c>
      <c r="Q45" t="inlineStr">
        <is>
          <t>-</t>
        </is>
      </c>
    </row>
    <row r="46">
      <c r="A46" s="5" t="inlineStr">
        <is>
          <t>Cashflow je Aktie</t>
        </is>
      </c>
      <c r="B46" s="5" t="inlineStr">
        <is>
          <t>Cashflow per share</t>
        </is>
      </c>
      <c r="C46" t="inlineStr">
        <is>
          <t>-</t>
        </is>
      </c>
      <c r="D46" t="n">
        <v>4.72</v>
      </c>
      <c r="E46" t="n">
        <v>4.25</v>
      </c>
      <c r="F46" t="n">
        <v>4.76</v>
      </c>
      <c r="G46" t="n">
        <v>4.13</v>
      </c>
      <c r="H46" t="n">
        <v>4.86</v>
      </c>
      <c r="I46" t="n">
        <v>3.97</v>
      </c>
      <c r="J46" t="n">
        <v>4.09</v>
      </c>
      <c r="K46" t="n">
        <v>3.12</v>
      </c>
      <c r="L46" t="n">
        <v>2.49</v>
      </c>
      <c r="M46" t="n">
        <v>2.99</v>
      </c>
      <c r="N46" t="n">
        <v>2.28</v>
      </c>
      <c r="O46" t="n">
        <v>2.58</v>
      </c>
      <c r="P46" t="inlineStr">
        <is>
          <t>-</t>
        </is>
      </c>
      <c r="Q46" t="inlineStr">
        <is>
          <t>-</t>
        </is>
      </c>
    </row>
    <row r="47">
      <c r="A47" s="5" t="inlineStr">
        <is>
          <t>Bilanzsumme je Aktie</t>
        </is>
      </c>
      <c r="B47" s="5" t="inlineStr">
        <is>
          <t>Total assets per share</t>
        </is>
      </c>
      <c r="C47" t="n">
        <v>27.57</v>
      </c>
      <c r="D47" t="n">
        <v>20.28</v>
      </c>
      <c r="E47" t="n">
        <v>17.68</v>
      </c>
      <c r="F47" t="n">
        <v>16.35</v>
      </c>
      <c r="G47" t="n">
        <v>15.82</v>
      </c>
      <c r="H47" t="n">
        <v>14.93</v>
      </c>
      <c r="I47" t="n">
        <v>13.83</v>
      </c>
      <c r="J47" t="n">
        <v>11.75</v>
      </c>
      <c r="K47" t="n">
        <v>10.99</v>
      </c>
      <c r="L47" t="n">
        <v>9.890000000000001</v>
      </c>
      <c r="M47" t="n">
        <v>8.859999999999999</v>
      </c>
      <c r="N47" t="n">
        <v>9.02</v>
      </c>
      <c r="O47" t="n">
        <v>8.109999999999999</v>
      </c>
      <c r="P47" t="inlineStr">
        <is>
          <t>-</t>
        </is>
      </c>
      <c r="Q47" t="inlineStr">
        <is>
          <t>-</t>
        </is>
      </c>
    </row>
    <row r="48">
      <c r="A48" s="5" t="inlineStr">
        <is>
          <t>Personal am Ende des Jahres</t>
        </is>
      </c>
      <c r="B48" s="5" t="inlineStr">
        <is>
          <t>Staff at the end of year</t>
        </is>
      </c>
      <c r="C48" t="n">
        <v>44193</v>
      </c>
      <c r="D48" t="n">
        <v>43928</v>
      </c>
      <c r="E48" t="n">
        <v>43970</v>
      </c>
      <c r="F48" t="n">
        <v>49033</v>
      </c>
      <c r="G48" t="n">
        <v>51179</v>
      </c>
      <c r="H48" t="n">
        <v>50018</v>
      </c>
      <c r="I48" t="n">
        <v>52533</v>
      </c>
      <c r="J48" t="n">
        <v>54507</v>
      </c>
      <c r="K48" t="n">
        <v>56304</v>
      </c>
      <c r="L48" t="n">
        <v>58706</v>
      </c>
      <c r="M48" t="n">
        <v>55122</v>
      </c>
      <c r="N48" t="n">
        <v>59088</v>
      </c>
      <c r="O48" t="n">
        <v>61751</v>
      </c>
      <c r="P48" t="inlineStr">
        <is>
          <t>-</t>
        </is>
      </c>
      <c r="Q48" t="inlineStr">
        <is>
          <t>-</t>
        </is>
      </c>
    </row>
    <row r="49">
      <c r="A49" s="5" t="inlineStr">
        <is>
          <t>Personalaufwand in Mio. GBP</t>
        </is>
      </c>
      <c r="B49" s="5" t="inlineStr"/>
      <c r="C49" t="n">
        <v>711.7</v>
      </c>
      <c r="D49" t="n">
        <v>679.7</v>
      </c>
      <c r="E49" t="n">
        <v>658.8</v>
      </c>
      <c r="F49" t="n">
        <v>665.4</v>
      </c>
      <c r="G49" t="n">
        <v>680.7</v>
      </c>
      <c r="H49" t="n">
        <v>646.1</v>
      </c>
      <c r="I49" t="n">
        <v>626.5</v>
      </c>
      <c r="J49" t="n">
        <v>558.8</v>
      </c>
      <c r="K49" t="n">
        <v>616</v>
      </c>
      <c r="L49" t="n">
        <v>675.2</v>
      </c>
      <c r="M49" t="n">
        <v>678.2</v>
      </c>
      <c r="N49" t="n">
        <v>634.3</v>
      </c>
      <c r="O49" t="n">
        <v>663.3</v>
      </c>
      <c r="P49" t="inlineStr">
        <is>
          <t>-</t>
        </is>
      </c>
      <c r="Q49" t="inlineStr">
        <is>
          <t>-</t>
        </is>
      </c>
    </row>
    <row r="50">
      <c r="A50" s="5" t="inlineStr">
        <is>
          <t>Aufwand je Mitarbeiter in GBP</t>
        </is>
      </c>
      <c r="B50" s="5" t="inlineStr"/>
      <c r="C50" t="n">
        <v>16104</v>
      </c>
      <c r="D50" t="n">
        <v>15473</v>
      </c>
      <c r="E50" t="n">
        <v>14983</v>
      </c>
      <c r="F50" t="n">
        <v>13570</v>
      </c>
      <c r="G50" t="n">
        <v>13300</v>
      </c>
      <c r="H50" t="n">
        <v>12917</v>
      </c>
      <c r="I50" t="n">
        <v>11926</v>
      </c>
      <c r="J50" t="n">
        <v>10252</v>
      </c>
      <c r="K50" t="n">
        <v>10941</v>
      </c>
      <c r="L50" t="n">
        <v>11501</v>
      </c>
      <c r="M50" t="n">
        <v>12304</v>
      </c>
      <c r="N50" t="n">
        <v>10735</v>
      </c>
      <c r="O50" t="n">
        <v>10742</v>
      </c>
      <c r="P50" t="inlineStr">
        <is>
          <t>-</t>
        </is>
      </c>
      <c r="Q50" t="inlineStr">
        <is>
          <t>-</t>
        </is>
      </c>
    </row>
    <row r="51">
      <c r="A51" s="5" t="inlineStr">
        <is>
          <t>Umsatz je Mitarbeiter in GBP</t>
        </is>
      </c>
      <c r="B51" s="5" t="inlineStr"/>
      <c r="C51" t="n">
        <v>96536</v>
      </c>
      <c r="D51" t="n">
        <v>94869</v>
      </c>
      <c r="E51" t="n">
        <v>92233</v>
      </c>
      <c r="F51" t="n">
        <v>83562</v>
      </c>
      <c r="G51" t="n">
        <v>81614</v>
      </c>
      <c r="H51" t="n">
        <v>79967</v>
      </c>
      <c r="I51" t="n">
        <v>71193</v>
      </c>
      <c r="J51" t="n">
        <v>65364</v>
      </c>
      <c r="K51" t="n">
        <v>61116</v>
      </c>
      <c r="L51" t="n">
        <v>58830</v>
      </c>
      <c r="M51" t="n">
        <v>61799</v>
      </c>
      <c r="N51" t="n">
        <v>55367</v>
      </c>
      <c r="O51" t="n">
        <v>53912</v>
      </c>
      <c r="P51" t="inlineStr">
        <is>
          <t>-</t>
        </is>
      </c>
      <c r="Q51" t="inlineStr">
        <is>
          <t>-</t>
        </is>
      </c>
    </row>
    <row r="52">
      <c r="A52" s="5" t="inlineStr">
        <is>
          <t>Bruttoergebnis je Mitarbeiter in GBP</t>
        </is>
      </c>
      <c r="B52" s="5" t="inlineStr"/>
      <c r="C52" t="inlineStr">
        <is>
          <t>-</t>
        </is>
      </c>
      <c r="D52" t="n">
        <v>34759</v>
      </c>
      <c r="E52" t="n">
        <v>30844</v>
      </c>
      <c r="F52" t="n">
        <v>28279</v>
      </c>
      <c r="G52" t="n">
        <v>28385</v>
      </c>
      <c r="H52" t="n">
        <v>26858</v>
      </c>
      <c r="I52" t="n">
        <v>23606</v>
      </c>
      <c r="J52" t="n">
        <v>20654</v>
      </c>
      <c r="K52" t="n">
        <v>18565</v>
      </c>
      <c r="L52" t="n">
        <v>17182</v>
      </c>
      <c r="M52" t="n">
        <v>18085</v>
      </c>
      <c r="N52" t="n">
        <v>15375</v>
      </c>
      <c r="O52" t="n">
        <v>15370</v>
      </c>
      <c r="P52" t="inlineStr">
        <is>
          <t>-</t>
        </is>
      </c>
      <c r="Q52" t="inlineStr">
        <is>
          <t>-</t>
        </is>
      </c>
    </row>
    <row r="53">
      <c r="A53" s="5" t="inlineStr">
        <is>
          <t>Gewinn je Mitarbeiter in GBP</t>
        </is>
      </c>
      <c r="B53" s="5" t="inlineStr"/>
      <c r="C53" t="n">
        <v>13808</v>
      </c>
      <c r="D53" t="n">
        <v>13440</v>
      </c>
      <c r="E53" t="n">
        <v>13459</v>
      </c>
      <c r="F53" t="n">
        <v>12957</v>
      </c>
      <c r="G53" t="n">
        <v>13029</v>
      </c>
      <c r="H53" t="n">
        <v>12693</v>
      </c>
      <c r="I53" t="n">
        <v>10531</v>
      </c>
      <c r="J53" t="n">
        <v>9333</v>
      </c>
      <c r="K53" t="n">
        <v>8435</v>
      </c>
      <c r="L53" t="n">
        <v>6832</v>
      </c>
      <c r="M53" t="n">
        <v>6605</v>
      </c>
      <c r="N53" t="n">
        <v>5116</v>
      </c>
      <c r="O53" t="n">
        <v>5731</v>
      </c>
      <c r="P53" t="inlineStr">
        <is>
          <t>-</t>
        </is>
      </c>
      <c r="Q53" t="inlineStr">
        <is>
          <t>-</t>
        </is>
      </c>
    </row>
    <row r="54">
      <c r="A54" s="5" t="inlineStr">
        <is>
          <t>KGV (Kurs/Gewinn)</t>
        </is>
      </c>
      <c r="B54" s="5" t="inlineStr">
        <is>
          <t>PE (price/earnings)</t>
        </is>
      </c>
      <c r="C54" t="n">
        <v>12.26</v>
      </c>
      <c r="D54" t="n">
        <v>11.1</v>
      </c>
      <c r="E54" t="n">
        <v>12.2</v>
      </c>
      <c r="F54" t="n">
        <v>8.699999999999999</v>
      </c>
      <c r="G54" t="n">
        <v>15.3</v>
      </c>
      <c r="H54" t="n">
        <v>16.9</v>
      </c>
      <c r="I54" t="n">
        <v>17.1</v>
      </c>
      <c r="J54" t="n">
        <v>12.8</v>
      </c>
      <c r="K54" t="n">
        <v>9.5</v>
      </c>
      <c r="L54" t="n">
        <v>9.6</v>
      </c>
      <c r="M54" t="n">
        <v>10.3</v>
      </c>
      <c r="N54" t="n">
        <v>7</v>
      </c>
      <c r="O54" t="n">
        <v>8.5</v>
      </c>
      <c r="P54" t="inlineStr">
        <is>
          <t>-</t>
        </is>
      </c>
      <c r="Q54" t="inlineStr">
        <is>
          <t>-</t>
        </is>
      </c>
    </row>
    <row r="55">
      <c r="A55" s="5" t="inlineStr">
        <is>
          <t>KUV (Kurs/Umsatz)</t>
        </is>
      </c>
      <c r="B55" s="5" t="inlineStr">
        <is>
          <t>PS (price/sales)</t>
        </is>
      </c>
      <c r="C55" t="n">
        <v>1.81</v>
      </c>
      <c r="D55" t="n">
        <v>1.61</v>
      </c>
      <c r="E55" t="n">
        <v>1.82</v>
      </c>
      <c r="F55" t="n">
        <v>1.37</v>
      </c>
      <c r="G55" t="n">
        <v>2.43</v>
      </c>
      <c r="H55" t="n">
        <v>2.77</v>
      </c>
      <c r="I55" t="n">
        <v>2.59</v>
      </c>
      <c r="J55" t="n">
        <v>1.85</v>
      </c>
      <c r="K55" t="n">
        <v>1.31</v>
      </c>
      <c r="L55" t="n">
        <v>1.12</v>
      </c>
      <c r="M55" t="n">
        <v>1.09</v>
      </c>
      <c r="N55" t="n">
        <v>0.66</v>
      </c>
      <c r="O55" t="n">
        <v>0.86</v>
      </c>
      <c r="P55" t="inlineStr">
        <is>
          <t>-</t>
        </is>
      </c>
      <c r="Q55" t="inlineStr">
        <is>
          <t>-</t>
        </is>
      </c>
    </row>
    <row r="56">
      <c r="A56" s="5" t="inlineStr">
        <is>
          <t>KBV (Kurs/Buchwert)</t>
        </is>
      </c>
      <c r="B56" s="5" t="inlineStr">
        <is>
          <t>PB (price/book value)</t>
        </is>
      </c>
      <c r="C56" t="inlineStr">
        <is>
          <t>-</t>
        </is>
      </c>
      <c r="D56" t="n">
        <v>12.13</v>
      </c>
      <c r="E56" t="n">
        <v>15.29</v>
      </c>
      <c r="F56" t="n">
        <v>11.03</v>
      </c>
      <c r="G56" t="n">
        <v>32.5</v>
      </c>
      <c r="H56" t="n">
        <v>34.35</v>
      </c>
      <c r="I56" t="n">
        <v>33.84</v>
      </c>
      <c r="J56" t="n">
        <v>23.12</v>
      </c>
      <c r="K56" t="n">
        <v>20.32</v>
      </c>
      <c r="L56" t="n">
        <v>16.71</v>
      </c>
      <c r="M56" t="n">
        <v>27.79</v>
      </c>
      <c r="N56" t="n">
        <v>13.8</v>
      </c>
      <c r="O56" t="n">
        <v>-36.32</v>
      </c>
      <c r="P56" t="inlineStr">
        <is>
          <t>-</t>
        </is>
      </c>
      <c r="Q56" t="inlineStr">
        <is>
          <t>-</t>
        </is>
      </c>
    </row>
    <row r="57">
      <c r="A57" s="5" t="inlineStr">
        <is>
          <t>KCV (Kurs/Cashflow)</t>
        </is>
      </c>
      <c r="B57" s="5" t="inlineStr">
        <is>
          <t>PC (price/cashflow)</t>
        </is>
      </c>
      <c r="C57" t="inlineStr">
        <is>
          <t>-</t>
        </is>
      </c>
      <c r="D57" t="n">
        <v>10.27</v>
      </c>
      <c r="E57" t="n">
        <v>11.99</v>
      </c>
      <c r="F57" t="n">
        <v>8.050000000000001</v>
      </c>
      <c r="G57" t="n">
        <v>16.66</v>
      </c>
      <c r="H57" t="n">
        <v>14.88</v>
      </c>
      <c r="I57" t="n">
        <v>15.76</v>
      </c>
      <c r="J57" t="n">
        <v>10.02</v>
      </c>
      <c r="K57" t="n">
        <v>8.6</v>
      </c>
      <c r="L57" t="n">
        <v>8.59</v>
      </c>
      <c r="M57" t="n">
        <v>6.5</v>
      </c>
      <c r="N57" t="n">
        <v>4.82</v>
      </c>
      <c r="O57" t="n">
        <v>5.55</v>
      </c>
      <c r="P57" t="inlineStr">
        <is>
          <t>-</t>
        </is>
      </c>
      <c r="Q57" t="inlineStr">
        <is>
          <t>-</t>
        </is>
      </c>
    </row>
    <row r="58">
      <c r="A58" s="5" t="inlineStr">
        <is>
          <t>Dividendenrendite in %</t>
        </is>
      </c>
      <c r="B58" s="5" t="inlineStr">
        <is>
          <t>Dividend Yield in %</t>
        </is>
      </c>
      <c r="C58" t="n">
        <v>3.01</v>
      </c>
      <c r="D58" t="n">
        <v>3.4</v>
      </c>
      <c r="E58" t="n">
        <v>3.1</v>
      </c>
      <c r="F58" t="n">
        <v>4.13</v>
      </c>
      <c r="G58" t="n">
        <v>2.3</v>
      </c>
      <c r="H58" t="n">
        <v>2.07</v>
      </c>
      <c r="I58" t="n">
        <v>2.06</v>
      </c>
      <c r="J58" t="n">
        <v>2.56</v>
      </c>
      <c r="K58" t="n">
        <v>3.36</v>
      </c>
      <c r="L58" t="n">
        <v>3.64</v>
      </c>
      <c r="M58" t="n">
        <v>3.4</v>
      </c>
      <c r="N58" t="n">
        <v>5.01</v>
      </c>
      <c r="O58" t="n">
        <v>3.84</v>
      </c>
      <c r="P58" t="inlineStr">
        <is>
          <t>-</t>
        </is>
      </c>
      <c r="Q58" t="inlineStr">
        <is>
          <t>-</t>
        </is>
      </c>
    </row>
    <row r="59">
      <c r="A59" s="5" t="inlineStr">
        <is>
          <t>Gewinnrendite in %</t>
        </is>
      </c>
      <c r="B59" s="5" t="inlineStr">
        <is>
          <t>Return on profit in %</t>
        </is>
      </c>
      <c r="C59" t="inlineStr">
        <is>
          <t>-</t>
        </is>
      </c>
      <c r="D59" t="n">
        <v>9</v>
      </c>
      <c r="E59" t="n">
        <v>8.199999999999999</v>
      </c>
      <c r="F59" t="n">
        <v>11.5</v>
      </c>
      <c r="G59" t="n">
        <v>6.6</v>
      </c>
      <c r="H59" t="n">
        <v>5.9</v>
      </c>
      <c r="I59" t="n">
        <v>5.9</v>
      </c>
      <c r="J59" t="n">
        <v>7.8</v>
      </c>
      <c r="K59" t="n">
        <v>10.5</v>
      </c>
      <c r="L59" t="n">
        <v>10.4</v>
      </c>
      <c r="M59" t="n">
        <v>9.699999999999999</v>
      </c>
      <c r="N59" t="n">
        <v>14.2</v>
      </c>
      <c r="O59" t="n">
        <v>11.8</v>
      </c>
      <c r="P59" t="inlineStr">
        <is>
          <t>-</t>
        </is>
      </c>
      <c r="Q59" t="inlineStr">
        <is>
          <t>-</t>
        </is>
      </c>
    </row>
    <row r="60">
      <c r="A60" s="5" t="inlineStr">
        <is>
          <t>Eigenkapitalrendite in %</t>
        </is>
      </c>
      <c r="B60" s="5" t="inlineStr">
        <is>
          <t>Return on Equity in %</t>
        </is>
      </c>
      <c r="C60" t="inlineStr">
        <is>
          <t>-</t>
        </is>
      </c>
      <c r="D60" t="n">
        <v>106.61</v>
      </c>
      <c r="E60" t="n">
        <v>122.63</v>
      </c>
      <c r="F60" t="n">
        <v>124.45</v>
      </c>
      <c r="G60" t="n">
        <v>213.86</v>
      </c>
      <c r="H60" t="n">
        <v>197.17</v>
      </c>
      <c r="I60" t="n">
        <v>193.22</v>
      </c>
      <c r="J60" t="n">
        <v>178.05</v>
      </c>
      <c r="K60" t="n">
        <v>213.25</v>
      </c>
      <c r="L60" t="n">
        <v>172.66</v>
      </c>
      <c r="M60" t="n">
        <v>272.53</v>
      </c>
      <c r="N60" t="n">
        <v>192.92</v>
      </c>
      <c r="O60" t="n">
        <v>-446.84</v>
      </c>
      <c r="P60" t="inlineStr">
        <is>
          <t>-</t>
        </is>
      </c>
      <c r="Q60" t="inlineStr">
        <is>
          <t>-</t>
        </is>
      </c>
    </row>
    <row r="61">
      <c r="A61" s="5" t="inlineStr">
        <is>
          <t>Umsatzrendite in %</t>
        </is>
      </c>
      <c r="B61" s="5" t="inlineStr">
        <is>
          <t>Return on sales in %</t>
        </is>
      </c>
      <c r="C61" t="inlineStr">
        <is>
          <t>-</t>
        </is>
      </c>
      <c r="D61" t="n">
        <v>14.17</v>
      </c>
      <c r="E61" t="n">
        <v>14.59</v>
      </c>
      <c r="F61" t="n">
        <v>15.51</v>
      </c>
      <c r="G61" t="n">
        <v>15.96</v>
      </c>
      <c r="H61" t="n">
        <v>15.87</v>
      </c>
      <c r="I61" t="n">
        <v>14.79</v>
      </c>
      <c r="J61" t="n">
        <v>14.28</v>
      </c>
      <c r="K61" t="n">
        <v>13.8</v>
      </c>
      <c r="L61" t="n">
        <v>11.61</v>
      </c>
      <c r="M61" t="n">
        <v>10.69</v>
      </c>
      <c r="N61" t="n">
        <v>9.24</v>
      </c>
      <c r="O61" t="n">
        <v>10.63</v>
      </c>
      <c r="P61" t="inlineStr">
        <is>
          <t>-</t>
        </is>
      </c>
      <c r="Q61" t="inlineStr">
        <is>
          <t>-</t>
        </is>
      </c>
    </row>
    <row r="62">
      <c r="A62" s="5" t="inlineStr">
        <is>
          <t>Gesamtkapitalrendite in %</t>
        </is>
      </c>
      <c r="B62" s="5" t="inlineStr">
        <is>
          <t>Total Return on Investment in %</t>
        </is>
      </c>
      <c r="C62" t="inlineStr">
        <is>
          <t>-</t>
        </is>
      </c>
      <c r="D62" t="n">
        <v>21</v>
      </c>
      <c r="E62" t="n">
        <v>23.1</v>
      </c>
      <c r="F62" t="n">
        <v>26.42</v>
      </c>
      <c r="G62" t="n">
        <v>28.62</v>
      </c>
      <c r="H62" t="n">
        <v>27.82</v>
      </c>
      <c r="I62" t="n">
        <v>25.8</v>
      </c>
      <c r="J62" t="n">
        <v>26.86</v>
      </c>
      <c r="K62" t="n">
        <v>25.61</v>
      </c>
      <c r="L62" t="n">
        <v>22.38</v>
      </c>
      <c r="M62" t="n">
        <v>21.5</v>
      </c>
      <c r="N62" t="n">
        <v>17.01</v>
      </c>
      <c r="O62" t="n">
        <v>21.71</v>
      </c>
      <c r="P62" t="inlineStr">
        <is>
          <t>-</t>
        </is>
      </c>
      <c r="Q62" t="inlineStr">
        <is>
          <t>-</t>
        </is>
      </c>
    </row>
    <row r="63">
      <c r="A63" s="5" t="inlineStr">
        <is>
          <t>Return on Investment in %</t>
        </is>
      </c>
      <c r="B63" s="5" t="inlineStr">
        <is>
          <t>Return on Investment in %</t>
        </is>
      </c>
      <c r="C63" t="inlineStr">
        <is>
          <t>-</t>
        </is>
      </c>
      <c r="D63" t="n">
        <v>21</v>
      </c>
      <c r="E63" t="n">
        <v>23.1</v>
      </c>
      <c r="F63" t="n">
        <v>26.42</v>
      </c>
      <c r="G63" t="n">
        <v>28.62</v>
      </c>
      <c r="H63" t="n">
        <v>27.82</v>
      </c>
      <c r="I63" t="n">
        <v>25.8</v>
      </c>
      <c r="J63" t="n">
        <v>26.86</v>
      </c>
      <c r="K63" t="n">
        <v>25.61</v>
      </c>
      <c r="L63" t="n">
        <v>22.38</v>
      </c>
      <c r="M63" t="n">
        <v>21.5</v>
      </c>
      <c r="N63" t="n">
        <v>17.01</v>
      </c>
      <c r="O63" t="n">
        <v>21.71</v>
      </c>
      <c r="P63" t="inlineStr">
        <is>
          <t>-</t>
        </is>
      </c>
      <c r="Q63" t="inlineStr">
        <is>
          <t>-</t>
        </is>
      </c>
    </row>
    <row r="64">
      <c r="A64" s="5" t="inlineStr">
        <is>
          <t>Arbeitsintensität in %</t>
        </is>
      </c>
      <c r="B64" s="5" t="inlineStr">
        <is>
          <t>Work Intensity in %</t>
        </is>
      </c>
      <c r="C64" t="inlineStr">
        <is>
          <t>-</t>
        </is>
      </c>
      <c r="D64" t="n">
        <v>72.29000000000001</v>
      </c>
      <c r="E64" t="n">
        <v>70.17</v>
      </c>
      <c r="F64" t="n">
        <v>69.05</v>
      </c>
      <c r="G64" t="n">
        <v>70.48</v>
      </c>
      <c r="H64" t="n">
        <v>70.81</v>
      </c>
      <c r="I64" t="n">
        <v>68.45999999999999</v>
      </c>
      <c r="J64" t="n">
        <v>63.78</v>
      </c>
      <c r="K64" t="n">
        <v>61.48</v>
      </c>
      <c r="L64" t="n">
        <v>59.55</v>
      </c>
      <c r="M64" t="n">
        <v>61.48</v>
      </c>
      <c r="N64" t="n">
        <v>61.36</v>
      </c>
      <c r="O64" t="n">
        <v>60.06</v>
      </c>
      <c r="P64" t="inlineStr">
        <is>
          <t>-</t>
        </is>
      </c>
      <c r="Q64" t="inlineStr">
        <is>
          <t>-</t>
        </is>
      </c>
    </row>
    <row r="65">
      <c r="A65" s="5" t="inlineStr">
        <is>
          <t>Eigenkapitalquote in %</t>
        </is>
      </c>
      <c r="B65" s="5" t="inlineStr">
        <is>
          <t>Equity Ratio in %</t>
        </is>
      </c>
      <c r="C65" t="inlineStr">
        <is>
          <t>-</t>
        </is>
      </c>
      <c r="D65" t="n">
        <v>19.7</v>
      </c>
      <c r="E65" t="n">
        <v>18.84</v>
      </c>
      <c r="F65" t="n">
        <v>21.23</v>
      </c>
      <c r="G65" t="n">
        <v>13.38</v>
      </c>
      <c r="H65" t="n">
        <v>14.11</v>
      </c>
      <c r="I65" t="n">
        <v>13.35</v>
      </c>
      <c r="J65" t="n">
        <v>15.09</v>
      </c>
      <c r="K65" t="n">
        <v>12.01</v>
      </c>
      <c r="L65" t="n">
        <v>12.96</v>
      </c>
      <c r="M65" t="n">
        <v>7.89</v>
      </c>
      <c r="N65" t="n">
        <v>8.82</v>
      </c>
      <c r="O65" t="n">
        <v>-4.86</v>
      </c>
      <c r="P65" t="inlineStr">
        <is>
          <t>-</t>
        </is>
      </c>
      <c r="Q65" t="inlineStr">
        <is>
          <t>-</t>
        </is>
      </c>
    </row>
    <row r="66">
      <c r="A66" s="5" t="inlineStr">
        <is>
          <t>Fremdkapitalquote in %</t>
        </is>
      </c>
      <c r="B66" s="5" t="inlineStr">
        <is>
          <t>Debt Ratio in %</t>
        </is>
      </c>
      <c r="C66" t="inlineStr">
        <is>
          <t>-</t>
        </is>
      </c>
      <c r="D66" t="n">
        <v>80.3</v>
      </c>
      <c r="E66" t="n">
        <v>81.16</v>
      </c>
      <c r="F66" t="n">
        <v>78.77</v>
      </c>
      <c r="G66" t="n">
        <v>86.62</v>
      </c>
      <c r="H66" t="n">
        <v>85.89</v>
      </c>
      <c r="I66" t="n">
        <v>86.65000000000001</v>
      </c>
      <c r="J66" t="n">
        <v>84.91</v>
      </c>
      <c r="K66" t="n">
        <v>87.98999999999999</v>
      </c>
      <c r="L66" t="n">
        <v>87.04000000000001</v>
      </c>
      <c r="M66" t="n">
        <v>92.11</v>
      </c>
      <c r="N66" t="n">
        <v>91.18000000000001</v>
      </c>
      <c r="O66" t="n">
        <v>104.86</v>
      </c>
      <c r="P66" t="inlineStr">
        <is>
          <t>-</t>
        </is>
      </c>
      <c r="Q66" t="inlineStr">
        <is>
          <t>-</t>
        </is>
      </c>
    </row>
    <row r="67">
      <c r="A67" s="5" t="inlineStr">
        <is>
          <t>Verschuldungsgrad in %</t>
        </is>
      </c>
      <c r="B67" s="5" t="inlineStr">
        <is>
          <t>Finance Gearing in %</t>
        </is>
      </c>
      <c r="C67" t="inlineStr">
        <is>
          <t>-</t>
        </is>
      </c>
      <c r="D67" t="n">
        <v>407.64</v>
      </c>
      <c r="E67" t="n">
        <v>430.77</v>
      </c>
      <c r="F67" t="n">
        <v>371.07</v>
      </c>
      <c r="G67" t="n">
        <v>647.3099999999999</v>
      </c>
      <c r="H67" t="n">
        <v>608.79</v>
      </c>
      <c r="I67" t="n">
        <v>649.0700000000001</v>
      </c>
      <c r="J67" t="n">
        <v>562.79</v>
      </c>
      <c r="K67" t="n">
        <v>732.6</v>
      </c>
      <c r="L67" t="n">
        <v>671.55</v>
      </c>
      <c r="M67" t="n">
        <v>1168</v>
      </c>
      <c r="N67" t="n">
        <v>1034</v>
      </c>
      <c r="O67" t="n">
        <v>-2159</v>
      </c>
      <c r="P67" t="inlineStr">
        <is>
          <t>-</t>
        </is>
      </c>
      <c r="Q67" t="inlineStr">
        <is>
          <t>-</t>
        </is>
      </c>
    </row>
    <row r="68">
      <c r="A68" s="5" t="inlineStr">
        <is>
          <t>Bruttoergebnis Marge in %</t>
        </is>
      </c>
      <c r="B68" s="5" t="inlineStr">
        <is>
          <t>Gross Profit Marge in %</t>
        </is>
      </c>
      <c r="C68" t="n">
        <v>39.43</v>
      </c>
      <c r="D68" t="n">
        <v>36.65</v>
      </c>
      <c r="E68" t="n">
        <v>33.43</v>
      </c>
      <c r="F68" t="n">
        <v>33.85</v>
      </c>
      <c r="G68" t="n">
        <v>34.79</v>
      </c>
      <c r="H68" t="n">
        <v>33.58</v>
      </c>
      <c r="I68" t="n">
        <v>33.16</v>
      </c>
      <c r="J68" t="n">
        <v>31.6</v>
      </c>
      <c r="K68" t="n">
        <v>30.37</v>
      </c>
      <c r="L68" t="n">
        <v>29.21</v>
      </c>
      <c r="M68" t="n">
        <v>29.26</v>
      </c>
      <c r="N68" t="n">
        <v>27.77</v>
      </c>
      <c r="O68" t="n">
        <v>28.51</v>
      </c>
      <c r="P68" t="inlineStr">
        <is>
          <t>-</t>
        </is>
      </c>
    </row>
    <row r="69">
      <c r="A69" s="5" t="inlineStr">
        <is>
          <t>Kurzfristige Vermögensquote in %</t>
        </is>
      </c>
      <c r="B69" s="5" t="inlineStr">
        <is>
          <t>Current Assets Ratio in %</t>
        </is>
      </c>
      <c r="C69" t="n">
        <v>53.23</v>
      </c>
      <c r="D69" t="n">
        <v>72.29000000000001</v>
      </c>
      <c r="E69" t="n">
        <v>70.18000000000001</v>
      </c>
      <c r="F69" t="n">
        <v>69.06</v>
      </c>
      <c r="G69" t="n">
        <v>70.47</v>
      </c>
      <c r="H69" t="n">
        <v>70.81999999999999</v>
      </c>
      <c r="I69" t="n">
        <v>68.44</v>
      </c>
      <c r="J69" t="n">
        <v>63.78</v>
      </c>
      <c r="K69" t="n">
        <v>61.49</v>
      </c>
      <c r="L69" t="n">
        <v>59.54</v>
      </c>
      <c r="M69" t="n">
        <v>61.45</v>
      </c>
      <c r="N69" t="n">
        <v>61.4</v>
      </c>
      <c r="O69" t="n">
        <v>60.07</v>
      </c>
      <c r="P69" t="inlineStr">
        <is>
          <t>-</t>
        </is>
      </c>
    </row>
    <row r="70">
      <c r="A70" s="5" t="inlineStr">
        <is>
          <t>Nettogewinn Marge in %</t>
        </is>
      </c>
      <c r="B70" s="5" t="inlineStr">
        <is>
          <t>Net Profit Marge in %</t>
        </is>
      </c>
      <c r="C70" t="n">
        <v>14.3</v>
      </c>
      <c r="D70" t="n">
        <v>14.17</v>
      </c>
      <c r="E70" t="n">
        <v>14.59</v>
      </c>
      <c r="F70" t="n">
        <v>15.51</v>
      </c>
      <c r="G70" t="n">
        <v>15.96</v>
      </c>
      <c r="H70" t="n">
        <v>15.87</v>
      </c>
      <c r="I70" t="n">
        <v>14.79</v>
      </c>
      <c r="J70" t="n">
        <v>14.28</v>
      </c>
      <c r="K70" t="n">
        <v>13.8</v>
      </c>
      <c r="L70" t="n">
        <v>11.61</v>
      </c>
      <c r="M70" t="n">
        <v>10.69</v>
      </c>
      <c r="N70" t="n">
        <v>9.24</v>
      </c>
      <c r="O70" t="n">
        <v>10.63</v>
      </c>
      <c r="P70" t="inlineStr">
        <is>
          <t>-</t>
        </is>
      </c>
    </row>
    <row r="71">
      <c r="A71" s="5" t="inlineStr">
        <is>
          <t>Operative Ergebnis Marge in %</t>
        </is>
      </c>
      <c r="B71" s="5" t="inlineStr">
        <is>
          <t>EBIT Marge in %</t>
        </is>
      </c>
      <c r="C71" t="n">
        <v>20.02</v>
      </c>
      <c r="D71" t="n">
        <v>18.28</v>
      </c>
      <c r="E71" t="n">
        <v>18.71</v>
      </c>
      <c r="F71" t="n">
        <v>20.18</v>
      </c>
      <c r="G71" t="n">
        <v>20.74</v>
      </c>
      <c r="H71" t="n">
        <v>20.3</v>
      </c>
      <c r="I71" t="n">
        <v>19.33</v>
      </c>
      <c r="J71" t="n">
        <v>19.51</v>
      </c>
      <c r="K71" t="n">
        <v>17.49</v>
      </c>
      <c r="L71" t="n">
        <v>16.64</v>
      </c>
      <c r="M71" t="n">
        <v>15.55</v>
      </c>
      <c r="N71" t="n">
        <v>14.62</v>
      </c>
      <c r="O71" t="n">
        <v>16.13</v>
      </c>
      <c r="P71" t="inlineStr">
        <is>
          <t>-</t>
        </is>
      </c>
    </row>
    <row r="72">
      <c r="A72" s="5" t="inlineStr">
        <is>
          <t>Vermögensumsschlag in %</t>
        </is>
      </c>
      <c r="B72" s="5" t="inlineStr">
        <is>
          <t>Asset Turnover in %</t>
        </is>
      </c>
      <c r="C72" t="n">
        <v>116.14</v>
      </c>
      <c r="D72" t="n">
        <v>148.24</v>
      </c>
      <c r="E72" t="n">
        <v>158.31</v>
      </c>
      <c r="F72" t="n">
        <v>170.35</v>
      </c>
      <c r="G72" t="n">
        <v>179.27</v>
      </c>
      <c r="H72" t="n">
        <v>175.28</v>
      </c>
      <c r="I72" t="n">
        <v>174.36</v>
      </c>
      <c r="J72" t="n">
        <v>188.12</v>
      </c>
      <c r="K72" t="n">
        <v>185.6</v>
      </c>
      <c r="L72" t="n">
        <v>192.75</v>
      </c>
      <c r="M72" t="n">
        <v>201.12</v>
      </c>
      <c r="N72" t="n">
        <v>184.13</v>
      </c>
      <c r="O72" t="n">
        <v>204.23</v>
      </c>
      <c r="P72" t="inlineStr">
        <is>
          <t>-</t>
        </is>
      </c>
    </row>
    <row r="73">
      <c r="A73" s="5" t="inlineStr">
        <is>
          <t>Langfristige Vermögensquote in %</t>
        </is>
      </c>
      <c r="B73" s="5" t="inlineStr">
        <is>
          <t>Non-Current Assets Ratio in %</t>
        </is>
      </c>
      <c r="C73" t="inlineStr">
        <is>
          <t>-</t>
        </is>
      </c>
      <c r="D73" t="n">
        <v>27.72</v>
      </c>
      <c r="E73" t="n">
        <v>29.82</v>
      </c>
      <c r="F73" t="n">
        <v>30.94</v>
      </c>
      <c r="G73" t="n">
        <v>29.52</v>
      </c>
      <c r="H73" t="n">
        <v>29.2</v>
      </c>
      <c r="I73" t="n">
        <v>31.54</v>
      </c>
      <c r="J73" t="n">
        <v>36.21</v>
      </c>
      <c r="K73" t="n">
        <v>38.53</v>
      </c>
      <c r="L73" t="n">
        <v>40.46</v>
      </c>
      <c r="M73" t="n">
        <v>38.51</v>
      </c>
      <c r="N73" t="n">
        <v>38.65</v>
      </c>
      <c r="O73" t="n">
        <v>39.95</v>
      </c>
      <c r="P73" t="inlineStr">
        <is>
          <t>-</t>
        </is>
      </c>
    </row>
    <row r="74">
      <c r="A74" s="5" t="inlineStr">
        <is>
          <t>Gesamtkapitalrentabilität</t>
        </is>
      </c>
      <c r="B74" s="5" t="inlineStr">
        <is>
          <t>ROA Return on Assets in %</t>
        </is>
      </c>
      <c r="C74" t="n">
        <v>16.61</v>
      </c>
      <c r="D74" t="n">
        <v>21</v>
      </c>
      <c r="E74" t="n">
        <v>23.1</v>
      </c>
      <c r="F74" t="n">
        <v>26.42</v>
      </c>
      <c r="G74" t="n">
        <v>28.62</v>
      </c>
      <c r="H74" t="n">
        <v>27.82</v>
      </c>
      <c r="I74" t="n">
        <v>25.79</v>
      </c>
      <c r="J74" t="n">
        <v>26.86</v>
      </c>
      <c r="K74" t="n">
        <v>25.61</v>
      </c>
      <c r="L74" t="n">
        <v>22.38</v>
      </c>
      <c r="M74" t="n">
        <v>21.49</v>
      </c>
      <c r="N74" t="n">
        <v>17.01</v>
      </c>
      <c r="O74" t="n">
        <v>21.71</v>
      </c>
      <c r="P74" t="inlineStr">
        <is>
          <t>-</t>
        </is>
      </c>
    </row>
    <row r="75">
      <c r="A75" s="5" t="inlineStr">
        <is>
          <t>Ertrag des eingesetzten Kapitals</t>
        </is>
      </c>
      <c r="B75" s="5" t="inlineStr">
        <is>
          <t>ROCE Return on Cap. Empl. in %</t>
        </is>
      </c>
      <c r="C75" t="n">
        <v>31.36</v>
      </c>
      <c r="D75" t="n">
        <v>44.87</v>
      </c>
      <c r="E75" t="n">
        <v>46.07</v>
      </c>
      <c r="F75" t="n">
        <v>49.21</v>
      </c>
      <c r="G75" t="n">
        <v>74.73999999999999</v>
      </c>
      <c r="H75" t="n">
        <v>58.2</v>
      </c>
      <c r="I75" t="n">
        <v>55.15</v>
      </c>
      <c r="J75" t="n">
        <v>64.48</v>
      </c>
      <c r="K75" t="n">
        <v>54.14</v>
      </c>
      <c r="L75" t="n">
        <v>59.93</v>
      </c>
      <c r="M75" t="n">
        <v>56.61</v>
      </c>
      <c r="N75" t="n">
        <v>44.75</v>
      </c>
      <c r="O75" t="n">
        <v>69.45999999999999</v>
      </c>
      <c r="P75" t="inlineStr">
        <is>
          <t>-</t>
        </is>
      </c>
    </row>
    <row r="76">
      <c r="A76" s="5" t="inlineStr">
        <is>
          <t>Eigenkapital zu Anlagevermögen</t>
        </is>
      </c>
      <c r="B76" s="5" t="inlineStr">
        <is>
          <t>Equity to Fixed Assets in %</t>
        </is>
      </c>
      <c r="C76" t="inlineStr">
        <is>
          <t>-</t>
        </is>
      </c>
      <c r="D76" t="n">
        <v>71.08</v>
      </c>
      <c r="E76" t="n">
        <v>63.17</v>
      </c>
      <c r="F76" t="n">
        <v>68.59999999999999</v>
      </c>
      <c r="G76" t="n">
        <v>45.33</v>
      </c>
      <c r="H76" t="n">
        <v>48.33</v>
      </c>
      <c r="I76" t="n">
        <v>42.32</v>
      </c>
      <c r="J76" t="n">
        <v>41.66</v>
      </c>
      <c r="K76" t="n">
        <v>31.18</v>
      </c>
      <c r="L76" t="n">
        <v>32.04</v>
      </c>
      <c r="M76" t="n">
        <v>20.48</v>
      </c>
      <c r="N76" t="n">
        <v>22.82</v>
      </c>
      <c r="O76" t="n">
        <v>-12.16</v>
      </c>
      <c r="P76" t="inlineStr">
        <is>
          <t>-</t>
        </is>
      </c>
    </row>
    <row r="77">
      <c r="A77" s="5" t="inlineStr">
        <is>
          <t>Liquidität Dritten Grades</t>
        </is>
      </c>
      <c r="B77" s="5" t="inlineStr">
        <is>
          <t>Current Ratio in %</t>
        </is>
      </c>
      <c r="C77" t="n">
        <v>205.83</v>
      </c>
      <c r="D77" t="n">
        <v>182.57</v>
      </c>
      <c r="E77" t="n">
        <v>196.55</v>
      </c>
      <c r="F77" t="n">
        <v>229.1</v>
      </c>
      <c r="G77" t="n">
        <v>140.22</v>
      </c>
      <c r="H77" t="n">
        <v>182.27</v>
      </c>
      <c r="I77" t="n">
        <v>175.91</v>
      </c>
      <c r="J77" t="n">
        <v>148.04</v>
      </c>
      <c r="K77" t="n">
        <v>153.56</v>
      </c>
      <c r="L77" t="n">
        <v>128.11</v>
      </c>
      <c r="M77" t="n">
        <v>137.32</v>
      </c>
      <c r="N77" t="n">
        <v>154.07</v>
      </c>
      <c r="O77" t="n">
        <v>114.3</v>
      </c>
      <c r="P77" t="inlineStr">
        <is>
          <t>-</t>
        </is>
      </c>
    </row>
    <row r="78">
      <c r="A78" s="5" t="inlineStr">
        <is>
          <t>Operativer Cashflow</t>
        </is>
      </c>
      <c r="B78" s="5" t="inlineStr">
        <is>
          <t>Operating Cashflow in M</t>
        </is>
      </c>
      <c r="C78" t="inlineStr">
        <is>
          <t>-</t>
        </is>
      </c>
      <c r="D78" t="n">
        <v>1423.5247</v>
      </c>
      <c r="E78" t="n">
        <v>1737.1112</v>
      </c>
      <c r="F78" t="n">
        <v>1183.833</v>
      </c>
      <c r="G78" t="n">
        <v>2454.1846</v>
      </c>
      <c r="H78" t="n">
        <v>2274.7056</v>
      </c>
      <c r="I78" t="n">
        <v>2443.2728</v>
      </c>
      <c r="J78" t="n">
        <v>1615.224</v>
      </c>
      <c r="K78" t="n">
        <v>1450.82</v>
      </c>
      <c r="L78" t="n">
        <v>1556.508</v>
      </c>
      <c r="M78" t="n">
        <v>1242.8</v>
      </c>
      <c r="N78" t="n">
        <v>950.022</v>
      </c>
      <c r="O78" t="n">
        <v>1115.55</v>
      </c>
      <c r="P78" t="inlineStr">
        <is>
          <t>-</t>
        </is>
      </c>
    </row>
    <row r="79">
      <c r="A79" s="5" t="inlineStr">
        <is>
          <t>Aktienrückkauf</t>
        </is>
      </c>
      <c r="B79" s="5" t="inlineStr">
        <is>
          <t>Share Buyback in M</t>
        </is>
      </c>
      <c r="C79" t="n">
        <v>5.380000000000024</v>
      </c>
      <c r="D79" t="n">
        <v>6.269999999999982</v>
      </c>
      <c r="E79" t="n">
        <v>2.180000000000007</v>
      </c>
      <c r="F79" t="n">
        <v>0.25</v>
      </c>
      <c r="G79" t="n">
        <v>5.560000000000002</v>
      </c>
      <c r="H79" t="n">
        <v>2.159999999999997</v>
      </c>
      <c r="I79" t="n">
        <v>6.169999999999987</v>
      </c>
      <c r="J79" t="n">
        <v>7.5</v>
      </c>
      <c r="K79" t="n">
        <v>12.5</v>
      </c>
      <c r="L79" t="n">
        <v>10</v>
      </c>
      <c r="M79" t="n">
        <v>5.900000000000006</v>
      </c>
      <c r="N79" t="n">
        <v>3.900000000000006</v>
      </c>
      <c r="O79" t="inlineStr">
        <is>
          <t>-</t>
        </is>
      </c>
      <c r="P79" t="inlineStr">
        <is>
          <t>-</t>
        </is>
      </c>
    </row>
    <row r="80">
      <c r="A80" s="5" t="inlineStr">
        <is>
          <t>Umsatzwachstum 1J in %</t>
        </is>
      </c>
      <c r="B80" s="5" t="inlineStr">
        <is>
          <t>Revenue Growth 1Y in %</t>
        </is>
      </c>
      <c r="C80" t="n">
        <v>2.38</v>
      </c>
      <c r="D80" t="n">
        <v>2.74</v>
      </c>
      <c r="E80" t="n">
        <v>-1</v>
      </c>
      <c r="F80" t="n">
        <v>-1.92</v>
      </c>
      <c r="G80" t="n">
        <v>4.42</v>
      </c>
      <c r="H80" t="n">
        <v>6.95</v>
      </c>
      <c r="I80" t="n">
        <v>4.97</v>
      </c>
      <c r="J80" t="n">
        <v>3.55</v>
      </c>
      <c r="K80" t="n">
        <v>-0.38</v>
      </c>
      <c r="L80" t="n">
        <v>1.38</v>
      </c>
      <c r="M80" t="n">
        <v>4.13</v>
      </c>
      <c r="N80" t="n">
        <v>-1.71</v>
      </c>
      <c r="O80" t="inlineStr">
        <is>
          <t>-</t>
        </is>
      </c>
      <c r="P80" t="inlineStr">
        <is>
          <t>-</t>
        </is>
      </c>
    </row>
    <row r="81">
      <c r="A81" s="5" t="inlineStr">
        <is>
          <t>Umsatzwachstum 3J in %</t>
        </is>
      </c>
      <c r="B81" s="5" t="inlineStr">
        <is>
          <t>Revenue Growth 3Y in %</t>
        </is>
      </c>
      <c r="C81" t="n">
        <v>1.37</v>
      </c>
      <c r="D81" t="n">
        <v>-0.06</v>
      </c>
      <c r="E81" t="n">
        <v>0.5</v>
      </c>
      <c r="F81" t="n">
        <v>3.15</v>
      </c>
      <c r="G81" t="n">
        <v>5.45</v>
      </c>
      <c r="H81" t="n">
        <v>5.16</v>
      </c>
      <c r="I81" t="n">
        <v>2.71</v>
      </c>
      <c r="J81" t="n">
        <v>1.52</v>
      </c>
      <c r="K81" t="n">
        <v>1.71</v>
      </c>
      <c r="L81" t="n">
        <v>1.27</v>
      </c>
      <c r="M81" t="inlineStr">
        <is>
          <t>-</t>
        </is>
      </c>
      <c r="N81" t="inlineStr">
        <is>
          <t>-</t>
        </is>
      </c>
      <c r="O81" t="inlineStr">
        <is>
          <t>-</t>
        </is>
      </c>
      <c r="P81" t="inlineStr">
        <is>
          <t>-</t>
        </is>
      </c>
    </row>
    <row r="82">
      <c r="A82" s="5" t="inlineStr">
        <is>
          <t>Umsatzwachstum 5J in %</t>
        </is>
      </c>
      <c r="B82" s="5" t="inlineStr">
        <is>
          <t>Revenue Growth 5Y in %</t>
        </is>
      </c>
      <c r="C82" t="n">
        <v>1.32</v>
      </c>
      <c r="D82" t="n">
        <v>2.24</v>
      </c>
      <c r="E82" t="n">
        <v>2.68</v>
      </c>
      <c r="F82" t="n">
        <v>3.59</v>
      </c>
      <c r="G82" t="n">
        <v>3.9</v>
      </c>
      <c r="H82" t="n">
        <v>3.29</v>
      </c>
      <c r="I82" t="n">
        <v>2.73</v>
      </c>
      <c r="J82" t="n">
        <v>1.39</v>
      </c>
      <c r="K82" t="inlineStr">
        <is>
          <t>-</t>
        </is>
      </c>
      <c r="L82" t="inlineStr">
        <is>
          <t>-</t>
        </is>
      </c>
      <c r="M82" t="inlineStr">
        <is>
          <t>-</t>
        </is>
      </c>
      <c r="N82" t="inlineStr">
        <is>
          <t>-</t>
        </is>
      </c>
      <c r="O82" t="inlineStr">
        <is>
          <t>-</t>
        </is>
      </c>
      <c r="P82" t="inlineStr">
        <is>
          <t>-</t>
        </is>
      </c>
    </row>
    <row r="83">
      <c r="A83" s="5" t="inlineStr">
        <is>
          <t>Umsatzwachstum 10J in %</t>
        </is>
      </c>
      <c r="B83" s="5" t="inlineStr">
        <is>
          <t>Revenue Growth 10Y in %</t>
        </is>
      </c>
      <c r="C83" t="n">
        <v>2.31</v>
      </c>
      <c r="D83" t="n">
        <v>2.48</v>
      </c>
      <c r="E83" t="n">
        <v>2.04</v>
      </c>
      <c r="F83" t="inlineStr">
        <is>
          <t>-</t>
        </is>
      </c>
      <c r="G83" t="inlineStr">
        <is>
          <t>-</t>
        </is>
      </c>
      <c r="H83" t="inlineStr">
        <is>
          <t>-</t>
        </is>
      </c>
      <c r="I83" t="inlineStr">
        <is>
          <t>-</t>
        </is>
      </c>
      <c r="J83" t="inlineStr">
        <is>
          <t>-</t>
        </is>
      </c>
      <c r="K83" t="inlineStr">
        <is>
          <t>-</t>
        </is>
      </c>
      <c r="L83" t="inlineStr">
        <is>
          <t>-</t>
        </is>
      </c>
      <c r="M83" t="inlineStr">
        <is>
          <t>-</t>
        </is>
      </c>
      <c r="N83" t="inlineStr">
        <is>
          <t>-</t>
        </is>
      </c>
      <c r="O83" t="inlineStr">
        <is>
          <t>-</t>
        </is>
      </c>
      <c r="P83" t="inlineStr">
        <is>
          <t>-</t>
        </is>
      </c>
    </row>
    <row r="84">
      <c r="A84" s="5" t="inlineStr">
        <is>
          <t>Gewinnwachstum 1J in %</t>
        </is>
      </c>
      <c r="B84" s="5" t="inlineStr">
        <is>
          <t>Earnings Growth 1Y in %</t>
        </is>
      </c>
      <c r="C84" t="n">
        <v>3.35</v>
      </c>
      <c r="D84" t="n">
        <v>-0.24</v>
      </c>
      <c r="E84" t="n">
        <v>-6.85</v>
      </c>
      <c r="F84" t="n">
        <v>-4.72</v>
      </c>
      <c r="G84" t="n">
        <v>5.02</v>
      </c>
      <c r="H84" t="n">
        <v>14.77</v>
      </c>
      <c r="I84" t="n">
        <v>8.75</v>
      </c>
      <c r="J84" t="n">
        <v>7.12</v>
      </c>
      <c r="K84" t="n">
        <v>18.4</v>
      </c>
      <c r="L84" t="n">
        <v>10.16</v>
      </c>
      <c r="M84" t="n">
        <v>20.44</v>
      </c>
      <c r="N84" t="n">
        <v>-14.58</v>
      </c>
      <c r="O84" t="inlineStr">
        <is>
          <t>-</t>
        </is>
      </c>
      <c r="P84" t="inlineStr">
        <is>
          <t>-</t>
        </is>
      </c>
    </row>
    <row r="85">
      <c r="A85" s="5" t="inlineStr">
        <is>
          <t>Gewinnwachstum 3J in %</t>
        </is>
      </c>
      <c r="B85" s="5" t="inlineStr">
        <is>
          <t>Earnings Growth 3Y in %</t>
        </is>
      </c>
      <c r="C85" t="n">
        <v>-1.25</v>
      </c>
      <c r="D85" t="n">
        <v>-3.94</v>
      </c>
      <c r="E85" t="n">
        <v>-2.18</v>
      </c>
      <c r="F85" t="n">
        <v>5.02</v>
      </c>
      <c r="G85" t="n">
        <v>9.51</v>
      </c>
      <c r="H85" t="n">
        <v>10.21</v>
      </c>
      <c r="I85" t="n">
        <v>11.42</v>
      </c>
      <c r="J85" t="n">
        <v>11.89</v>
      </c>
      <c r="K85" t="n">
        <v>16.33</v>
      </c>
      <c r="L85" t="n">
        <v>5.34</v>
      </c>
      <c r="M85" t="inlineStr">
        <is>
          <t>-</t>
        </is>
      </c>
      <c r="N85" t="inlineStr">
        <is>
          <t>-</t>
        </is>
      </c>
      <c r="O85" t="inlineStr">
        <is>
          <t>-</t>
        </is>
      </c>
      <c r="P85" t="inlineStr">
        <is>
          <t>-</t>
        </is>
      </c>
    </row>
    <row r="86">
      <c r="A86" s="5" t="inlineStr">
        <is>
          <t>Gewinnwachstum 5J in %</t>
        </is>
      </c>
      <c r="B86" s="5" t="inlineStr">
        <is>
          <t>Earnings Growth 5Y in %</t>
        </is>
      </c>
      <c r="C86" t="n">
        <v>-0.6899999999999999</v>
      </c>
      <c r="D86" t="n">
        <v>1.6</v>
      </c>
      <c r="E86" t="n">
        <v>3.39</v>
      </c>
      <c r="F86" t="n">
        <v>6.19</v>
      </c>
      <c r="G86" t="n">
        <v>10.81</v>
      </c>
      <c r="H86" t="n">
        <v>11.84</v>
      </c>
      <c r="I86" t="n">
        <v>12.97</v>
      </c>
      <c r="J86" t="n">
        <v>8.31</v>
      </c>
      <c r="K86" t="inlineStr">
        <is>
          <t>-</t>
        </is>
      </c>
      <c r="L86" t="inlineStr">
        <is>
          <t>-</t>
        </is>
      </c>
      <c r="M86" t="inlineStr">
        <is>
          <t>-</t>
        </is>
      </c>
      <c r="N86" t="inlineStr">
        <is>
          <t>-</t>
        </is>
      </c>
      <c r="O86" t="inlineStr">
        <is>
          <t>-</t>
        </is>
      </c>
      <c r="P86" t="inlineStr">
        <is>
          <t>-</t>
        </is>
      </c>
    </row>
    <row r="87">
      <c r="A87" s="5" t="inlineStr">
        <is>
          <t>Gewinnwachstum 10J in %</t>
        </is>
      </c>
      <c r="B87" s="5" t="inlineStr">
        <is>
          <t>Earnings Growth 10Y in %</t>
        </is>
      </c>
      <c r="C87" t="n">
        <v>5.58</v>
      </c>
      <c r="D87" t="n">
        <v>7.28</v>
      </c>
      <c r="E87" t="n">
        <v>5.85</v>
      </c>
      <c r="F87" t="inlineStr">
        <is>
          <t>-</t>
        </is>
      </c>
      <c r="G87" t="inlineStr">
        <is>
          <t>-</t>
        </is>
      </c>
      <c r="H87" t="inlineStr">
        <is>
          <t>-</t>
        </is>
      </c>
      <c r="I87" t="inlineStr">
        <is>
          <t>-</t>
        </is>
      </c>
      <c r="J87" t="inlineStr">
        <is>
          <t>-</t>
        </is>
      </c>
      <c r="K87" t="inlineStr">
        <is>
          <t>-</t>
        </is>
      </c>
      <c r="L87" t="inlineStr">
        <is>
          <t>-</t>
        </is>
      </c>
      <c r="M87" t="inlineStr">
        <is>
          <t>-</t>
        </is>
      </c>
      <c r="N87" t="inlineStr">
        <is>
          <t>-</t>
        </is>
      </c>
      <c r="O87" t="inlineStr">
        <is>
          <t>-</t>
        </is>
      </c>
      <c r="P87" t="inlineStr">
        <is>
          <t>-</t>
        </is>
      </c>
    </row>
    <row r="88">
      <c r="A88" s="5" t="inlineStr">
        <is>
          <t>PEG Ratio</t>
        </is>
      </c>
      <c r="B88" s="5" t="inlineStr">
        <is>
          <t>KGW Kurs/Gewinn/Wachstum</t>
        </is>
      </c>
      <c r="C88" t="n">
        <v>-17.77</v>
      </c>
      <c r="D88" t="n">
        <v>6.94</v>
      </c>
      <c r="E88" t="n">
        <v>3.6</v>
      </c>
      <c r="F88" t="n">
        <v>1.41</v>
      </c>
      <c r="G88" t="n">
        <v>1.42</v>
      </c>
      <c r="H88" t="n">
        <v>1.43</v>
      </c>
      <c r="I88" t="n">
        <v>1.32</v>
      </c>
      <c r="J88" t="n">
        <v>1.54</v>
      </c>
      <c r="K88" t="inlineStr">
        <is>
          <t>-</t>
        </is>
      </c>
      <c r="L88" t="inlineStr">
        <is>
          <t>-</t>
        </is>
      </c>
      <c r="M88" t="inlineStr">
        <is>
          <t>-</t>
        </is>
      </c>
      <c r="N88" t="inlineStr">
        <is>
          <t>-</t>
        </is>
      </c>
      <c r="O88" t="inlineStr">
        <is>
          <t>-</t>
        </is>
      </c>
      <c r="P88" t="inlineStr">
        <is>
          <t>-</t>
        </is>
      </c>
    </row>
    <row r="89">
      <c r="A89" s="5" t="inlineStr">
        <is>
          <t>EBIT-Wachstum 1J in %</t>
        </is>
      </c>
      <c r="B89" s="5" t="inlineStr">
        <is>
          <t>EBIT Growth 1Y in %</t>
        </is>
      </c>
      <c r="C89" t="n">
        <v>12.08</v>
      </c>
      <c r="D89" t="n">
        <v>0.4</v>
      </c>
      <c r="E89" t="n">
        <v>-8.199999999999999</v>
      </c>
      <c r="F89" t="n">
        <v>-4.56</v>
      </c>
      <c r="G89" t="n">
        <v>6.66</v>
      </c>
      <c r="H89" t="n">
        <v>12.35</v>
      </c>
      <c r="I89" t="n">
        <v>3.99</v>
      </c>
      <c r="J89" t="n">
        <v>15.5</v>
      </c>
      <c r="K89" t="n">
        <v>4.7</v>
      </c>
      <c r="L89" t="n">
        <v>8.49</v>
      </c>
      <c r="M89" t="n">
        <v>10.77</v>
      </c>
      <c r="N89" t="n">
        <v>-10.95</v>
      </c>
      <c r="O89" t="inlineStr">
        <is>
          <t>-</t>
        </is>
      </c>
      <c r="P89" t="inlineStr">
        <is>
          <t>-</t>
        </is>
      </c>
    </row>
    <row r="90">
      <c r="A90" s="5" t="inlineStr">
        <is>
          <t>EBIT-Wachstum 3J in %</t>
        </is>
      </c>
      <c r="B90" s="5" t="inlineStr">
        <is>
          <t>EBIT Growth 3Y in %</t>
        </is>
      </c>
      <c r="C90" t="n">
        <v>1.43</v>
      </c>
      <c r="D90" t="n">
        <v>-4.12</v>
      </c>
      <c r="E90" t="n">
        <v>-2.03</v>
      </c>
      <c r="F90" t="n">
        <v>4.82</v>
      </c>
      <c r="G90" t="n">
        <v>7.67</v>
      </c>
      <c r="H90" t="n">
        <v>10.61</v>
      </c>
      <c r="I90" t="n">
        <v>8.06</v>
      </c>
      <c r="J90" t="n">
        <v>9.56</v>
      </c>
      <c r="K90" t="n">
        <v>7.99</v>
      </c>
      <c r="L90" t="n">
        <v>2.77</v>
      </c>
      <c r="M90" t="inlineStr">
        <is>
          <t>-</t>
        </is>
      </c>
      <c r="N90" t="inlineStr">
        <is>
          <t>-</t>
        </is>
      </c>
      <c r="O90" t="inlineStr">
        <is>
          <t>-</t>
        </is>
      </c>
      <c r="P90" t="inlineStr">
        <is>
          <t>-</t>
        </is>
      </c>
    </row>
    <row r="91">
      <c r="A91" s="5" t="inlineStr">
        <is>
          <t>EBIT-Wachstum 5J in %</t>
        </is>
      </c>
      <c r="B91" s="5" t="inlineStr">
        <is>
          <t>EBIT Growth 5Y in %</t>
        </is>
      </c>
      <c r="C91" t="n">
        <v>1.28</v>
      </c>
      <c r="D91" t="n">
        <v>1.33</v>
      </c>
      <c r="E91" t="n">
        <v>2.05</v>
      </c>
      <c r="F91" t="n">
        <v>6.79</v>
      </c>
      <c r="G91" t="n">
        <v>8.640000000000001</v>
      </c>
      <c r="H91" t="n">
        <v>9.01</v>
      </c>
      <c r="I91" t="n">
        <v>8.69</v>
      </c>
      <c r="J91" t="n">
        <v>5.7</v>
      </c>
      <c r="K91" t="inlineStr">
        <is>
          <t>-</t>
        </is>
      </c>
      <c r="L91" t="inlineStr">
        <is>
          <t>-</t>
        </is>
      </c>
      <c r="M91" t="inlineStr">
        <is>
          <t>-</t>
        </is>
      </c>
      <c r="N91" t="inlineStr">
        <is>
          <t>-</t>
        </is>
      </c>
      <c r="O91" t="inlineStr">
        <is>
          <t>-</t>
        </is>
      </c>
      <c r="P91" t="inlineStr">
        <is>
          <t>-</t>
        </is>
      </c>
    </row>
    <row r="92">
      <c r="A92" s="5" t="inlineStr">
        <is>
          <t>EBIT-Wachstum 10J in %</t>
        </is>
      </c>
      <c r="B92" s="5" t="inlineStr">
        <is>
          <t>EBIT Growth 10Y in %</t>
        </is>
      </c>
      <c r="C92" t="n">
        <v>5.14</v>
      </c>
      <c r="D92" t="n">
        <v>5.01</v>
      </c>
      <c r="E92" t="n">
        <v>3.88</v>
      </c>
      <c r="F92" t="inlineStr">
        <is>
          <t>-</t>
        </is>
      </c>
      <c r="G92" t="inlineStr">
        <is>
          <t>-</t>
        </is>
      </c>
      <c r="H92" t="inlineStr">
        <is>
          <t>-</t>
        </is>
      </c>
      <c r="I92" t="inlineStr">
        <is>
          <t>-</t>
        </is>
      </c>
      <c r="J92" t="inlineStr">
        <is>
          <t>-</t>
        </is>
      </c>
      <c r="K92" t="inlineStr">
        <is>
          <t>-</t>
        </is>
      </c>
      <c r="L92" t="inlineStr">
        <is>
          <t>-</t>
        </is>
      </c>
      <c r="M92" t="inlineStr">
        <is>
          <t>-</t>
        </is>
      </c>
      <c r="N92" t="inlineStr">
        <is>
          <t>-</t>
        </is>
      </c>
      <c r="O92" t="inlineStr">
        <is>
          <t>-</t>
        </is>
      </c>
      <c r="P92" t="inlineStr">
        <is>
          <t>-</t>
        </is>
      </c>
    </row>
    <row r="93">
      <c r="A93" s="5" t="inlineStr">
        <is>
          <t>Op.Cashflow Wachstum 1J in %</t>
        </is>
      </c>
      <c r="B93" s="5" t="inlineStr">
        <is>
          <t>Op.Cashflow Wachstum 1Y in %</t>
        </is>
      </c>
      <c r="C93" t="inlineStr">
        <is>
          <t>-</t>
        </is>
      </c>
      <c r="D93" t="n">
        <v>-14.35</v>
      </c>
      <c r="E93" t="n">
        <v>48.94</v>
      </c>
      <c r="F93" t="n">
        <v>-51.68</v>
      </c>
      <c r="G93" t="n">
        <v>11.96</v>
      </c>
      <c r="H93" t="n">
        <v>-5.58</v>
      </c>
      <c r="I93" t="n">
        <v>57.29</v>
      </c>
      <c r="J93" t="n">
        <v>16.51</v>
      </c>
      <c r="K93" t="n">
        <v>0.12</v>
      </c>
      <c r="L93" t="n">
        <v>32.15</v>
      </c>
      <c r="M93" t="n">
        <v>34.85</v>
      </c>
      <c r="N93" t="n">
        <v>-13.15</v>
      </c>
      <c r="O93" t="inlineStr">
        <is>
          <t>-</t>
        </is>
      </c>
      <c r="P93" t="inlineStr">
        <is>
          <t>-</t>
        </is>
      </c>
    </row>
    <row r="94">
      <c r="A94" s="5" t="inlineStr">
        <is>
          <t>Op.Cashflow Wachstum 3J in %</t>
        </is>
      </c>
      <c r="B94" s="5" t="inlineStr">
        <is>
          <t>Op.Cashflow Wachstum 3Y in %</t>
        </is>
      </c>
      <c r="C94" t="inlineStr">
        <is>
          <t>-</t>
        </is>
      </c>
      <c r="D94" t="n">
        <v>-5.7</v>
      </c>
      <c r="E94" t="n">
        <v>3.07</v>
      </c>
      <c r="F94" t="n">
        <v>-15.1</v>
      </c>
      <c r="G94" t="n">
        <v>21.22</v>
      </c>
      <c r="H94" t="n">
        <v>22.74</v>
      </c>
      <c r="I94" t="n">
        <v>24.64</v>
      </c>
      <c r="J94" t="n">
        <v>16.26</v>
      </c>
      <c r="K94" t="n">
        <v>22.37</v>
      </c>
      <c r="L94" t="n">
        <v>17.95</v>
      </c>
      <c r="M94" t="inlineStr">
        <is>
          <t>-</t>
        </is>
      </c>
      <c r="N94" t="inlineStr">
        <is>
          <t>-</t>
        </is>
      </c>
      <c r="O94" t="inlineStr">
        <is>
          <t>-</t>
        </is>
      </c>
      <c r="P94" t="inlineStr">
        <is>
          <t>-</t>
        </is>
      </c>
    </row>
    <row r="95">
      <c r="A95" s="5" t="inlineStr">
        <is>
          <t>Op.Cashflow Wachstum 5J in %</t>
        </is>
      </c>
      <c r="B95" s="5" t="inlineStr">
        <is>
          <t>Op.Cashflow Wachstum 5Y in %</t>
        </is>
      </c>
      <c r="C95" t="inlineStr">
        <is>
          <t>-</t>
        </is>
      </c>
      <c r="D95" t="n">
        <v>-2.14</v>
      </c>
      <c r="E95" t="n">
        <v>12.19</v>
      </c>
      <c r="F95" t="n">
        <v>5.7</v>
      </c>
      <c r="G95" t="n">
        <v>16.06</v>
      </c>
      <c r="H95" t="n">
        <v>20.1</v>
      </c>
      <c r="I95" t="n">
        <v>28.18</v>
      </c>
      <c r="J95" t="n">
        <v>14.1</v>
      </c>
      <c r="K95" t="inlineStr">
        <is>
          <t>-</t>
        </is>
      </c>
      <c r="L95" t="inlineStr">
        <is>
          <t>-</t>
        </is>
      </c>
      <c r="M95" t="inlineStr">
        <is>
          <t>-</t>
        </is>
      </c>
      <c r="N95" t="inlineStr">
        <is>
          <t>-</t>
        </is>
      </c>
      <c r="O95" t="inlineStr">
        <is>
          <t>-</t>
        </is>
      </c>
      <c r="P95" t="inlineStr">
        <is>
          <t>-</t>
        </is>
      </c>
    </row>
    <row r="96">
      <c r="A96" s="5" t="inlineStr">
        <is>
          <t>Op.Cashflow Wachstum 10J in %</t>
        </is>
      </c>
      <c r="B96" s="5" t="inlineStr">
        <is>
          <t>Op.Cashflow Wachstum 10Y in %</t>
        </is>
      </c>
      <c r="C96" t="inlineStr">
        <is>
          <t>-</t>
        </is>
      </c>
      <c r="D96" t="n">
        <v>13.02</v>
      </c>
      <c r="E96" t="n">
        <v>13.14</v>
      </c>
      <c r="F96" t="inlineStr">
        <is>
          <t>-</t>
        </is>
      </c>
      <c r="G96" t="inlineStr">
        <is>
          <t>-</t>
        </is>
      </c>
      <c r="H96" t="inlineStr">
        <is>
          <t>-</t>
        </is>
      </c>
      <c r="I96" t="inlineStr">
        <is>
          <t>-</t>
        </is>
      </c>
      <c r="J96" t="inlineStr">
        <is>
          <t>-</t>
        </is>
      </c>
      <c r="K96" t="inlineStr">
        <is>
          <t>-</t>
        </is>
      </c>
      <c r="L96" t="inlineStr">
        <is>
          <t>-</t>
        </is>
      </c>
      <c r="M96" t="inlineStr">
        <is>
          <t>-</t>
        </is>
      </c>
      <c r="N96" t="inlineStr">
        <is>
          <t>-</t>
        </is>
      </c>
      <c r="O96" t="inlineStr">
        <is>
          <t>-</t>
        </is>
      </c>
      <c r="P96" t="inlineStr">
        <is>
          <t>-</t>
        </is>
      </c>
    </row>
    <row r="97">
      <c r="A97" s="5" t="inlineStr">
        <is>
          <t>Working Capital in Mio</t>
        </is>
      </c>
      <c r="B97" s="5" t="inlineStr">
        <is>
          <t>Working Capital in M</t>
        </is>
      </c>
      <c r="C97" t="inlineStr">
        <is>
          <t>-</t>
        </is>
      </c>
      <c r="D97" t="n">
        <v>919.7</v>
      </c>
      <c r="E97" t="n">
        <v>882.7</v>
      </c>
      <c r="F97" t="n">
        <v>935.6</v>
      </c>
      <c r="G97" t="n">
        <v>471.6</v>
      </c>
      <c r="H97" t="n">
        <v>729.4</v>
      </c>
      <c r="I97" t="n">
        <v>633.6</v>
      </c>
      <c r="J97" t="n">
        <v>391.8</v>
      </c>
      <c r="K97" t="n">
        <v>397.5</v>
      </c>
      <c r="L97" t="n">
        <v>234.4</v>
      </c>
      <c r="M97" t="n">
        <v>283.1</v>
      </c>
      <c r="N97" t="n">
        <v>382.4</v>
      </c>
      <c r="O97" t="n">
        <v>122.5</v>
      </c>
      <c r="P97" t="inlineStr">
        <is>
          <t>-</t>
        </is>
      </c>
      <c r="Q97" t="inlineStr">
        <is>
          <t>-</t>
        </is>
      </c>
    </row>
  </sheetData>
  <pageMargins bottom="1" footer="0.5" header="0.5" left="0.75" right="0.75" top="1"/>
</worksheet>
</file>

<file path=xl/worksheets/sheet65.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OCADO GROUP </t>
        </is>
      </c>
      <c r="B1" s="2" t="inlineStr">
        <is>
          <t>WKN: A1C2GZ  ISIN: GB00B3MBS747  US-Symbol:OCDGF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+44-1707-227800</t>
        </is>
      </c>
      <c r="G4" t="inlineStr">
        <is>
          <t>11.02.2020</t>
        </is>
      </c>
      <c r="H4" t="inlineStr">
        <is>
          <t>Publication Of Annual Report</t>
        </is>
      </c>
      <c r="J4" t="inlineStr">
        <is>
          <t>The London &amp; Amsterdam Trust Company Limited</t>
        </is>
      </c>
      <c r="L4" t="inlineStr">
        <is>
          <t>15,51%</t>
        </is>
      </c>
    </row>
    <row r="5">
      <c r="A5" s="5" t="inlineStr">
        <is>
          <t>Ticker</t>
        </is>
      </c>
      <c r="B5" t="inlineStr">
        <is>
          <t>0OC</t>
        </is>
      </c>
      <c r="C5" s="5" t="inlineStr">
        <is>
          <t>Fax</t>
        </is>
      </c>
      <c r="D5" s="5" t="inlineStr"/>
      <c r="E5" t="inlineStr">
        <is>
          <t>+44-1707-227999</t>
        </is>
      </c>
      <c r="G5" t="inlineStr">
        <is>
          <t>06.05.2020</t>
        </is>
      </c>
      <c r="H5" t="inlineStr">
        <is>
          <t>Annual General Meeting</t>
        </is>
      </c>
      <c r="J5" t="inlineStr">
        <is>
          <t>The Capital Group Companies, Inc.</t>
        </is>
      </c>
      <c r="L5" t="inlineStr">
        <is>
          <t>11,94%</t>
        </is>
      </c>
    </row>
    <row r="6">
      <c r="A6" s="5" t="inlineStr">
        <is>
          <t>Gelistet Seit / Listed Since</t>
        </is>
      </c>
      <c r="B6" t="inlineStr">
        <is>
          <t>-</t>
        </is>
      </c>
      <c r="C6" s="5" t="inlineStr">
        <is>
          <t>Internet</t>
        </is>
      </c>
      <c r="D6" s="5" t="inlineStr"/>
      <c r="E6" t="inlineStr">
        <is>
          <t>http://www.ocadogroup.com</t>
        </is>
      </c>
      <c r="G6" t="inlineStr">
        <is>
          <t>07.07.2020</t>
        </is>
      </c>
      <c r="H6" t="inlineStr">
        <is>
          <t>Score Half Year</t>
        </is>
      </c>
      <c r="J6" t="inlineStr">
        <is>
          <t>Baillie Gifford &amp; Co Limited</t>
        </is>
      </c>
      <c r="L6" t="inlineStr">
        <is>
          <t>5,01%</t>
        </is>
      </c>
    </row>
    <row r="7">
      <c r="A7" s="5" t="inlineStr">
        <is>
          <t>Nominalwert / Nominal Value</t>
        </is>
      </c>
      <c r="B7" t="inlineStr">
        <is>
          <t>-</t>
        </is>
      </c>
      <c r="C7" s="5" t="inlineStr">
        <is>
          <t>Inv. Relations Telefon / Phone</t>
        </is>
      </c>
      <c r="D7" s="5" t="inlineStr"/>
      <c r="E7" t="inlineStr">
        <is>
          <t>+44-1707-228000</t>
        </is>
      </c>
      <c r="J7" t="inlineStr">
        <is>
          <t>Freefloat</t>
        </is>
      </c>
      <c r="L7" t="inlineStr">
        <is>
          <t>67,54%</t>
        </is>
      </c>
    </row>
    <row r="8">
      <c r="A8" s="5" t="inlineStr">
        <is>
          <t>Land / Country</t>
        </is>
      </c>
      <c r="B8" t="inlineStr">
        <is>
          <t>Großbritannien</t>
        </is>
      </c>
      <c r="C8" s="5" t="inlineStr">
        <is>
          <t>Inv. Relations E-Mail</t>
        </is>
      </c>
      <c r="D8" s="5" t="inlineStr"/>
      <c r="E8" t="inlineStr">
        <is>
          <t>investor.relations@ocado.com</t>
        </is>
      </c>
    </row>
    <row r="9">
      <c r="A9" s="5" t="inlineStr">
        <is>
          <t>Währung / Currency</t>
        </is>
      </c>
      <c r="B9" t="inlineStr">
        <is>
          <t>GBP</t>
        </is>
      </c>
      <c r="C9" s="5" t="inlineStr">
        <is>
          <t>Kontaktperson / Contact Person</t>
        </is>
      </c>
      <c r="D9" s="5" t="inlineStr"/>
      <c r="E9" t="inlineStr">
        <is>
          <t>David Shriver</t>
        </is>
      </c>
    </row>
    <row r="10">
      <c r="A10" s="5" t="inlineStr">
        <is>
          <t>Branche / Industry</t>
        </is>
      </c>
      <c r="B10" t="inlineStr">
        <is>
          <t>Retail Trade</t>
        </is>
      </c>
      <c r="C10" s="5" t="inlineStr"/>
      <c r="D10" s="5" t="inlineStr"/>
    </row>
    <row r="11">
      <c r="A11" s="5" t="inlineStr">
        <is>
          <t>Sektor / Sector</t>
        </is>
      </c>
      <c r="B11" t="inlineStr">
        <is>
          <t>Trade</t>
        </is>
      </c>
    </row>
    <row r="12">
      <c r="A12" s="5" t="inlineStr">
        <is>
          <t>Typ / Genre</t>
        </is>
      </c>
      <c r="B12" t="inlineStr">
        <is>
          <t>Stammaktie</t>
        </is>
      </c>
    </row>
    <row r="13">
      <c r="A13" s="5" t="inlineStr">
        <is>
          <t>Adresse / Address</t>
        </is>
      </c>
      <c r="B13" t="inlineStr">
        <is>
          <t>Ocado Group plcBuildings One &amp; Two, Trident Place, Mosquito Way  UK-Hatfield, Hertfordshire, AL109UL</t>
        </is>
      </c>
    </row>
    <row r="14">
      <c r="A14" s="5" t="inlineStr">
        <is>
          <t>Management</t>
        </is>
      </c>
      <c r="B14" t="inlineStr">
        <is>
          <t>Tim Steiner, Luke Jensen, Duncan Tatton-Brown, Neill Abrams, Mark Richardson</t>
        </is>
      </c>
    </row>
    <row r="15">
      <c r="A15" s="5" t="inlineStr">
        <is>
          <t>Aufsichtsrat / Board</t>
        </is>
      </c>
      <c r="B15" t="inlineStr">
        <is>
          <t>Lord Rose, Tim Steiner, Luke Jensen, Duncan Tatton-Brown, Neill Abrams, Mark Richardson, Andrew Harrison, Jorn Rausing, Emma Lloyd, Julie Southern, John Martin, Claudia Arney</t>
        </is>
      </c>
    </row>
    <row r="16">
      <c r="A16" s="5" t="inlineStr">
        <is>
          <t>Beschreibung</t>
        </is>
      </c>
      <c r="B16" t="inlineStr">
        <is>
          <t>Ocado Group plc ist einer der führenden Onlinesupermärkte in Großbritannien. Ocado verkauft seine Produkte nur über das Internet und betreibt keine Filialen. Das umfangreiche Warenangebot umfasst über 40.000 Produktlinien mit Markenprodukten, Eigenmarken und Waitrose Produkten und beinhaltet hauptsächlich Lebensmittel, Getränke und Haushaltswaren. Ergänzend werden auch Gesundheits- und Kosmetikartikel, Drogerieartikel, Tierbedarf, Spielzeug, Bücher und Zeitschriften offeriert. Der Konzern beliefert täglich seine Kunden in Grossbritannien mit einem eigenen regionalen Transportnetzwerk. Im Weiteren stellt der Konzern seine technischen Einrichtungen und Vertriebskanäle für das Onlinegeschäft mit Lebensmittel für Wm Morrisons Supermarkets Plc zur Verfügung. Ocado plc wurde im Jahr 2000 gegründet und hat seinen Sitz in Hatfield, UK. Copyright 2014 FINANCE BASE AG</t>
        </is>
      </c>
    </row>
    <row r="17">
      <c r="A17" s="5" t="inlineStr">
        <is>
          <t>Profile</t>
        </is>
      </c>
      <c r="B17" t="inlineStr">
        <is>
          <t>Ocado Group plc is a leading online supermarkets in the UK. Ocado sells its products over the Internet and does not operate any stores. The extensive product range includes over 40,000 product lines with branded products, private labels and Waitrose products and mainly includes food, beverages and household goods. In addition, health and beauty products, toiletries, pet supplies, toys, books and magazines are offered. The Group supplies daily customers in the UK with its own regional transport network. Furthermore, the Group's technical facilities and distribution channels for the online business with food for Wm Morrison Supermarkets Plc available. Ocado plc was founded in 2000 and is based in Hatfield,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GBP per  30.11</t>
        </is>
      </c>
      <c r="B19" s="5" t="inlineStr">
        <is>
          <t>Balance Sheet in M  GBP per  30.11</t>
        </is>
      </c>
      <c r="C19" s="5" t="n">
        <v>2019</v>
      </c>
      <c r="D19" s="5" t="n">
        <v>2018</v>
      </c>
      <c r="E19" s="5" t="n">
        <v>2017</v>
      </c>
      <c r="F19" s="5" t="n">
        <v>2016</v>
      </c>
      <c r="G19" s="5" t="n">
        <v>2015</v>
      </c>
      <c r="H19" s="5" t="n">
        <v>2014</v>
      </c>
      <c r="I19" s="5" t="n">
        <v>2013</v>
      </c>
      <c r="J19" s="5" t="n">
        <v>2012</v>
      </c>
      <c r="K19" s="5" t="n">
        <v>2011</v>
      </c>
      <c r="L19" s="5" t="inlineStr"/>
    </row>
    <row r="20">
      <c r="A20" s="5" t="inlineStr">
        <is>
          <t>Umsatz</t>
        </is>
      </c>
      <c r="B20" s="5" t="inlineStr">
        <is>
          <t>Revenue</t>
        </is>
      </c>
      <c r="C20" t="n">
        <v>1757</v>
      </c>
      <c r="D20" t="n">
        <v>1599</v>
      </c>
      <c r="E20" t="n">
        <v>1464</v>
      </c>
      <c r="F20" t="n">
        <v>1271</v>
      </c>
      <c r="G20" t="n">
        <v>1108</v>
      </c>
      <c r="H20" t="n">
        <v>948.9</v>
      </c>
      <c r="I20" t="n">
        <v>792.1</v>
      </c>
      <c r="J20" t="n">
        <v>678.6</v>
      </c>
      <c r="K20" t="n">
        <v>598.3</v>
      </c>
    </row>
    <row r="21">
      <c r="A21" s="5" t="inlineStr">
        <is>
          <t>Bruttoergebnis vom Umsatz</t>
        </is>
      </c>
      <c r="B21" s="5" t="inlineStr">
        <is>
          <t>Gross Profit</t>
        </is>
      </c>
      <c r="C21" t="n">
        <v>591.8</v>
      </c>
      <c r="D21" t="n">
        <v>547.5</v>
      </c>
      <c r="E21" t="n">
        <v>504.3</v>
      </c>
      <c r="F21" t="n">
        <v>435.3</v>
      </c>
      <c r="G21" t="n">
        <v>375.1</v>
      </c>
      <c r="H21" t="n">
        <v>312.9</v>
      </c>
      <c r="I21" t="n">
        <v>247.5</v>
      </c>
      <c r="J21" t="n">
        <v>207.3</v>
      </c>
      <c r="K21" t="n">
        <v>184.7</v>
      </c>
    </row>
    <row r="22">
      <c r="A22" s="5" t="inlineStr">
        <is>
          <t>Operatives Ergebnis (EBIT)</t>
        </is>
      </c>
      <c r="B22" s="5" t="inlineStr">
        <is>
          <t>EBIT Earning Before Interest &amp; Tax</t>
        </is>
      </c>
      <c r="C22" t="n">
        <v>-186.5</v>
      </c>
      <c r="D22" t="n">
        <v>-33</v>
      </c>
      <c r="E22" t="n">
        <v>14.7</v>
      </c>
      <c r="F22" t="n">
        <v>21.6</v>
      </c>
      <c r="G22" t="n">
        <v>21.4</v>
      </c>
      <c r="H22" t="n">
        <v>16.3</v>
      </c>
      <c r="I22" t="n">
        <v>-2.7</v>
      </c>
      <c r="J22" t="n">
        <v>3</v>
      </c>
      <c r="K22" t="n">
        <v>1.1</v>
      </c>
    </row>
    <row r="23">
      <c r="A23" s="5" t="inlineStr">
        <is>
          <t>Finanzergebnis</t>
        </is>
      </c>
      <c r="B23" s="5" t="inlineStr">
        <is>
          <t>Financial Result</t>
        </is>
      </c>
      <c r="C23" t="n">
        <v>-28</v>
      </c>
      <c r="D23" t="n">
        <v>-11.4</v>
      </c>
      <c r="E23" t="n">
        <v>-13.7</v>
      </c>
      <c r="F23" t="n">
        <v>-9.5</v>
      </c>
      <c r="G23" t="n">
        <v>-9.5</v>
      </c>
      <c r="H23" t="n">
        <v>-9.1</v>
      </c>
      <c r="I23" t="n">
        <v>-9.800000000000001</v>
      </c>
      <c r="J23" t="n">
        <v>-3.6</v>
      </c>
      <c r="K23" t="n">
        <v>-3.5</v>
      </c>
    </row>
    <row r="24">
      <c r="A24" s="5" t="inlineStr">
        <is>
          <t>Ergebnis vor Steuer (EBT)</t>
        </is>
      </c>
      <c r="B24" s="5" t="inlineStr">
        <is>
          <t>EBT Earning Before Tax</t>
        </is>
      </c>
      <c r="C24" t="n">
        <v>-214.5</v>
      </c>
      <c r="D24" t="n">
        <v>-44.4</v>
      </c>
      <c r="E24" t="n">
        <v>1</v>
      </c>
      <c r="F24" t="n">
        <v>12.1</v>
      </c>
      <c r="G24" t="n">
        <v>11.9</v>
      </c>
      <c r="H24" t="n">
        <v>7.2</v>
      </c>
      <c r="I24" t="n">
        <v>-12.5</v>
      </c>
      <c r="J24" t="n">
        <v>-0.6</v>
      </c>
      <c r="K24" t="n">
        <v>-2.4</v>
      </c>
    </row>
    <row r="25">
      <c r="A25" s="5" t="inlineStr">
        <is>
          <t>Ergebnis nach Steuer</t>
        </is>
      </c>
      <c r="B25" s="5" t="inlineStr">
        <is>
          <t>Earnings after tax</t>
        </is>
      </c>
      <c r="C25" t="n">
        <v>-211.8</v>
      </c>
      <c r="D25" t="n">
        <v>-44.9</v>
      </c>
      <c r="E25" t="n">
        <v>1</v>
      </c>
      <c r="F25" t="n">
        <v>12</v>
      </c>
      <c r="G25" t="n">
        <v>11.8</v>
      </c>
      <c r="H25" t="n">
        <v>7.3</v>
      </c>
      <c r="I25" t="n">
        <v>-12.5</v>
      </c>
      <c r="J25" t="n">
        <v>-2.4</v>
      </c>
      <c r="K25" t="n">
        <v>-0.5</v>
      </c>
    </row>
    <row r="26">
      <c r="A26" s="5" t="inlineStr">
        <is>
          <t>Minderheitenanteil</t>
        </is>
      </c>
      <c r="B26" s="5" t="inlineStr">
        <is>
          <t>Minority Share</t>
        </is>
      </c>
      <c r="C26" t="inlineStr">
        <is>
          <t>-</t>
        </is>
      </c>
      <c r="D26" t="inlineStr">
        <is>
          <t>-</t>
        </is>
      </c>
      <c r="E26" t="inlineStr">
        <is>
          <t>-</t>
        </is>
      </c>
      <c r="F26" t="inlineStr">
        <is>
          <t>-</t>
        </is>
      </c>
      <c r="G26" t="inlineStr">
        <is>
          <t>-</t>
        </is>
      </c>
      <c r="H26" t="inlineStr">
        <is>
          <t>-</t>
        </is>
      </c>
      <c r="I26" t="inlineStr">
        <is>
          <t>-</t>
        </is>
      </c>
      <c r="J26" t="inlineStr">
        <is>
          <t>-</t>
        </is>
      </c>
      <c r="K26" t="inlineStr">
        <is>
          <t>-</t>
        </is>
      </c>
    </row>
    <row r="27">
      <c r="A27" s="5" t="inlineStr">
        <is>
          <t>Jahresüberschuss/-fehlbetrag</t>
        </is>
      </c>
      <c r="B27" s="5" t="inlineStr">
        <is>
          <t>Net Profit</t>
        </is>
      </c>
      <c r="C27" t="n">
        <v>-211.8</v>
      </c>
      <c r="D27" t="n">
        <v>-44.9</v>
      </c>
      <c r="E27" t="n">
        <v>1</v>
      </c>
      <c r="F27" t="n">
        <v>12</v>
      </c>
      <c r="G27" t="n">
        <v>11.8</v>
      </c>
      <c r="H27" t="n">
        <v>7.3</v>
      </c>
      <c r="I27" t="n">
        <v>-12.5</v>
      </c>
      <c r="J27" t="n">
        <v>-2.4</v>
      </c>
      <c r="K27" t="n">
        <v>-0.5</v>
      </c>
    </row>
    <row r="28">
      <c r="A28" s="5" t="inlineStr">
        <is>
          <t>Summe Umlaufvermögen</t>
        </is>
      </c>
      <c r="B28" s="5" t="inlineStr">
        <is>
          <t>Current Assets</t>
        </is>
      </c>
      <c r="C28" t="n">
        <v>952.9</v>
      </c>
      <c r="D28" t="n">
        <v>576.3</v>
      </c>
      <c r="E28" t="n">
        <v>260.1</v>
      </c>
      <c r="F28" t="n">
        <v>149.7</v>
      </c>
      <c r="G28" t="n">
        <v>136.5</v>
      </c>
      <c r="H28" t="n">
        <v>147</v>
      </c>
      <c r="I28" t="n">
        <v>179.6</v>
      </c>
      <c r="J28" t="n">
        <v>138.1</v>
      </c>
      <c r="K28" t="n">
        <v>144.3</v>
      </c>
    </row>
    <row r="29">
      <c r="A29" s="5" t="inlineStr">
        <is>
          <t>Summe Anlagevermögen</t>
        </is>
      </c>
      <c r="B29" s="5" t="inlineStr">
        <is>
          <t>Fixed Assets</t>
        </is>
      </c>
      <c r="C29" t="n">
        <v>1340</v>
      </c>
      <c r="D29" t="n">
        <v>773.6</v>
      </c>
      <c r="E29" t="n">
        <v>634.4</v>
      </c>
      <c r="F29" t="n">
        <v>550.9</v>
      </c>
      <c r="G29" t="n">
        <v>455.1</v>
      </c>
      <c r="H29" t="n">
        <v>391.2</v>
      </c>
      <c r="I29" t="n">
        <v>318.5</v>
      </c>
      <c r="J29" t="n">
        <v>310.2</v>
      </c>
      <c r="K29" t="n">
        <v>217.4</v>
      </c>
    </row>
    <row r="30">
      <c r="A30" s="5" t="inlineStr">
        <is>
          <t>Summe Aktiva</t>
        </is>
      </c>
      <c r="B30" s="5" t="inlineStr">
        <is>
          <t>Total Assets</t>
        </is>
      </c>
      <c r="C30" t="n">
        <v>2293</v>
      </c>
      <c r="D30" t="n">
        <v>1350</v>
      </c>
      <c r="E30" t="n">
        <v>894.5</v>
      </c>
      <c r="F30" t="n">
        <v>700.6</v>
      </c>
      <c r="G30" t="n">
        <v>591.6</v>
      </c>
      <c r="H30" t="n">
        <v>538.2</v>
      </c>
      <c r="I30" t="n">
        <v>498.1</v>
      </c>
      <c r="J30" t="n">
        <v>448.3</v>
      </c>
      <c r="K30" t="n">
        <v>361.7</v>
      </c>
    </row>
    <row r="31">
      <c r="A31" s="5" t="inlineStr">
        <is>
          <t>Summe kurzfristiges Fremdkapital</t>
        </is>
      </c>
      <c r="B31" s="5" t="inlineStr">
        <is>
          <t>Short-Term Debt</t>
        </is>
      </c>
      <c r="C31" t="n">
        <v>459.3</v>
      </c>
      <c r="D31" t="n">
        <v>329.3</v>
      </c>
      <c r="E31" t="n">
        <v>257.2</v>
      </c>
      <c r="F31" t="n">
        <v>290.9</v>
      </c>
      <c r="G31" t="n">
        <v>196</v>
      </c>
      <c r="H31" t="n">
        <v>168</v>
      </c>
      <c r="I31" t="n">
        <v>159</v>
      </c>
      <c r="J31" t="n">
        <v>117.6</v>
      </c>
      <c r="K31" t="n">
        <v>99.5</v>
      </c>
    </row>
    <row r="32">
      <c r="A32" s="5" t="inlineStr">
        <is>
          <t>Summe langfristiges Fremdkapital</t>
        </is>
      </c>
      <c r="B32" s="5" t="inlineStr">
        <is>
          <t>Long-Term Debt</t>
        </is>
      </c>
      <c r="C32" t="n">
        <v>775.6</v>
      </c>
      <c r="D32" t="n">
        <v>464</v>
      </c>
      <c r="E32" t="n">
        <v>366.6</v>
      </c>
      <c r="F32" t="n">
        <v>147.3</v>
      </c>
      <c r="G32" t="n">
        <v>153.7</v>
      </c>
      <c r="H32" t="n">
        <v>152</v>
      </c>
      <c r="I32" t="n">
        <v>136.7</v>
      </c>
      <c r="J32" t="n">
        <v>125</v>
      </c>
      <c r="K32" t="n">
        <v>89.3</v>
      </c>
    </row>
    <row r="33">
      <c r="A33" s="5" t="inlineStr">
        <is>
          <t>Summe Fremdkapital</t>
        </is>
      </c>
      <c r="B33" s="5" t="inlineStr">
        <is>
          <t>Total Liabilities</t>
        </is>
      </c>
      <c r="C33" t="n">
        <v>1235</v>
      </c>
      <c r="D33" t="n">
        <v>793.3</v>
      </c>
      <c r="E33" t="n">
        <v>623.8</v>
      </c>
      <c r="F33" t="n">
        <v>438.2</v>
      </c>
      <c r="G33" t="n">
        <v>349.7</v>
      </c>
      <c r="H33" t="n">
        <v>320</v>
      </c>
      <c r="I33" t="n">
        <v>295.7</v>
      </c>
      <c r="J33" t="n">
        <v>242.6</v>
      </c>
      <c r="K33" t="n">
        <v>134.1</v>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inlineStr">
        <is>
          <t>-</t>
        </is>
      </c>
      <c r="K34" t="inlineStr">
        <is>
          <t>-</t>
        </is>
      </c>
    </row>
    <row r="35">
      <c r="A35" s="5" t="inlineStr">
        <is>
          <t>Summe Eigenkapital</t>
        </is>
      </c>
      <c r="B35" s="5" t="inlineStr">
        <is>
          <t>Equity</t>
        </is>
      </c>
      <c r="C35" t="n">
        <v>1049</v>
      </c>
      <c r="D35" t="n">
        <v>556.6</v>
      </c>
      <c r="E35" t="n">
        <v>270.7</v>
      </c>
      <c r="F35" t="n">
        <v>262.4</v>
      </c>
      <c r="G35" t="n">
        <v>241.9</v>
      </c>
      <c r="H35" t="n">
        <v>218.2</v>
      </c>
      <c r="I35" t="n">
        <v>202.4</v>
      </c>
      <c r="J35" t="n">
        <v>205.7</v>
      </c>
      <c r="K35" t="n">
        <v>172.9</v>
      </c>
    </row>
    <row r="36">
      <c r="A36" s="5" t="inlineStr">
        <is>
          <t>Summe Passiva</t>
        </is>
      </c>
      <c r="B36" s="5" t="inlineStr">
        <is>
          <t>Liabilities &amp; Shareholder Equity</t>
        </is>
      </c>
      <c r="C36" t="n">
        <v>2293</v>
      </c>
      <c r="D36" t="n">
        <v>1350</v>
      </c>
      <c r="E36" t="n">
        <v>894.5</v>
      </c>
      <c r="F36" t="n">
        <v>700.6</v>
      </c>
      <c r="G36" t="n">
        <v>591.6</v>
      </c>
      <c r="H36" t="n">
        <v>538.2</v>
      </c>
      <c r="I36" t="n">
        <v>498.1</v>
      </c>
      <c r="J36" t="n">
        <v>448.3</v>
      </c>
      <c r="K36" t="n">
        <v>361.7</v>
      </c>
    </row>
    <row r="37">
      <c r="A37" s="5" t="inlineStr">
        <is>
          <t>Mio.Aktien im Umlauf</t>
        </is>
      </c>
      <c r="B37" s="5" t="inlineStr">
        <is>
          <t>Million shares outstanding</t>
        </is>
      </c>
      <c r="C37" t="n">
        <v>709.2</v>
      </c>
      <c r="D37" t="n">
        <v>698.3</v>
      </c>
      <c r="E37" t="n">
        <v>630.7</v>
      </c>
      <c r="F37" t="n">
        <v>629.2</v>
      </c>
      <c r="G37" t="n">
        <v>625.4</v>
      </c>
      <c r="H37" t="n">
        <v>621</v>
      </c>
      <c r="I37" t="n">
        <v>619</v>
      </c>
      <c r="J37" t="n">
        <v>614.6</v>
      </c>
      <c r="K37" t="n">
        <v>558.3</v>
      </c>
    </row>
    <row r="38">
      <c r="A38" s="5" t="inlineStr">
        <is>
          <t>Gezeichnetes Kapital (in Mio.)</t>
        </is>
      </c>
      <c r="B38" s="5" t="inlineStr">
        <is>
          <t>Subscribed Capital in M</t>
        </is>
      </c>
      <c r="C38" t="n">
        <v>14.2</v>
      </c>
      <c r="D38" t="n">
        <v>14</v>
      </c>
      <c r="E38" t="n">
        <v>12.6</v>
      </c>
      <c r="F38" t="n">
        <v>12.6</v>
      </c>
      <c r="G38" t="n">
        <v>12.6</v>
      </c>
      <c r="H38" t="n">
        <v>12.5</v>
      </c>
      <c r="I38" t="n">
        <v>12.4</v>
      </c>
      <c r="J38" t="n">
        <v>12.3</v>
      </c>
      <c r="K38" t="n">
        <v>11.2</v>
      </c>
    </row>
    <row r="39">
      <c r="A39" s="5" t="inlineStr">
        <is>
          <t>Ergebnis je Aktie (brutto)</t>
        </is>
      </c>
      <c r="B39" s="5" t="inlineStr">
        <is>
          <t>Earnings per share</t>
        </is>
      </c>
      <c r="C39" t="n">
        <v>-0.3</v>
      </c>
      <c r="D39" t="n">
        <v>-0.06</v>
      </c>
      <c r="E39" t="inlineStr">
        <is>
          <t>-</t>
        </is>
      </c>
      <c r="F39" t="n">
        <v>0.02</v>
      </c>
      <c r="G39" t="n">
        <v>0.02</v>
      </c>
      <c r="H39" t="n">
        <v>0.01</v>
      </c>
      <c r="I39" t="n">
        <v>-0.02</v>
      </c>
      <c r="J39" t="inlineStr">
        <is>
          <t>-</t>
        </is>
      </c>
      <c r="K39" t="inlineStr">
        <is>
          <t>-</t>
        </is>
      </c>
    </row>
    <row r="40">
      <c r="A40" s="5" t="inlineStr">
        <is>
          <t>Ergebnis je Aktie (unverwässert)</t>
        </is>
      </c>
      <c r="B40" s="5" t="inlineStr">
        <is>
          <t>Basic Earnings per share</t>
        </is>
      </c>
      <c r="C40" t="n">
        <v>-0.29</v>
      </c>
      <c r="D40" t="n">
        <v>-0.06900000000000001</v>
      </c>
      <c r="E40" t="n">
        <v>0.0016</v>
      </c>
      <c r="F40" t="n">
        <v>0.02</v>
      </c>
      <c r="G40" t="n">
        <v>0.02</v>
      </c>
      <c r="H40" t="n">
        <v>0.01</v>
      </c>
      <c r="I40" t="n">
        <v>-0.02</v>
      </c>
      <c r="J40" t="n">
        <v>-0.01</v>
      </c>
      <c r="K40" t="inlineStr">
        <is>
          <t>-</t>
        </is>
      </c>
    </row>
    <row r="41">
      <c r="A41" s="5" t="inlineStr">
        <is>
          <t>Ergebnis je Aktie (verwässert)</t>
        </is>
      </c>
      <c r="B41" s="5" t="inlineStr">
        <is>
          <t>Diluted Earnings per share</t>
        </is>
      </c>
      <c r="C41" t="n">
        <v>-0.29</v>
      </c>
      <c r="D41" t="n">
        <v>-0.06900000000000001</v>
      </c>
      <c r="E41" t="n">
        <v>0.0016</v>
      </c>
      <c r="F41" t="n">
        <v>0.02</v>
      </c>
      <c r="G41" t="n">
        <v>0.02</v>
      </c>
      <c r="H41" t="n">
        <v>0.01</v>
      </c>
      <c r="I41" t="n">
        <v>-0.02</v>
      </c>
      <c r="J41" t="n">
        <v>-0.01</v>
      </c>
      <c r="K41" t="inlineStr">
        <is>
          <t>-</t>
        </is>
      </c>
    </row>
    <row r="42">
      <c r="A42" s="5" t="inlineStr">
        <is>
          <t>Dividende je Aktie</t>
        </is>
      </c>
      <c r="B42" s="5" t="inlineStr">
        <is>
          <t>Dividend per share</t>
        </is>
      </c>
      <c r="C42" t="inlineStr">
        <is>
          <t>-</t>
        </is>
      </c>
      <c r="D42" t="inlineStr">
        <is>
          <t>-</t>
        </is>
      </c>
      <c r="E42" t="inlineStr">
        <is>
          <t>-</t>
        </is>
      </c>
      <c r="F42" t="inlineStr">
        <is>
          <t>-</t>
        </is>
      </c>
      <c r="G42" t="inlineStr">
        <is>
          <t>-</t>
        </is>
      </c>
      <c r="H42" t="inlineStr">
        <is>
          <t>-</t>
        </is>
      </c>
      <c r="I42" t="inlineStr">
        <is>
          <t>-</t>
        </is>
      </c>
      <c r="J42" t="inlineStr">
        <is>
          <t>-</t>
        </is>
      </c>
      <c r="K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row>
    <row r="44">
      <c r="A44" s="5" t="inlineStr">
        <is>
          <t>Umsatz je Aktie</t>
        </is>
      </c>
      <c r="B44" s="5" t="inlineStr">
        <is>
          <t>Revenue per share</t>
        </is>
      </c>
      <c r="C44" t="n">
        <v>2.48</v>
      </c>
      <c r="D44" t="n">
        <v>2.29</v>
      </c>
      <c r="E44" t="n">
        <v>2.32</v>
      </c>
      <c r="F44" t="n">
        <v>2.02</v>
      </c>
      <c r="G44" t="n">
        <v>1.77</v>
      </c>
      <c r="H44" t="n">
        <v>1.53</v>
      </c>
      <c r="I44" t="n">
        <v>1.28</v>
      </c>
      <c r="J44" t="n">
        <v>1.1</v>
      </c>
      <c r="K44" t="n">
        <v>1.07</v>
      </c>
    </row>
    <row r="45">
      <c r="A45" s="5" t="inlineStr">
        <is>
          <t>Buchwert je Aktie</t>
        </is>
      </c>
      <c r="B45" s="5" t="inlineStr">
        <is>
          <t>Book value per share</t>
        </is>
      </c>
      <c r="C45" t="n">
        <v>1.48</v>
      </c>
      <c r="D45" t="n">
        <v>0.8</v>
      </c>
      <c r="E45" t="n">
        <v>0.43</v>
      </c>
      <c r="F45" t="n">
        <v>0.42</v>
      </c>
      <c r="G45" t="n">
        <v>0.39</v>
      </c>
      <c r="H45" t="n">
        <v>0.35</v>
      </c>
      <c r="I45" t="n">
        <v>0.33</v>
      </c>
      <c r="J45" t="n">
        <v>0.33</v>
      </c>
      <c r="K45" t="n">
        <v>0.31</v>
      </c>
    </row>
    <row r="46">
      <c r="A46" s="5" t="inlineStr">
        <is>
          <t>Cashflow je Aktie</t>
        </is>
      </c>
      <c r="B46" s="5" t="inlineStr">
        <is>
          <t>Cashflow per share</t>
        </is>
      </c>
      <c r="C46" t="n">
        <v>0.07000000000000001</v>
      </c>
      <c r="D46" t="n">
        <v>0.18</v>
      </c>
      <c r="E46" t="n">
        <v>0.17</v>
      </c>
      <c r="F46" t="n">
        <v>0.15</v>
      </c>
      <c r="G46" t="n">
        <v>0.13</v>
      </c>
      <c r="H46" t="n">
        <v>0.12</v>
      </c>
      <c r="I46" t="n">
        <v>0.1</v>
      </c>
      <c r="J46" t="n">
        <v>0.05</v>
      </c>
      <c r="K46" t="n">
        <v>0.04</v>
      </c>
    </row>
    <row r="47">
      <c r="A47" s="5" t="inlineStr">
        <is>
          <t>Bilanzsumme je Aktie</t>
        </is>
      </c>
      <c r="B47" s="5" t="inlineStr">
        <is>
          <t>Total assets per share</t>
        </is>
      </c>
      <c r="C47" t="n">
        <v>3.23</v>
      </c>
      <c r="D47" t="n">
        <v>1.93</v>
      </c>
      <c r="E47" t="n">
        <v>1.42</v>
      </c>
      <c r="F47" t="n">
        <v>1.11</v>
      </c>
      <c r="G47" t="n">
        <v>0.95</v>
      </c>
      <c r="H47" t="n">
        <v>0.87</v>
      </c>
      <c r="I47" t="n">
        <v>0.8</v>
      </c>
      <c r="J47" t="n">
        <v>0.73</v>
      </c>
      <c r="K47" t="n">
        <v>0.65</v>
      </c>
    </row>
    <row r="48">
      <c r="A48" s="5" t="inlineStr">
        <is>
          <t>Personal am Ende des Jahres</t>
        </is>
      </c>
      <c r="B48" s="5" t="inlineStr">
        <is>
          <t>Staff at the end of year</t>
        </is>
      </c>
      <c r="C48" t="n">
        <v>15144</v>
      </c>
      <c r="D48" t="n">
        <v>13452</v>
      </c>
      <c r="E48" t="n">
        <v>12233</v>
      </c>
      <c r="F48" t="n">
        <v>10930</v>
      </c>
      <c r="G48" t="n">
        <v>8694</v>
      </c>
      <c r="H48" t="n">
        <v>7005</v>
      </c>
      <c r="I48" t="n">
        <v>5742</v>
      </c>
      <c r="J48" t="n">
        <v>5256</v>
      </c>
      <c r="K48" t="n">
        <v>5180</v>
      </c>
    </row>
    <row r="49">
      <c r="A49" s="5" t="inlineStr">
        <is>
          <t>Personalaufwand in Mio. GBP</t>
        </is>
      </c>
      <c r="B49" s="5" t="inlineStr"/>
      <c r="C49" t="n">
        <v>383</v>
      </c>
      <c r="D49" t="n">
        <v>319.7</v>
      </c>
      <c r="E49" t="n">
        <v>285.2</v>
      </c>
      <c r="F49" t="n">
        <v>249.3</v>
      </c>
      <c r="G49" t="n">
        <v>212.8</v>
      </c>
      <c r="H49" t="n">
        <v>168.9</v>
      </c>
      <c r="I49" t="n">
        <v>137.3</v>
      </c>
      <c r="J49" t="n">
        <v>122.2</v>
      </c>
      <c r="K49" t="n">
        <v>110.7</v>
      </c>
    </row>
    <row r="50">
      <c r="A50" s="5" t="inlineStr">
        <is>
          <t>Aufwand je Mitarbeiter in GBP</t>
        </is>
      </c>
      <c r="B50" s="5" t="inlineStr"/>
      <c r="C50" t="n">
        <v>25291</v>
      </c>
      <c r="D50" t="n">
        <v>23766</v>
      </c>
      <c r="E50" t="n">
        <v>23314</v>
      </c>
      <c r="F50" t="n">
        <v>22809</v>
      </c>
      <c r="G50" t="n">
        <v>24477</v>
      </c>
      <c r="H50" t="n">
        <v>24111</v>
      </c>
      <c r="I50" t="n">
        <v>23912</v>
      </c>
      <c r="J50" t="n">
        <v>23250</v>
      </c>
      <c r="K50" t="n">
        <v>21371</v>
      </c>
    </row>
    <row r="51">
      <c r="A51" s="5" t="inlineStr">
        <is>
          <t>Umsatz je Mitarbeiter in GBP</t>
        </is>
      </c>
      <c r="B51" s="5" t="inlineStr"/>
      <c r="C51" t="n">
        <v>115993</v>
      </c>
      <c r="D51" t="n">
        <v>118852</v>
      </c>
      <c r="E51" t="n">
        <v>119660</v>
      </c>
      <c r="F51" t="n">
        <v>116285</v>
      </c>
      <c r="G51" t="n">
        <v>127398</v>
      </c>
      <c r="H51" t="n">
        <v>135460</v>
      </c>
      <c r="I51" t="n">
        <v>137948</v>
      </c>
      <c r="J51" t="n">
        <v>129110</v>
      </c>
      <c r="K51" t="n">
        <v>115502</v>
      </c>
    </row>
    <row r="52">
      <c r="A52" s="5" t="inlineStr">
        <is>
          <t>Bruttoergebnis je Mitarbeiter in GBP</t>
        </is>
      </c>
      <c r="B52" s="5" t="inlineStr"/>
      <c r="C52" t="n">
        <v>39078</v>
      </c>
      <c r="D52" t="n">
        <v>40700</v>
      </c>
      <c r="E52" t="n">
        <v>41225</v>
      </c>
      <c r="F52" t="n">
        <v>39826</v>
      </c>
      <c r="G52" t="n">
        <v>43145</v>
      </c>
      <c r="H52" t="n">
        <v>44668</v>
      </c>
      <c r="I52" t="n">
        <v>43103</v>
      </c>
      <c r="J52" t="n">
        <v>39441</v>
      </c>
      <c r="K52" t="n">
        <v>35656</v>
      </c>
    </row>
    <row r="53">
      <c r="A53" s="5" t="inlineStr">
        <is>
          <t>Gewinn je Mitarbeiter in GBP</t>
        </is>
      </c>
      <c r="B53" s="5" t="inlineStr"/>
      <c r="C53" t="n">
        <v>-13986</v>
      </c>
      <c r="D53" t="n">
        <v>-3338</v>
      </c>
      <c r="E53" t="n">
        <v>81.75</v>
      </c>
      <c r="F53" t="n">
        <v>1098</v>
      </c>
      <c r="G53" t="n">
        <v>1357</v>
      </c>
      <c r="H53" t="n">
        <v>1042</v>
      </c>
      <c r="I53" t="n">
        <v>-2177</v>
      </c>
      <c r="J53" t="n">
        <v>-456.62</v>
      </c>
      <c r="K53" t="n">
        <v>-96.53</v>
      </c>
    </row>
    <row r="54">
      <c r="A54" s="5" t="inlineStr">
        <is>
          <t>KGV (Kurs/Gewinn)</t>
        </is>
      </c>
      <c r="B54" s="5" t="inlineStr">
        <is>
          <t>PE (price/earnings)</t>
        </is>
      </c>
      <c r="C54" t="inlineStr">
        <is>
          <t>-</t>
        </is>
      </c>
      <c r="D54" t="inlineStr">
        <is>
          <t>-</t>
        </is>
      </c>
      <c r="E54" t="n">
        <v>2275</v>
      </c>
      <c r="F54" t="n">
        <v>130.7</v>
      </c>
      <c r="G54" t="n">
        <v>152</v>
      </c>
      <c r="H54" t="n">
        <v>326</v>
      </c>
      <c r="I54" t="inlineStr">
        <is>
          <t>-</t>
        </is>
      </c>
      <c r="J54" t="inlineStr">
        <is>
          <t>-</t>
        </is>
      </c>
      <c r="K54" t="inlineStr">
        <is>
          <t>-</t>
        </is>
      </c>
    </row>
    <row r="55">
      <c r="A55" s="5" t="inlineStr">
        <is>
          <t>KUV (Kurs/Umsatz)</t>
        </is>
      </c>
      <c r="B55" s="5" t="inlineStr">
        <is>
          <t>PS (price/sales)</t>
        </is>
      </c>
      <c r="C55" t="n">
        <v>5.35</v>
      </c>
      <c r="D55" t="n">
        <v>3.63</v>
      </c>
      <c r="E55" t="n">
        <v>1.57</v>
      </c>
      <c r="F55" t="n">
        <v>1.31</v>
      </c>
      <c r="G55" t="n">
        <v>1.72</v>
      </c>
      <c r="H55" t="n">
        <v>2.13</v>
      </c>
      <c r="I55" t="n">
        <v>3.2</v>
      </c>
      <c r="J55" t="n">
        <v>0.67</v>
      </c>
      <c r="K55" t="inlineStr">
        <is>
          <t>-</t>
        </is>
      </c>
    </row>
    <row r="56">
      <c r="A56" s="5" t="inlineStr">
        <is>
          <t>KBV (Kurs/Buchwert)</t>
        </is>
      </c>
      <c r="B56" s="5" t="inlineStr">
        <is>
          <t>PB (price/book value)</t>
        </is>
      </c>
      <c r="C56" t="n">
        <v>8.960000000000001</v>
      </c>
      <c r="D56" t="n">
        <v>10.43</v>
      </c>
      <c r="E56" t="n">
        <v>8.48</v>
      </c>
      <c r="F56" t="n">
        <v>6.33</v>
      </c>
      <c r="G56" t="n">
        <v>7.86</v>
      </c>
      <c r="H56" t="n">
        <v>9.279999999999999</v>
      </c>
      <c r="I56" t="n">
        <v>12.51</v>
      </c>
      <c r="J56" t="n">
        <v>2.21</v>
      </c>
      <c r="K56" t="inlineStr">
        <is>
          <t>-</t>
        </is>
      </c>
    </row>
    <row r="57">
      <c r="A57" s="5" t="inlineStr">
        <is>
          <t>KCV (Kurs/Cashflow)</t>
        </is>
      </c>
      <c r="B57" s="5" t="inlineStr">
        <is>
          <t>PC (price/cashflow)</t>
        </is>
      </c>
      <c r="C57" t="n">
        <v>181.76</v>
      </c>
      <c r="D57" t="n">
        <v>45.19</v>
      </c>
      <c r="E57" t="n">
        <v>21.5</v>
      </c>
      <c r="F57" t="n">
        <v>17.14</v>
      </c>
      <c r="G57" t="n">
        <v>22.96</v>
      </c>
      <c r="H57" t="n">
        <v>27.25</v>
      </c>
      <c r="I57" t="n">
        <v>41.92</v>
      </c>
      <c r="J57" t="n">
        <v>14.21</v>
      </c>
      <c r="K57" t="inlineStr">
        <is>
          <t>-</t>
        </is>
      </c>
    </row>
    <row r="58">
      <c r="A58" s="5" t="inlineStr">
        <is>
          <t>Dividendenrendite in %</t>
        </is>
      </c>
      <c r="B58" s="5" t="inlineStr">
        <is>
          <t>Dividend Yield in %</t>
        </is>
      </c>
      <c r="C58" t="inlineStr">
        <is>
          <t>-</t>
        </is>
      </c>
      <c r="D58" t="inlineStr">
        <is>
          <t>-</t>
        </is>
      </c>
      <c r="E58" t="inlineStr">
        <is>
          <t>-</t>
        </is>
      </c>
      <c r="F58" t="inlineStr">
        <is>
          <t>-</t>
        </is>
      </c>
      <c r="G58" t="inlineStr">
        <is>
          <t>-</t>
        </is>
      </c>
      <c r="H58" t="inlineStr">
        <is>
          <t>-</t>
        </is>
      </c>
      <c r="I58" t="inlineStr">
        <is>
          <t>-</t>
        </is>
      </c>
      <c r="J58" t="inlineStr">
        <is>
          <t>-</t>
        </is>
      </c>
      <c r="K58" t="inlineStr">
        <is>
          <t>-</t>
        </is>
      </c>
    </row>
    <row r="59">
      <c r="A59" s="5" t="inlineStr">
        <is>
          <t>Gewinnrendite in %</t>
        </is>
      </c>
      <c r="B59" s="5" t="inlineStr">
        <is>
          <t>Return on profit in %</t>
        </is>
      </c>
      <c r="C59" t="n">
        <v>-2.2</v>
      </c>
      <c r="D59" t="n">
        <v>-0.8</v>
      </c>
      <c r="E59" t="inlineStr">
        <is>
          <t>-</t>
        </is>
      </c>
      <c r="F59" t="n">
        <v>0.8</v>
      </c>
      <c r="G59" t="n">
        <v>0.7</v>
      </c>
      <c r="H59" t="n">
        <v>0.3</v>
      </c>
      <c r="I59" t="n">
        <v>-0.5</v>
      </c>
      <c r="J59" t="n">
        <v>-1.4</v>
      </c>
      <c r="K59" t="inlineStr">
        <is>
          <t>-</t>
        </is>
      </c>
    </row>
    <row r="60">
      <c r="A60" s="5" t="inlineStr">
        <is>
          <t>Eigenkapitalrendite in %</t>
        </is>
      </c>
      <c r="B60" s="5" t="inlineStr">
        <is>
          <t>Return on Equity in %</t>
        </is>
      </c>
      <c r="C60" t="n">
        <v>-20.19</v>
      </c>
      <c r="D60" t="n">
        <v>-8.07</v>
      </c>
      <c r="E60" t="n">
        <v>0.37</v>
      </c>
      <c r="F60" t="n">
        <v>4.57</v>
      </c>
      <c r="G60" t="n">
        <v>4.88</v>
      </c>
      <c r="H60" t="n">
        <v>3.35</v>
      </c>
      <c r="I60" t="n">
        <v>-6.18</v>
      </c>
      <c r="J60" t="n">
        <v>-1.17</v>
      </c>
      <c r="K60" t="n">
        <v>-0.29</v>
      </c>
    </row>
    <row r="61">
      <c r="A61" s="5" t="inlineStr">
        <is>
          <t>Umsatzrendite in %</t>
        </is>
      </c>
      <c r="B61" s="5" t="inlineStr">
        <is>
          <t>Return on sales in %</t>
        </is>
      </c>
      <c r="C61" t="n">
        <v>-12.06</v>
      </c>
      <c r="D61" t="n">
        <v>-2.81</v>
      </c>
      <c r="E61" t="n">
        <v>0.07000000000000001</v>
      </c>
      <c r="F61" t="n">
        <v>0.9399999999999999</v>
      </c>
      <c r="G61" t="n">
        <v>1.07</v>
      </c>
      <c r="H61" t="n">
        <v>0.77</v>
      </c>
      <c r="I61" t="n">
        <v>-1.58</v>
      </c>
      <c r="J61" t="n">
        <v>-0.35</v>
      </c>
      <c r="K61" t="n">
        <v>-0.08</v>
      </c>
    </row>
    <row r="62">
      <c r="A62" s="5" t="inlineStr">
        <is>
          <t>Gesamtkapitalrendite in %</t>
        </is>
      </c>
      <c r="B62" s="5" t="inlineStr">
        <is>
          <t>Total Return on Investment in %</t>
        </is>
      </c>
      <c r="C62" t="n">
        <v>-9.24</v>
      </c>
      <c r="D62" t="n">
        <v>-3.33</v>
      </c>
      <c r="E62" t="n">
        <v>0.11</v>
      </c>
      <c r="F62" t="n">
        <v>1.71</v>
      </c>
      <c r="G62" t="n">
        <v>1.99</v>
      </c>
      <c r="H62" t="n">
        <v>1.36</v>
      </c>
      <c r="I62" t="n">
        <v>-2.51</v>
      </c>
      <c r="J62" t="n">
        <v>-0.54</v>
      </c>
      <c r="K62" t="n">
        <v>-0.14</v>
      </c>
    </row>
    <row r="63">
      <c r="A63" s="5" t="inlineStr">
        <is>
          <t>Return on Investment in %</t>
        </is>
      </c>
      <c r="B63" s="5" t="inlineStr">
        <is>
          <t>Return on Investment in %</t>
        </is>
      </c>
      <c r="C63" t="n">
        <v>-9.24</v>
      </c>
      <c r="D63" t="n">
        <v>-3.33</v>
      </c>
      <c r="E63" t="n">
        <v>0.11</v>
      </c>
      <c r="F63" t="n">
        <v>1.71</v>
      </c>
      <c r="G63" t="n">
        <v>1.99</v>
      </c>
      <c r="H63" t="n">
        <v>1.36</v>
      </c>
      <c r="I63" t="n">
        <v>-2.51</v>
      </c>
      <c r="J63" t="n">
        <v>-0.54</v>
      </c>
      <c r="K63" t="n">
        <v>-0.14</v>
      </c>
    </row>
    <row r="64">
      <c r="A64" s="5" t="inlineStr">
        <is>
          <t>Arbeitsintensität in %</t>
        </is>
      </c>
      <c r="B64" s="5" t="inlineStr">
        <is>
          <t>Work Intensity in %</t>
        </is>
      </c>
      <c r="C64" t="n">
        <v>41.55</v>
      </c>
      <c r="D64" t="n">
        <v>42.69</v>
      </c>
      <c r="E64" t="n">
        <v>29.08</v>
      </c>
      <c r="F64" t="n">
        <v>21.37</v>
      </c>
      <c r="G64" t="n">
        <v>23.07</v>
      </c>
      <c r="H64" t="n">
        <v>27.31</v>
      </c>
      <c r="I64" t="n">
        <v>36.06</v>
      </c>
      <c r="J64" t="n">
        <v>30.81</v>
      </c>
      <c r="K64" t="n">
        <v>39.89</v>
      </c>
    </row>
    <row r="65">
      <c r="A65" s="5" t="inlineStr">
        <is>
          <t>Eigenkapitalquote in %</t>
        </is>
      </c>
      <c r="B65" s="5" t="inlineStr">
        <is>
          <t>Equity Ratio in %</t>
        </is>
      </c>
      <c r="C65" t="n">
        <v>45.74</v>
      </c>
      <c r="D65" t="n">
        <v>41.23</v>
      </c>
      <c r="E65" t="n">
        <v>30.26</v>
      </c>
      <c r="F65" t="n">
        <v>37.45</v>
      </c>
      <c r="G65" t="n">
        <v>40.89</v>
      </c>
      <c r="H65" t="n">
        <v>40.54</v>
      </c>
      <c r="I65" t="n">
        <v>40.63</v>
      </c>
      <c r="J65" t="n">
        <v>45.88</v>
      </c>
      <c r="K65" t="n">
        <v>47.8</v>
      </c>
    </row>
    <row r="66">
      <c r="A66" s="5" t="inlineStr">
        <is>
          <t>Fremdkapitalquote in %</t>
        </is>
      </c>
      <c r="B66" s="5" t="inlineStr">
        <is>
          <t>Debt Ratio in %</t>
        </is>
      </c>
      <c r="C66" t="n">
        <v>54.26</v>
      </c>
      <c r="D66" t="n">
        <v>58.77</v>
      </c>
      <c r="E66" t="n">
        <v>69.73999999999999</v>
      </c>
      <c r="F66" t="n">
        <v>62.55</v>
      </c>
      <c r="G66" t="n">
        <v>59.11</v>
      </c>
      <c r="H66" t="n">
        <v>59.46</v>
      </c>
      <c r="I66" t="n">
        <v>59.37</v>
      </c>
      <c r="J66" t="n">
        <v>54.12</v>
      </c>
      <c r="K66" t="n">
        <v>52.2</v>
      </c>
    </row>
    <row r="67">
      <c r="A67" s="5" t="inlineStr">
        <is>
          <t>Verschuldungsgrad in %</t>
        </is>
      </c>
      <c r="B67" s="5" t="inlineStr">
        <is>
          <t>Finance Gearing in %</t>
        </is>
      </c>
      <c r="C67" t="n">
        <v>118.63</v>
      </c>
      <c r="D67" t="n">
        <v>142.53</v>
      </c>
      <c r="E67" t="n">
        <v>230.44</v>
      </c>
      <c r="F67" t="n">
        <v>167</v>
      </c>
      <c r="G67" t="n">
        <v>144.56</v>
      </c>
      <c r="H67" t="n">
        <v>146.65</v>
      </c>
      <c r="I67" t="n">
        <v>146.1</v>
      </c>
      <c r="J67" t="n">
        <v>117.94</v>
      </c>
      <c r="K67" t="n">
        <v>109.2</v>
      </c>
    </row>
    <row r="68">
      <c r="A68" s="5" t="inlineStr">
        <is>
          <t>Bruttoergebnis Marge in %</t>
        </is>
      </c>
      <c r="B68" s="5" t="inlineStr">
        <is>
          <t>Gross Profit Marge in %</t>
        </is>
      </c>
      <c r="C68" t="n">
        <v>33.68</v>
      </c>
      <c r="D68" t="n">
        <v>34.24</v>
      </c>
      <c r="E68" t="n">
        <v>34.45</v>
      </c>
      <c r="F68" t="n">
        <v>34.25</v>
      </c>
      <c r="G68" t="n">
        <v>33.85</v>
      </c>
      <c r="H68" t="n">
        <v>32.98</v>
      </c>
      <c r="I68" t="n">
        <v>31.25</v>
      </c>
      <c r="J68" t="n">
        <v>30.55</v>
      </c>
    </row>
    <row r="69">
      <c r="A69" s="5" t="inlineStr">
        <is>
          <t>Kurzfristige Vermögensquote in %</t>
        </is>
      </c>
      <c r="B69" s="5" t="inlineStr">
        <is>
          <t>Current Assets Ratio in %</t>
        </is>
      </c>
      <c r="C69" t="n">
        <v>41.56</v>
      </c>
      <c r="D69" t="n">
        <v>42.69</v>
      </c>
      <c r="E69" t="n">
        <v>29.08</v>
      </c>
      <c r="F69" t="n">
        <v>21.37</v>
      </c>
      <c r="G69" t="n">
        <v>23.07</v>
      </c>
      <c r="H69" t="n">
        <v>27.31</v>
      </c>
      <c r="I69" t="n">
        <v>36.06</v>
      </c>
      <c r="J69" t="n">
        <v>30.81</v>
      </c>
    </row>
    <row r="70">
      <c r="A70" s="5" t="inlineStr">
        <is>
          <t>Nettogewinn Marge in %</t>
        </is>
      </c>
      <c r="B70" s="5" t="inlineStr">
        <is>
          <t>Net Profit Marge in %</t>
        </is>
      </c>
      <c r="C70" t="n">
        <v>-12.05</v>
      </c>
      <c r="D70" t="n">
        <v>-2.81</v>
      </c>
      <c r="E70" t="n">
        <v>0.07000000000000001</v>
      </c>
      <c r="F70" t="n">
        <v>0.9399999999999999</v>
      </c>
      <c r="G70" t="n">
        <v>1.06</v>
      </c>
      <c r="H70" t="n">
        <v>0.77</v>
      </c>
      <c r="I70" t="n">
        <v>-1.58</v>
      </c>
      <c r="J70" t="n">
        <v>-0.35</v>
      </c>
    </row>
    <row r="71">
      <c r="A71" s="5" t="inlineStr">
        <is>
          <t>Operative Ergebnis Marge in %</t>
        </is>
      </c>
      <c r="B71" s="5" t="inlineStr">
        <is>
          <t>EBIT Marge in %</t>
        </is>
      </c>
      <c r="C71" t="n">
        <v>-10.61</v>
      </c>
      <c r="D71" t="n">
        <v>-2.06</v>
      </c>
      <c r="E71" t="n">
        <v>1</v>
      </c>
      <c r="F71" t="n">
        <v>1.7</v>
      </c>
      <c r="G71" t="n">
        <v>1.93</v>
      </c>
      <c r="H71" t="n">
        <v>1.72</v>
      </c>
      <c r="I71" t="n">
        <v>-0.34</v>
      </c>
      <c r="J71" t="n">
        <v>0.44</v>
      </c>
    </row>
    <row r="72">
      <c r="A72" s="5" t="inlineStr">
        <is>
          <t>Vermögensumsschlag in %</t>
        </is>
      </c>
      <c r="B72" s="5" t="inlineStr">
        <is>
          <t>Asset Turnover in %</t>
        </is>
      </c>
      <c r="C72" t="n">
        <v>76.62</v>
      </c>
      <c r="D72" t="n">
        <v>118.44</v>
      </c>
      <c r="E72" t="n">
        <v>163.67</v>
      </c>
      <c r="F72" t="n">
        <v>181.42</v>
      </c>
      <c r="G72" t="n">
        <v>187.29</v>
      </c>
      <c r="H72" t="n">
        <v>176.31</v>
      </c>
      <c r="I72" t="n">
        <v>159.02</v>
      </c>
      <c r="J72" t="n">
        <v>151.37</v>
      </c>
    </row>
    <row r="73">
      <c r="A73" s="5" t="inlineStr">
        <is>
          <t>Langfristige Vermögensquote in %</t>
        </is>
      </c>
      <c r="B73" s="5" t="inlineStr">
        <is>
          <t>Non-Current Assets Ratio in %</t>
        </is>
      </c>
      <c r="C73" t="n">
        <v>58.44</v>
      </c>
      <c r="D73" t="n">
        <v>57.3</v>
      </c>
      <c r="E73" t="n">
        <v>70.92</v>
      </c>
      <c r="F73" t="n">
        <v>78.63</v>
      </c>
      <c r="G73" t="n">
        <v>76.93000000000001</v>
      </c>
      <c r="H73" t="n">
        <v>72.69</v>
      </c>
      <c r="I73" t="n">
        <v>63.94</v>
      </c>
      <c r="J73" t="n">
        <v>69.19</v>
      </c>
    </row>
    <row r="74">
      <c r="A74" s="5" t="inlineStr">
        <is>
          <t>Gesamtkapitalrentabilität</t>
        </is>
      </c>
      <c r="B74" s="5" t="inlineStr">
        <is>
          <t>ROA Return on Assets in %</t>
        </is>
      </c>
      <c r="C74" t="n">
        <v>-9.24</v>
      </c>
      <c r="D74" t="n">
        <v>-3.33</v>
      </c>
      <c r="E74" t="n">
        <v>0.11</v>
      </c>
      <c r="F74" t="n">
        <v>1.71</v>
      </c>
      <c r="G74" t="n">
        <v>1.99</v>
      </c>
      <c r="H74" t="n">
        <v>1.36</v>
      </c>
      <c r="I74" t="n">
        <v>-2.51</v>
      </c>
      <c r="J74" t="n">
        <v>-0.54</v>
      </c>
    </row>
    <row r="75">
      <c r="A75" s="5" t="inlineStr">
        <is>
          <t>Ertrag des eingesetzten Kapitals</t>
        </is>
      </c>
      <c r="B75" s="5" t="inlineStr">
        <is>
          <t>ROCE Return on Cap. Empl. in %</t>
        </is>
      </c>
      <c r="C75" t="n">
        <v>-10.17</v>
      </c>
      <c r="D75" t="n">
        <v>-3.23</v>
      </c>
      <c r="E75" t="n">
        <v>2.31</v>
      </c>
      <c r="F75" t="n">
        <v>5.27</v>
      </c>
      <c r="G75" t="n">
        <v>5.41</v>
      </c>
      <c r="H75" t="n">
        <v>4.4</v>
      </c>
      <c r="I75" t="n">
        <v>-0.8</v>
      </c>
      <c r="J75" t="n">
        <v>0.91</v>
      </c>
    </row>
    <row r="76">
      <c r="A76" s="5" t="inlineStr">
        <is>
          <t>Eigenkapital zu Anlagevermögen</t>
        </is>
      </c>
      <c r="B76" s="5" t="inlineStr">
        <is>
          <t>Equity to Fixed Assets in %</t>
        </is>
      </c>
      <c r="C76" t="n">
        <v>78.28</v>
      </c>
      <c r="D76" t="n">
        <v>71.95</v>
      </c>
      <c r="E76" t="n">
        <v>42.67</v>
      </c>
      <c r="F76" t="n">
        <v>47.63</v>
      </c>
      <c r="G76" t="n">
        <v>53.15</v>
      </c>
      <c r="H76" t="n">
        <v>55.78</v>
      </c>
      <c r="I76" t="n">
        <v>63.55</v>
      </c>
      <c r="J76" t="n">
        <v>66.31</v>
      </c>
    </row>
    <row r="77">
      <c r="A77" s="5" t="inlineStr">
        <is>
          <t>Liquidität Dritten Grades</t>
        </is>
      </c>
      <c r="B77" s="5" t="inlineStr">
        <is>
          <t>Current Ratio in %</t>
        </is>
      </c>
      <c r="C77" t="n">
        <v>207.47</v>
      </c>
      <c r="D77" t="n">
        <v>175.01</v>
      </c>
      <c r="E77" t="n">
        <v>101.13</v>
      </c>
      <c r="F77" t="n">
        <v>51.46</v>
      </c>
      <c r="G77" t="n">
        <v>69.64</v>
      </c>
      <c r="H77" t="n">
        <v>87.5</v>
      </c>
      <c r="I77" t="n">
        <v>112.96</v>
      </c>
      <c r="J77" t="n">
        <v>117.43</v>
      </c>
    </row>
    <row r="78">
      <c r="A78" s="5" t="inlineStr">
        <is>
          <t>Operativer Cashflow</t>
        </is>
      </c>
      <c r="B78" s="5" t="inlineStr">
        <is>
          <t>Operating Cashflow in M</t>
        </is>
      </c>
      <c r="C78" t="n">
        <v>128904.192</v>
      </c>
      <c r="D78" t="n">
        <v>31556.177</v>
      </c>
      <c r="E78" t="n">
        <v>13560.05</v>
      </c>
      <c r="F78" t="n">
        <v>10784.488</v>
      </c>
      <c r="G78" t="n">
        <v>14359.184</v>
      </c>
      <c r="H78" t="n">
        <v>16922.25</v>
      </c>
      <c r="I78" t="n">
        <v>25948.48</v>
      </c>
      <c r="J78" t="n">
        <v>8733.466</v>
      </c>
    </row>
    <row r="79">
      <c r="A79" s="5" t="inlineStr">
        <is>
          <t>Aktienrückkauf</t>
        </is>
      </c>
      <c r="B79" s="5" t="inlineStr">
        <is>
          <t>Share Buyback in M</t>
        </is>
      </c>
      <c r="C79" t="n">
        <v>-10.90000000000009</v>
      </c>
      <c r="D79" t="n">
        <v>-67.59999999999991</v>
      </c>
      <c r="E79" t="n">
        <v>-1.5</v>
      </c>
      <c r="F79" t="n">
        <v>-3.800000000000068</v>
      </c>
      <c r="G79" t="n">
        <v>-4.399999999999977</v>
      </c>
      <c r="H79" t="n">
        <v>-2</v>
      </c>
      <c r="I79" t="n">
        <v>-4.399999999999977</v>
      </c>
      <c r="J79" t="n">
        <v>-56.30000000000007</v>
      </c>
    </row>
    <row r="80">
      <c r="A80" s="5" t="inlineStr">
        <is>
          <t>Umsatzwachstum 1J in %</t>
        </is>
      </c>
      <c r="B80" s="5" t="inlineStr">
        <is>
          <t>Revenue Growth 1Y in %</t>
        </is>
      </c>
      <c r="C80" t="n">
        <v>9.880000000000001</v>
      </c>
      <c r="D80" t="n">
        <v>9.220000000000001</v>
      </c>
      <c r="E80" t="n">
        <v>15.18</v>
      </c>
      <c r="F80" t="n">
        <v>14.71</v>
      </c>
      <c r="G80" t="n">
        <v>16.77</v>
      </c>
      <c r="H80" t="n">
        <v>19.8</v>
      </c>
      <c r="I80" t="n">
        <v>16.73</v>
      </c>
      <c r="J80" t="n">
        <v>13.42</v>
      </c>
    </row>
    <row r="81">
      <c r="A81" s="5" t="inlineStr">
        <is>
          <t>Umsatzwachstum 3J in %</t>
        </is>
      </c>
      <c r="B81" s="5" t="inlineStr">
        <is>
          <t>Revenue Growth 3Y in %</t>
        </is>
      </c>
      <c r="C81" t="n">
        <v>11.43</v>
      </c>
      <c r="D81" t="n">
        <v>13.04</v>
      </c>
      <c r="E81" t="n">
        <v>15.55</v>
      </c>
      <c r="F81" t="n">
        <v>17.09</v>
      </c>
      <c r="G81" t="n">
        <v>17.77</v>
      </c>
      <c r="H81" t="n">
        <v>16.65</v>
      </c>
      <c r="I81" t="inlineStr">
        <is>
          <t>-</t>
        </is>
      </c>
      <c r="J81" t="inlineStr">
        <is>
          <t>-</t>
        </is>
      </c>
    </row>
    <row r="82">
      <c r="A82" s="5" t="inlineStr">
        <is>
          <t>Umsatzwachstum 5J in %</t>
        </is>
      </c>
      <c r="B82" s="5" t="inlineStr">
        <is>
          <t>Revenue Growth 5Y in %</t>
        </is>
      </c>
      <c r="C82" t="n">
        <v>13.15</v>
      </c>
      <c r="D82" t="n">
        <v>15.14</v>
      </c>
      <c r="E82" t="n">
        <v>16.64</v>
      </c>
      <c r="F82" t="n">
        <v>16.29</v>
      </c>
      <c r="G82" t="inlineStr">
        <is>
          <t>-</t>
        </is>
      </c>
      <c r="H82" t="inlineStr">
        <is>
          <t>-</t>
        </is>
      </c>
      <c r="I82" t="inlineStr">
        <is>
          <t>-</t>
        </is>
      </c>
      <c r="J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c r="J83" t="inlineStr">
        <is>
          <t>-</t>
        </is>
      </c>
    </row>
    <row r="84">
      <c r="A84" s="5" t="inlineStr">
        <is>
          <t>Gewinnwachstum 1J in %</t>
        </is>
      </c>
      <c r="B84" s="5" t="inlineStr">
        <is>
          <t>Earnings Growth 1Y in %</t>
        </is>
      </c>
      <c r="C84" t="n">
        <v>371.71</v>
      </c>
      <c r="D84" t="n">
        <v>-4590</v>
      </c>
      <c r="E84" t="n">
        <v>-91.67</v>
      </c>
      <c r="F84" t="n">
        <v>1.69</v>
      </c>
      <c r="G84" t="n">
        <v>61.64</v>
      </c>
      <c r="H84" t="n">
        <v>-158.4</v>
      </c>
      <c r="I84" t="n">
        <v>420.83</v>
      </c>
      <c r="J84" t="n">
        <v>380</v>
      </c>
    </row>
    <row r="85">
      <c r="A85" s="5" t="inlineStr">
        <is>
          <t>Gewinnwachstum 3J in %</t>
        </is>
      </c>
      <c r="B85" s="5" t="inlineStr">
        <is>
          <t>Earnings Growth 3Y in %</t>
        </is>
      </c>
      <c r="C85" t="n">
        <v>-1436.65</v>
      </c>
      <c r="D85" t="n">
        <v>-1559.99</v>
      </c>
      <c r="E85" t="n">
        <v>-9.449999999999999</v>
      </c>
      <c r="F85" t="n">
        <v>-31.69</v>
      </c>
      <c r="G85" t="n">
        <v>108.02</v>
      </c>
      <c r="H85" t="n">
        <v>214.14</v>
      </c>
      <c r="I85" t="inlineStr">
        <is>
          <t>-</t>
        </is>
      </c>
      <c r="J85" t="inlineStr">
        <is>
          <t>-</t>
        </is>
      </c>
    </row>
    <row r="86">
      <c r="A86" s="5" t="inlineStr">
        <is>
          <t>Gewinnwachstum 5J in %</t>
        </is>
      </c>
      <c r="B86" s="5" t="inlineStr">
        <is>
          <t>Earnings Growth 5Y in %</t>
        </is>
      </c>
      <c r="C86" t="n">
        <v>-849.33</v>
      </c>
      <c r="D86" t="n">
        <v>-955.35</v>
      </c>
      <c r="E86" t="n">
        <v>46.82</v>
      </c>
      <c r="F86" t="n">
        <v>141.15</v>
      </c>
      <c r="G86" t="inlineStr">
        <is>
          <t>-</t>
        </is>
      </c>
      <c r="H86" t="inlineStr">
        <is>
          <t>-</t>
        </is>
      </c>
      <c r="I86" t="inlineStr">
        <is>
          <t>-</t>
        </is>
      </c>
      <c r="J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c r="J87" t="inlineStr">
        <is>
          <t>-</t>
        </is>
      </c>
    </row>
    <row r="88">
      <c r="A88" s="5" t="inlineStr">
        <is>
          <t>PEG Ratio</t>
        </is>
      </c>
      <c r="B88" s="5" t="inlineStr">
        <is>
          <t>KGW Kurs/Gewinn/Wachstum</t>
        </is>
      </c>
      <c r="C88" t="inlineStr">
        <is>
          <t>-</t>
        </is>
      </c>
      <c r="D88" t="inlineStr">
        <is>
          <t>-</t>
        </is>
      </c>
      <c r="E88" t="n">
        <v>48.59</v>
      </c>
      <c r="F88" t="n">
        <v>0.93</v>
      </c>
      <c r="G88" t="inlineStr">
        <is>
          <t>-</t>
        </is>
      </c>
      <c r="H88" t="inlineStr">
        <is>
          <t>-</t>
        </is>
      </c>
      <c r="I88" t="inlineStr">
        <is>
          <t>-</t>
        </is>
      </c>
      <c r="J88" t="inlineStr">
        <is>
          <t>-</t>
        </is>
      </c>
    </row>
    <row r="89">
      <c r="A89" s="5" t="inlineStr">
        <is>
          <t>EBIT-Wachstum 1J in %</t>
        </is>
      </c>
      <c r="B89" s="5" t="inlineStr">
        <is>
          <t>EBIT Growth 1Y in %</t>
        </is>
      </c>
      <c r="C89" t="n">
        <v>465.15</v>
      </c>
      <c r="D89" t="n">
        <v>-324.49</v>
      </c>
      <c r="E89" t="n">
        <v>-31.94</v>
      </c>
      <c r="F89" t="n">
        <v>0.93</v>
      </c>
      <c r="G89" t="n">
        <v>31.29</v>
      </c>
      <c r="H89" t="n">
        <v>-703.7</v>
      </c>
      <c r="I89" t="n">
        <v>-190</v>
      </c>
      <c r="J89" t="n">
        <v>172.73</v>
      </c>
    </row>
    <row r="90">
      <c r="A90" s="5" t="inlineStr">
        <is>
          <t>EBIT-Wachstum 3J in %</t>
        </is>
      </c>
      <c r="B90" s="5" t="inlineStr">
        <is>
          <t>EBIT Growth 3Y in %</t>
        </is>
      </c>
      <c r="C90" t="n">
        <v>36.24</v>
      </c>
      <c r="D90" t="n">
        <v>-118.5</v>
      </c>
      <c r="E90" t="n">
        <v>0.09</v>
      </c>
      <c r="F90" t="n">
        <v>-223.83</v>
      </c>
      <c r="G90" t="n">
        <v>-287.47</v>
      </c>
      <c r="H90" t="n">
        <v>-240.32</v>
      </c>
      <c r="I90" t="inlineStr">
        <is>
          <t>-</t>
        </is>
      </c>
      <c r="J90" t="inlineStr">
        <is>
          <t>-</t>
        </is>
      </c>
    </row>
    <row r="91">
      <c r="A91" s="5" t="inlineStr">
        <is>
          <t>EBIT-Wachstum 5J in %</t>
        </is>
      </c>
      <c r="B91" s="5" t="inlineStr">
        <is>
          <t>EBIT Growth 5Y in %</t>
        </is>
      </c>
      <c r="C91" t="n">
        <v>28.19</v>
      </c>
      <c r="D91" t="n">
        <v>-205.58</v>
      </c>
      <c r="E91" t="n">
        <v>-178.68</v>
      </c>
      <c r="F91" t="n">
        <v>-137.75</v>
      </c>
      <c r="G91" t="inlineStr">
        <is>
          <t>-</t>
        </is>
      </c>
      <c r="H91" t="inlineStr">
        <is>
          <t>-</t>
        </is>
      </c>
      <c r="I91" t="inlineStr">
        <is>
          <t>-</t>
        </is>
      </c>
      <c r="J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c r="J92" t="inlineStr">
        <is>
          <t>-</t>
        </is>
      </c>
    </row>
    <row r="93">
      <c r="A93" s="5" t="inlineStr">
        <is>
          <t>Op.Cashflow Wachstum 1J in %</t>
        </is>
      </c>
      <c r="B93" s="5" t="inlineStr">
        <is>
          <t>Op.Cashflow Wachstum 1Y in %</t>
        </is>
      </c>
      <c r="C93" t="n">
        <v>302.21</v>
      </c>
      <c r="D93" t="n">
        <v>110.19</v>
      </c>
      <c r="E93" t="n">
        <v>25.44</v>
      </c>
      <c r="F93" t="n">
        <v>-25.35</v>
      </c>
      <c r="G93" t="n">
        <v>-15.74</v>
      </c>
      <c r="H93" t="n">
        <v>-35</v>
      </c>
      <c r="I93" t="n">
        <v>195</v>
      </c>
      <c r="J93" t="inlineStr">
        <is>
          <t>-</t>
        </is>
      </c>
    </row>
    <row r="94">
      <c r="A94" s="5" t="inlineStr">
        <is>
          <t>Op.Cashflow Wachstum 3J in %</t>
        </is>
      </c>
      <c r="B94" s="5" t="inlineStr">
        <is>
          <t>Op.Cashflow Wachstum 3Y in %</t>
        </is>
      </c>
      <c r="C94" t="n">
        <v>145.95</v>
      </c>
      <c r="D94" t="n">
        <v>36.76</v>
      </c>
      <c r="E94" t="n">
        <v>-5.22</v>
      </c>
      <c r="F94" t="n">
        <v>-25.36</v>
      </c>
      <c r="G94" t="n">
        <v>48.09</v>
      </c>
      <c r="H94" t="inlineStr">
        <is>
          <t>-</t>
        </is>
      </c>
      <c r="I94" t="inlineStr">
        <is>
          <t>-</t>
        </is>
      </c>
      <c r="J94" t="inlineStr">
        <is>
          <t>-</t>
        </is>
      </c>
    </row>
    <row r="95">
      <c r="A95" s="5" t="inlineStr">
        <is>
          <t>Op.Cashflow Wachstum 5J in %</t>
        </is>
      </c>
      <c r="B95" s="5" t="inlineStr">
        <is>
          <t>Op.Cashflow Wachstum 5Y in %</t>
        </is>
      </c>
      <c r="C95" t="n">
        <v>79.34999999999999</v>
      </c>
      <c r="D95" t="n">
        <v>11.91</v>
      </c>
      <c r="E95" t="n">
        <v>28.87</v>
      </c>
      <c r="F95" t="inlineStr">
        <is>
          <t>-</t>
        </is>
      </c>
      <c r="G95" t="inlineStr">
        <is>
          <t>-</t>
        </is>
      </c>
      <c r="H95" t="inlineStr">
        <is>
          <t>-</t>
        </is>
      </c>
      <c r="I95" t="inlineStr">
        <is>
          <t>-</t>
        </is>
      </c>
      <c r="J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c r="J96" t="inlineStr">
        <is>
          <t>-</t>
        </is>
      </c>
    </row>
    <row r="97">
      <c r="A97" s="5" t="inlineStr">
        <is>
          <t>Working Capital in Mio</t>
        </is>
      </c>
      <c r="B97" s="5" t="inlineStr">
        <is>
          <t>Working Capital in M</t>
        </is>
      </c>
      <c r="C97" t="n">
        <v>493.6</v>
      </c>
      <c r="D97" t="n">
        <v>247</v>
      </c>
      <c r="E97" t="n">
        <v>2.9</v>
      </c>
      <c r="F97" t="n">
        <v>-141.2</v>
      </c>
      <c r="G97" t="n">
        <v>-59.5</v>
      </c>
      <c r="H97" t="n">
        <v>-21</v>
      </c>
      <c r="I97" t="n">
        <v>20.6</v>
      </c>
      <c r="J97" t="n">
        <v>20.5</v>
      </c>
      <c r="K97" t="n">
        <v>44.8</v>
      </c>
    </row>
  </sheetData>
  <pageMargins bottom="1" footer="0.5" header="0.5" left="0.75" right="0.75" top="1"/>
</worksheet>
</file>

<file path=xl/worksheets/sheet66.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9"/>
    <col customWidth="1" max="13" min="13" width="19"/>
    <col customWidth="1" max="14" min="14" width="21"/>
    <col customWidth="1" max="15" min="15" width="10"/>
    <col customWidth="1" max="16" min="16" width="10"/>
  </cols>
  <sheetData>
    <row r="1">
      <c r="A1" s="1" t="inlineStr">
        <is>
          <t xml:space="preserve">PEARSON </t>
        </is>
      </c>
      <c r="B1" s="2" t="inlineStr">
        <is>
          <t>WKN: 858266  ISIN: GB0006776081  US-Symbol:PSORF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+44-20-7010-2000</t>
        </is>
      </c>
      <c r="G4" t="inlineStr">
        <is>
          <t>21.02.2020</t>
        </is>
      </c>
      <c r="H4" t="inlineStr">
        <is>
          <t>Preliminary Results</t>
        </is>
      </c>
      <c r="J4" t="inlineStr">
        <is>
          <t>Schroders plc</t>
        </is>
      </c>
      <c r="L4" t="inlineStr">
        <is>
          <t>12,44%</t>
        </is>
      </c>
    </row>
    <row r="5">
      <c r="A5" s="5" t="inlineStr">
        <is>
          <t>Ticker</t>
        </is>
      </c>
      <c r="B5" t="inlineStr">
        <is>
          <t>PES</t>
        </is>
      </c>
      <c r="C5" s="5" t="inlineStr">
        <is>
          <t>Fax</t>
        </is>
      </c>
      <c r="D5" s="5" t="inlineStr"/>
      <c r="E5" t="inlineStr">
        <is>
          <t>+44-20-7010-6060</t>
        </is>
      </c>
      <c r="G5" t="inlineStr">
        <is>
          <t>17.03.2020</t>
        </is>
      </c>
      <c r="H5" t="inlineStr">
        <is>
          <t>Publication Of Annual Report</t>
        </is>
      </c>
      <c r="J5" t="inlineStr">
        <is>
          <t>Lindsell Train Limited</t>
        </is>
      </c>
      <c r="L5" t="inlineStr">
        <is>
          <t>10,04%</t>
        </is>
      </c>
    </row>
    <row r="6">
      <c r="A6" s="5" t="inlineStr">
        <is>
          <t>Gelistet Seit / Listed Since</t>
        </is>
      </c>
      <c r="B6" t="inlineStr">
        <is>
          <t>-</t>
        </is>
      </c>
      <c r="C6" s="5" t="inlineStr">
        <is>
          <t>Internet</t>
        </is>
      </c>
      <c r="D6" s="5" t="inlineStr"/>
      <c r="E6" t="inlineStr">
        <is>
          <t>http://www.pearson.com</t>
        </is>
      </c>
      <c r="G6" t="inlineStr">
        <is>
          <t>24.04.2020</t>
        </is>
      </c>
      <c r="H6" t="inlineStr">
        <is>
          <t>Annual General Meeting</t>
        </is>
      </c>
      <c r="J6" t="inlineStr">
        <is>
          <t>Silchester International Investors LLP</t>
        </is>
      </c>
      <c r="L6" t="inlineStr">
        <is>
          <t>9,98%</t>
        </is>
      </c>
    </row>
    <row r="7">
      <c r="A7" s="5" t="inlineStr">
        <is>
          <t>Nominalwert / Nominal Value</t>
        </is>
      </c>
      <c r="B7" t="inlineStr">
        <is>
          <t>0,25</t>
        </is>
      </c>
      <c r="C7" s="5" t="inlineStr">
        <is>
          <t>Inv. Relations Telefon / Phone</t>
        </is>
      </c>
      <c r="D7" s="5" t="inlineStr"/>
      <c r="E7" t="inlineStr">
        <is>
          <t>+44-20-7010-2310</t>
        </is>
      </c>
      <c r="G7" t="inlineStr">
        <is>
          <t>07.05.2020</t>
        </is>
      </c>
      <c r="H7" t="inlineStr">
        <is>
          <t>Dividend Payout</t>
        </is>
      </c>
      <c r="J7" t="inlineStr">
        <is>
          <t>BlackRock, Inc.</t>
        </is>
      </c>
      <c r="L7" t="inlineStr">
        <is>
          <t>6,51%</t>
        </is>
      </c>
    </row>
    <row r="8">
      <c r="A8" s="5" t="inlineStr">
        <is>
          <t>Land / Country</t>
        </is>
      </c>
      <c r="B8" t="inlineStr">
        <is>
          <t>Großbritannien</t>
        </is>
      </c>
      <c r="C8" s="5" t="inlineStr">
        <is>
          <t>Inv. Relations E-Mail</t>
        </is>
      </c>
      <c r="D8" s="5" t="inlineStr"/>
      <c r="E8" t="inlineStr">
        <is>
          <t>tom.waldron@pearson.com</t>
        </is>
      </c>
      <c r="G8" t="inlineStr">
        <is>
          <t>26.07.2020</t>
        </is>
      </c>
      <c r="H8" t="inlineStr">
        <is>
          <t>Result Half (Previous Year)</t>
        </is>
      </c>
      <c r="J8" t="inlineStr">
        <is>
          <t>Ameriprise Financial, Inc. and its group</t>
        </is>
      </c>
      <c r="L8" t="inlineStr">
        <is>
          <t>5,02%</t>
        </is>
      </c>
    </row>
    <row r="9">
      <c r="A9" s="5" t="inlineStr">
        <is>
          <t>Währung / Currency</t>
        </is>
      </c>
      <c r="B9" t="inlineStr">
        <is>
          <t>GBP</t>
        </is>
      </c>
      <c r="C9" s="5" t="inlineStr">
        <is>
          <t>Kontaktperson / Contact Person</t>
        </is>
      </c>
      <c r="D9" s="5" t="inlineStr"/>
      <c r="E9" t="inlineStr">
        <is>
          <t>Tom Waldron</t>
        </is>
      </c>
      <c r="J9" t="inlineStr">
        <is>
          <t>Libyan Investment Authority</t>
        </is>
      </c>
      <c r="L9" t="inlineStr">
        <is>
          <t>3,01%</t>
        </is>
      </c>
    </row>
    <row r="10">
      <c r="A10" s="5" t="inlineStr">
        <is>
          <t>Branche / Industry</t>
        </is>
      </c>
      <c r="B10" t="inlineStr">
        <is>
          <t>Print Media (Newspapers And Magazines)</t>
        </is>
      </c>
      <c r="C10" s="5" t="inlineStr"/>
      <c r="D10" s="5" t="inlineStr"/>
      <c r="J10" t="inlineStr">
        <is>
          <t>Freefloat</t>
        </is>
      </c>
      <c r="L10" t="inlineStr">
        <is>
          <t>53,00%</t>
        </is>
      </c>
    </row>
    <row r="11">
      <c r="A11" s="5" t="inlineStr">
        <is>
          <t>Sektor / Sector</t>
        </is>
      </c>
      <c r="B11" t="inlineStr">
        <is>
          <t>Media / Entertainment / Leisure</t>
        </is>
      </c>
    </row>
    <row r="12">
      <c r="A12" s="5" t="inlineStr">
        <is>
          <t>Typ / Genre</t>
        </is>
      </c>
      <c r="B12" t="inlineStr">
        <is>
          <t>Namensaktie</t>
        </is>
      </c>
    </row>
    <row r="13">
      <c r="A13" s="5" t="inlineStr">
        <is>
          <t>Adresse / Address</t>
        </is>
      </c>
      <c r="B13" t="inlineStr">
        <is>
          <t>Pearson plc80 Strand  UK-London WC2R 0R</t>
        </is>
      </c>
    </row>
    <row r="14">
      <c r="A14" s="5" t="inlineStr">
        <is>
          <t>Management</t>
        </is>
      </c>
      <c r="B14" t="inlineStr">
        <is>
          <t>John Fallon, Coram Williams, Tim Bozik, Rod Bristow, Jonathan Chocqueel-Mangan, Dr. Giovanni Giovannelli, Albert Hitchcock, Deidre Latour, Anna Vikström Persson, Bjarne Tellmann, Bob Whelan</t>
        </is>
      </c>
    </row>
    <row r="15">
      <c r="A15" s="5" t="inlineStr">
        <is>
          <t>Aufsichtsrat / Board</t>
        </is>
      </c>
      <c r="B15" t="inlineStr">
        <is>
          <t>Sidney Taurel, John Fallon, Coram Williams, Elizabeth Corley, Sherry Coutu, Vivienne Cox, Joshua Lewis, Linda Lorimer, Michael Lynton, Graeme Pitkethly, Tim Score, Lincoln Wallen</t>
        </is>
      </c>
    </row>
    <row r="16">
      <c r="A16" s="5" t="inlineStr">
        <is>
          <t>Beschreibung</t>
        </is>
      </c>
      <c r="B16" t="inlineStr">
        <is>
          <t>Pearson plc ist ein international tätiges Medienunternehmen. Zur Unternehmensgruppe gehören Pearson und Penguin Random House. Die Financial Times und die 50% igen Anteile an dem Economist wurden Ende 2015 verkauft. Der Konzern ist spezialisiert auf Lehr- und Lernmaterial für Schulen, Hochschulen und Lehrkörper wie auch als Publikumsverlagsgruppe von Belletristik für Kinder und Erwachsenen und von Sachbüchern weltweit tätig. Die umfangreiche Angebotspalette beinhaltet unter anderem gedruckt und digital: Lehrbücher, Erziehungsbücher und Wörterbücher, Test- und Lernsoftware für Schüler, Studenten und Erwachsene, Fachbücher, Belletristik, Sachbücher wie auch Kinder- und Jugendbücher. Pearson plc hat seinen Hauptsitz in London, UK. Copyright 2014 FINANCE BASE AG</t>
        </is>
      </c>
    </row>
    <row r="17">
      <c r="A17" s="5" t="inlineStr">
        <is>
          <t>Profile</t>
        </is>
      </c>
      <c r="B17" t="inlineStr">
        <is>
          <t>Pearson plc is an international media company. The Group of companies include Pearson and Penguin Random House. The Financial Times and the 50% stake in the Economist were sold at the end, 2015. The Group specializes in teaching and learning material for schools, colleges and faculties as active as a book publisher of fiction for children and adults, and non-fiction books worldwide. The extensive product range includes among other printed and digital: text books, educational books and dictionaries, testing and learning software for students and adults, books, fiction, non-fiction books as well as children's books. Pearson plc is headquartered in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3869</v>
      </c>
      <c r="D20" t="n">
        <v>4129</v>
      </c>
      <c r="E20" t="n">
        <v>4513</v>
      </c>
      <c r="F20" t="n">
        <v>4552</v>
      </c>
      <c r="G20" t="n">
        <v>4468</v>
      </c>
      <c r="H20" t="n">
        <v>4874</v>
      </c>
      <c r="I20" t="n">
        <v>5069</v>
      </c>
      <c r="J20" t="n">
        <v>5059</v>
      </c>
      <c r="K20" t="n">
        <v>5862</v>
      </c>
      <c r="L20" t="n">
        <v>5663</v>
      </c>
      <c r="M20" t="n">
        <v>5140</v>
      </c>
      <c r="N20" t="n">
        <v>4811</v>
      </c>
      <c r="O20" t="n">
        <v>4162</v>
      </c>
      <c r="P20" t="n">
        <v>4162</v>
      </c>
    </row>
    <row r="21">
      <c r="A21" s="5" t="inlineStr">
        <is>
          <t>Bruttoergebnis vom Umsatz</t>
        </is>
      </c>
      <c r="B21" s="5" t="inlineStr">
        <is>
          <t>Gross Profit</t>
        </is>
      </c>
      <c r="C21" t="n">
        <v>2011</v>
      </c>
      <c r="D21" t="n">
        <v>2186</v>
      </c>
      <c r="E21" t="n">
        <v>2447</v>
      </c>
      <c r="F21" t="n">
        <v>2459</v>
      </c>
      <c r="G21" t="n">
        <v>2487</v>
      </c>
      <c r="H21" t="n">
        <v>2672</v>
      </c>
      <c r="I21" t="n">
        <v>2757</v>
      </c>
      <c r="J21" t="n">
        <v>2835</v>
      </c>
      <c r="K21" t="n">
        <v>3238</v>
      </c>
      <c r="L21" t="n">
        <v>3075</v>
      </c>
      <c r="M21" t="n">
        <v>2758</v>
      </c>
      <c r="N21" t="n">
        <v>2637</v>
      </c>
      <c r="O21" t="n">
        <v>2252</v>
      </c>
      <c r="P21" t="n">
        <v>2252</v>
      </c>
    </row>
    <row r="22">
      <c r="A22" s="5" t="inlineStr">
        <is>
          <t>Operatives Ergebnis (EBIT)</t>
        </is>
      </c>
      <c r="B22" s="5" t="inlineStr">
        <is>
          <t>EBIT Earning Before Interest &amp; Tax</t>
        </is>
      </c>
      <c r="C22" t="n">
        <v>275</v>
      </c>
      <c r="D22" t="n">
        <v>553</v>
      </c>
      <c r="E22" t="n">
        <v>451</v>
      </c>
      <c r="F22" t="n">
        <v>-2497</v>
      </c>
      <c r="G22" t="n">
        <v>-404</v>
      </c>
      <c r="H22" t="n">
        <v>398</v>
      </c>
      <c r="I22" t="n">
        <v>458</v>
      </c>
      <c r="J22" t="n">
        <v>515</v>
      </c>
      <c r="K22" t="n">
        <v>1226</v>
      </c>
      <c r="L22" t="n">
        <v>743</v>
      </c>
      <c r="M22" t="n">
        <v>619</v>
      </c>
      <c r="N22" t="n">
        <v>676</v>
      </c>
      <c r="O22" t="n">
        <v>574</v>
      </c>
      <c r="P22" t="n">
        <v>574</v>
      </c>
    </row>
    <row r="23">
      <c r="A23" s="5" t="inlineStr">
        <is>
          <t>Finanzergebnis</t>
        </is>
      </c>
      <c r="B23" s="5" t="inlineStr">
        <is>
          <t>Financial Result</t>
        </is>
      </c>
      <c r="C23" t="n">
        <v>-43</v>
      </c>
      <c r="D23" t="n">
        <v>-55</v>
      </c>
      <c r="E23" t="n">
        <v>-30</v>
      </c>
      <c r="F23" t="n">
        <v>-60</v>
      </c>
      <c r="G23" t="n">
        <v>-29</v>
      </c>
      <c r="H23" t="n">
        <v>-93</v>
      </c>
      <c r="I23" t="n">
        <v>-76</v>
      </c>
      <c r="J23" t="n">
        <v>-81</v>
      </c>
      <c r="K23" t="n">
        <v>-71</v>
      </c>
      <c r="L23" t="n">
        <v>-73</v>
      </c>
      <c r="M23" t="n">
        <v>-96</v>
      </c>
      <c r="N23" t="n">
        <v>-91</v>
      </c>
      <c r="O23" t="n">
        <v>-106</v>
      </c>
      <c r="P23" t="n">
        <v>-106</v>
      </c>
    </row>
    <row r="24">
      <c r="A24" s="5" t="inlineStr">
        <is>
          <t>Ergebnis vor Steuer (EBT)</t>
        </is>
      </c>
      <c r="B24" s="5" t="inlineStr">
        <is>
          <t>EBT Earning Before Tax</t>
        </is>
      </c>
      <c r="C24" t="n">
        <v>232</v>
      </c>
      <c r="D24" t="n">
        <v>498</v>
      </c>
      <c r="E24" t="n">
        <v>421</v>
      </c>
      <c r="F24" t="n">
        <v>-2557</v>
      </c>
      <c r="G24" t="n">
        <v>-433</v>
      </c>
      <c r="H24" t="n">
        <v>305</v>
      </c>
      <c r="I24" t="n">
        <v>382</v>
      </c>
      <c r="J24" t="n">
        <v>434</v>
      </c>
      <c r="K24" t="n">
        <v>1155</v>
      </c>
      <c r="L24" t="n">
        <v>670</v>
      </c>
      <c r="M24" t="n">
        <v>523</v>
      </c>
      <c r="N24" t="n">
        <v>585</v>
      </c>
      <c r="O24" t="n">
        <v>468</v>
      </c>
      <c r="P24" t="n">
        <v>468</v>
      </c>
    </row>
    <row r="25">
      <c r="A25" s="5" t="inlineStr">
        <is>
          <t>Ergebnis nach Steuer</t>
        </is>
      </c>
      <c r="B25" s="5" t="inlineStr">
        <is>
          <t>Earnings after tax</t>
        </is>
      </c>
      <c r="C25" t="n">
        <v>266</v>
      </c>
      <c r="D25" t="n">
        <v>590</v>
      </c>
      <c r="E25" t="n">
        <v>408</v>
      </c>
      <c r="F25" t="n">
        <v>-2335</v>
      </c>
      <c r="G25" t="n">
        <v>-352</v>
      </c>
      <c r="H25" t="n">
        <v>242</v>
      </c>
      <c r="I25" t="n">
        <v>295</v>
      </c>
      <c r="J25" t="n">
        <v>286</v>
      </c>
      <c r="K25" t="n">
        <v>956</v>
      </c>
      <c r="L25" t="n">
        <v>524</v>
      </c>
      <c r="M25" t="n">
        <v>377</v>
      </c>
      <c r="N25" t="n">
        <v>413</v>
      </c>
      <c r="O25" t="n">
        <v>337</v>
      </c>
      <c r="P25" t="n">
        <v>337</v>
      </c>
    </row>
    <row r="26">
      <c r="A26" s="5" t="inlineStr">
        <is>
          <t>Minderheitenanteil</t>
        </is>
      </c>
      <c r="B26" s="5" t="inlineStr">
        <is>
          <t>Minority Share</t>
        </is>
      </c>
      <c r="C26" t="n">
        <v>-2</v>
      </c>
      <c r="D26" t="n">
        <v>-2</v>
      </c>
      <c r="E26" t="inlineStr">
        <is>
          <t>-</t>
        </is>
      </c>
      <c r="F26" t="inlineStr">
        <is>
          <t>-</t>
        </is>
      </c>
      <c r="G26" t="inlineStr">
        <is>
          <t>-</t>
        </is>
      </c>
      <c r="H26" t="n">
        <v>1</v>
      </c>
      <c r="I26" t="n">
        <v>-1</v>
      </c>
      <c r="J26" t="n">
        <v>-3</v>
      </c>
      <c r="K26" t="n">
        <v>1</v>
      </c>
      <c r="L26" t="n">
        <v>-3</v>
      </c>
      <c r="M26" t="n">
        <v>-37</v>
      </c>
      <c r="N26" t="n">
        <v>-31</v>
      </c>
      <c r="O26" t="n">
        <v>-26</v>
      </c>
      <c r="P26" t="n">
        <v>-26</v>
      </c>
    </row>
    <row r="27">
      <c r="A27" s="5" t="inlineStr">
        <is>
          <t>Jahresüberschuss/-fehlbetrag</t>
        </is>
      </c>
      <c r="B27" s="5" t="inlineStr">
        <is>
          <t>Net Profit</t>
        </is>
      </c>
      <c r="C27" t="n">
        <v>264</v>
      </c>
      <c r="D27" t="n">
        <v>588</v>
      </c>
      <c r="E27" t="n">
        <v>408</v>
      </c>
      <c r="F27" t="n">
        <v>-2335</v>
      </c>
      <c r="G27" t="n">
        <v>823</v>
      </c>
      <c r="H27" t="n">
        <v>471</v>
      </c>
      <c r="I27" t="n">
        <v>538</v>
      </c>
      <c r="J27" t="n">
        <v>326</v>
      </c>
      <c r="K27" t="n">
        <v>957</v>
      </c>
      <c r="L27" t="n">
        <v>1297</v>
      </c>
      <c r="M27" t="n">
        <v>425</v>
      </c>
      <c r="N27" t="n">
        <v>292</v>
      </c>
      <c r="O27" t="n">
        <v>284</v>
      </c>
      <c r="P27" t="n">
        <v>284</v>
      </c>
    </row>
    <row r="28">
      <c r="A28" s="5" t="inlineStr">
        <is>
          <t>Summe Umlaufvermögen</t>
        </is>
      </c>
      <c r="B28" s="5" t="inlineStr">
        <is>
          <t>Current Assets</t>
        </is>
      </c>
      <c r="C28" t="n">
        <v>2776</v>
      </c>
      <c r="D28" t="n">
        <v>2728</v>
      </c>
      <c r="E28" t="n">
        <v>2525</v>
      </c>
      <c r="F28" t="n">
        <v>4085</v>
      </c>
      <c r="G28" t="n">
        <v>4099</v>
      </c>
      <c r="H28" t="n">
        <v>2924</v>
      </c>
      <c r="I28" t="n">
        <v>2862</v>
      </c>
      <c r="J28" t="n">
        <v>3103</v>
      </c>
      <c r="K28" t="n">
        <v>3821</v>
      </c>
      <c r="L28" t="n">
        <v>4167</v>
      </c>
      <c r="M28" t="n">
        <v>3192</v>
      </c>
      <c r="N28" t="n">
        <v>3280</v>
      </c>
      <c r="O28" t="n">
        <v>2392</v>
      </c>
      <c r="P28" t="n">
        <v>2392</v>
      </c>
    </row>
    <row r="29">
      <c r="A29" s="5" t="inlineStr">
        <is>
          <t>Summe Anlagevermögen</t>
        </is>
      </c>
      <c r="B29" s="5" t="inlineStr">
        <is>
          <t>Fixed Assets</t>
        </is>
      </c>
      <c r="C29" t="n">
        <v>4874</v>
      </c>
      <c r="D29" t="n">
        <v>5177</v>
      </c>
      <c r="E29" t="n">
        <v>5363</v>
      </c>
      <c r="F29" t="n">
        <v>5981</v>
      </c>
      <c r="G29" t="n">
        <v>7536</v>
      </c>
      <c r="H29" t="n">
        <v>8473</v>
      </c>
      <c r="I29" t="n">
        <v>8069</v>
      </c>
      <c r="J29" t="n">
        <v>8245</v>
      </c>
      <c r="K29" t="n">
        <v>7423</v>
      </c>
      <c r="L29" t="n">
        <v>6501</v>
      </c>
      <c r="M29" t="n">
        <v>6220</v>
      </c>
      <c r="N29" t="n">
        <v>6616</v>
      </c>
      <c r="O29" t="n">
        <v>4900</v>
      </c>
      <c r="P29" t="n">
        <v>4900</v>
      </c>
    </row>
    <row r="30">
      <c r="A30" s="5" t="inlineStr">
        <is>
          <t>Summe Aktiva</t>
        </is>
      </c>
      <c r="B30" s="5" t="inlineStr">
        <is>
          <t>Total Assets</t>
        </is>
      </c>
      <c r="C30" t="n">
        <v>7650</v>
      </c>
      <c r="D30" t="n">
        <v>7905</v>
      </c>
      <c r="E30" t="n">
        <v>7888</v>
      </c>
      <c r="F30" t="n">
        <v>10066</v>
      </c>
      <c r="G30" t="n">
        <v>11635</v>
      </c>
      <c r="H30" t="n">
        <v>11397</v>
      </c>
      <c r="I30" t="n">
        <v>10931</v>
      </c>
      <c r="J30" t="n">
        <v>11348</v>
      </c>
      <c r="K30" t="n">
        <v>11244</v>
      </c>
      <c r="L30" t="n">
        <v>10668</v>
      </c>
      <c r="M30" t="n">
        <v>9412</v>
      </c>
      <c r="N30" t="n">
        <v>9896</v>
      </c>
      <c r="O30" t="n">
        <v>7292</v>
      </c>
      <c r="P30" t="n">
        <v>7292</v>
      </c>
    </row>
    <row r="31">
      <c r="A31" s="5" t="inlineStr">
        <is>
          <t>Summe kurzfristiges Fremdkapital</t>
        </is>
      </c>
      <c r="B31" s="5" t="inlineStr">
        <is>
          <t>Short-Term Debt</t>
        </is>
      </c>
      <c r="C31" t="n">
        <v>1492</v>
      </c>
      <c r="D31" t="n">
        <v>1561</v>
      </c>
      <c r="E31" t="n">
        <v>1617</v>
      </c>
      <c r="F31" t="n">
        <v>1924</v>
      </c>
      <c r="G31" t="n">
        <v>1907</v>
      </c>
      <c r="H31" t="n">
        <v>2187</v>
      </c>
      <c r="I31" t="n">
        <v>2314</v>
      </c>
      <c r="J31" t="n">
        <v>2147</v>
      </c>
      <c r="K31" t="n">
        <v>2090</v>
      </c>
      <c r="L31" t="n">
        <v>2242</v>
      </c>
      <c r="M31" t="n">
        <v>1725</v>
      </c>
      <c r="N31" t="n">
        <v>1970</v>
      </c>
      <c r="O31" t="n">
        <v>1728</v>
      </c>
      <c r="P31" t="n">
        <v>1728</v>
      </c>
    </row>
    <row r="32">
      <c r="A32" s="5" t="inlineStr">
        <is>
          <t>Summe langfristiges Fremdkapital</t>
        </is>
      </c>
      <c r="B32" s="5" t="inlineStr">
        <is>
          <t>Long-Term Debt</t>
        </is>
      </c>
      <c r="C32" t="n">
        <v>1835</v>
      </c>
      <c r="D32" t="n">
        <v>1246</v>
      </c>
      <c r="E32" t="n">
        <v>1662</v>
      </c>
      <c r="F32" t="n">
        <v>3794</v>
      </c>
      <c r="G32" t="n">
        <v>3310</v>
      </c>
      <c r="H32" t="n">
        <v>3225</v>
      </c>
      <c r="I32" t="n">
        <v>2829</v>
      </c>
      <c r="J32" t="n">
        <v>3175</v>
      </c>
      <c r="K32" t="n">
        <v>3192</v>
      </c>
      <c r="L32" t="n">
        <v>2821</v>
      </c>
      <c r="M32" t="n">
        <v>3051</v>
      </c>
      <c r="N32" t="n">
        <v>2902</v>
      </c>
      <c r="O32" t="n">
        <v>1681</v>
      </c>
      <c r="P32" t="n">
        <v>1681</v>
      </c>
    </row>
    <row r="33">
      <c r="A33" s="5" t="inlineStr">
        <is>
          <t>Summe Fremdkapital</t>
        </is>
      </c>
      <c r="B33" s="5" t="inlineStr">
        <is>
          <t>Total Liabilities</t>
        </is>
      </c>
      <c r="C33" t="n">
        <v>3327</v>
      </c>
      <c r="D33" t="n">
        <v>3380</v>
      </c>
      <c r="E33" t="n">
        <v>3867</v>
      </c>
      <c r="F33" t="n">
        <v>5718</v>
      </c>
      <c r="G33" t="n">
        <v>5217</v>
      </c>
      <c r="H33" t="n">
        <v>5412</v>
      </c>
      <c r="I33" t="n">
        <v>5225</v>
      </c>
      <c r="J33" t="n">
        <v>5638</v>
      </c>
      <c r="K33" t="n">
        <v>5282</v>
      </c>
      <c r="L33" t="n">
        <v>5063</v>
      </c>
      <c r="M33" t="n">
        <v>4776</v>
      </c>
      <c r="N33" t="n">
        <v>4872</v>
      </c>
      <c r="O33" t="n">
        <v>3418</v>
      </c>
      <c r="P33" t="n">
        <v>3418</v>
      </c>
    </row>
    <row r="34">
      <c r="A34" s="5" t="inlineStr">
        <is>
          <t>Minderheitenanteil</t>
        </is>
      </c>
      <c r="B34" s="5" t="inlineStr">
        <is>
          <t>Minority Share</t>
        </is>
      </c>
      <c r="C34" t="n">
        <v>10</v>
      </c>
      <c r="D34" t="n">
        <v>9</v>
      </c>
      <c r="E34" t="n">
        <v>8</v>
      </c>
      <c r="F34" t="n">
        <v>4</v>
      </c>
      <c r="G34" t="n">
        <v>4</v>
      </c>
      <c r="H34" t="n">
        <v>6</v>
      </c>
      <c r="I34" t="n">
        <v>6</v>
      </c>
      <c r="J34" t="n">
        <v>24</v>
      </c>
      <c r="K34" t="n">
        <v>19</v>
      </c>
      <c r="L34" t="n">
        <v>67</v>
      </c>
      <c r="M34" t="n">
        <v>291</v>
      </c>
      <c r="N34" t="n">
        <v>274</v>
      </c>
      <c r="O34" t="n">
        <v>179</v>
      </c>
      <c r="P34" t="n">
        <v>179</v>
      </c>
    </row>
    <row r="35">
      <c r="A35" s="5" t="inlineStr">
        <is>
          <t>Summe Eigenkapital</t>
        </is>
      </c>
      <c r="B35" s="5" t="inlineStr">
        <is>
          <t>Equity</t>
        </is>
      </c>
      <c r="C35" t="n">
        <v>4313</v>
      </c>
      <c r="D35" t="n">
        <v>4516</v>
      </c>
      <c r="E35" t="n">
        <v>4013</v>
      </c>
      <c r="F35" t="n">
        <v>4344</v>
      </c>
      <c r="G35" t="n">
        <v>6414</v>
      </c>
      <c r="H35" t="n">
        <v>5979</v>
      </c>
      <c r="I35" t="n">
        <v>5700</v>
      </c>
      <c r="J35" t="n">
        <v>5686</v>
      </c>
      <c r="K35" t="n">
        <v>5943</v>
      </c>
      <c r="L35" t="n">
        <v>5538</v>
      </c>
      <c r="M35" t="n">
        <v>4345</v>
      </c>
      <c r="N35" t="n">
        <v>4750</v>
      </c>
      <c r="O35" t="n">
        <v>3695</v>
      </c>
      <c r="P35" t="n">
        <v>3695</v>
      </c>
    </row>
    <row r="36">
      <c r="A36" s="5" t="inlineStr">
        <is>
          <t>Summe Passiva</t>
        </is>
      </c>
      <c r="B36" s="5" t="inlineStr">
        <is>
          <t>Liabilities &amp; Shareholder Equity</t>
        </is>
      </c>
      <c r="C36" t="n">
        <v>7650</v>
      </c>
      <c r="D36" t="n">
        <v>7905</v>
      </c>
      <c r="E36" t="n">
        <v>7888</v>
      </c>
      <c r="F36" t="n">
        <v>10066</v>
      </c>
      <c r="G36" t="n">
        <v>11635</v>
      </c>
      <c r="H36" t="n">
        <v>11397</v>
      </c>
      <c r="I36" t="n">
        <v>10931</v>
      </c>
      <c r="J36" t="n">
        <v>11348</v>
      </c>
      <c r="K36" t="n">
        <v>11244</v>
      </c>
      <c r="L36" t="n">
        <v>10668</v>
      </c>
      <c r="M36" t="n">
        <v>9412</v>
      </c>
      <c r="N36" t="n">
        <v>9896</v>
      </c>
      <c r="O36" t="n">
        <v>7292</v>
      </c>
      <c r="P36" t="n">
        <v>7292</v>
      </c>
    </row>
    <row r="37">
      <c r="A37" s="5" t="inlineStr">
        <is>
          <t>Mio.Aktien im Umlauf</t>
        </is>
      </c>
      <c r="B37" s="5" t="inlineStr">
        <is>
          <t>Million shares outstanding</t>
        </is>
      </c>
      <c r="C37" t="n">
        <v>782.1</v>
      </c>
      <c r="D37" t="n">
        <v>781.08</v>
      </c>
      <c r="E37" t="n">
        <v>802.05</v>
      </c>
      <c r="F37" t="n">
        <v>822.13</v>
      </c>
      <c r="G37" t="n">
        <v>821.0700000000001</v>
      </c>
      <c r="H37" t="n">
        <v>819.88</v>
      </c>
      <c r="I37" t="n">
        <v>818.58</v>
      </c>
      <c r="J37" t="n">
        <v>817</v>
      </c>
      <c r="K37" t="n">
        <v>815.6</v>
      </c>
      <c r="L37" t="n">
        <v>810.8</v>
      </c>
      <c r="M37" t="n">
        <v>810.8</v>
      </c>
      <c r="N37" t="n">
        <v>809.3</v>
      </c>
      <c r="O37" t="n">
        <v>808</v>
      </c>
      <c r="P37" t="n">
        <v>808</v>
      </c>
    </row>
    <row r="38">
      <c r="A38" s="5" t="inlineStr">
        <is>
          <t>Gezeichnetes Kapital (in Mio.)</t>
        </is>
      </c>
      <c r="B38" s="5" t="inlineStr">
        <is>
          <t>Subscribed Capital in M</t>
        </is>
      </c>
      <c r="C38" t="n">
        <v>195</v>
      </c>
      <c r="D38" t="n">
        <v>195</v>
      </c>
      <c r="E38" t="n">
        <v>200</v>
      </c>
      <c r="F38" t="n">
        <v>205</v>
      </c>
      <c r="G38" t="n">
        <v>205.2</v>
      </c>
      <c r="H38" t="n">
        <v>205</v>
      </c>
      <c r="I38" t="n">
        <v>205</v>
      </c>
      <c r="J38" t="n">
        <v>204</v>
      </c>
      <c r="K38" t="n">
        <v>204</v>
      </c>
      <c r="L38" t="n">
        <v>203</v>
      </c>
      <c r="M38" t="n">
        <v>203</v>
      </c>
      <c r="N38" t="n">
        <v>202</v>
      </c>
      <c r="O38" t="n">
        <v>202</v>
      </c>
      <c r="P38" t="n">
        <v>202</v>
      </c>
    </row>
    <row r="39">
      <c r="A39" s="5" t="inlineStr">
        <is>
          <t>Ergebnis je Aktie (brutto)</t>
        </is>
      </c>
      <c r="B39" s="5" t="inlineStr">
        <is>
          <t>Earnings per share</t>
        </is>
      </c>
      <c r="C39" t="n">
        <v>0.3</v>
      </c>
      <c r="D39" t="n">
        <v>0.64</v>
      </c>
      <c r="E39" t="n">
        <v>0.52</v>
      </c>
      <c r="F39" t="n">
        <v>-3.11</v>
      </c>
      <c r="G39" t="n">
        <v>-0.53</v>
      </c>
      <c r="H39" t="n">
        <v>0.37</v>
      </c>
      <c r="I39" t="n">
        <v>0.47</v>
      </c>
      <c r="J39" t="n">
        <v>0.53</v>
      </c>
      <c r="K39" t="n">
        <v>1.42</v>
      </c>
      <c r="L39" t="n">
        <v>0.83</v>
      </c>
      <c r="M39" t="n">
        <v>0.65</v>
      </c>
      <c r="N39" t="n">
        <v>0.72</v>
      </c>
      <c r="O39" t="n">
        <v>0.58</v>
      </c>
      <c r="P39" t="n">
        <v>0.58</v>
      </c>
    </row>
    <row r="40">
      <c r="A40" s="5" t="inlineStr">
        <is>
          <t>Ergebnis je Aktie (unverwässert)</t>
        </is>
      </c>
      <c r="B40" s="5" t="inlineStr">
        <is>
          <t>Basic Earnings per share</t>
        </is>
      </c>
      <c r="C40" t="n">
        <v>0.34</v>
      </c>
      <c r="D40" t="n">
        <v>0.76</v>
      </c>
      <c r="E40" t="n">
        <v>0.5</v>
      </c>
      <c r="F40" t="n">
        <v>-2.87</v>
      </c>
      <c r="G40" t="n">
        <v>1.01</v>
      </c>
      <c r="H40" t="n">
        <v>0.58</v>
      </c>
      <c r="I40" t="n">
        <v>0.67</v>
      </c>
      <c r="J40" t="n">
        <v>0.41</v>
      </c>
      <c r="K40" t="n">
        <v>1.2</v>
      </c>
      <c r="L40" t="n">
        <v>1.62</v>
      </c>
      <c r="M40" t="n">
        <v>0.53</v>
      </c>
      <c r="N40" t="n">
        <v>0.37</v>
      </c>
      <c r="O40" t="n">
        <v>0.36</v>
      </c>
      <c r="P40" t="n">
        <v>0.36</v>
      </c>
    </row>
    <row r="41">
      <c r="A41" s="5" t="inlineStr">
        <is>
          <t>Ergebnis je Aktie (verwässert)</t>
        </is>
      </c>
      <c r="B41" s="5" t="inlineStr">
        <is>
          <t>Diluted Earnings per share</t>
        </is>
      </c>
      <c r="C41" t="n">
        <v>0.34</v>
      </c>
      <c r="D41" t="n">
        <v>0.76</v>
      </c>
      <c r="E41" t="n">
        <v>0.5</v>
      </c>
      <c r="F41" t="n">
        <v>-2.87</v>
      </c>
      <c r="G41" t="n">
        <v>1.01</v>
      </c>
      <c r="H41" t="n">
        <v>0.58</v>
      </c>
      <c r="I41" t="n">
        <v>0.67</v>
      </c>
      <c r="J41" t="n">
        <v>0.41</v>
      </c>
      <c r="K41" t="n">
        <v>1.19</v>
      </c>
      <c r="L41" t="n">
        <v>1.62</v>
      </c>
      <c r="M41" t="n">
        <v>0.53</v>
      </c>
      <c r="N41" t="n">
        <v>0.37</v>
      </c>
      <c r="O41" t="n">
        <v>0.36</v>
      </c>
      <c r="P41" t="n">
        <v>0.36</v>
      </c>
    </row>
    <row r="42">
      <c r="A42" s="5" t="inlineStr">
        <is>
          <t>Dividende je Aktie</t>
        </is>
      </c>
      <c r="B42" s="5" t="inlineStr">
        <is>
          <t>Dividend per share</t>
        </is>
      </c>
      <c r="C42" t="n">
        <v>0.2</v>
      </c>
      <c r="D42" t="n">
        <v>0.19</v>
      </c>
      <c r="E42" t="n">
        <v>0.17</v>
      </c>
      <c r="F42" t="n">
        <v>0.52</v>
      </c>
      <c r="G42" t="n">
        <v>0.52</v>
      </c>
      <c r="H42" t="n">
        <v>0.51</v>
      </c>
      <c r="I42" t="n">
        <v>0.48</v>
      </c>
      <c r="J42" t="n">
        <v>0.45</v>
      </c>
      <c r="K42" t="n">
        <v>0.42</v>
      </c>
      <c r="L42" t="n">
        <v>0.39</v>
      </c>
      <c r="M42" t="n">
        <v>0.36</v>
      </c>
      <c r="N42" t="n">
        <v>0.34</v>
      </c>
      <c r="O42" t="n">
        <v>0.32</v>
      </c>
      <c r="P42" t="n">
        <v>0.32</v>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Umsatz je Aktie</t>
        </is>
      </c>
      <c r="B44" s="5" t="inlineStr">
        <is>
          <t>Revenue per share</t>
        </is>
      </c>
      <c r="C44" t="n">
        <v>4.95</v>
      </c>
      <c r="D44" t="n">
        <v>5.29</v>
      </c>
      <c r="E44" t="n">
        <v>5.63</v>
      </c>
      <c r="F44" t="n">
        <v>5.54</v>
      </c>
      <c r="G44" t="n">
        <v>5.44</v>
      </c>
      <c r="H44" t="n">
        <v>5.94</v>
      </c>
      <c r="I44" t="n">
        <v>6.19</v>
      </c>
      <c r="J44" t="n">
        <v>6.19</v>
      </c>
      <c r="K44" t="n">
        <v>7.19</v>
      </c>
      <c r="L44" t="n">
        <v>6.98</v>
      </c>
      <c r="M44" t="n">
        <v>6.34</v>
      </c>
      <c r="N44" t="n">
        <v>5.94</v>
      </c>
      <c r="O44" t="n">
        <v>5.15</v>
      </c>
      <c r="P44" t="n">
        <v>5.15</v>
      </c>
    </row>
    <row r="45">
      <c r="A45" s="5" t="inlineStr">
        <is>
          <t>Buchwert je Aktie</t>
        </is>
      </c>
      <c r="B45" s="5" t="inlineStr">
        <is>
          <t>Book value per share</t>
        </is>
      </c>
      <c r="C45" t="n">
        <v>5.51</v>
      </c>
      <c r="D45" t="n">
        <v>5.78</v>
      </c>
      <c r="E45" t="n">
        <v>5</v>
      </c>
      <c r="F45" t="n">
        <v>5.28</v>
      </c>
      <c r="G45" t="n">
        <v>7.81</v>
      </c>
      <c r="H45" t="n">
        <v>7.29</v>
      </c>
      <c r="I45" t="n">
        <v>6.96</v>
      </c>
      <c r="J45" t="n">
        <v>6.96</v>
      </c>
      <c r="K45" t="n">
        <v>7.29</v>
      </c>
      <c r="L45" t="n">
        <v>6.83</v>
      </c>
      <c r="M45" t="n">
        <v>5.36</v>
      </c>
      <c r="N45" t="n">
        <v>5.87</v>
      </c>
      <c r="O45" t="n">
        <v>4.57</v>
      </c>
      <c r="P45" t="n">
        <v>4.57</v>
      </c>
    </row>
    <row r="46">
      <c r="A46" s="5" t="inlineStr">
        <is>
          <t>Cashflow je Aktie</t>
        </is>
      </c>
      <c r="B46" s="5" t="inlineStr">
        <is>
          <t>Cashflow per share</t>
        </is>
      </c>
      <c r="C46" t="n">
        <v>0.47</v>
      </c>
      <c r="D46" t="n">
        <v>0.59</v>
      </c>
      <c r="E46" t="n">
        <v>0.37</v>
      </c>
      <c r="F46" t="n">
        <v>0.5</v>
      </c>
      <c r="G46" t="n">
        <v>0.26</v>
      </c>
      <c r="H46" t="n">
        <v>0.55</v>
      </c>
      <c r="I46" t="n">
        <v>0.43</v>
      </c>
      <c r="J46" t="n">
        <v>0.95</v>
      </c>
      <c r="K46" t="n">
        <v>1.07</v>
      </c>
      <c r="L46" t="n">
        <v>1.24</v>
      </c>
      <c r="M46" t="n">
        <v>1.01</v>
      </c>
      <c r="N46" t="n">
        <v>0.89</v>
      </c>
      <c r="O46" t="n">
        <v>0.57</v>
      </c>
      <c r="P46" t="n">
        <v>0.57</v>
      </c>
    </row>
    <row r="47">
      <c r="A47" s="5" t="inlineStr">
        <is>
          <t>Bilanzsumme je Aktie</t>
        </is>
      </c>
      <c r="B47" s="5" t="inlineStr">
        <is>
          <t>Total assets per share</t>
        </is>
      </c>
      <c r="C47" t="n">
        <v>9.779999999999999</v>
      </c>
      <c r="D47" t="n">
        <v>10.12</v>
      </c>
      <c r="E47" t="n">
        <v>9.83</v>
      </c>
      <c r="F47" t="n">
        <v>12.24</v>
      </c>
      <c r="G47" t="n">
        <v>14.17</v>
      </c>
      <c r="H47" t="n">
        <v>13.9</v>
      </c>
      <c r="I47" t="n">
        <v>13.35</v>
      </c>
      <c r="J47" t="n">
        <v>13.89</v>
      </c>
      <c r="K47" t="n">
        <v>13.79</v>
      </c>
      <c r="L47" t="n">
        <v>13.16</v>
      </c>
      <c r="M47" t="n">
        <v>11.61</v>
      </c>
      <c r="N47" t="n">
        <v>12.23</v>
      </c>
      <c r="O47" t="n">
        <v>9.02</v>
      </c>
      <c r="P47" t="n">
        <v>9.02</v>
      </c>
    </row>
    <row r="48">
      <c r="A48" s="5" t="inlineStr">
        <is>
          <t>Personal am Ende des Jahres</t>
        </is>
      </c>
      <c r="B48" s="5" t="inlineStr">
        <is>
          <t>Staff at the end of year</t>
        </is>
      </c>
      <c r="C48" t="n">
        <v>22734</v>
      </c>
      <c r="D48" t="n">
        <v>24322</v>
      </c>
      <c r="E48" t="n">
        <v>30339</v>
      </c>
      <c r="F48" t="n">
        <v>32719</v>
      </c>
      <c r="G48" t="n">
        <v>37265</v>
      </c>
      <c r="H48" t="n">
        <v>40876</v>
      </c>
      <c r="I48" t="n">
        <v>42115</v>
      </c>
      <c r="J48" t="n">
        <v>42980</v>
      </c>
      <c r="K48" t="n">
        <v>41521</v>
      </c>
      <c r="L48" t="n">
        <v>36317</v>
      </c>
      <c r="M48" t="n">
        <v>37164</v>
      </c>
      <c r="N48" t="n">
        <v>33680</v>
      </c>
      <c r="O48" t="n">
        <v>32692</v>
      </c>
      <c r="P48" t="n">
        <v>32692</v>
      </c>
    </row>
    <row r="49">
      <c r="A49" s="5" t="inlineStr">
        <is>
          <t>Personalaufwand in Mio. GBP</t>
        </is>
      </c>
      <c r="B49" s="5" t="inlineStr"/>
      <c r="C49" t="n">
        <v>1452</v>
      </c>
      <c r="D49" t="n">
        <v>1637</v>
      </c>
      <c r="E49" t="n">
        <v>1805</v>
      </c>
      <c r="F49" t="n">
        <v>1888</v>
      </c>
      <c r="G49" t="n">
        <v>1742</v>
      </c>
      <c r="H49" t="n">
        <v>1978</v>
      </c>
      <c r="I49" t="n">
        <v>2100</v>
      </c>
      <c r="J49" t="n">
        <v>1916</v>
      </c>
      <c r="K49" t="n">
        <v>1983</v>
      </c>
      <c r="L49" t="n">
        <v>1849</v>
      </c>
      <c r="M49" t="n">
        <v>1903</v>
      </c>
      <c r="N49" t="n">
        <v>1553</v>
      </c>
      <c r="O49" t="n">
        <v>1288</v>
      </c>
      <c r="P49" t="n">
        <v>1288</v>
      </c>
    </row>
    <row r="50">
      <c r="A50" s="5" t="inlineStr">
        <is>
          <t>Aufwand je Mitarbeiter in GBP</t>
        </is>
      </c>
      <c r="B50" s="5" t="inlineStr"/>
      <c r="C50" t="n">
        <v>63869</v>
      </c>
      <c r="D50" t="n">
        <v>67305</v>
      </c>
      <c r="E50" t="n">
        <v>59494</v>
      </c>
      <c r="F50" t="n">
        <v>57703</v>
      </c>
      <c r="G50" t="n">
        <v>46746</v>
      </c>
      <c r="H50" t="n">
        <v>48390</v>
      </c>
      <c r="I50" t="n">
        <v>49863</v>
      </c>
      <c r="J50" t="n">
        <v>44579</v>
      </c>
      <c r="K50" t="n">
        <v>47759</v>
      </c>
      <c r="L50" t="n">
        <v>50913</v>
      </c>
      <c r="M50" t="n">
        <v>51205</v>
      </c>
      <c r="N50" t="n">
        <v>46110</v>
      </c>
      <c r="O50" t="n">
        <v>39398</v>
      </c>
      <c r="P50" t="n">
        <v>39398</v>
      </c>
    </row>
    <row r="51">
      <c r="A51" s="5" t="inlineStr">
        <is>
          <t>Umsatz je Mitarbeiter in GBP</t>
        </is>
      </c>
      <c r="B51" s="5" t="inlineStr"/>
      <c r="C51" t="n">
        <v>170186</v>
      </c>
      <c r="D51" t="n">
        <v>169764</v>
      </c>
      <c r="E51" t="n">
        <v>148752</v>
      </c>
      <c r="F51" t="n">
        <v>139124</v>
      </c>
      <c r="G51" t="n">
        <v>119898</v>
      </c>
      <c r="H51" t="n">
        <v>119239</v>
      </c>
      <c r="I51" t="n">
        <v>120361</v>
      </c>
      <c r="J51" t="n">
        <v>117706</v>
      </c>
      <c r="K51" t="n">
        <v>141182</v>
      </c>
      <c r="L51" t="n">
        <v>155932</v>
      </c>
      <c r="M51" t="n">
        <v>138306</v>
      </c>
      <c r="N51" t="n">
        <v>142844</v>
      </c>
      <c r="O51" t="n">
        <v>127309</v>
      </c>
      <c r="P51" t="n">
        <v>127309</v>
      </c>
    </row>
    <row r="52">
      <c r="A52" s="5" t="inlineStr">
        <is>
          <t>Bruttoergebnis je Mitarbeiter in GBP</t>
        </is>
      </c>
      <c r="B52" s="5" t="inlineStr"/>
      <c r="C52" t="n">
        <v>88458</v>
      </c>
      <c r="D52" t="n">
        <v>89877</v>
      </c>
      <c r="E52" t="n">
        <v>80655</v>
      </c>
      <c r="F52" t="n">
        <v>75155</v>
      </c>
      <c r="G52" t="n">
        <v>66738</v>
      </c>
      <c r="H52" t="n">
        <v>65368</v>
      </c>
      <c r="I52" t="n">
        <v>65464</v>
      </c>
      <c r="J52" t="n">
        <v>65961</v>
      </c>
      <c r="K52" t="n">
        <v>77985</v>
      </c>
      <c r="L52" t="n">
        <v>84671</v>
      </c>
      <c r="M52" t="n">
        <v>74212</v>
      </c>
      <c r="N52" t="n">
        <v>78296</v>
      </c>
      <c r="O52" t="n">
        <v>68885</v>
      </c>
      <c r="P52" t="n">
        <v>68885</v>
      </c>
    </row>
    <row r="53">
      <c r="A53" s="5" t="inlineStr">
        <is>
          <t>Gewinn je Mitarbeiter in GBP</t>
        </is>
      </c>
      <c r="B53" s="5" t="inlineStr"/>
      <c r="C53" t="n">
        <v>11613</v>
      </c>
      <c r="D53" t="n">
        <v>24176</v>
      </c>
      <c r="E53" t="n">
        <v>13448</v>
      </c>
      <c r="F53" t="n">
        <v>-71365</v>
      </c>
      <c r="G53" t="n">
        <v>22085</v>
      </c>
      <c r="H53" t="n">
        <v>11523</v>
      </c>
      <c r="I53" t="n">
        <v>12775</v>
      </c>
      <c r="J53" t="n">
        <v>7585</v>
      </c>
      <c r="K53" t="n">
        <v>23049</v>
      </c>
      <c r="L53" t="n">
        <v>35713</v>
      </c>
      <c r="M53" t="n">
        <v>11436</v>
      </c>
      <c r="N53" t="n">
        <v>8670</v>
      </c>
      <c r="O53" t="n">
        <v>8687</v>
      </c>
      <c r="P53" t="n">
        <v>8687</v>
      </c>
    </row>
    <row r="54">
      <c r="A54" s="5" t="inlineStr">
        <is>
          <t>KGV (Kurs/Gewinn)</t>
        </is>
      </c>
      <c r="B54" s="5" t="inlineStr">
        <is>
          <t>PE (price/earnings)</t>
        </is>
      </c>
      <c r="C54" t="n">
        <v>18.7</v>
      </c>
      <c r="D54" t="n">
        <v>12.4</v>
      </c>
      <c r="E54" t="n">
        <v>14.7</v>
      </c>
      <c r="F54" t="inlineStr">
        <is>
          <t>-</t>
        </is>
      </c>
      <c r="G54" t="n">
        <v>7.3</v>
      </c>
      <c r="H54" t="n">
        <v>20.5</v>
      </c>
      <c r="I54" t="n">
        <v>20</v>
      </c>
      <c r="J54" t="n">
        <v>29</v>
      </c>
      <c r="K54" t="n">
        <v>10.1</v>
      </c>
      <c r="L54" t="n">
        <v>6.2</v>
      </c>
      <c r="M54" t="n">
        <v>16.8</v>
      </c>
      <c r="N54" t="n">
        <v>17.3</v>
      </c>
      <c r="O54" t="n">
        <v>20.3</v>
      </c>
      <c r="P54" t="n">
        <v>20.3</v>
      </c>
    </row>
    <row r="55">
      <c r="A55" s="5" t="inlineStr">
        <is>
          <t>KUV (Kurs/Umsatz)</t>
        </is>
      </c>
      <c r="B55" s="5" t="inlineStr">
        <is>
          <t>PS (price/sales)</t>
        </is>
      </c>
      <c r="C55" t="n">
        <v>1.29</v>
      </c>
      <c r="D55" t="n">
        <v>1.77</v>
      </c>
      <c r="E55" t="n">
        <v>1.31</v>
      </c>
      <c r="F55" t="n">
        <v>1.43</v>
      </c>
      <c r="G55" t="n">
        <v>1.35</v>
      </c>
      <c r="H55" t="n">
        <v>2</v>
      </c>
      <c r="I55" t="n">
        <v>2.17</v>
      </c>
      <c r="J55" t="n">
        <v>1.92</v>
      </c>
      <c r="K55" t="n">
        <v>1.68</v>
      </c>
      <c r="L55" t="n">
        <v>1.44</v>
      </c>
      <c r="M55" t="n">
        <v>1.41</v>
      </c>
      <c r="N55" t="n">
        <v>1.08</v>
      </c>
      <c r="O55" t="n">
        <v>1.42</v>
      </c>
      <c r="P55" t="n">
        <v>1.42</v>
      </c>
    </row>
    <row r="56">
      <c r="A56" s="5" t="inlineStr">
        <is>
          <t>KBV (Kurs/Buchwert)</t>
        </is>
      </c>
      <c r="B56" s="5" t="inlineStr">
        <is>
          <t>PB (price/book value)</t>
        </is>
      </c>
      <c r="C56" t="n">
        <v>1.16</v>
      </c>
      <c r="D56" t="n">
        <v>1.62</v>
      </c>
      <c r="E56" t="n">
        <v>1.47</v>
      </c>
      <c r="F56" t="n">
        <v>1.5</v>
      </c>
      <c r="G56" t="n">
        <v>0.9399999999999999</v>
      </c>
      <c r="H56" t="n">
        <v>1.63</v>
      </c>
      <c r="I56" t="n">
        <v>1.93</v>
      </c>
      <c r="J56" t="n">
        <v>1.71</v>
      </c>
      <c r="K56" t="n">
        <v>1.66</v>
      </c>
      <c r="L56" t="n">
        <v>1.48</v>
      </c>
      <c r="M56" t="n">
        <v>1.66</v>
      </c>
      <c r="N56" t="n">
        <v>1.09</v>
      </c>
      <c r="O56" t="n">
        <v>1.6</v>
      </c>
      <c r="P56" t="n">
        <v>1.6</v>
      </c>
    </row>
    <row r="57">
      <c r="A57" s="5" t="inlineStr">
        <is>
          <t>KCV (Kurs/Cashflow)</t>
        </is>
      </c>
      <c r="B57" s="5" t="inlineStr">
        <is>
          <t>PC (price/cashflow)</t>
        </is>
      </c>
      <c r="C57" t="n">
        <v>13.5</v>
      </c>
      <c r="D57" t="n">
        <v>15.86</v>
      </c>
      <c r="E57" t="n">
        <v>19.81</v>
      </c>
      <c r="F57" t="n">
        <v>15.86</v>
      </c>
      <c r="G57" t="n">
        <v>28.64</v>
      </c>
      <c r="H57" t="n">
        <v>21.44</v>
      </c>
      <c r="I57" t="n">
        <v>30.83</v>
      </c>
      <c r="J57" t="n">
        <v>12.51</v>
      </c>
      <c r="K57" t="n">
        <v>11.32</v>
      </c>
      <c r="L57" t="n">
        <v>8.119999999999999</v>
      </c>
      <c r="M57" t="n">
        <v>8.82</v>
      </c>
      <c r="N57" t="n">
        <v>7.23</v>
      </c>
      <c r="O57" t="n">
        <v>12.77</v>
      </c>
      <c r="P57" t="n">
        <v>12.77</v>
      </c>
    </row>
    <row r="58">
      <c r="A58" s="5" t="inlineStr">
        <is>
          <t>Dividendenrendite in %</t>
        </is>
      </c>
      <c r="B58" s="5" t="inlineStr">
        <is>
          <t>Dividend Yield in %</t>
        </is>
      </c>
      <c r="C58" t="n">
        <v>3.06</v>
      </c>
      <c r="D58" t="n">
        <v>1.97</v>
      </c>
      <c r="E58" t="n">
        <v>2.31</v>
      </c>
      <c r="F58" t="n">
        <v>6.57</v>
      </c>
      <c r="G58" t="n">
        <v>7.07</v>
      </c>
      <c r="H58" t="n">
        <v>4.29</v>
      </c>
      <c r="I58" t="n">
        <v>3.58</v>
      </c>
      <c r="J58" t="n">
        <v>3.79</v>
      </c>
      <c r="K58" t="n">
        <v>3.47</v>
      </c>
      <c r="L58" t="n">
        <v>3.87</v>
      </c>
      <c r="M58" t="n">
        <v>4.04</v>
      </c>
      <c r="N58" t="n">
        <v>5.3</v>
      </c>
      <c r="O58" t="n">
        <v>4.37</v>
      </c>
      <c r="P58" t="n">
        <v>4.37</v>
      </c>
    </row>
    <row r="59">
      <c r="A59" s="5" t="inlineStr">
        <is>
          <t>Gewinnrendite in %</t>
        </is>
      </c>
      <c r="B59" s="5" t="inlineStr">
        <is>
          <t>Return on profit in %</t>
        </is>
      </c>
      <c r="C59" t="n">
        <v>5.3</v>
      </c>
      <c r="D59" t="n">
        <v>8.1</v>
      </c>
      <c r="E59" t="n">
        <v>6.8</v>
      </c>
      <c r="F59" t="n">
        <v>-36.3</v>
      </c>
      <c r="G59" t="n">
        <v>13.7</v>
      </c>
      <c r="H59" t="n">
        <v>4.9</v>
      </c>
      <c r="I59" t="n">
        <v>5</v>
      </c>
      <c r="J59" t="n">
        <v>3.5</v>
      </c>
      <c r="K59" t="n">
        <v>9.9</v>
      </c>
      <c r="L59" t="n">
        <v>16.1</v>
      </c>
      <c r="M59" t="n">
        <v>5.9</v>
      </c>
      <c r="N59" t="n">
        <v>5.8</v>
      </c>
      <c r="O59" t="n">
        <v>4.9</v>
      </c>
      <c r="P59" t="n">
        <v>4.9</v>
      </c>
    </row>
    <row r="60">
      <c r="A60" s="5" t="inlineStr">
        <is>
          <t>Eigenkapitalrendite in %</t>
        </is>
      </c>
      <c r="B60" s="5" t="inlineStr">
        <is>
          <t>Return on Equity in %</t>
        </is>
      </c>
      <c r="C60" t="n">
        <v>6.12</v>
      </c>
      <c r="D60" t="n">
        <v>13.02</v>
      </c>
      <c r="E60" t="n">
        <v>10.17</v>
      </c>
      <c r="F60" t="n">
        <v>-53.75</v>
      </c>
      <c r="G60" t="n">
        <v>12.83</v>
      </c>
      <c r="H60" t="n">
        <v>7.88</v>
      </c>
      <c r="I60" t="n">
        <v>9.44</v>
      </c>
      <c r="J60" t="n">
        <v>5.73</v>
      </c>
      <c r="K60" t="n">
        <v>16.1</v>
      </c>
      <c r="L60" t="n">
        <v>23.42</v>
      </c>
      <c r="M60" t="n">
        <v>9.779999999999999</v>
      </c>
      <c r="N60" t="n">
        <v>6.15</v>
      </c>
      <c r="O60" t="n">
        <v>7.69</v>
      </c>
      <c r="P60" t="n">
        <v>7.69</v>
      </c>
    </row>
    <row r="61">
      <c r="A61" s="5" t="inlineStr">
        <is>
          <t>Umsatzrendite in %</t>
        </is>
      </c>
      <c r="B61" s="5" t="inlineStr">
        <is>
          <t>Return on sales in %</t>
        </is>
      </c>
      <c r="C61" t="n">
        <v>6.82</v>
      </c>
      <c r="D61" t="n">
        <v>14.24</v>
      </c>
      <c r="E61" t="n">
        <v>9.039999999999999</v>
      </c>
      <c r="F61" t="n">
        <v>-51.3</v>
      </c>
      <c r="G61" t="n">
        <v>18.42</v>
      </c>
      <c r="H61" t="n">
        <v>9.66</v>
      </c>
      <c r="I61" t="n">
        <v>10.61</v>
      </c>
      <c r="J61" t="n">
        <v>6.44</v>
      </c>
      <c r="K61" t="n">
        <v>16.33</v>
      </c>
      <c r="L61" t="n">
        <v>22.9</v>
      </c>
      <c r="M61" t="n">
        <v>8.27</v>
      </c>
      <c r="N61" t="n">
        <v>6.07</v>
      </c>
      <c r="O61" t="n">
        <v>6.82</v>
      </c>
      <c r="P61" t="n">
        <v>6.82</v>
      </c>
    </row>
    <row r="62">
      <c r="A62" s="5" t="inlineStr">
        <is>
          <t>Gesamtkapitalrendite in %</t>
        </is>
      </c>
      <c r="B62" s="5" t="inlineStr">
        <is>
          <t>Total Return on Investment in %</t>
        </is>
      </c>
      <c r="C62" t="n">
        <v>3.45</v>
      </c>
      <c r="D62" t="n">
        <v>7.44</v>
      </c>
      <c r="E62" t="n">
        <v>5.17</v>
      </c>
      <c r="F62" t="n">
        <v>-23.2</v>
      </c>
      <c r="G62" t="n">
        <v>7.07</v>
      </c>
      <c r="H62" t="n">
        <v>4.13</v>
      </c>
      <c r="I62" t="n">
        <v>4.92</v>
      </c>
      <c r="J62" t="n">
        <v>2.87</v>
      </c>
      <c r="K62" t="n">
        <v>8.51</v>
      </c>
      <c r="L62" t="n">
        <v>12.16</v>
      </c>
      <c r="M62" t="n">
        <v>4.52</v>
      </c>
      <c r="N62" t="n">
        <v>2.95</v>
      </c>
      <c r="O62" t="n">
        <v>3.89</v>
      </c>
      <c r="P62" t="n">
        <v>3.89</v>
      </c>
    </row>
    <row r="63">
      <c r="A63" s="5" t="inlineStr">
        <is>
          <t>Return on Investment in %</t>
        </is>
      </c>
      <c r="B63" s="5" t="inlineStr">
        <is>
          <t>Return on Investment in %</t>
        </is>
      </c>
      <c r="C63" t="n">
        <v>3.45</v>
      </c>
      <c r="D63" t="n">
        <v>7.44</v>
      </c>
      <c r="E63" t="n">
        <v>5.17</v>
      </c>
      <c r="F63" t="n">
        <v>-23.2</v>
      </c>
      <c r="G63" t="n">
        <v>7.07</v>
      </c>
      <c r="H63" t="n">
        <v>4.13</v>
      </c>
      <c r="I63" t="n">
        <v>4.92</v>
      </c>
      <c r="J63" t="n">
        <v>2.87</v>
      </c>
      <c r="K63" t="n">
        <v>8.51</v>
      </c>
      <c r="L63" t="n">
        <v>12.16</v>
      </c>
      <c r="M63" t="n">
        <v>4.52</v>
      </c>
      <c r="N63" t="n">
        <v>2.95</v>
      </c>
      <c r="O63" t="n">
        <v>3.89</v>
      </c>
      <c r="P63" t="n">
        <v>3.89</v>
      </c>
    </row>
    <row r="64">
      <c r="A64" s="5" t="inlineStr">
        <is>
          <t>Arbeitsintensität in %</t>
        </is>
      </c>
      <c r="B64" s="5" t="inlineStr">
        <is>
          <t>Work Intensity in %</t>
        </is>
      </c>
      <c r="C64" t="n">
        <v>36.29</v>
      </c>
      <c r="D64" t="n">
        <v>34.51</v>
      </c>
      <c r="E64" t="n">
        <v>32.01</v>
      </c>
      <c r="F64" t="n">
        <v>40.58</v>
      </c>
      <c r="G64" t="n">
        <v>35.23</v>
      </c>
      <c r="H64" t="n">
        <v>25.66</v>
      </c>
      <c r="I64" t="n">
        <v>26.18</v>
      </c>
      <c r="J64" t="n">
        <v>27.34</v>
      </c>
      <c r="K64" t="n">
        <v>33.98</v>
      </c>
      <c r="L64" t="n">
        <v>39.06</v>
      </c>
      <c r="M64" t="n">
        <v>33.91</v>
      </c>
      <c r="N64" t="n">
        <v>33.14</v>
      </c>
      <c r="O64" t="n">
        <v>32.8</v>
      </c>
      <c r="P64" t="n">
        <v>32.8</v>
      </c>
    </row>
    <row r="65">
      <c r="A65" s="5" t="inlineStr">
        <is>
          <t>Eigenkapitalquote in %</t>
        </is>
      </c>
      <c r="B65" s="5" t="inlineStr">
        <is>
          <t>Equity Ratio in %</t>
        </is>
      </c>
      <c r="C65" t="n">
        <v>56.38</v>
      </c>
      <c r="D65" t="n">
        <v>57.13</v>
      </c>
      <c r="E65" t="n">
        <v>50.87</v>
      </c>
      <c r="F65" t="n">
        <v>43.16</v>
      </c>
      <c r="G65" t="n">
        <v>55.13</v>
      </c>
      <c r="H65" t="n">
        <v>52.46</v>
      </c>
      <c r="I65" t="n">
        <v>52.15</v>
      </c>
      <c r="J65" t="n">
        <v>50.11</v>
      </c>
      <c r="K65" t="n">
        <v>52.85</v>
      </c>
      <c r="L65" t="n">
        <v>51.91</v>
      </c>
      <c r="M65" t="n">
        <v>46.16</v>
      </c>
      <c r="N65" t="n">
        <v>48</v>
      </c>
      <c r="O65" t="n">
        <v>50.67</v>
      </c>
      <c r="P65" t="n">
        <v>50.67</v>
      </c>
    </row>
    <row r="66">
      <c r="A66" s="5" t="inlineStr">
        <is>
          <t>Fremdkapitalquote in %</t>
        </is>
      </c>
      <c r="B66" s="5" t="inlineStr">
        <is>
          <t>Debt Ratio in %</t>
        </is>
      </c>
      <c r="C66" t="n">
        <v>43.62</v>
      </c>
      <c r="D66" t="n">
        <v>42.87</v>
      </c>
      <c r="E66" t="n">
        <v>49.13</v>
      </c>
      <c r="F66" t="n">
        <v>56.84</v>
      </c>
      <c r="G66" t="n">
        <v>44.87</v>
      </c>
      <c r="H66" t="n">
        <v>47.54</v>
      </c>
      <c r="I66" t="n">
        <v>47.85</v>
      </c>
      <c r="J66" t="n">
        <v>49.89</v>
      </c>
      <c r="K66" t="n">
        <v>47.15</v>
      </c>
      <c r="L66" t="n">
        <v>48.09</v>
      </c>
      <c r="M66" t="n">
        <v>53.84</v>
      </c>
      <c r="N66" t="n">
        <v>52</v>
      </c>
      <c r="O66" t="n">
        <v>49.33</v>
      </c>
      <c r="P66" t="n">
        <v>49.33</v>
      </c>
    </row>
    <row r="67">
      <c r="A67" s="5" t="inlineStr">
        <is>
          <t>Verschuldungsgrad in %</t>
        </is>
      </c>
      <c r="B67" s="5" t="inlineStr">
        <is>
          <t>Finance Gearing in %</t>
        </is>
      </c>
      <c r="C67" t="n">
        <v>77.37</v>
      </c>
      <c r="D67" t="n">
        <v>75.04000000000001</v>
      </c>
      <c r="E67" t="n">
        <v>96.56</v>
      </c>
      <c r="F67" t="n">
        <v>131.72</v>
      </c>
      <c r="G67" t="n">
        <v>81.40000000000001</v>
      </c>
      <c r="H67" t="n">
        <v>90.62</v>
      </c>
      <c r="I67" t="n">
        <v>91.77</v>
      </c>
      <c r="J67" t="n">
        <v>99.58</v>
      </c>
      <c r="K67" t="n">
        <v>89.2</v>
      </c>
      <c r="L67" t="n">
        <v>92.63</v>
      </c>
      <c r="M67" t="n">
        <v>116.62</v>
      </c>
      <c r="N67" t="n">
        <v>108.34</v>
      </c>
      <c r="O67" t="n">
        <v>97.34999999999999</v>
      </c>
      <c r="P67" t="n">
        <v>97.34999999999999</v>
      </c>
    </row>
    <row r="68">
      <c r="A68" s="5" t="inlineStr">
        <is>
          <t>Bruttoergebnis Marge in %</t>
        </is>
      </c>
      <c r="B68" s="5" t="inlineStr">
        <is>
          <t>Gross Profit Marge in %</t>
        </is>
      </c>
      <c r="C68" t="n">
        <v>51.98</v>
      </c>
      <c r="D68" t="n">
        <v>52.94</v>
      </c>
      <c r="E68" t="n">
        <v>54.22</v>
      </c>
      <c r="F68" t="n">
        <v>54.02</v>
      </c>
      <c r="G68" t="n">
        <v>55.66</v>
      </c>
      <c r="H68" t="n">
        <v>54.82</v>
      </c>
      <c r="I68" t="n">
        <v>54.39</v>
      </c>
      <c r="J68" t="n">
        <v>56.04</v>
      </c>
      <c r="K68" t="n">
        <v>55.24</v>
      </c>
      <c r="L68" t="n">
        <v>54.3</v>
      </c>
      <c r="M68" t="n">
        <v>53.66</v>
      </c>
      <c r="N68" t="n">
        <v>54.81</v>
      </c>
      <c r="O68" t="n">
        <v>54.11</v>
      </c>
    </row>
    <row r="69">
      <c r="A69" s="5" t="inlineStr">
        <is>
          <t>Kurzfristige Vermögensquote in %</t>
        </is>
      </c>
      <c r="B69" s="5" t="inlineStr">
        <is>
          <t>Current Assets Ratio in %</t>
        </is>
      </c>
      <c r="C69" t="n">
        <v>36.29</v>
      </c>
      <c r="D69" t="n">
        <v>34.51</v>
      </c>
      <c r="E69" t="n">
        <v>32.01</v>
      </c>
      <c r="F69" t="n">
        <v>40.58</v>
      </c>
      <c r="G69" t="n">
        <v>35.23</v>
      </c>
      <c r="H69" t="n">
        <v>25.66</v>
      </c>
      <c r="I69" t="n">
        <v>26.18</v>
      </c>
      <c r="J69" t="n">
        <v>27.34</v>
      </c>
      <c r="K69" t="n">
        <v>33.98</v>
      </c>
      <c r="L69" t="n">
        <v>39.06</v>
      </c>
      <c r="M69" t="n">
        <v>33.91</v>
      </c>
      <c r="N69" t="n">
        <v>33.14</v>
      </c>
      <c r="O69" t="n">
        <v>32.8</v>
      </c>
    </row>
    <row r="70">
      <c r="A70" s="5" t="inlineStr">
        <is>
          <t>Nettogewinn Marge in %</t>
        </is>
      </c>
      <c r="B70" s="5" t="inlineStr">
        <is>
          <t>Net Profit Marge in %</t>
        </is>
      </c>
      <c r="C70" t="n">
        <v>6.82</v>
      </c>
      <c r="D70" t="n">
        <v>14.24</v>
      </c>
      <c r="E70" t="n">
        <v>9.039999999999999</v>
      </c>
      <c r="F70" t="n">
        <v>-51.3</v>
      </c>
      <c r="G70" t="n">
        <v>18.42</v>
      </c>
      <c r="H70" t="n">
        <v>9.66</v>
      </c>
      <c r="I70" t="n">
        <v>10.61</v>
      </c>
      <c r="J70" t="n">
        <v>6.44</v>
      </c>
      <c r="K70" t="n">
        <v>16.33</v>
      </c>
      <c r="L70" t="n">
        <v>22.9</v>
      </c>
      <c r="M70" t="n">
        <v>8.27</v>
      </c>
      <c r="N70" t="n">
        <v>6.07</v>
      </c>
      <c r="O70" t="n">
        <v>6.82</v>
      </c>
    </row>
    <row r="71">
      <c r="A71" s="5" t="inlineStr">
        <is>
          <t>Operative Ergebnis Marge in %</t>
        </is>
      </c>
      <c r="B71" s="5" t="inlineStr">
        <is>
          <t>EBIT Marge in %</t>
        </is>
      </c>
      <c r="C71" t="n">
        <v>7.11</v>
      </c>
      <c r="D71" t="n">
        <v>13.39</v>
      </c>
      <c r="E71" t="n">
        <v>9.99</v>
      </c>
      <c r="F71" t="n">
        <v>-54.86</v>
      </c>
      <c r="G71" t="n">
        <v>-9.039999999999999</v>
      </c>
      <c r="H71" t="n">
        <v>8.17</v>
      </c>
      <c r="I71" t="n">
        <v>9.039999999999999</v>
      </c>
      <c r="J71" t="n">
        <v>10.18</v>
      </c>
      <c r="K71" t="n">
        <v>20.91</v>
      </c>
      <c r="L71" t="n">
        <v>13.12</v>
      </c>
      <c r="M71" t="n">
        <v>12.04</v>
      </c>
      <c r="N71" t="n">
        <v>14.05</v>
      </c>
      <c r="O71" t="n">
        <v>13.79</v>
      </c>
    </row>
    <row r="72">
      <c r="A72" s="5" t="inlineStr">
        <is>
          <t>Vermögensumsschlag in %</t>
        </is>
      </c>
      <c r="B72" s="5" t="inlineStr">
        <is>
          <t>Asset Turnover in %</t>
        </is>
      </c>
      <c r="C72" t="n">
        <v>50.58</v>
      </c>
      <c r="D72" t="n">
        <v>52.23</v>
      </c>
      <c r="E72" t="n">
        <v>57.21</v>
      </c>
      <c r="F72" t="n">
        <v>45.22</v>
      </c>
      <c r="G72" t="n">
        <v>38.4</v>
      </c>
      <c r="H72" t="n">
        <v>42.77</v>
      </c>
      <c r="I72" t="n">
        <v>46.37</v>
      </c>
      <c r="J72" t="n">
        <v>44.58</v>
      </c>
      <c r="K72" t="n">
        <v>52.13</v>
      </c>
      <c r="L72" t="n">
        <v>53.08</v>
      </c>
      <c r="M72" t="n">
        <v>54.61</v>
      </c>
      <c r="N72" t="n">
        <v>48.62</v>
      </c>
      <c r="O72" t="n">
        <v>57.08</v>
      </c>
    </row>
    <row r="73">
      <c r="A73" s="5" t="inlineStr">
        <is>
          <t>Langfristige Vermögensquote in %</t>
        </is>
      </c>
      <c r="B73" s="5" t="inlineStr">
        <is>
          <t>Non-Current Assets Ratio in %</t>
        </is>
      </c>
      <c r="C73" t="n">
        <v>63.71</v>
      </c>
      <c r="D73" t="n">
        <v>65.48999999999999</v>
      </c>
      <c r="E73" t="n">
        <v>67.98999999999999</v>
      </c>
      <c r="F73" t="n">
        <v>59.42</v>
      </c>
      <c r="G73" t="n">
        <v>64.77</v>
      </c>
      <c r="H73" t="n">
        <v>74.34</v>
      </c>
      <c r="I73" t="n">
        <v>73.81999999999999</v>
      </c>
      <c r="J73" t="n">
        <v>72.66</v>
      </c>
      <c r="K73" t="n">
        <v>66.02</v>
      </c>
      <c r="L73" t="n">
        <v>60.94</v>
      </c>
      <c r="M73" t="n">
        <v>66.09</v>
      </c>
      <c r="N73" t="n">
        <v>66.86</v>
      </c>
      <c r="O73" t="n">
        <v>67.2</v>
      </c>
    </row>
    <row r="74">
      <c r="A74" s="5" t="inlineStr">
        <is>
          <t>Gesamtkapitalrentabilität</t>
        </is>
      </c>
      <c r="B74" s="5" t="inlineStr">
        <is>
          <t>ROA Return on Assets in %</t>
        </is>
      </c>
      <c r="C74" t="n">
        <v>3.45</v>
      </c>
      <c r="D74" t="n">
        <v>7.44</v>
      </c>
      <c r="E74" t="n">
        <v>5.17</v>
      </c>
      <c r="F74" t="n">
        <v>-23.2</v>
      </c>
      <c r="G74" t="n">
        <v>7.07</v>
      </c>
      <c r="H74" t="n">
        <v>4.13</v>
      </c>
      <c r="I74" t="n">
        <v>4.92</v>
      </c>
      <c r="J74" t="n">
        <v>2.87</v>
      </c>
      <c r="K74" t="n">
        <v>8.51</v>
      </c>
      <c r="L74" t="n">
        <v>12.16</v>
      </c>
      <c r="M74" t="n">
        <v>4.52</v>
      </c>
      <c r="N74" t="n">
        <v>2.95</v>
      </c>
      <c r="O74" t="n">
        <v>3.89</v>
      </c>
    </row>
    <row r="75">
      <c r="A75" s="5" t="inlineStr">
        <is>
          <t>Ertrag des eingesetzten Kapitals</t>
        </is>
      </c>
      <c r="B75" s="5" t="inlineStr">
        <is>
          <t>ROCE Return on Cap. Empl. in %</t>
        </is>
      </c>
      <c r="C75" t="n">
        <v>4.47</v>
      </c>
      <c r="D75" t="n">
        <v>8.720000000000001</v>
      </c>
      <c r="E75" t="n">
        <v>7.19</v>
      </c>
      <c r="F75" t="n">
        <v>-30.67</v>
      </c>
      <c r="G75" t="n">
        <v>-4.15</v>
      </c>
      <c r="H75" t="n">
        <v>4.32</v>
      </c>
      <c r="I75" t="n">
        <v>5.32</v>
      </c>
      <c r="J75" t="n">
        <v>5.6</v>
      </c>
      <c r="K75" t="n">
        <v>13.39</v>
      </c>
      <c r="L75" t="n">
        <v>8.82</v>
      </c>
      <c r="M75" t="n">
        <v>8.050000000000001</v>
      </c>
      <c r="N75" t="n">
        <v>8.529999999999999</v>
      </c>
      <c r="O75" t="n">
        <v>10.32</v>
      </c>
    </row>
    <row r="76">
      <c r="A76" s="5" t="inlineStr">
        <is>
          <t>Eigenkapital zu Anlagevermögen</t>
        </is>
      </c>
      <c r="B76" s="5" t="inlineStr">
        <is>
          <t>Equity to Fixed Assets in %</t>
        </is>
      </c>
      <c r="C76" t="n">
        <v>88.48999999999999</v>
      </c>
      <c r="D76" t="n">
        <v>87.23</v>
      </c>
      <c r="E76" t="n">
        <v>74.83</v>
      </c>
      <c r="F76" t="n">
        <v>72.63</v>
      </c>
      <c r="G76" t="n">
        <v>85.11</v>
      </c>
      <c r="H76" t="n">
        <v>70.56999999999999</v>
      </c>
      <c r="I76" t="n">
        <v>70.64</v>
      </c>
      <c r="J76" t="n">
        <v>68.95999999999999</v>
      </c>
      <c r="K76" t="n">
        <v>80.06</v>
      </c>
      <c r="L76" t="n">
        <v>85.19</v>
      </c>
      <c r="M76" t="n">
        <v>69.86</v>
      </c>
      <c r="N76" t="n">
        <v>71.8</v>
      </c>
      <c r="O76" t="n">
        <v>75.41</v>
      </c>
    </row>
    <row r="77">
      <c r="A77" s="5" t="inlineStr">
        <is>
          <t>Liquidität Dritten Grades</t>
        </is>
      </c>
      <c r="B77" s="5" t="inlineStr">
        <is>
          <t>Current Ratio in %</t>
        </is>
      </c>
      <c r="C77" t="n">
        <v>186.06</v>
      </c>
      <c r="D77" t="n">
        <v>174.76</v>
      </c>
      <c r="E77" t="n">
        <v>156.15</v>
      </c>
      <c r="F77" t="n">
        <v>212.32</v>
      </c>
      <c r="G77" t="n">
        <v>214.94</v>
      </c>
      <c r="H77" t="n">
        <v>133.7</v>
      </c>
      <c r="I77" t="n">
        <v>123.68</v>
      </c>
      <c r="J77" t="n">
        <v>144.53</v>
      </c>
      <c r="K77" t="n">
        <v>182.82</v>
      </c>
      <c r="L77" t="n">
        <v>185.86</v>
      </c>
      <c r="M77" t="n">
        <v>185.04</v>
      </c>
      <c r="N77" t="n">
        <v>166.5</v>
      </c>
      <c r="O77" t="n">
        <v>138.43</v>
      </c>
    </row>
    <row r="78">
      <c r="A78" s="5" t="inlineStr">
        <is>
          <t>Operativer Cashflow</t>
        </is>
      </c>
      <c r="B78" s="5" t="inlineStr">
        <is>
          <t>Operating Cashflow in M</t>
        </is>
      </c>
      <c r="C78" t="n">
        <v>10558.35</v>
      </c>
      <c r="D78" t="n">
        <v>12387.9288</v>
      </c>
      <c r="E78" t="n">
        <v>15888.6105</v>
      </c>
      <c r="F78" t="n">
        <v>13038.9818</v>
      </c>
      <c r="G78" t="n">
        <v>23515.4448</v>
      </c>
      <c r="H78" t="n">
        <v>17578.2272</v>
      </c>
      <c r="I78" t="n">
        <v>25236.8214</v>
      </c>
      <c r="J78" t="n">
        <v>10220.67</v>
      </c>
      <c r="K78" t="n">
        <v>9232.592000000001</v>
      </c>
      <c r="L78" t="n">
        <v>6583.695999999999</v>
      </c>
      <c r="M78" t="n">
        <v>7151.255999999999</v>
      </c>
      <c r="N78" t="n">
        <v>5851.239</v>
      </c>
      <c r="O78" t="n">
        <v>10318.16</v>
      </c>
    </row>
    <row r="79">
      <c r="A79" s="5" t="inlineStr">
        <is>
          <t>Aktienrückkauf</t>
        </is>
      </c>
      <c r="B79" s="5" t="inlineStr">
        <is>
          <t>Share Buyback in M</t>
        </is>
      </c>
      <c r="C79" t="n">
        <v>-1.019999999999982</v>
      </c>
      <c r="D79" t="n">
        <v>20.96999999999991</v>
      </c>
      <c r="E79" t="n">
        <v>20.08000000000004</v>
      </c>
      <c r="F79" t="n">
        <v>-1.059999999999945</v>
      </c>
      <c r="G79" t="n">
        <v>-1.190000000000055</v>
      </c>
      <c r="H79" t="n">
        <v>-1.299999999999955</v>
      </c>
      <c r="I79" t="n">
        <v>-1.580000000000041</v>
      </c>
      <c r="J79" t="n">
        <v>-1.399999999999977</v>
      </c>
      <c r="K79" t="n">
        <v>-4.800000000000068</v>
      </c>
      <c r="L79" t="n">
        <v>0</v>
      </c>
      <c r="M79" t="n">
        <v>-1.5</v>
      </c>
      <c r="N79" t="n">
        <v>-1.299999999999955</v>
      </c>
      <c r="O79" t="n">
        <v>0</v>
      </c>
    </row>
    <row r="80">
      <c r="A80" s="5" t="inlineStr">
        <is>
          <t>Umsatzwachstum 1J in %</t>
        </is>
      </c>
      <c r="B80" s="5" t="inlineStr">
        <is>
          <t>Revenue Growth 1Y in %</t>
        </is>
      </c>
      <c r="C80" t="n">
        <v>-6.3</v>
      </c>
      <c r="D80" t="n">
        <v>-8.51</v>
      </c>
      <c r="E80" t="n">
        <v>-0.86</v>
      </c>
      <c r="F80" t="n">
        <v>1.88</v>
      </c>
      <c r="G80" t="n">
        <v>-8.33</v>
      </c>
      <c r="H80" t="n">
        <v>-3.85</v>
      </c>
      <c r="I80" t="n">
        <v>0.2</v>
      </c>
      <c r="J80" t="n">
        <v>-13.7</v>
      </c>
      <c r="K80" t="n">
        <v>3.51</v>
      </c>
      <c r="L80" t="n">
        <v>10.18</v>
      </c>
      <c r="M80" t="n">
        <v>6.84</v>
      </c>
      <c r="N80" t="n">
        <v>15.59</v>
      </c>
      <c r="O80" t="inlineStr">
        <is>
          <t>-</t>
        </is>
      </c>
    </row>
    <row r="81">
      <c r="A81" s="5" t="inlineStr">
        <is>
          <t>Umsatzwachstum 3J in %</t>
        </is>
      </c>
      <c r="B81" s="5" t="inlineStr">
        <is>
          <t>Revenue Growth 3Y in %</t>
        </is>
      </c>
      <c r="C81" t="n">
        <v>-5.22</v>
      </c>
      <c r="D81" t="n">
        <v>-2.5</v>
      </c>
      <c r="E81" t="n">
        <v>-2.44</v>
      </c>
      <c r="F81" t="n">
        <v>-3.43</v>
      </c>
      <c r="G81" t="n">
        <v>-3.99</v>
      </c>
      <c r="H81" t="n">
        <v>-5.78</v>
      </c>
      <c r="I81" t="n">
        <v>-3.33</v>
      </c>
      <c r="J81" t="inlineStr">
        <is>
          <t>-</t>
        </is>
      </c>
      <c r="K81" t="n">
        <v>6.84</v>
      </c>
      <c r="L81" t="n">
        <v>10.87</v>
      </c>
      <c r="M81" t="n">
        <v>7.48</v>
      </c>
      <c r="N81" t="inlineStr">
        <is>
          <t>-</t>
        </is>
      </c>
      <c r="O81" t="inlineStr">
        <is>
          <t>-</t>
        </is>
      </c>
    </row>
    <row r="82">
      <c r="A82" s="5" t="inlineStr">
        <is>
          <t>Umsatzwachstum 5J in %</t>
        </is>
      </c>
      <c r="B82" s="5" t="inlineStr">
        <is>
          <t>Revenue Growth 5Y in %</t>
        </is>
      </c>
      <c r="C82" t="n">
        <v>-4.42</v>
      </c>
      <c r="D82" t="n">
        <v>-3.93</v>
      </c>
      <c r="E82" t="n">
        <v>-2.19</v>
      </c>
      <c r="F82" t="n">
        <v>-4.76</v>
      </c>
      <c r="G82" t="n">
        <v>-4.43</v>
      </c>
      <c r="H82" t="n">
        <v>-0.73</v>
      </c>
      <c r="I82" t="n">
        <v>1.41</v>
      </c>
      <c r="J82" t="n">
        <v>4.48</v>
      </c>
      <c r="K82" t="n">
        <v>7.22</v>
      </c>
      <c r="L82" t="inlineStr">
        <is>
          <t>-</t>
        </is>
      </c>
      <c r="M82" t="inlineStr">
        <is>
          <t>-</t>
        </is>
      </c>
      <c r="N82" t="inlineStr">
        <is>
          <t>-</t>
        </is>
      </c>
      <c r="O82" t="inlineStr">
        <is>
          <t>-</t>
        </is>
      </c>
    </row>
    <row r="83">
      <c r="A83" s="5" t="inlineStr">
        <is>
          <t>Umsatzwachstum 10J in %</t>
        </is>
      </c>
      <c r="B83" s="5" t="inlineStr">
        <is>
          <t>Revenue Growth 10Y in %</t>
        </is>
      </c>
      <c r="C83" t="n">
        <v>-2.58</v>
      </c>
      <c r="D83" t="n">
        <v>-1.26</v>
      </c>
      <c r="E83" t="n">
        <v>1.15</v>
      </c>
      <c r="F83" t="n">
        <v>1.23</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-55.1</v>
      </c>
      <c r="D84" t="n">
        <v>44.12</v>
      </c>
      <c r="E84" t="n">
        <v>-117.47</v>
      </c>
      <c r="F84" t="n">
        <v>-383.72</v>
      </c>
      <c r="G84" t="n">
        <v>74.73</v>
      </c>
      <c r="H84" t="n">
        <v>-12.45</v>
      </c>
      <c r="I84" t="n">
        <v>65.03</v>
      </c>
      <c r="J84" t="n">
        <v>-65.94</v>
      </c>
      <c r="K84" t="n">
        <v>-26.21</v>
      </c>
      <c r="L84" t="n">
        <v>205.18</v>
      </c>
      <c r="M84" t="n">
        <v>45.55</v>
      </c>
      <c r="N84" t="n">
        <v>2.82</v>
      </c>
      <c r="O84" t="inlineStr">
        <is>
          <t>-</t>
        </is>
      </c>
    </row>
    <row r="85">
      <c r="A85" s="5" t="inlineStr">
        <is>
          <t>Gewinnwachstum 3J in %</t>
        </is>
      </c>
      <c r="B85" s="5" t="inlineStr">
        <is>
          <t>Earnings Growth 3Y in %</t>
        </is>
      </c>
      <c r="C85" t="n">
        <v>-42.82</v>
      </c>
      <c r="D85" t="n">
        <v>-152.36</v>
      </c>
      <c r="E85" t="n">
        <v>-142.15</v>
      </c>
      <c r="F85" t="n">
        <v>-107.15</v>
      </c>
      <c r="G85" t="n">
        <v>42.44</v>
      </c>
      <c r="H85" t="n">
        <v>-4.45</v>
      </c>
      <c r="I85" t="n">
        <v>-9.039999999999999</v>
      </c>
      <c r="J85" t="n">
        <v>37.68</v>
      </c>
      <c r="K85" t="n">
        <v>74.84</v>
      </c>
      <c r="L85" t="n">
        <v>84.52</v>
      </c>
      <c r="M85" t="n">
        <v>16.12</v>
      </c>
      <c r="N85" t="inlineStr">
        <is>
          <t>-</t>
        </is>
      </c>
      <c r="O85" t="inlineStr">
        <is>
          <t>-</t>
        </is>
      </c>
    </row>
    <row r="86">
      <c r="A86" s="5" t="inlineStr">
        <is>
          <t>Gewinnwachstum 5J in %</t>
        </is>
      </c>
      <c r="B86" s="5" t="inlineStr">
        <is>
          <t>Earnings Growth 5Y in %</t>
        </is>
      </c>
      <c r="C86" t="n">
        <v>-87.48999999999999</v>
      </c>
      <c r="D86" t="n">
        <v>-78.95999999999999</v>
      </c>
      <c r="E86" t="n">
        <v>-74.78</v>
      </c>
      <c r="F86" t="n">
        <v>-64.47</v>
      </c>
      <c r="G86" t="n">
        <v>7.03</v>
      </c>
      <c r="H86" t="n">
        <v>33.12</v>
      </c>
      <c r="I86" t="n">
        <v>44.72</v>
      </c>
      <c r="J86" t="n">
        <v>32.28</v>
      </c>
      <c r="K86" t="n">
        <v>45.47</v>
      </c>
      <c r="L86" t="inlineStr">
        <is>
          <t>-</t>
        </is>
      </c>
      <c r="M86" t="inlineStr">
        <is>
          <t>-</t>
        </is>
      </c>
      <c r="N86" t="inlineStr">
        <is>
          <t>-</t>
        </is>
      </c>
      <c r="O86" t="inlineStr">
        <is>
          <t>-</t>
        </is>
      </c>
    </row>
    <row r="87">
      <c r="A87" s="5" t="inlineStr">
        <is>
          <t>Gewinnwachstum 10J in %</t>
        </is>
      </c>
      <c r="B87" s="5" t="inlineStr">
        <is>
          <t>Earnings Growth 10Y in %</t>
        </is>
      </c>
      <c r="C87" t="n">
        <v>-27.18</v>
      </c>
      <c r="D87" t="n">
        <v>-17.12</v>
      </c>
      <c r="E87" t="n">
        <v>-21.25</v>
      </c>
      <c r="F87" t="n">
        <v>-9.5</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-0.21</v>
      </c>
      <c r="D88" t="n">
        <v>-0.16</v>
      </c>
      <c r="E88" t="n">
        <v>-0.2</v>
      </c>
      <c r="F88" t="inlineStr">
        <is>
          <t>-</t>
        </is>
      </c>
      <c r="G88" t="n">
        <v>1.04</v>
      </c>
      <c r="H88" t="n">
        <v>0.62</v>
      </c>
      <c r="I88" t="n">
        <v>0.45</v>
      </c>
      <c r="J88" t="n">
        <v>0.9</v>
      </c>
      <c r="K88" t="n">
        <v>0.22</v>
      </c>
      <c r="L88" t="inlineStr">
        <is>
          <t>-</t>
        </is>
      </c>
      <c r="M88" t="inlineStr">
        <is>
          <t>-</t>
        </is>
      </c>
      <c r="N88" t="inlineStr">
        <is>
          <t>-</t>
        </is>
      </c>
      <c r="O88" t="inlineStr">
        <is>
          <t>-</t>
        </is>
      </c>
    </row>
    <row r="89">
      <c r="A89" s="5" t="inlineStr">
        <is>
          <t>EBIT-Wachstum 1J in %</t>
        </is>
      </c>
      <c r="B89" s="5" t="inlineStr">
        <is>
          <t>EBIT Growth 1Y in %</t>
        </is>
      </c>
      <c r="C89" t="n">
        <v>-50.27</v>
      </c>
      <c r="D89" t="n">
        <v>22.62</v>
      </c>
      <c r="E89" t="n">
        <v>-118.06</v>
      </c>
      <c r="F89" t="n">
        <v>518.0700000000001</v>
      </c>
      <c r="G89" t="n">
        <v>-201.51</v>
      </c>
      <c r="H89" t="n">
        <v>-13.1</v>
      </c>
      <c r="I89" t="n">
        <v>-11.07</v>
      </c>
      <c r="J89" t="n">
        <v>-57.99</v>
      </c>
      <c r="K89" t="n">
        <v>65.01000000000001</v>
      </c>
      <c r="L89" t="n">
        <v>20.03</v>
      </c>
      <c r="M89" t="n">
        <v>-8.43</v>
      </c>
      <c r="N89" t="n">
        <v>17.77</v>
      </c>
      <c r="O89" t="inlineStr">
        <is>
          <t>-</t>
        </is>
      </c>
    </row>
    <row r="90">
      <c r="A90" s="5" t="inlineStr">
        <is>
          <t>EBIT-Wachstum 3J in %</t>
        </is>
      </c>
      <c r="B90" s="5" t="inlineStr">
        <is>
          <t>EBIT Growth 3Y in %</t>
        </is>
      </c>
      <c r="C90" t="n">
        <v>-48.57</v>
      </c>
      <c r="D90" t="n">
        <v>140.88</v>
      </c>
      <c r="E90" t="n">
        <v>66.17</v>
      </c>
      <c r="F90" t="n">
        <v>101.15</v>
      </c>
      <c r="G90" t="n">
        <v>-75.23</v>
      </c>
      <c r="H90" t="n">
        <v>-27.39</v>
      </c>
      <c r="I90" t="n">
        <v>-1.35</v>
      </c>
      <c r="J90" t="n">
        <v>9.02</v>
      </c>
      <c r="K90" t="n">
        <v>25.54</v>
      </c>
      <c r="L90" t="n">
        <v>9.789999999999999</v>
      </c>
      <c r="M90" t="n">
        <v>3.11</v>
      </c>
      <c r="N90" t="inlineStr">
        <is>
          <t>-</t>
        </is>
      </c>
      <c r="O90" t="inlineStr">
        <is>
          <t>-</t>
        </is>
      </c>
    </row>
    <row r="91">
      <c r="A91" s="5" t="inlineStr">
        <is>
          <t>EBIT-Wachstum 5J in %</t>
        </is>
      </c>
      <c r="B91" s="5" t="inlineStr">
        <is>
          <t>EBIT Growth 5Y in %</t>
        </is>
      </c>
      <c r="C91" t="n">
        <v>34.17</v>
      </c>
      <c r="D91" t="n">
        <v>41.6</v>
      </c>
      <c r="E91" t="n">
        <v>34.87</v>
      </c>
      <c r="F91" t="n">
        <v>46.88</v>
      </c>
      <c r="G91" t="n">
        <v>-43.73</v>
      </c>
      <c r="H91" t="n">
        <v>0.58</v>
      </c>
      <c r="I91" t="n">
        <v>1.51</v>
      </c>
      <c r="J91" t="n">
        <v>7.28</v>
      </c>
      <c r="K91" t="n">
        <v>18.88</v>
      </c>
      <c r="L91" t="inlineStr">
        <is>
          <t>-</t>
        </is>
      </c>
      <c r="M91" t="inlineStr">
        <is>
          <t>-</t>
        </is>
      </c>
      <c r="N91" t="inlineStr">
        <is>
          <t>-</t>
        </is>
      </c>
      <c r="O91" t="inlineStr">
        <is>
          <t>-</t>
        </is>
      </c>
    </row>
    <row r="92">
      <c r="A92" s="5" t="inlineStr">
        <is>
          <t>EBIT-Wachstum 10J in %</t>
        </is>
      </c>
      <c r="B92" s="5" t="inlineStr">
        <is>
          <t>EBIT Growth 10Y in %</t>
        </is>
      </c>
      <c r="C92" t="n">
        <v>17.37</v>
      </c>
      <c r="D92" t="n">
        <v>21.56</v>
      </c>
      <c r="E92" t="n">
        <v>21.07</v>
      </c>
      <c r="F92" t="n">
        <v>32.88</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-14.88</v>
      </c>
      <c r="D93" t="n">
        <v>-19.94</v>
      </c>
      <c r="E93" t="n">
        <v>24.91</v>
      </c>
      <c r="F93" t="n">
        <v>-44.62</v>
      </c>
      <c r="G93" t="n">
        <v>33.58</v>
      </c>
      <c r="H93" t="n">
        <v>-30.46</v>
      </c>
      <c r="I93" t="n">
        <v>146.44</v>
      </c>
      <c r="J93" t="n">
        <v>10.51</v>
      </c>
      <c r="K93" t="n">
        <v>39.41</v>
      </c>
      <c r="L93" t="n">
        <v>-7.94</v>
      </c>
      <c r="M93" t="n">
        <v>21.99</v>
      </c>
      <c r="N93" t="n">
        <v>-43.38</v>
      </c>
      <c r="O93" t="inlineStr">
        <is>
          <t>-</t>
        </is>
      </c>
    </row>
    <row r="94">
      <c r="A94" s="5" t="inlineStr">
        <is>
          <t>Op.Cashflow Wachstum 3J in %</t>
        </is>
      </c>
      <c r="B94" s="5" t="inlineStr">
        <is>
          <t>Op.Cashflow Wachstum 3Y in %</t>
        </is>
      </c>
      <c r="C94" t="n">
        <v>-3.3</v>
      </c>
      <c r="D94" t="n">
        <v>-13.22</v>
      </c>
      <c r="E94" t="n">
        <v>4.62</v>
      </c>
      <c r="F94" t="n">
        <v>-13.83</v>
      </c>
      <c r="G94" t="n">
        <v>49.85</v>
      </c>
      <c r="H94" t="n">
        <v>42.16</v>
      </c>
      <c r="I94" t="n">
        <v>65.45</v>
      </c>
      <c r="J94" t="n">
        <v>13.99</v>
      </c>
      <c r="K94" t="n">
        <v>17.82</v>
      </c>
      <c r="L94" t="n">
        <v>-9.779999999999999</v>
      </c>
      <c r="M94" t="n">
        <v>-7.13</v>
      </c>
      <c r="N94" t="inlineStr">
        <is>
          <t>-</t>
        </is>
      </c>
      <c r="O94" t="inlineStr">
        <is>
          <t>-</t>
        </is>
      </c>
    </row>
    <row r="95">
      <c r="A95" s="5" t="inlineStr">
        <is>
          <t>Op.Cashflow Wachstum 5J in %</t>
        </is>
      </c>
      <c r="B95" s="5" t="inlineStr">
        <is>
          <t>Op.Cashflow Wachstum 5Y in %</t>
        </is>
      </c>
      <c r="C95" t="n">
        <v>-4.19</v>
      </c>
      <c r="D95" t="n">
        <v>-7.31</v>
      </c>
      <c r="E95" t="n">
        <v>25.97</v>
      </c>
      <c r="F95" t="n">
        <v>23.09</v>
      </c>
      <c r="G95" t="n">
        <v>39.9</v>
      </c>
      <c r="H95" t="n">
        <v>31.59</v>
      </c>
      <c r="I95" t="n">
        <v>42.08</v>
      </c>
      <c r="J95" t="n">
        <v>4.12</v>
      </c>
      <c r="K95" t="n">
        <v>2.02</v>
      </c>
      <c r="L95" t="inlineStr">
        <is>
          <t>-</t>
        </is>
      </c>
      <c r="M95" t="inlineStr">
        <is>
          <t>-</t>
        </is>
      </c>
      <c r="N95" t="inlineStr">
        <is>
          <t>-</t>
        </is>
      </c>
      <c r="O95" t="inlineStr">
        <is>
          <t>-</t>
        </is>
      </c>
    </row>
    <row r="96">
      <c r="A96" s="5" t="inlineStr">
        <is>
          <t>Op.Cashflow Wachstum 10J in %</t>
        </is>
      </c>
      <c r="B96" s="5" t="inlineStr">
        <is>
          <t>Op.Cashflow Wachstum 10Y in %</t>
        </is>
      </c>
      <c r="C96" t="n">
        <v>13.7</v>
      </c>
      <c r="D96" t="n">
        <v>17.39</v>
      </c>
      <c r="E96" t="n">
        <v>15.04</v>
      </c>
      <c r="F96" t="n">
        <v>12.55</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1284</v>
      </c>
      <c r="D97" t="n">
        <v>1167</v>
      </c>
      <c r="E97" t="n">
        <v>908</v>
      </c>
      <c r="F97" t="n">
        <v>2161</v>
      </c>
      <c r="G97" t="n">
        <v>2192</v>
      </c>
      <c r="H97" t="n">
        <v>737</v>
      </c>
      <c r="I97" t="n">
        <v>548</v>
      </c>
      <c r="J97" t="n">
        <v>956</v>
      </c>
      <c r="K97" t="n">
        <v>1731</v>
      </c>
      <c r="L97" t="n">
        <v>1925</v>
      </c>
      <c r="M97" t="n">
        <v>1467</v>
      </c>
      <c r="N97" t="n">
        <v>1310</v>
      </c>
      <c r="O97" t="n">
        <v>664</v>
      </c>
      <c r="P97" t="n">
        <v>664</v>
      </c>
    </row>
  </sheetData>
  <pageMargins bottom="1" footer="0.5" header="0.5" left="0.75" right="0.75" top="1"/>
</worksheet>
</file>

<file path=xl/worksheets/sheet67.xml><?xml version="1.0" encoding="utf-8"?>
<worksheet xmlns="http://schemas.openxmlformats.org/spreadsheetml/2006/main">
  <sheetPr>
    <outlinePr summaryBelow="1" summaryRight="1"/>
    <pageSetUpPr/>
  </sheetPr>
  <dimension ref="A1:N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10"/>
  </cols>
  <sheetData>
    <row r="1">
      <c r="A1" s="1" t="inlineStr">
        <is>
          <t xml:space="preserve">PENNON GROUP </t>
        </is>
      </c>
      <c r="B1" s="2" t="inlineStr">
        <is>
          <t>WKN: A0J371  ISIN: GB00B18V8630  US-Symbol:PEGRF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+44-01392-446677</t>
        </is>
      </c>
      <c r="G4" t="inlineStr">
        <is>
          <t>03.04.2020</t>
        </is>
      </c>
      <c r="H4" t="inlineStr">
        <is>
          <t>Dividend Payout</t>
        </is>
      </c>
      <c r="J4" t="inlineStr">
        <is>
          <t>Lazard Asset Management LLC</t>
        </is>
      </c>
      <c r="L4" t="inlineStr">
        <is>
          <t>9,98%</t>
        </is>
      </c>
    </row>
    <row r="5">
      <c r="A5" s="5" t="inlineStr">
        <is>
          <t>Ticker</t>
        </is>
      </c>
      <c r="B5" t="inlineStr">
        <is>
          <t>3PNA</t>
        </is>
      </c>
      <c r="C5" s="5" t="inlineStr">
        <is>
          <t>Fax</t>
        </is>
      </c>
      <c r="D5" s="5" t="inlineStr"/>
      <c r="E5" t="inlineStr">
        <is>
          <t>-</t>
        </is>
      </c>
      <c r="G5" t="inlineStr">
        <is>
          <t>02.06.2020</t>
        </is>
      </c>
      <c r="H5" t="inlineStr">
        <is>
          <t>Preliminary Results</t>
        </is>
      </c>
      <c r="J5" t="inlineStr">
        <is>
          <t>Pictet Asset Management SA</t>
        </is>
      </c>
      <c r="L5" t="inlineStr">
        <is>
          <t>6,10%</t>
        </is>
      </c>
    </row>
    <row r="6">
      <c r="A6" s="5" t="inlineStr">
        <is>
          <t>Gelistet Seit / Listed Since</t>
        </is>
      </c>
      <c r="B6" t="inlineStr">
        <is>
          <t>-</t>
        </is>
      </c>
      <c r="C6" s="5" t="inlineStr">
        <is>
          <t>Internet</t>
        </is>
      </c>
      <c r="D6" s="5" t="inlineStr"/>
      <c r="E6" t="inlineStr">
        <is>
          <t>http://www.pennon-group.co.uk/pennongroup</t>
        </is>
      </c>
      <c r="J6" t="inlineStr">
        <is>
          <t>BlackRock, Inc.</t>
        </is>
      </c>
      <c r="L6" t="inlineStr">
        <is>
          <t>5,00%</t>
        </is>
      </c>
    </row>
    <row r="7">
      <c r="A7" s="5" t="inlineStr">
        <is>
          <t>Nominalwert / Nominal Value</t>
        </is>
      </c>
      <c r="B7" t="inlineStr">
        <is>
          <t>0,41</t>
        </is>
      </c>
      <c r="C7" s="5" t="inlineStr">
        <is>
          <t>Inv. Relations Telefon / Phone</t>
        </is>
      </c>
      <c r="D7" s="5" t="inlineStr"/>
      <c r="E7" t="inlineStr">
        <is>
          <t>+44-01392-443-564</t>
        </is>
      </c>
      <c r="J7" t="inlineStr">
        <is>
          <t>Ameriprise Financial, Inc.</t>
        </is>
      </c>
      <c r="L7" t="inlineStr">
        <is>
          <t>4,84%</t>
        </is>
      </c>
    </row>
    <row r="8">
      <c r="A8" s="5" t="inlineStr">
        <is>
          <t>Land / Country</t>
        </is>
      </c>
      <c r="B8" t="inlineStr">
        <is>
          <t>Großbritannien</t>
        </is>
      </c>
      <c r="C8" s="5" t="inlineStr">
        <is>
          <t>Inv. Relations E-Mail</t>
        </is>
      </c>
      <c r="D8" s="5" t="inlineStr"/>
      <c r="E8" t="inlineStr">
        <is>
          <t>IR@pennon-group.co.uk</t>
        </is>
      </c>
      <c r="J8" t="inlineStr">
        <is>
          <t>RARE Infrastructure Limited</t>
        </is>
      </c>
      <c r="L8" t="inlineStr">
        <is>
          <t>4,61%</t>
        </is>
      </c>
    </row>
    <row r="9">
      <c r="A9" s="5" t="inlineStr">
        <is>
          <t>Währung / Currency</t>
        </is>
      </c>
      <c r="B9" t="inlineStr">
        <is>
          <t>GBP</t>
        </is>
      </c>
      <c r="C9" s="5" t="inlineStr">
        <is>
          <t>Kontaktperson / Contact Person</t>
        </is>
      </c>
      <c r="D9" s="5" t="inlineStr"/>
      <c r="E9" t="inlineStr">
        <is>
          <t>Susan Davy</t>
        </is>
      </c>
      <c r="J9" t="inlineStr">
        <is>
          <t>Invesco Limited</t>
        </is>
      </c>
      <c r="L9" t="inlineStr">
        <is>
          <t>4,10%</t>
        </is>
      </c>
    </row>
    <row r="10">
      <c r="A10" s="5" t="inlineStr">
        <is>
          <t>Branche / Industry</t>
        </is>
      </c>
      <c r="B10" t="inlineStr">
        <is>
          <t>Others Utilities</t>
        </is>
      </c>
      <c r="C10" s="5" t="inlineStr"/>
      <c r="D10" s="5" t="inlineStr"/>
      <c r="J10" t="inlineStr">
        <is>
          <t>Freefloat</t>
        </is>
      </c>
      <c r="L10" t="inlineStr">
        <is>
          <t>65,37%</t>
        </is>
      </c>
    </row>
    <row r="11">
      <c r="A11" s="5" t="inlineStr">
        <is>
          <t>Sektor / Sector</t>
        </is>
      </c>
      <c r="B11" t="inlineStr">
        <is>
          <t>Provider</t>
        </is>
      </c>
    </row>
    <row r="12">
      <c r="A12" s="5" t="inlineStr">
        <is>
          <t>Typ / Genre</t>
        </is>
      </c>
      <c r="B12" t="inlineStr">
        <is>
          <t>Namensaktie</t>
        </is>
      </c>
    </row>
    <row r="13">
      <c r="A13" s="5" t="inlineStr">
        <is>
          <t>Adresse / Address</t>
        </is>
      </c>
      <c r="B13" t="inlineStr">
        <is>
          <t>Pennon Group PlcPeninsula House, Rydon Lane  UK-Exeter Devon EX2 7HR</t>
        </is>
      </c>
    </row>
    <row r="14">
      <c r="A14" s="5" t="inlineStr">
        <is>
          <t>Management</t>
        </is>
      </c>
      <c r="B14" t="inlineStr">
        <is>
          <t>Christopher Loughlin, Susan Davy</t>
        </is>
      </c>
    </row>
    <row r="15">
      <c r="A15" s="5" t="inlineStr">
        <is>
          <t>Aufsichtsrat / Board</t>
        </is>
      </c>
      <c r="B15" t="inlineStr">
        <is>
          <t>Sir John Parker, Christopher Loughlin, Susan Davy, Gill Rider, Neil Cooper, Iain Evans, Claire Ighodaro</t>
        </is>
      </c>
    </row>
    <row r="16">
      <c r="A16" s="5" t="inlineStr">
        <is>
          <t>Beschreibung</t>
        </is>
      </c>
      <c r="B16" t="inlineStr">
        <is>
          <t>Pennon Group Plc ist eine Unternehmensgruppe, die im Bereich Energieversorgung und in der Bewirtschaftung von Wasser und Abfall tätig ist. Die Geschäftstätigkeiten des Konzerns werden durch die Tochtergesellschaften South West Water Limited, Bournemouth Water Limited und Viridor Limited ausgeübt. South West Water und Bournemouth Water bieten Wasser- und Abwasserservice für Devon, Cornwall und Teile von Somerset und Dorset an und bedienen mit ihrem Wasserversorgungsnetz, Kanalisationsleitungen, Abwasserwerken und Wasseraufbereitungsanlagen über 1.7 Millionen Einwohner. Viridor Limited ist eines der führenden britischen Unternehmen in der Abfallbewirtschaftung und in der Stromerzeugung aus erneuerbaren Energien. Sie verfügt über Recyclinganlagen (MRFs), spezielle Glasrecyclinganlagen, Abfalltransferstationen, Kläranlagen, Hausmüllverwertungsanlagen (HWRS), Kompostierungswerke und EFW- (Energie aus Abfall) und Deponiegas-Kraftwerke. Viridor ist einer der grössten Deponiebetreiber in Grossbritannien für private, gewerbliche und industrielle feste und flüssige Abfälle, Labor- und klinische Abfälle, Stahl- und industrielle Abfälle, elektronische Gegenstände, schadhafte und überschüssige Rohstoffe, Lösungsmittel wie auch für Abwasser von Malergeschäften und Lackierereien. Der Hauptsitz von Pennon Group Plc ist Exeter Devon, UK. Copyright 2014 FINANCE BASE AG</t>
        </is>
      </c>
    </row>
    <row r="17">
      <c r="A17" s="5" t="inlineStr">
        <is>
          <t>Profile</t>
        </is>
      </c>
      <c r="B17" t="inlineStr">
        <is>
          <t>Pennon Group Plc is a group of companies that is active in energy supply and in the management of water and waste. The company's activities are carried out by the subsidiaries South West Water Limited, Bournemouth Water Limited and Viridor Limited. South West Water and Bournemouth Water provide water and wastewater services to Devon, Cornwall and parts of Somerset and Dorset, and operate with their water mains, sewer lines, sewage plants and water treatment plants over 1.7 million inhabitants. Viridor Limited is one of the UK's leading companies in the waste management and power generation from renewable sources. It has recycling facilities (MRFs), special glass recycling plants, waste transfer stations, water treatment plants, household waste recycling facilities (HWRS), composting plants and EFW (energy from waste) and landfill gas power plants. Viridor is one of the largest landfill operator in the UK for residential, commercial and industrial solid and liquid wastes, laboratory and medical waste incinerators, steel and industrial waste, electronic items, damaged and surplus raw materials, solvents as well as waste water from painting shops and paint shops. The headquarters of Pennon Group Plc is Exeter Devon,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row>
    <row r="19">
      <c r="A19" s="5" t="inlineStr">
        <is>
          <t>Bilanz in Mio.  GBP per  31.03</t>
        </is>
      </c>
      <c r="B19" s="5" t="inlineStr">
        <is>
          <t>Balance Sheet in M  GBP per  31.03</t>
        </is>
      </c>
      <c r="C19" s="5" t="n">
        <v>2019</v>
      </c>
      <c r="D19" s="5" t="n">
        <v>2018</v>
      </c>
      <c r="E19" s="5" t="n">
        <v>2017</v>
      </c>
      <c r="F19" s="5" t="n">
        <v>2016</v>
      </c>
      <c r="G19" s="5" t="n">
        <v>2015</v>
      </c>
      <c r="H19" s="5" t="n">
        <v>2014</v>
      </c>
      <c r="I19" s="5" t="n">
        <v>2013</v>
      </c>
      <c r="J19" s="5" t="n">
        <v>2012</v>
      </c>
      <c r="K19" s="5" t="n">
        <v>2011</v>
      </c>
      <c r="L19" s="5" t="n">
        <v>2010</v>
      </c>
      <c r="M19" s="5" t="n">
        <v>2009</v>
      </c>
      <c r="N19" s="5" t="n">
        <v>2008</v>
      </c>
    </row>
    <row r="20">
      <c r="A20" s="5" t="inlineStr">
        <is>
          <t>Umsatz</t>
        </is>
      </c>
      <c r="B20" s="5" t="inlineStr">
        <is>
          <t>Revenue</t>
        </is>
      </c>
      <c r="C20" t="n">
        <v>1478</v>
      </c>
      <c r="D20" t="n">
        <v>1396</v>
      </c>
      <c r="E20" t="n">
        <v>1353</v>
      </c>
      <c r="F20" t="n">
        <v>1352</v>
      </c>
      <c r="G20" t="n">
        <v>1357</v>
      </c>
      <c r="H20" t="n">
        <v>1321</v>
      </c>
      <c r="I20" t="n">
        <v>1201</v>
      </c>
      <c r="J20" t="n">
        <v>1233</v>
      </c>
      <c r="K20" t="n">
        <v>1159</v>
      </c>
      <c r="L20" t="n">
        <v>1069</v>
      </c>
      <c r="M20" t="n">
        <v>952.9</v>
      </c>
      <c r="N20" t="n">
        <v>875</v>
      </c>
    </row>
    <row r="21">
      <c r="A21" s="5" t="inlineStr">
        <is>
          <t>Operatives Ergebnis (EBIT)</t>
        </is>
      </c>
      <c r="B21" s="5" t="inlineStr">
        <is>
          <t>EBIT Earning Before Interest &amp; Tax</t>
        </is>
      </c>
      <c r="C21" t="n">
        <v>325.3</v>
      </c>
      <c r="D21" t="n">
        <v>327.1</v>
      </c>
      <c r="E21" t="n">
        <v>293.9</v>
      </c>
      <c r="F21" t="n">
        <v>251.6</v>
      </c>
      <c r="G21" t="n">
        <v>232.9</v>
      </c>
      <c r="H21" t="n">
        <v>208.9</v>
      </c>
      <c r="I21" t="n">
        <v>57.4</v>
      </c>
      <c r="J21" t="n">
        <v>268.8</v>
      </c>
      <c r="K21" t="n">
        <v>260.9</v>
      </c>
      <c r="L21" t="n">
        <v>264.3</v>
      </c>
      <c r="M21" t="n">
        <v>252.8</v>
      </c>
      <c r="N21" t="n">
        <v>236.8</v>
      </c>
    </row>
    <row r="22">
      <c r="A22" s="5" t="inlineStr">
        <is>
          <t>Finanzergebnis</t>
        </is>
      </c>
      <c r="B22" s="5" t="inlineStr">
        <is>
          <t>Financial Result</t>
        </is>
      </c>
      <c r="C22" t="n">
        <v>-65</v>
      </c>
      <c r="D22" t="n">
        <v>-64.2</v>
      </c>
      <c r="E22" t="n">
        <v>-83.40000000000001</v>
      </c>
      <c r="F22" t="n">
        <v>-45.3</v>
      </c>
      <c r="G22" t="n">
        <v>-35.9</v>
      </c>
      <c r="H22" t="n">
        <v>-50.2</v>
      </c>
      <c r="I22" t="n">
        <v>-35.6</v>
      </c>
      <c r="J22" t="n">
        <v>-68.3</v>
      </c>
      <c r="K22" t="n">
        <v>-72.40000000000001</v>
      </c>
      <c r="L22" t="n">
        <v>-80.5</v>
      </c>
      <c r="M22" t="n">
        <v>-93.7</v>
      </c>
      <c r="N22" t="n">
        <v>-87.2</v>
      </c>
    </row>
    <row r="23">
      <c r="A23" s="5" t="inlineStr">
        <is>
          <t>Ergebnis vor Steuer (EBT)</t>
        </is>
      </c>
      <c r="B23" s="5" t="inlineStr">
        <is>
          <t>EBT Earning Before Tax</t>
        </is>
      </c>
      <c r="C23" t="n">
        <v>260.3</v>
      </c>
      <c r="D23" t="n">
        <v>262.9</v>
      </c>
      <c r="E23" t="n">
        <v>210.5</v>
      </c>
      <c r="F23" t="n">
        <v>206.3</v>
      </c>
      <c r="G23" t="n">
        <v>197</v>
      </c>
      <c r="H23" t="n">
        <v>158.7</v>
      </c>
      <c r="I23" t="n">
        <v>21.8</v>
      </c>
      <c r="J23" t="n">
        <v>200.5</v>
      </c>
      <c r="K23" t="n">
        <v>188.5</v>
      </c>
      <c r="L23" t="n">
        <v>183.8</v>
      </c>
      <c r="M23" t="n">
        <v>159.1</v>
      </c>
      <c r="N23" t="n">
        <v>149.6</v>
      </c>
    </row>
    <row r="24">
      <c r="A24" s="5" t="inlineStr">
        <is>
          <t>Ergebnis nach Steuer</t>
        </is>
      </c>
      <c r="B24" s="5" t="inlineStr">
        <is>
          <t>Earnings after tax</t>
        </is>
      </c>
      <c r="C24" t="n">
        <v>222.6</v>
      </c>
      <c r="D24" t="n">
        <v>221.9</v>
      </c>
      <c r="E24" t="n">
        <v>180.5</v>
      </c>
      <c r="F24" t="n">
        <v>168.3</v>
      </c>
      <c r="G24" t="n">
        <v>142.3</v>
      </c>
      <c r="H24" t="n">
        <v>158.1</v>
      </c>
      <c r="I24" t="n">
        <v>26.9</v>
      </c>
      <c r="J24" t="n">
        <v>172.4</v>
      </c>
      <c r="K24" t="n">
        <v>171.6</v>
      </c>
      <c r="L24" t="n">
        <v>139.5</v>
      </c>
      <c r="M24" t="n">
        <v>91.5</v>
      </c>
      <c r="N24" t="n">
        <v>133.6</v>
      </c>
    </row>
    <row r="25">
      <c r="A25" s="5" t="inlineStr">
        <is>
          <t>Minderheitenanteil</t>
        </is>
      </c>
      <c r="B25" s="5" t="inlineStr">
        <is>
          <t>Minority Share</t>
        </is>
      </c>
      <c r="C25" t="n">
        <v>-8.300000000000001</v>
      </c>
      <c r="D25" t="n">
        <v>-21.3</v>
      </c>
      <c r="E25" t="n">
        <v>-16.2</v>
      </c>
      <c r="F25" t="n">
        <v>-16.2</v>
      </c>
      <c r="G25" t="n">
        <v>-16</v>
      </c>
      <c r="H25" t="n">
        <v>-15.6</v>
      </c>
      <c r="I25" t="inlineStr">
        <is>
          <t>-</t>
        </is>
      </c>
      <c r="J25" t="inlineStr">
        <is>
          <t>-</t>
        </is>
      </c>
      <c r="K25" t="inlineStr">
        <is>
          <t>-</t>
        </is>
      </c>
      <c r="L25" t="inlineStr">
        <is>
          <t>-</t>
        </is>
      </c>
      <c r="M25" t="inlineStr">
        <is>
          <t>-</t>
        </is>
      </c>
      <c r="N25" t="inlineStr">
        <is>
          <t>-</t>
        </is>
      </c>
    </row>
    <row r="26">
      <c r="A26" s="5" t="inlineStr">
        <is>
          <t>Jahresüberschuss/-fehlbetrag</t>
        </is>
      </c>
      <c r="B26" s="5" t="inlineStr">
        <is>
          <t>Net Profit</t>
        </is>
      </c>
      <c r="C26" t="n">
        <v>214.3</v>
      </c>
      <c r="D26" t="n">
        <v>200.6</v>
      </c>
      <c r="E26" t="n">
        <v>164.3</v>
      </c>
      <c r="F26" t="n">
        <v>152.1</v>
      </c>
      <c r="G26" t="n">
        <v>126.3</v>
      </c>
      <c r="H26" t="n">
        <v>142.5</v>
      </c>
      <c r="I26" t="n">
        <v>26.9</v>
      </c>
      <c r="J26" t="n">
        <v>172.4</v>
      </c>
      <c r="K26" t="n">
        <v>171.6</v>
      </c>
      <c r="L26" t="n">
        <v>139.5</v>
      </c>
      <c r="M26" t="n">
        <v>91.5</v>
      </c>
      <c r="N26" t="n">
        <v>133.6</v>
      </c>
    </row>
    <row r="27">
      <c r="A27" s="5" t="inlineStr">
        <is>
          <t>Summe Umlaufvermögen</t>
        </is>
      </c>
      <c r="B27" s="5" t="inlineStr">
        <is>
          <t>Current Assets</t>
        </is>
      </c>
      <c r="C27" t="n">
        <v>1095</v>
      </c>
      <c r="D27" t="n">
        <v>1039</v>
      </c>
      <c r="E27" t="n">
        <v>974.3</v>
      </c>
      <c r="F27" t="n">
        <v>985.8</v>
      </c>
      <c r="G27" t="n">
        <v>1082</v>
      </c>
      <c r="H27" t="n">
        <v>906.4</v>
      </c>
      <c r="I27" t="n">
        <v>924.4</v>
      </c>
      <c r="J27" t="n">
        <v>682.9</v>
      </c>
      <c r="K27" t="n">
        <v>791.3</v>
      </c>
      <c r="L27" t="n">
        <v>698.6</v>
      </c>
      <c r="M27" t="n">
        <v>537.4</v>
      </c>
      <c r="N27" t="n">
        <v>540.6</v>
      </c>
    </row>
    <row r="28">
      <c r="A28" s="5" t="inlineStr">
        <is>
          <t>Summe Anlagevermögen</t>
        </is>
      </c>
      <c r="B28" s="5" t="inlineStr">
        <is>
          <t>Fixed Assets</t>
        </is>
      </c>
      <c r="C28" t="n">
        <v>5365</v>
      </c>
      <c r="D28" t="n">
        <v>5125</v>
      </c>
      <c r="E28" t="n">
        <v>4937</v>
      </c>
      <c r="F28" t="n">
        <v>4677</v>
      </c>
      <c r="G28" t="n">
        <v>4326</v>
      </c>
      <c r="H28" t="n">
        <v>4077</v>
      </c>
      <c r="I28" t="n">
        <v>3846</v>
      </c>
      <c r="J28" t="n">
        <v>3588</v>
      </c>
      <c r="K28" t="n">
        <v>3344</v>
      </c>
      <c r="L28" t="n">
        <v>3183</v>
      </c>
      <c r="M28" t="n">
        <v>3029</v>
      </c>
      <c r="N28" t="n">
        <v>2924</v>
      </c>
    </row>
    <row r="29">
      <c r="A29" s="5" t="inlineStr">
        <is>
          <t>Summe Aktiva</t>
        </is>
      </c>
      <c r="B29" s="5" t="inlineStr">
        <is>
          <t>Total Assets</t>
        </is>
      </c>
      <c r="C29" t="n">
        <v>6460</v>
      </c>
      <c r="D29" t="n">
        <v>6164</v>
      </c>
      <c r="E29" t="n">
        <v>5911</v>
      </c>
      <c r="F29" t="n">
        <v>5663</v>
      </c>
      <c r="G29" t="n">
        <v>5408</v>
      </c>
      <c r="H29" t="n">
        <v>4983</v>
      </c>
      <c r="I29" t="n">
        <v>4770</v>
      </c>
      <c r="J29" t="n">
        <v>4271</v>
      </c>
      <c r="K29" t="n">
        <v>4136</v>
      </c>
      <c r="L29" t="n">
        <v>3882</v>
      </c>
      <c r="M29" t="n">
        <v>3567</v>
      </c>
      <c r="N29" t="n">
        <v>3465</v>
      </c>
    </row>
    <row r="30">
      <c r="A30" s="5" t="inlineStr">
        <is>
          <t>Summe kurzfristiges Fremdkapital</t>
        </is>
      </c>
      <c r="B30" s="5" t="inlineStr">
        <is>
          <t>Short-Term Debt</t>
        </is>
      </c>
      <c r="C30" t="n">
        <v>511.1</v>
      </c>
      <c r="D30" t="n">
        <v>626.2</v>
      </c>
      <c r="E30" t="n">
        <v>519.9</v>
      </c>
      <c r="F30" t="n">
        <v>436.7</v>
      </c>
      <c r="G30" t="n">
        <v>495.9</v>
      </c>
      <c r="H30" t="n">
        <v>664.5</v>
      </c>
      <c r="I30" t="n">
        <v>545.1</v>
      </c>
      <c r="J30" t="n">
        <v>669.9</v>
      </c>
      <c r="K30" t="n">
        <v>459.1</v>
      </c>
      <c r="L30" t="n">
        <v>533.5</v>
      </c>
      <c r="M30" t="n">
        <v>495.3</v>
      </c>
      <c r="N30" t="n">
        <v>339.9</v>
      </c>
    </row>
    <row r="31">
      <c r="A31" s="5" t="inlineStr">
        <is>
          <t>Summe langfristiges Fremdkapital</t>
        </is>
      </c>
      <c r="B31" s="5" t="inlineStr">
        <is>
          <t>Long-Term Debt</t>
        </is>
      </c>
      <c r="C31" t="n">
        <v>4269</v>
      </c>
      <c r="D31" t="n">
        <v>3899</v>
      </c>
      <c r="E31" t="n">
        <v>3882</v>
      </c>
      <c r="F31" t="n">
        <v>3738</v>
      </c>
      <c r="G31" t="n">
        <v>3558</v>
      </c>
      <c r="H31" t="n">
        <v>3121</v>
      </c>
      <c r="I31" t="n">
        <v>3161</v>
      </c>
      <c r="J31" t="n">
        <v>2779</v>
      </c>
      <c r="K31" t="n">
        <v>2897</v>
      </c>
      <c r="L31" t="n">
        <v>2688</v>
      </c>
      <c r="M31" t="n">
        <v>2474</v>
      </c>
      <c r="N31" t="n">
        <v>2485</v>
      </c>
    </row>
    <row r="32">
      <c r="A32" s="5" t="inlineStr">
        <is>
          <t>Summe Fremdkapital</t>
        </is>
      </c>
      <c r="B32" s="5" t="inlineStr">
        <is>
          <t>Total Liabilities</t>
        </is>
      </c>
      <c r="C32" t="n">
        <v>4780</v>
      </c>
      <c r="D32" t="n">
        <v>4525</v>
      </c>
      <c r="E32" t="n">
        <v>4402</v>
      </c>
      <c r="F32" t="n">
        <v>4175</v>
      </c>
      <c r="G32" t="n">
        <v>4054</v>
      </c>
      <c r="H32" t="n">
        <v>3785</v>
      </c>
      <c r="I32" t="n">
        <v>3706</v>
      </c>
      <c r="J32" t="n">
        <v>3449</v>
      </c>
      <c r="K32" t="n">
        <v>3356</v>
      </c>
      <c r="L32" t="n">
        <v>3221</v>
      </c>
      <c r="M32" t="n">
        <v>2969</v>
      </c>
      <c r="N32" t="n">
        <v>2824</v>
      </c>
    </row>
    <row r="33">
      <c r="A33" s="5" t="inlineStr">
        <is>
          <t>Minderheitenanteil</t>
        </is>
      </c>
      <c r="B33" s="5" t="inlineStr">
        <is>
          <t>Minority Share</t>
        </is>
      </c>
      <c r="C33" t="n">
        <v>297.9</v>
      </c>
      <c r="D33" t="n">
        <v>298.2</v>
      </c>
      <c r="E33" t="n">
        <v>294.8</v>
      </c>
      <c r="F33" t="n">
        <v>294.8</v>
      </c>
      <c r="G33" t="n">
        <v>294.8</v>
      </c>
      <c r="H33" t="inlineStr">
        <is>
          <t>-</t>
        </is>
      </c>
      <c r="I33" t="inlineStr">
        <is>
          <t>-</t>
        </is>
      </c>
      <c r="J33" t="inlineStr">
        <is>
          <t>-</t>
        </is>
      </c>
      <c r="K33" t="inlineStr">
        <is>
          <t>-</t>
        </is>
      </c>
      <c r="L33" t="inlineStr">
        <is>
          <t>-</t>
        </is>
      </c>
      <c r="M33" t="inlineStr">
        <is>
          <t>-</t>
        </is>
      </c>
      <c r="N33" t="inlineStr">
        <is>
          <t>-</t>
        </is>
      </c>
    </row>
    <row r="34">
      <c r="A34" s="5" t="inlineStr">
        <is>
          <t>Summe Eigenkapital</t>
        </is>
      </c>
      <c r="B34" s="5" t="inlineStr">
        <is>
          <t>Equity</t>
        </is>
      </c>
      <c r="C34" t="n">
        <v>1382</v>
      </c>
      <c r="D34" t="n">
        <v>1341</v>
      </c>
      <c r="E34" t="n">
        <v>1214</v>
      </c>
      <c r="F34" t="n">
        <v>1193</v>
      </c>
      <c r="G34" t="n">
        <v>1059</v>
      </c>
      <c r="H34" t="n">
        <v>902.8</v>
      </c>
      <c r="I34" t="n">
        <v>1064</v>
      </c>
      <c r="J34" t="n">
        <v>822.1</v>
      </c>
      <c r="K34" t="n">
        <v>779.5</v>
      </c>
      <c r="L34" t="n">
        <v>660.9</v>
      </c>
      <c r="M34" t="n">
        <v>597.1</v>
      </c>
      <c r="N34" t="n">
        <v>640.3</v>
      </c>
    </row>
    <row r="35">
      <c r="A35" s="5" t="inlineStr">
        <is>
          <t>Summe Passiva</t>
        </is>
      </c>
      <c r="B35" s="5" t="inlineStr">
        <is>
          <t>Liabilities &amp; Shareholder Equity</t>
        </is>
      </c>
      <c r="C35" t="n">
        <v>6460</v>
      </c>
      <c r="D35" t="n">
        <v>6164</v>
      </c>
      <c r="E35" t="n">
        <v>5911</v>
      </c>
      <c r="F35" t="n">
        <v>5663</v>
      </c>
      <c r="G35" t="n">
        <v>5408</v>
      </c>
      <c r="H35" t="n">
        <v>4983</v>
      </c>
      <c r="I35" t="n">
        <v>4770</v>
      </c>
      <c r="J35" t="n">
        <v>4271</v>
      </c>
      <c r="K35" t="n">
        <v>4136</v>
      </c>
      <c r="L35" t="n">
        <v>3882</v>
      </c>
      <c r="M35" t="n">
        <v>3567</v>
      </c>
      <c r="N35" t="n">
        <v>3465</v>
      </c>
    </row>
    <row r="36">
      <c r="A36" s="5" t="inlineStr">
        <is>
          <t>Mio.Aktien im Umlauf</t>
        </is>
      </c>
      <c r="B36" s="5" t="inlineStr">
        <is>
          <t>Million shares outstanding</t>
        </is>
      </c>
      <c r="C36" t="n">
        <v>420.52</v>
      </c>
      <c r="D36" t="n">
        <v>419.74</v>
      </c>
      <c r="E36" t="n">
        <v>413.89</v>
      </c>
      <c r="F36" t="n">
        <v>412.34</v>
      </c>
      <c r="G36" t="n">
        <v>398.72</v>
      </c>
      <c r="H36" t="n">
        <v>370.55</v>
      </c>
      <c r="I36" t="n">
        <v>364.7</v>
      </c>
      <c r="J36" t="n">
        <v>360.6</v>
      </c>
      <c r="K36" t="n">
        <v>357</v>
      </c>
      <c r="L36" t="n">
        <v>352.1</v>
      </c>
      <c r="M36" t="n">
        <v>349.4</v>
      </c>
      <c r="N36" t="n">
        <v>348.8</v>
      </c>
    </row>
    <row r="37">
      <c r="A37" s="5" t="inlineStr">
        <is>
          <t>Gezeichnetes Kapital (in Mio.)</t>
        </is>
      </c>
      <c r="B37" s="5" t="inlineStr">
        <is>
          <t>Subscribed Capital in M</t>
        </is>
      </c>
      <c r="C37" t="n">
        <v>171.1</v>
      </c>
      <c r="D37" t="n">
        <v>170.8</v>
      </c>
      <c r="E37" t="n">
        <v>168.4</v>
      </c>
      <c r="F37" t="n">
        <v>167.8</v>
      </c>
      <c r="G37" t="n">
        <v>162.4</v>
      </c>
      <c r="H37" t="n">
        <v>151.3</v>
      </c>
      <c r="I37" t="n">
        <v>149.2</v>
      </c>
      <c r="J37" t="n">
        <v>148.2</v>
      </c>
      <c r="K37" t="n">
        <v>147</v>
      </c>
      <c r="L37" t="n">
        <v>145.3</v>
      </c>
      <c r="M37" t="n">
        <v>144.5</v>
      </c>
      <c r="N37" t="n">
        <v>144.5</v>
      </c>
    </row>
    <row r="38">
      <c r="A38" s="5" t="inlineStr">
        <is>
          <t>Ergebnis je Aktie (brutto)</t>
        </is>
      </c>
      <c r="B38" s="5" t="inlineStr">
        <is>
          <t>Earnings per share</t>
        </is>
      </c>
      <c r="C38" t="n">
        <v>0.62</v>
      </c>
      <c r="D38" t="n">
        <v>0.63</v>
      </c>
      <c r="E38" t="n">
        <v>0.51</v>
      </c>
      <c r="F38" t="n">
        <v>0.5</v>
      </c>
      <c r="G38" t="n">
        <v>0.49</v>
      </c>
      <c r="H38" t="n">
        <v>0.43</v>
      </c>
      <c r="I38" t="n">
        <v>0.06</v>
      </c>
      <c r="J38" t="n">
        <v>0.5600000000000001</v>
      </c>
      <c r="K38" t="n">
        <v>0.53</v>
      </c>
      <c r="L38" t="n">
        <v>0.52</v>
      </c>
      <c r="M38" t="n">
        <v>0.46</v>
      </c>
      <c r="N38" t="n">
        <v>0.43</v>
      </c>
    </row>
    <row r="39">
      <c r="A39" s="5" t="inlineStr">
        <is>
          <t>Ergebnis je Aktie (unverwässert)</t>
        </is>
      </c>
      <c r="B39" s="5" t="inlineStr">
        <is>
          <t>Basic Earnings per share</t>
        </is>
      </c>
      <c r="C39" t="n">
        <v>0.51</v>
      </c>
      <c r="D39" t="n">
        <v>0.48</v>
      </c>
      <c r="E39" t="n">
        <v>0.4</v>
      </c>
      <c r="F39" t="n">
        <v>0.37</v>
      </c>
      <c r="G39" t="n">
        <v>0.32</v>
      </c>
      <c r="H39" t="n">
        <v>0.39</v>
      </c>
      <c r="I39" t="n">
        <v>0.07000000000000001</v>
      </c>
      <c r="J39" t="n">
        <v>0.48</v>
      </c>
      <c r="K39" t="n">
        <v>0.48</v>
      </c>
      <c r="L39" t="n">
        <v>0.4</v>
      </c>
      <c r="M39" t="n">
        <v>0.26</v>
      </c>
      <c r="N39" t="n">
        <v>0.38</v>
      </c>
    </row>
    <row r="40">
      <c r="A40" s="5" t="inlineStr">
        <is>
          <t>Ergebnis je Aktie (verwässert)</t>
        </is>
      </c>
      <c r="B40" s="5" t="inlineStr">
        <is>
          <t>Diluted Earnings per share</t>
        </is>
      </c>
      <c r="C40" t="n">
        <v>0.51</v>
      </c>
      <c r="D40" t="n">
        <v>0.48</v>
      </c>
      <c r="E40" t="n">
        <v>0.4</v>
      </c>
      <c r="F40" t="n">
        <v>0.37</v>
      </c>
      <c r="G40" t="n">
        <v>0.32</v>
      </c>
      <c r="H40" t="n">
        <v>0.39</v>
      </c>
      <c r="I40" t="n">
        <v>0.07000000000000001</v>
      </c>
      <c r="J40" t="n">
        <v>0.48</v>
      </c>
      <c r="K40" t="n">
        <v>0.48</v>
      </c>
      <c r="L40" t="n">
        <v>0.4</v>
      </c>
      <c r="M40" t="n">
        <v>0.26</v>
      </c>
      <c r="N40" t="n">
        <v>0.38</v>
      </c>
    </row>
    <row r="41">
      <c r="A41" s="5" t="inlineStr">
        <is>
          <t>Dividende je Aktie</t>
        </is>
      </c>
      <c r="B41" s="5" t="inlineStr">
        <is>
          <t>Dividend per share</t>
        </is>
      </c>
      <c r="C41" t="n">
        <v>0.41</v>
      </c>
      <c r="D41" t="n">
        <v>0.39</v>
      </c>
      <c r="E41" t="n">
        <v>0.36</v>
      </c>
      <c r="F41" t="n">
        <v>0.34</v>
      </c>
      <c r="G41" t="n">
        <v>0.32</v>
      </c>
      <c r="H41" t="n">
        <v>0.3</v>
      </c>
      <c r="I41" t="n">
        <v>0.28</v>
      </c>
      <c r="J41" t="n">
        <v>0.27</v>
      </c>
      <c r="K41" t="n">
        <v>0.25</v>
      </c>
      <c r="L41" t="n">
        <v>0.23</v>
      </c>
      <c r="M41" t="n">
        <v>0.21</v>
      </c>
      <c r="N41" t="n">
        <v>0.2</v>
      </c>
    </row>
    <row r="42">
      <c r="A42" s="5" t="inlineStr">
        <is>
          <t>Dividendenausschüttung in Mio</t>
        </is>
      </c>
      <c r="B42" s="5" t="inlineStr">
        <is>
          <t>Dividend Payment in M</t>
        </is>
      </c>
      <c r="C42" t="n">
        <v>162</v>
      </c>
      <c r="D42" t="n">
        <v>149.5</v>
      </c>
      <c r="E42" t="n">
        <v>138.5</v>
      </c>
      <c r="F42" t="n">
        <v>129.5</v>
      </c>
      <c r="G42" t="n">
        <v>117</v>
      </c>
      <c r="H42" t="inlineStr">
        <is>
          <t>-</t>
        </is>
      </c>
      <c r="I42" t="inlineStr">
        <is>
          <t>-</t>
        </is>
      </c>
      <c r="J42" t="inlineStr">
        <is>
          <t>-</t>
        </is>
      </c>
      <c r="K42" t="inlineStr">
        <is>
          <t>-</t>
        </is>
      </c>
      <c r="L42" t="inlineStr">
        <is>
          <t>-</t>
        </is>
      </c>
      <c r="M42" t="inlineStr">
        <is>
          <t>-</t>
        </is>
      </c>
      <c r="N42" t="inlineStr">
        <is>
          <t>-</t>
        </is>
      </c>
    </row>
    <row r="43">
      <c r="A43" s="5" t="inlineStr">
        <is>
          <t>Umsatz</t>
        </is>
      </c>
      <c r="B43" s="5" t="inlineStr">
        <is>
          <t>Revenue</t>
        </is>
      </c>
      <c r="C43" t="n">
        <v>3.52</v>
      </c>
      <c r="D43" t="n">
        <v>3.33</v>
      </c>
      <c r="E43" t="n">
        <v>3.27</v>
      </c>
      <c r="F43" t="n">
        <v>3.28</v>
      </c>
      <c r="G43" t="n">
        <v>3.4</v>
      </c>
      <c r="H43" t="n">
        <v>3.57</v>
      </c>
      <c r="I43" t="n">
        <v>3.29</v>
      </c>
      <c r="J43" t="n">
        <v>3.42</v>
      </c>
      <c r="K43" t="n">
        <v>3.25</v>
      </c>
      <c r="L43" t="n">
        <v>3.04</v>
      </c>
      <c r="M43" t="n">
        <v>2.73</v>
      </c>
      <c r="N43" t="n">
        <v>2.51</v>
      </c>
    </row>
    <row r="44">
      <c r="A44" s="5" t="inlineStr">
        <is>
          <t>Buchwert je Aktie</t>
        </is>
      </c>
      <c r="B44" s="5" t="inlineStr">
        <is>
          <t>Book value per share</t>
        </is>
      </c>
      <c r="C44" t="n">
        <v>3.29</v>
      </c>
      <c r="D44" t="n">
        <v>3.19</v>
      </c>
      <c r="E44" t="n">
        <v>2.93</v>
      </c>
      <c r="F44" t="n">
        <v>2.89</v>
      </c>
      <c r="G44" t="n">
        <v>2.66</v>
      </c>
      <c r="H44" t="n">
        <v>2.44</v>
      </c>
      <c r="I44" t="n">
        <v>2.92</v>
      </c>
      <c r="J44" t="n">
        <v>2.28</v>
      </c>
      <c r="K44" t="n">
        <v>2.18</v>
      </c>
      <c r="L44" t="n">
        <v>1.88</v>
      </c>
      <c r="M44" t="n">
        <v>1.71</v>
      </c>
      <c r="N44" t="n">
        <v>1.84</v>
      </c>
    </row>
    <row r="45">
      <c r="A45" s="5" t="inlineStr">
        <is>
          <t>Cashflow je Aktie</t>
        </is>
      </c>
      <c r="B45" s="5" t="inlineStr">
        <is>
          <t>Cashflow per share</t>
        </is>
      </c>
      <c r="C45" t="n">
        <v>0.68</v>
      </c>
      <c r="D45" t="n">
        <v>0.84</v>
      </c>
      <c r="E45" t="n">
        <v>0.77</v>
      </c>
      <c r="F45" t="n">
        <v>0.6</v>
      </c>
      <c r="G45" t="n">
        <v>0.7</v>
      </c>
      <c r="H45" t="n">
        <v>0.58</v>
      </c>
      <c r="I45" t="n">
        <v>0.68</v>
      </c>
      <c r="J45" t="n">
        <v>0.58</v>
      </c>
      <c r="K45" t="n">
        <v>0.71</v>
      </c>
      <c r="L45" t="n">
        <v>0.78</v>
      </c>
      <c r="M45" t="n">
        <v>0.5</v>
      </c>
      <c r="N45" t="n">
        <v>0.63</v>
      </c>
    </row>
    <row r="46">
      <c r="A46" s="5" t="inlineStr">
        <is>
          <t>Bilanzsumme je Aktie</t>
        </is>
      </c>
      <c r="B46" s="5" t="inlineStr">
        <is>
          <t>Total assets per share</t>
        </is>
      </c>
      <c r="C46" t="n">
        <v>15.36</v>
      </c>
      <c r="D46" t="n">
        <v>14.68</v>
      </c>
      <c r="E46" t="n">
        <v>14.28</v>
      </c>
      <c r="F46" t="n">
        <v>13.73</v>
      </c>
      <c r="G46" t="n">
        <v>13.56</v>
      </c>
      <c r="H46" t="n">
        <v>13.45</v>
      </c>
      <c r="I46" t="n">
        <v>13.08</v>
      </c>
      <c r="J46" t="n">
        <v>11.84</v>
      </c>
      <c r="K46" t="n">
        <v>11.58</v>
      </c>
      <c r="L46" t="n">
        <v>11.03</v>
      </c>
      <c r="M46" t="n">
        <v>10.21</v>
      </c>
      <c r="N46" t="n">
        <v>9.93</v>
      </c>
    </row>
    <row r="47">
      <c r="A47" s="5" t="inlineStr">
        <is>
          <t>Personal am Ende des Jahres</t>
        </is>
      </c>
      <c r="B47" s="5" t="inlineStr">
        <is>
          <t>Staff at the end of year</t>
        </is>
      </c>
      <c r="C47" t="n">
        <v>5239</v>
      </c>
      <c r="D47" t="n">
        <v>5014</v>
      </c>
      <c r="E47" t="n">
        <v>4799</v>
      </c>
      <c r="F47" t="n">
        <v>4987</v>
      </c>
      <c r="G47" t="n">
        <v>4558</v>
      </c>
      <c r="H47" t="n">
        <v>4451</v>
      </c>
      <c r="I47" t="n">
        <v>4584</v>
      </c>
      <c r="J47" t="n">
        <v>4529</v>
      </c>
      <c r="K47" t="n">
        <v>4252</v>
      </c>
      <c r="L47" t="n">
        <v>4087</v>
      </c>
      <c r="M47" t="n">
        <v>3422</v>
      </c>
      <c r="N47" t="n">
        <v>3377</v>
      </c>
    </row>
    <row r="48">
      <c r="A48" s="5" t="inlineStr">
        <is>
          <t>Personalaufwand in Mio. GBP</t>
        </is>
      </c>
      <c r="B48" s="5" t="inlineStr"/>
      <c r="C48" t="n">
        <v>231.9</v>
      </c>
      <c r="D48" t="n">
        <v>211.5</v>
      </c>
      <c r="E48" t="n">
        <v>196.5</v>
      </c>
      <c r="F48" t="n">
        <v>188.6</v>
      </c>
      <c r="G48" t="n">
        <v>149.4</v>
      </c>
      <c r="H48" t="n">
        <v>161.4</v>
      </c>
      <c r="I48" t="n">
        <v>167.9</v>
      </c>
      <c r="J48" t="n">
        <v>163.7</v>
      </c>
      <c r="K48" t="n">
        <v>158</v>
      </c>
      <c r="L48" t="n">
        <v>146.7</v>
      </c>
      <c r="M48" t="n">
        <v>121</v>
      </c>
      <c r="N48" t="n">
        <v>113.7</v>
      </c>
    </row>
    <row r="49">
      <c r="A49" s="5" t="inlineStr">
        <is>
          <t>Aufwand je Mitarbeiter in GBP</t>
        </is>
      </c>
      <c r="B49" s="5" t="inlineStr"/>
      <c r="C49" t="n">
        <v>44264</v>
      </c>
      <c r="D49" t="n">
        <v>42182</v>
      </c>
      <c r="E49" t="n">
        <v>40946</v>
      </c>
      <c r="F49" t="n">
        <v>37818</v>
      </c>
      <c r="G49" t="n">
        <v>32778</v>
      </c>
      <c r="H49" t="n">
        <v>36262</v>
      </c>
      <c r="I49" t="n">
        <v>36627</v>
      </c>
      <c r="J49" t="n">
        <v>36145</v>
      </c>
      <c r="K49" t="n">
        <v>37159</v>
      </c>
      <c r="L49" t="n">
        <v>35894</v>
      </c>
      <c r="M49" t="n">
        <v>35359</v>
      </c>
      <c r="N49" t="n">
        <v>33669</v>
      </c>
    </row>
    <row r="50">
      <c r="A50" s="5" t="inlineStr">
        <is>
          <t>Umsatz je Aktie</t>
        </is>
      </c>
      <c r="B50" s="5" t="inlineStr">
        <is>
          <t>Revenue per share</t>
        </is>
      </c>
      <c r="C50" t="n">
        <v>282153</v>
      </c>
      <c r="D50" t="n">
        <v>278460</v>
      </c>
      <c r="E50" t="n">
        <v>281955</v>
      </c>
      <c r="F50" t="n">
        <v>271165</v>
      </c>
      <c r="G50" t="n">
        <v>297762</v>
      </c>
      <c r="H50" t="n">
        <v>296832</v>
      </c>
      <c r="I50" t="n">
        <v>262020</v>
      </c>
      <c r="J50" t="n">
        <v>272268</v>
      </c>
      <c r="K50" t="n">
        <v>272625</v>
      </c>
      <c r="L50" t="n">
        <v>261537</v>
      </c>
      <c r="M50" t="n">
        <v>278463</v>
      </c>
      <c r="N50" t="n">
        <v>259106</v>
      </c>
    </row>
    <row r="51">
      <c r="A51" s="5" t="inlineStr">
        <is>
          <t>Bruttoergebnis je Mitarbeiter in GBP</t>
        </is>
      </c>
      <c r="B51" s="5" t="inlineStr"/>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row>
    <row r="52">
      <c r="A52" s="5" t="inlineStr">
        <is>
          <t>Gewinn je Mitarbeiter in GBP</t>
        </is>
      </c>
      <c r="B52" s="5" t="inlineStr"/>
      <c r="C52" t="n">
        <v>40905</v>
      </c>
      <c r="D52" t="n">
        <v>40008</v>
      </c>
      <c r="E52" t="n">
        <v>34236</v>
      </c>
      <c r="F52" t="n">
        <v>30499</v>
      </c>
      <c r="G52" t="n">
        <v>27710</v>
      </c>
      <c r="H52" t="n">
        <v>32015</v>
      </c>
      <c r="I52" t="n">
        <v>5868</v>
      </c>
      <c r="J52" t="n">
        <v>38066</v>
      </c>
      <c r="K52" t="n">
        <v>40357</v>
      </c>
      <c r="L52" t="n">
        <v>34133</v>
      </c>
      <c r="M52" t="n">
        <v>26739</v>
      </c>
      <c r="N52" t="n">
        <v>39562</v>
      </c>
    </row>
    <row r="53">
      <c r="A53" s="5" t="inlineStr">
        <is>
          <t>KGV (Kurs/Gewinn)</t>
        </is>
      </c>
      <c r="B53" s="5" t="inlineStr">
        <is>
          <t>PE (price/earnings)</t>
        </is>
      </c>
      <c r="C53" t="n">
        <v>14.6</v>
      </c>
      <c r="D53" t="n">
        <v>13.4</v>
      </c>
      <c r="E53" t="n">
        <v>22.2</v>
      </c>
      <c r="F53" t="n">
        <v>21.5</v>
      </c>
      <c r="G53" t="n">
        <v>25.6</v>
      </c>
      <c r="H53" t="n">
        <v>19</v>
      </c>
      <c r="I53" t="n">
        <v>89</v>
      </c>
      <c r="J53" t="n">
        <v>14.8</v>
      </c>
      <c r="K53" t="n">
        <v>13</v>
      </c>
      <c r="L53" t="n">
        <v>13.1</v>
      </c>
      <c r="M53" t="n">
        <v>15.6</v>
      </c>
      <c r="N53" t="n">
        <v>17.1</v>
      </c>
    </row>
    <row r="54">
      <c r="A54" s="5" t="inlineStr">
        <is>
          <t>KUV (Kurs/Umsatz)</t>
        </is>
      </c>
      <c r="B54" s="5" t="inlineStr">
        <is>
          <t>PS (price/sales)</t>
        </is>
      </c>
      <c r="C54" t="n">
        <v>2.12</v>
      </c>
      <c r="D54" t="n">
        <v>1.93</v>
      </c>
      <c r="E54" t="n">
        <v>2.7</v>
      </c>
      <c r="F54" t="n">
        <v>2.43</v>
      </c>
      <c r="G54" t="n">
        <v>2.41</v>
      </c>
      <c r="H54" t="n">
        <v>2.08</v>
      </c>
      <c r="I54" t="n">
        <v>1.89</v>
      </c>
      <c r="J54" t="n">
        <v>2.08</v>
      </c>
      <c r="K54" t="n">
        <v>1.92</v>
      </c>
      <c r="L54" t="n">
        <v>1.72</v>
      </c>
      <c r="M54" t="n">
        <v>1.49</v>
      </c>
      <c r="N54" t="n">
        <v>2.58</v>
      </c>
    </row>
    <row r="55">
      <c r="A55" s="5" t="inlineStr">
        <is>
          <t>KBV (Kurs/Buchwert)</t>
        </is>
      </c>
      <c r="B55" s="5" t="inlineStr">
        <is>
          <t>PB (price/book value)</t>
        </is>
      </c>
      <c r="C55" t="n">
        <v>2.26</v>
      </c>
      <c r="D55" t="n">
        <v>2.01</v>
      </c>
      <c r="E55" t="n">
        <v>3.01</v>
      </c>
      <c r="F55" t="n">
        <v>2.76</v>
      </c>
      <c r="G55" t="n">
        <v>3.08</v>
      </c>
      <c r="H55" t="n">
        <v>3.04</v>
      </c>
      <c r="I55" t="n">
        <v>2.13</v>
      </c>
      <c r="J55" t="n">
        <v>3.12</v>
      </c>
      <c r="K55" t="n">
        <v>2.86</v>
      </c>
      <c r="L55" t="n">
        <v>2.79</v>
      </c>
      <c r="M55" t="n">
        <v>2.37</v>
      </c>
      <c r="N55" t="n">
        <v>3.53</v>
      </c>
    </row>
    <row r="56">
      <c r="A56" s="5" t="inlineStr">
        <is>
          <t>KCV (Kurs/Cashflow)</t>
        </is>
      </c>
      <c r="B56" s="5" t="inlineStr">
        <is>
          <t>PC (price/cashflow)</t>
        </is>
      </c>
      <c r="C56" t="n">
        <v>10.91</v>
      </c>
      <c r="D56" t="n">
        <v>7.66</v>
      </c>
      <c r="E56" t="n">
        <v>11.45</v>
      </c>
      <c r="F56" t="n">
        <v>13.29</v>
      </c>
      <c r="G56" t="n">
        <v>11.75</v>
      </c>
      <c r="H56" t="n">
        <v>12.79</v>
      </c>
      <c r="I56" t="n">
        <v>9.210000000000001</v>
      </c>
      <c r="J56" t="n">
        <v>12.3</v>
      </c>
      <c r="K56" t="n">
        <v>8.76</v>
      </c>
      <c r="L56" t="n">
        <v>6.69</v>
      </c>
      <c r="M56" t="n">
        <v>8.140000000000001</v>
      </c>
      <c r="N56" t="n">
        <v>10.3</v>
      </c>
    </row>
    <row r="57">
      <c r="A57" s="5" t="inlineStr">
        <is>
          <t>Dividendenrendite in %</t>
        </is>
      </c>
      <c r="B57" s="5" t="inlineStr">
        <is>
          <t>Dividend Yield in %</t>
        </is>
      </c>
      <c r="C57" t="n">
        <v>5.52</v>
      </c>
      <c r="D57" t="n">
        <v>6</v>
      </c>
      <c r="E57" t="n">
        <v>4.08</v>
      </c>
      <c r="F57" t="n">
        <v>4.27</v>
      </c>
      <c r="G57" t="n">
        <v>3.91</v>
      </c>
      <c r="H57" t="n">
        <v>4.05</v>
      </c>
      <c r="I57" t="n">
        <v>4.49</v>
      </c>
      <c r="J57" t="n">
        <v>3.79</v>
      </c>
      <c r="K57" t="n">
        <v>4</v>
      </c>
      <c r="L57" t="n">
        <v>4.4</v>
      </c>
      <c r="M57" t="n">
        <v>5.19</v>
      </c>
      <c r="N57" t="n">
        <v>3.09</v>
      </c>
    </row>
    <row r="58">
      <c r="A58" s="5" t="inlineStr">
        <is>
          <t>Gewinnrendite in %</t>
        </is>
      </c>
      <c r="B58" s="5" t="inlineStr">
        <is>
          <t>Return on profit in %</t>
        </is>
      </c>
      <c r="C58" t="n">
        <v>6.9</v>
      </c>
      <c r="D58" t="n">
        <v>7.5</v>
      </c>
      <c r="E58" t="n">
        <v>4.5</v>
      </c>
      <c r="F58" t="n">
        <v>4.6</v>
      </c>
      <c r="G58" t="n">
        <v>3.9</v>
      </c>
      <c r="H58" t="n">
        <v>5.3</v>
      </c>
      <c r="I58" t="n">
        <v>1.1</v>
      </c>
      <c r="J58" t="n">
        <v>6.7</v>
      </c>
      <c r="K58" t="n">
        <v>7.7</v>
      </c>
      <c r="L58" t="n">
        <v>7.6</v>
      </c>
      <c r="M58" t="n">
        <v>6.4</v>
      </c>
      <c r="N58" t="n">
        <v>5.9</v>
      </c>
    </row>
    <row r="59">
      <c r="A59" s="5" t="inlineStr">
        <is>
          <t>Eigenkapitalrendite in %</t>
        </is>
      </c>
      <c r="B59" s="5" t="inlineStr">
        <is>
          <t>Return on Equity in %</t>
        </is>
      </c>
      <c r="C59" t="n">
        <v>15.51</v>
      </c>
      <c r="D59" t="n">
        <v>14.96</v>
      </c>
      <c r="E59" t="n">
        <v>13.53</v>
      </c>
      <c r="F59" t="n">
        <v>12.75</v>
      </c>
      <c r="G59" t="n">
        <v>11.92</v>
      </c>
      <c r="H59" t="n">
        <v>15.78</v>
      </c>
      <c r="I59" t="n">
        <v>2.53</v>
      </c>
      <c r="J59" t="n">
        <v>20.97</v>
      </c>
      <c r="K59" t="n">
        <v>22.01</v>
      </c>
      <c r="L59" t="n">
        <v>21.11</v>
      </c>
      <c r="M59" t="n">
        <v>15.32</v>
      </c>
      <c r="N59" t="n">
        <v>20.87</v>
      </c>
    </row>
    <row r="60">
      <c r="A60" s="5" t="inlineStr">
        <is>
          <t>Umsatzrendite in %</t>
        </is>
      </c>
      <c r="B60" s="5" t="inlineStr">
        <is>
          <t>Return on sales in %</t>
        </is>
      </c>
      <c r="C60" t="n">
        <v>14.5</v>
      </c>
      <c r="D60" t="n">
        <v>14.37</v>
      </c>
      <c r="E60" t="n">
        <v>12.14</v>
      </c>
      <c r="F60" t="n">
        <v>11.25</v>
      </c>
      <c r="G60" t="n">
        <v>9.31</v>
      </c>
      <c r="H60" t="n">
        <v>10.79</v>
      </c>
      <c r="I60" t="n">
        <v>2.24</v>
      </c>
      <c r="J60" t="n">
        <v>13.98</v>
      </c>
      <c r="K60" t="n">
        <v>14.8</v>
      </c>
      <c r="L60" t="n">
        <v>13.05</v>
      </c>
      <c r="M60" t="n">
        <v>9.6</v>
      </c>
      <c r="N60" t="n">
        <v>15.27</v>
      </c>
    </row>
    <row r="61">
      <c r="A61" s="5" t="inlineStr">
        <is>
          <t>Gesamtkapitalrendite in %</t>
        </is>
      </c>
      <c r="B61" s="5" t="inlineStr">
        <is>
          <t>Total Return on Investment in %</t>
        </is>
      </c>
      <c r="C61" t="n">
        <v>3.32</v>
      </c>
      <c r="D61" t="n">
        <v>3.25</v>
      </c>
      <c r="E61" t="n">
        <v>2.78</v>
      </c>
      <c r="F61" t="n">
        <v>2.69</v>
      </c>
      <c r="G61" t="n">
        <v>2.34</v>
      </c>
      <c r="H61" t="n">
        <v>2.86</v>
      </c>
      <c r="I61" t="n">
        <v>0.5600000000000001</v>
      </c>
      <c r="J61" t="n">
        <v>4.04</v>
      </c>
      <c r="K61" t="n">
        <v>4.15</v>
      </c>
      <c r="L61" t="n">
        <v>3.59</v>
      </c>
      <c r="M61" t="n">
        <v>2.57</v>
      </c>
      <c r="N61" t="n">
        <v>3.86</v>
      </c>
    </row>
    <row r="62">
      <c r="A62" s="5" t="inlineStr">
        <is>
          <t>Return on Investment in %</t>
        </is>
      </c>
      <c r="B62" s="5" t="inlineStr">
        <is>
          <t>Return on Investment in %</t>
        </is>
      </c>
      <c r="C62" t="n">
        <v>3.32</v>
      </c>
      <c r="D62" t="n">
        <v>3.25</v>
      </c>
      <c r="E62" t="n">
        <v>2.78</v>
      </c>
      <c r="F62" t="n">
        <v>2.69</v>
      </c>
      <c r="G62" t="n">
        <v>2.34</v>
      </c>
      <c r="H62" t="n">
        <v>2.86</v>
      </c>
      <c r="I62" t="n">
        <v>0.5600000000000001</v>
      </c>
      <c r="J62" t="n">
        <v>4.04</v>
      </c>
      <c r="K62" t="n">
        <v>4.15</v>
      </c>
      <c r="L62" t="n">
        <v>3.59</v>
      </c>
      <c r="M62" t="n">
        <v>2.57</v>
      </c>
      <c r="N62" t="n">
        <v>3.86</v>
      </c>
    </row>
    <row r="63">
      <c r="A63" s="5" t="inlineStr">
        <is>
          <t>Arbeitsintensität in %</t>
        </is>
      </c>
      <c r="B63" s="5" t="inlineStr">
        <is>
          <t>Work Intensity in %</t>
        </is>
      </c>
      <c r="C63" t="n">
        <v>16.95</v>
      </c>
      <c r="D63" t="n">
        <v>16.85</v>
      </c>
      <c r="E63" t="n">
        <v>16.48</v>
      </c>
      <c r="F63" t="n">
        <v>17.41</v>
      </c>
      <c r="G63" t="n">
        <v>20.01</v>
      </c>
      <c r="H63" t="n">
        <v>18.19</v>
      </c>
      <c r="I63" t="n">
        <v>19.38</v>
      </c>
      <c r="J63" t="n">
        <v>15.99</v>
      </c>
      <c r="K63" t="n">
        <v>19.13</v>
      </c>
      <c r="L63" t="n">
        <v>18</v>
      </c>
      <c r="M63" t="n">
        <v>15.07</v>
      </c>
      <c r="N63" t="n">
        <v>15.6</v>
      </c>
    </row>
    <row r="64">
      <c r="A64" s="5" t="inlineStr">
        <is>
          <t>Eigenkapitalquote in %</t>
        </is>
      </c>
      <c r="B64" s="5" t="inlineStr">
        <is>
          <t>Equity Ratio in %</t>
        </is>
      </c>
      <c r="C64" t="n">
        <v>21.39</v>
      </c>
      <c r="D64" t="n">
        <v>21.75</v>
      </c>
      <c r="E64" t="n">
        <v>20.54</v>
      </c>
      <c r="F64" t="n">
        <v>21.06</v>
      </c>
      <c r="G64" t="n">
        <v>19.59</v>
      </c>
      <c r="H64" t="n">
        <v>18.12</v>
      </c>
      <c r="I64" t="n">
        <v>22.31</v>
      </c>
      <c r="J64" t="n">
        <v>19.25</v>
      </c>
      <c r="K64" t="n">
        <v>18.85</v>
      </c>
      <c r="L64" t="n">
        <v>17.02</v>
      </c>
      <c r="M64" t="n">
        <v>16.74</v>
      </c>
      <c r="N64" t="n">
        <v>18.48</v>
      </c>
    </row>
    <row r="65">
      <c r="A65" s="5" t="inlineStr">
        <is>
          <t>Fremdkapitalquote in %</t>
        </is>
      </c>
      <c r="B65" s="5" t="inlineStr">
        <is>
          <t>Debt Ratio in %</t>
        </is>
      </c>
      <c r="C65" t="n">
        <v>78.61</v>
      </c>
      <c r="D65" t="n">
        <v>78.25</v>
      </c>
      <c r="E65" t="n">
        <v>79.45999999999999</v>
      </c>
      <c r="F65" t="n">
        <v>78.94</v>
      </c>
      <c r="G65" t="n">
        <v>80.41</v>
      </c>
      <c r="H65" t="n">
        <v>81.88</v>
      </c>
      <c r="I65" t="n">
        <v>77.69</v>
      </c>
      <c r="J65" t="n">
        <v>80.75</v>
      </c>
      <c r="K65" t="n">
        <v>81.15000000000001</v>
      </c>
      <c r="L65" t="n">
        <v>82.98</v>
      </c>
      <c r="M65" t="n">
        <v>83.26000000000001</v>
      </c>
      <c r="N65" t="n">
        <v>81.52</v>
      </c>
    </row>
    <row r="66">
      <c r="A66" s="5" t="inlineStr">
        <is>
          <t>Verschuldungsgrad in %</t>
        </is>
      </c>
      <c r="B66" s="5" t="inlineStr">
        <is>
          <t>Finance Gearing in %</t>
        </is>
      </c>
      <c r="C66" t="n">
        <v>367.44</v>
      </c>
      <c r="D66" t="n">
        <v>359.68</v>
      </c>
      <c r="E66" t="n">
        <v>386.77</v>
      </c>
      <c r="F66" t="n">
        <v>374.72</v>
      </c>
      <c r="G66" t="n">
        <v>410.51</v>
      </c>
      <c r="H66" t="n">
        <v>451.95</v>
      </c>
      <c r="I66" t="n">
        <v>348.17</v>
      </c>
      <c r="J66" t="n">
        <v>419.49</v>
      </c>
      <c r="K66" t="n">
        <v>430.56</v>
      </c>
      <c r="L66" t="n">
        <v>487.38</v>
      </c>
      <c r="M66" t="n">
        <v>497.3</v>
      </c>
      <c r="N66" t="n">
        <v>441.11</v>
      </c>
    </row>
    <row r="67">
      <c r="A67" s="5" t="inlineStr"/>
      <c r="B67" s="5" t="inlineStr"/>
    </row>
    <row r="68">
      <c r="A68" s="5" t="inlineStr">
        <is>
          <t>Kurzfristige Vermögensquote in %</t>
        </is>
      </c>
      <c r="B68" s="5" t="inlineStr">
        <is>
          <t>Current Assets Ratio in %</t>
        </is>
      </c>
      <c r="C68" t="n">
        <v>16.95</v>
      </c>
      <c r="D68" t="n">
        <v>16.86</v>
      </c>
      <c r="E68" t="n">
        <v>16.48</v>
      </c>
      <c r="F68" t="n">
        <v>17.41</v>
      </c>
      <c r="G68" t="n">
        <v>20.01</v>
      </c>
      <c r="H68" t="n">
        <v>18.19</v>
      </c>
      <c r="I68" t="n">
        <v>19.38</v>
      </c>
      <c r="J68" t="n">
        <v>15.99</v>
      </c>
      <c r="K68" t="n">
        <v>19.13</v>
      </c>
      <c r="L68" t="n">
        <v>18</v>
      </c>
      <c r="M68" t="n">
        <v>15.07</v>
      </c>
    </row>
    <row r="69">
      <c r="A69" s="5" t="inlineStr">
        <is>
          <t>Nettogewinn Marge in %</t>
        </is>
      </c>
      <c r="B69" s="5" t="inlineStr">
        <is>
          <t>Net Profit Marge in %</t>
        </is>
      </c>
      <c r="C69" t="n">
        <v>6088.07</v>
      </c>
      <c r="D69" t="n">
        <v>6024.02</v>
      </c>
      <c r="E69" t="n">
        <v>5024.46</v>
      </c>
      <c r="F69" t="n">
        <v>4637.2</v>
      </c>
      <c r="G69" t="n">
        <v>3714.71</v>
      </c>
      <c r="H69" t="n">
        <v>3991.6</v>
      </c>
      <c r="I69" t="n">
        <v>817.63</v>
      </c>
      <c r="J69" t="n">
        <v>5040.94</v>
      </c>
      <c r="K69" t="n">
        <v>5280</v>
      </c>
      <c r="L69" t="n">
        <v>4588.82</v>
      </c>
      <c r="M69" t="n">
        <v>3351.65</v>
      </c>
    </row>
    <row r="70">
      <c r="A70" s="5" t="inlineStr">
        <is>
          <t>Operative Ergebnis Marge in %</t>
        </is>
      </c>
      <c r="B70" s="5" t="inlineStr">
        <is>
          <t>EBIT Marge in %</t>
        </is>
      </c>
      <c r="C70" t="n">
        <v>9241.48</v>
      </c>
      <c r="D70" t="n">
        <v>9822.82</v>
      </c>
      <c r="E70" t="n">
        <v>8987.77</v>
      </c>
      <c r="F70" t="n">
        <v>7670.73</v>
      </c>
      <c r="G70" t="n">
        <v>6850</v>
      </c>
      <c r="H70" t="n">
        <v>5851.54</v>
      </c>
      <c r="I70" t="n">
        <v>1744.68</v>
      </c>
      <c r="J70" t="n">
        <v>7859.65</v>
      </c>
      <c r="K70" t="n">
        <v>8027.69</v>
      </c>
      <c r="L70" t="n">
        <v>8694.08</v>
      </c>
      <c r="M70" t="n">
        <v>9260.07</v>
      </c>
    </row>
    <row r="71">
      <c r="A71" s="5" t="inlineStr">
        <is>
          <t>Vermögensumsschlag in %</t>
        </is>
      </c>
      <c r="B71" s="5" t="inlineStr">
        <is>
          <t>Asset Turnover in %</t>
        </is>
      </c>
      <c r="C71" t="n">
        <v>0.05</v>
      </c>
      <c r="D71" t="n">
        <v>0.05</v>
      </c>
      <c r="E71" t="n">
        <v>0.06</v>
      </c>
      <c r="F71" t="n">
        <v>0.06</v>
      </c>
      <c r="G71" t="n">
        <v>0.06</v>
      </c>
      <c r="H71" t="n">
        <v>0.07000000000000001</v>
      </c>
      <c r="I71" t="n">
        <v>0.07000000000000001</v>
      </c>
      <c r="J71" t="n">
        <v>0.08</v>
      </c>
      <c r="K71" t="n">
        <v>0.08</v>
      </c>
      <c r="L71" t="n">
        <v>0.08</v>
      </c>
      <c r="M71" t="n">
        <v>0.08</v>
      </c>
    </row>
    <row r="72">
      <c r="A72" s="5" t="inlineStr">
        <is>
          <t>Langfristige Vermögensquote in %</t>
        </is>
      </c>
      <c r="B72" s="5" t="inlineStr">
        <is>
          <t>Non-Current Assets Ratio in %</t>
        </is>
      </c>
      <c r="C72" t="n">
        <v>83.05</v>
      </c>
      <c r="D72" t="n">
        <v>83.14</v>
      </c>
      <c r="E72" t="n">
        <v>83.52</v>
      </c>
      <c r="F72" t="n">
        <v>82.59</v>
      </c>
      <c r="G72" t="n">
        <v>79.98999999999999</v>
      </c>
      <c r="H72" t="n">
        <v>81.81999999999999</v>
      </c>
      <c r="I72" t="n">
        <v>80.63</v>
      </c>
      <c r="J72" t="n">
        <v>84.01000000000001</v>
      </c>
      <c r="K72" t="n">
        <v>80.84999999999999</v>
      </c>
      <c r="L72" t="n">
        <v>81.98999999999999</v>
      </c>
      <c r="M72" t="n">
        <v>84.92</v>
      </c>
    </row>
    <row r="73">
      <c r="A73" s="5" t="inlineStr">
        <is>
          <t>Gesamtkapitalrentabilität</t>
        </is>
      </c>
      <c r="B73" s="5" t="inlineStr">
        <is>
          <t>ROA Return on Assets in %</t>
        </is>
      </c>
      <c r="C73" t="n">
        <v>3.32</v>
      </c>
      <c r="D73" t="n">
        <v>3.25</v>
      </c>
      <c r="E73" t="n">
        <v>2.78</v>
      </c>
      <c r="F73" t="n">
        <v>2.69</v>
      </c>
      <c r="G73" t="n">
        <v>2.34</v>
      </c>
      <c r="H73" t="n">
        <v>2.86</v>
      </c>
      <c r="I73" t="n">
        <v>0.5600000000000001</v>
      </c>
      <c r="J73" t="n">
        <v>4.04</v>
      </c>
      <c r="K73" t="n">
        <v>4.15</v>
      </c>
      <c r="L73" t="n">
        <v>3.59</v>
      </c>
      <c r="M73" t="n">
        <v>2.57</v>
      </c>
    </row>
    <row r="74">
      <c r="A74" s="5" t="inlineStr">
        <is>
          <t>Ertrag des eingesetzten Kapitals</t>
        </is>
      </c>
      <c r="B74" s="5" t="inlineStr">
        <is>
          <t>ROCE Return on Cap. Empl. in %</t>
        </is>
      </c>
      <c r="C74" t="n">
        <v>5.47</v>
      </c>
      <c r="D74" t="n">
        <v>5.91</v>
      </c>
      <c r="E74" t="n">
        <v>5.45</v>
      </c>
      <c r="F74" t="n">
        <v>4.81</v>
      </c>
      <c r="G74" t="n">
        <v>4.74</v>
      </c>
      <c r="H74" t="n">
        <v>4.84</v>
      </c>
      <c r="I74" t="n">
        <v>1.36</v>
      </c>
      <c r="J74" t="n">
        <v>7.46</v>
      </c>
      <c r="K74" t="n">
        <v>7.1</v>
      </c>
      <c r="L74" t="n">
        <v>7.89</v>
      </c>
      <c r="M74" t="n">
        <v>8.23</v>
      </c>
    </row>
    <row r="75">
      <c r="A75" s="5" t="inlineStr">
        <is>
          <t>Eigenkapital zu Anlagevermögen</t>
        </is>
      </c>
      <c r="B75" s="5" t="inlineStr">
        <is>
          <t>Equity to Fixed Assets in %</t>
        </is>
      </c>
      <c r="C75" t="n">
        <v>25.76</v>
      </c>
      <c r="D75" t="n">
        <v>26.17</v>
      </c>
      <c r="E75" t="n">
        <v>24.59</v>
      </c>
      <c r="F75" t="n">
        <v>25.51</v>
      </c>
      <c r="G75" t="n">
        <v>24.48</v>
      </c>
      <c r="H75" t="n">
        <v>22.14</v>
      </c>
      <c r="I75" t="n">
        <v>27.67</v>
      </c>
      <c r="J75" t="n">
        <v>22.91</v>
      </c>
      <c r="K75" t="n">
        <v>23.31</v>
      </c>
      <c r="L75" t="n">
        <v>20.76</v>
      </c>
      <c r="M75" t="n">
        <v>19.71</v>
      </c>
    </row>
    <row r="76">
      <c r="A76" s="5" t="inlineStr">
        <is>
          <t>Liquidität Dritten Grades</t>
        </is>
      </c>
      <c r="B76" s="5" t="inlineStr">
        <is>
          <t>Current Ratio in %</t>
        </is>
      </c>
      <c r="C76" t="n">
        <v>214.24</v>
      </c>
      <c r="D76" t="n">
        <v>165.92</v>
      </c>
      <c r="E76" t="n">
        <v>187.4</v>
      </c>
      <c r="F76" t="n">
        <v>225.74</v>
      </c>
      <c r="G76" t="n">
        <v>218.19</v>
      </c>
      <c r="H76" t="n">
        <v>136.4</v>
      </c>
      <c r="I76" t="n">
        <v>169.58</v>
      </c>
      <c r="J76" t="n">
        <v>101.94</v>
      </c>
      <c r="K76" t="n">
        <v>172.36</v>
      </c>
      <c r="L76" t="n">
        <v>130.95</v>
      </c>
      <c r="M76" t="n">
        <v>108.5</v>
      </c>
    </row>
    <row r="77">
      <c r="A77" s="5" t="inlineStr">
        <is>
          <t>Operativer Cashflow</t>
        </is>
      </c>
      <c r="B77" s="5" t="inlineStr">
        <is>
          <t>Operating Cashflow in M</t>
        </is>
      </c>
      <c r="C77" t="n">
        <v>4587.8732</v>
      </c>
      <c r="D77" t="n">
        <v>3215.2084</v>
      </c>
      <c r="E77" t="n">
        <v>4739.040499999999</v>
      </c>
      <c r="F77" t="n">
        <v>5479.998599999999</v>
      </c>
      <c r="G77" t="n">
        <v>4684.96</v>
      </c>
      <c r="H77" t="n">
        <v>4739.3345</v>
      </c>
      <c r="I77" t="n">
        <v>3358.887</v>
      </c>
      <c r="J77" t="n">
        <v>4435.38</v>
      </c>
      <c r="K77" t="n">
        <v>3127.32</v>
      </c>
      <c r="L77" t="n">
        <v>2355.549</v>
      </c>
      <c r="M77" t="n">
        <v>2844.116</v>
      </c>
    </row>
    <row r="78">
      <c r="A78" s="5" t="inlineStr">
        <is>
          <t>Aktienrückkauf</t>
        </is>
      </c>
      <c r="B78" s="5" t="inlineStr">
        <is>
          <t>Share Buyback in M</t>
        </is>
      </c>
      <c r="C78" t="n">
        <v>-0.7799999999999727</v>
      </c>
      <c r="D78" t="n">
        <v>-5.850000000000023</v>
      </c>
      <c r="E78" t="n">
        <v>-1.550000000000011</v>
      </c>
      <c r="F78" t="n">
        <v>-13.61999999999995</v>
      </c>
      <c r="G78" t="n">
        <v>-28.17000000000002</v>
      </c>
      <c r="H78" t="n">
        <v>-5.850000000000023</v>
      </c>
      <c r="I78" t="n">
        <v>-4.099999999999966</v>
      </c>
      <c r="J78" t="n">
        <v>-3.600000000000023</v>
      </c>
      <c r="K78" t="n">
        <v>-4.899999999999977</v>
      </c>
      <c r="L78" t="n">
        <v>-2.700000000000045</v>
      </c>
      <c r="M78" t="n">
        <v>-0.5999999999999659</v>
      </c>
    </row>
    <row r="79">
      <c r="A79" s="5" t="inlineStr">
        <is>
          <t>Umsatzwachstum 1J in %</t>
        </is>
      </c>
      <c r="B79" s="5" t="inlineStr">
        <is>
          <t>Revenue Growth 1Y in %</t>
        </is>
      </c>
      <c r="C79" t="n">
        <v>5.71</v>
      </c>
      <c r="D79" t="n">
        <v>1.83</v>
      </c>
      <c r="E79" t="n">
        <v>-0.3</v>
      </c>
      <c r="F79" t="n">
        <v>-3.53</v>
      </c>
      <c r="G79" t="n">
        <v>-4.76</v>
      </c>
      <c r="H79" t="n">
        <v>8.51</v>
      </c>
      <c r="I79" t="n">
        <v>-3.8</v>
      </c>
      <c r="J79" t="n">
        <v>5.23</v>
      </c>
      <c r="K79" t="n">
        <v>6.91</v>
      </c>
      <c r="L79" t="n">
        <v>11.36</v>
      </c>
      <c r="M79" t="n">
        <v>8.76</v>
      </c>
    </row>
    <row r="80">
      <c r="A80" s="5" t="inlineStr">
        <is>
          <t>Umsatzwachstum 3J in %</t>
        </is>
      </c>
      <c r="B80" s="5" t="inlineStr">
        <is>
          <t>Revenue Growth 3Y in %</t>
        </is>
      </c>
      <c r="C80" t="n">
        <v>2.41</v>
      </c>
      <c r="D80" t="n">
        <v>-0.67</v>
      </c>
      <c r="E80" t="n">
        <v>-2.86</v>
      </c>
      <c r="F80" t="n">
        <v>0.07000000000000001</v>
      </c>
      <c r="G80" t="n">
        <v>-0.02</v>
      </c>
      <c r="H80" t="n">
        <v>3.31</v>
      </c>
      <c r="I80" t="n">
        <v>2.78</v>
      </c>
      <c r="J80" t="n">
        <v>7.83</v>
      </c>
      <c r="K80" t="n">
        <v>9.01</v>
      </c>
      <c r="L80" t="inlineStr">
        <is>
          <t>-</t>
        </is>
      </c>
      <c r="M80" t="inlineStr">
        <is>
          <t>-</t>
        </is>
      </c>
    </row>
    <row r="81">
      <c r="A81" s="5" t="inlineStr">
        <is>
          <t>Umsatzwachstum 5J in %</t>
        </is>
      </c>
      <c r="B81" s="5" t="inlineStr">
        <is>
          <t>Revenue Growth 5Y in %</t>
        </is>
      </c>
      <c r="C81" t="n">
        <v>-0.21</v>
      </c>
      <c r="D81" t="n">
        <v>0.35</v>
      </c>
      <c r="E81" t="n">
        <v>-0.78</v>
      </c>
      <c r="F81" t="n">
        <v>0.33</v>
      </c>
      <c r="G81" t="n">
        <v>2.42</v>
      </c>
      <c r="H81" t="n">
        <v>5.64</v>
      </c>
      <c r="I81" t="n">
        <v>5.69</v>
      </c>
      <c r="J81" t="inlineStr">
        <is>
          <t>-</t>
        </is>
      </c>
      <c r="K81" t="inlineStr">
        <is>
          <t>-</t>
        </is>
      </c>
      <c r="L81" t="inlineStr">
        <is>
          <t>-</t>
        </is>
      </c>
      <c r="M81" t="inlineStr">
        <is>
          <t>-</t>
        </is>
      </c>
    </row>
    <row r="82">
      <c r="A82" s="5" t="inlineStr">
        <is>
          <t>Umsatzwachstum 10J in %</t>
        </is>
      </c>
      <c r="B82" s="5" t="inlineStr">
        <is>
          <t>Revenue Growth 10Y in %</t>
        </is>
      </c>
      <c r="C82" t="n">
        <v>2.72</v>
      </c>
      <c r="D82" t="n">
        <v>3.02</v>
      </c>
      <c r="E82" t="inlineStr">
        <is>
          <t>-</t>
        </is>
      </c>
      <c r="F82" t="inlineStr">
        <is>
          <t>-</t>
        </is>
      </c>
      <c r="G82" t="inlineStr">
        <is>
          <t>-</t>
        </is>
      </c>
      <c r="H82" t="inlineStr">
        <is>
          <t>-</t>
        </is>
      </c>
      <c r="I82" t="inlineStr">
        <is>
          <t>-</t>
        </is>
      </c>
      <c r="J82" t="inlineStr">
        <is>
          <t>-</t>
        </is>
      </c>
      <c r="K82" t="inlineStr">
        <is>
          <t>-</t>
        </is>
      </c>
      <c r="L82" t="inlineStr">
        <is>
          <t>-</t>
        </is>
      </c>
      <c r="M82" t="inlineStr">
        <is>
          <t>-</t>
        </is>
      </c>
    </row>
    <row r="83">
      <c r="A83" s="5" t="inlineStr">
        <is>
          <t>Gewinnwachstum 1J in %</t>
        </is>
      </c>
      <c r="B83" s="5" t="inlineStr">
        <is>
          <t>Earnings Growth 1Y in %</t>
        </is>
      </c>
      <c r="C83" t="n">
        <v>6.83</v>
      </c>
      <c r="D83" t="n">
        <v>22.09</v>
      </c>
      <c r="E83" t="n">
        <v>8.02</v>
      </c>
      <c r="F83" t="n">
        <v>20.43</v>
      </c>
      <c r="G83" t="n">
        <v>-11.37</v>
      </c>
      <c r="H83" t="n">
        <v>429.74</v>
      </c>
      <c r="I83" t="n">
        <v>-84.40000000000001</v>
      </c>
      <c r="J83" t="n">
        <v>0.47</v>
      </c>
      <c r="K83" t="n">
        <v>23.01</v>
      </c>
      <c r="L83" t="n">
        <v>52.46</v>
      </c>
      <c r="M83" t="n">
        <v>-31.51</v>
      </c>
    </row>
    <row r="84">
      <c r="A84" s="5" t="inlineStr">
        <is>
          <t>Gewinnwachstum 3J in %</t>
        </is>
      </c>
      <c r="B84" s="5" t="inlineStr">
        <is>
          <t>Earnings Growth 3Y in %</t>
        </is>
      </c>
      <c r="C84" t="n">
        <v>12.31</v>
      </c>
      <c r="D84" t="n">
        <v>16.85</v>
      </c>
      <c r="E84" t="n">
        <v>5.69</v>
      </c>
      <c r="F84" t="n">
        <v>146.27</v>
      </c>
      <c r="G84" t="n">
        <v>111.32</v>
      </c>
      <c r="H84" t="n">
        <v>115.27</v>
      </c>
      <c r="I84" t="n">
        <v>-20.31</v>
      </c>
      <c r="J84" t="n">
        <v>25.31</v>
      </c>
      <c r="K84" t="n">
        <v>14.65</v>
      </c>
      <c r="L84" t="inlineStr">
        <is>
          <t>-</t>
        </is>
      </c>
      <c r="M84" t="inlineStr">
        <is>
          <t>-</t>
        </is>
      </c>
    </row>
    <row r="85">
      <c r="A85" s="5" t="inlineStr">
        <is>
          <t>Gewinnwachstum 5J in %</t>
        </is>
      </c>
      <c r="B85" s="5" t="inlineStr">
        <is>
          <t>Earnings Growth 5Y in %</t>
        </is>
      </c>
      <c r="C85" t="n">
        <v>9.199999999999999</v>
      </c>
      <c r="D85" t="n">
        <v>93.78</v>
      </c>
      <c r="E85" t="n">
        <v>72.48</v>
      </c>
      <c r="F85" t="n">
        <v>70.97</v>
      </c>
      <c r="G85" t="n">
        <v>71.48999999999999</v>
      </c>
      <c r="H85" t="n">
        <v>84.26000000000001</v>
      </c>
      <c r="I85" t="n">
        <v>-7.99</v>
      </c>
      <c r="J85" t="inlineStr">
        <is>
          <t>-</t>
        </is>
      </c>
      <c r="K85" t="inlineStr">
        <is>
          <t>-</t>
        </is>
      </c>
      <c r="L85" t="inlineStr">
        <is>
          <t>-</t>
        </is>
      </c>
      <c r="M85" t="inlineStr">
        <is>
          <t>-</t>
        </is>
      </c>
    </row>
    <row r="86">
      <c r="A86" s="5" t="inlineStr">
        <is>
          <t>Gewinnwachstum 10J in %</t>
        </is>
      </c>
      <c r="B86" s="5" t="inlineStr">
        <is>
          <t>Earnings Growth 10Y in %</t>
        </is>
      </c>
      <c r="C86" t="n">
        <v>46.73</v>
      </c>
      <c r="D86" t="n">
        <v>42.89</v>
      </c>
      <c r="E86" t="inlineStr">
        <is>
          <t>-</t>
        </is>
      </c>
      <c r="F86" t="inlineStr">
        <is>
          <t>-</t>
        </is>
      </c>
      <c r="G86" t="inlineStr">
        <is>
          <t>-</t>
        </is>
      </c>
      <c r="H86" t="inlineStr">
        <is>
          <t>-</t>
        </is>
      </c>
      <c r="I86" t="inlineStr">
        <is>
          <t>-</t>
        </is>
      </c>
      <c r="J86" t="inlineStr">
        <is>
          <t>-</t>
        </is>
      </c>
      <c r="K86" t="inlineStr">
        <is>
          <t>-</t>
        </is>
      </c>
      <c r="L86" t="inlineStr">
        <is>
          <t>-</t>
        </is>
      </c>
      <c r="M86" t="inlineStr">
        <is>
          <t>-</t>
        </is>
      </c>
    </row>
    <row r="87">
      <c r="A87" s="5" t="inlineStr">
        <is>
          <t>PEG Ratio</t>
        </is>
      </c>
      <c r="B87" s="5" t="inlineStr">
        <is>
          <t>KGW Kurs/Gewinn/Wachstum</t>
        </is>
      </c>
      <c r="C87" t="n">
        <v>1.59</v>
      </c>
      <c r="D87" t="n">
        <v>0.14</v>
      </c>
      <c r="E87" t="n">
        <v>0.31</v>
      </c>
      <c r="F87" t="n">
        <v>0.3</v>
      </c>
      <c r="G87" t="n">
        <v>0.36</v>
      </c>
      <c r="H87" t="n">
        <v>0.23</v>
      </c>
      <c r="I87" t="n">
        <v>-11.14</v>
      </c>
      <c r="J87" t="inlineStr">
        <is>
          <t>-</t>
        </is>
      </c>
      <c r="K87" t="inlineStr">
        <is>
          <t>-</t>
        </is>
      </c>
      <c r="L87" t="inlineStr">
        <is>
          <t>-</t>
        </is>
      </c>
      <c r="M87" t="inlineStr">
        <is>
          <t>-</t>
        </is>
      </c>
    </row>
    <row r="88">
      <c r="A88" s="5" t="inlineStr">
        <is>
          <t>EBIT-Wachstum 1J in %</t>
        </is>
      </c>
      <c r="B88" s="5" t="inlineStr">
        <is>
          <t>EBIT Growth 1Y in %</t>
        </is>
      </c>
      <c r="C88" t="n">
        <v>-0.55</v>
      </c>
      <c r="D88" t="n">
        <v>11.3</v>
      </c>
      <c r="E88" t="n">
        <v>16.81</v>
      </c>
      <c r="F88" t="n">
        <v>8.029999999999999</v>
      </c>
      <c r="G88" t="n">
        <v>11.49</v>
      </c>
      <c r="H88" t="n">
        <v>263.94</v>
      </c>
      <c r="I88" t="n">
        <v>-78.65000000000001</v>
      </c>
      <c r="J88" t="n">
        <v>3.03</v>
      </c>
      <c r="K88" t="n">
        <v>-1.29</v>
      </c>
      <c r="L88" t="n">
        <v>4.55</v>
      </c>
      <c r="M88" t="n">
        <v>6.76</v>
      </c>
    </row>
    <row r="89">
      <c r="A89" s="5" t="inlineStr">
        <is>
          <t>EBIT-Wachstum 3J in %</t>
        </is>
      </c>
      <c r="B89" s="5" t="inlineStr">
        <is>
          <t>EBIT Growth 3Y in %</t>
        </is>
      </c>
      <c r="C89" t="n">
        <v>9.19</v>
      </c>
      <c r="D89" t="n">
        <v>12.05</v>
      </c>
      <c r="E89" t="n">
        <v>12.11</v>
      </c>
      <c r="F89" t="n">
        <v>94.48999999999999</v>
      </c>
      <c r="G89" t="n">
        <v>65.59</v>
      </c>
      <c r="H89" t="n">
        <v>62.77</v>
      </c>
      <c r="I89" t="n">
        <v>-25.64</v>
      </c>
      <c r="J89" t="n">
        <v>2.1</v>
      </c>
      <c r="K89" t="n">
        <v>3.34</v>
      </c>
      <c r="L89" t="inlineStr">
        <is>
          <t>-</t>
        </is>
      </c>
      <c r="M89" t="inlineStr">
        <is>
          <t>-</t>
        </is>
      </c>
    </row>
    <row r="90">
      <c r="A90" s="5" t="inlineStr">
        <is>
          <t>EBIT-Wachstum 5J in %</t>
        </is>
      </c>
      <c r="B90" s="5" t="inlineStr">
        <is>
          <t>EBIT Growth 5Y in %</t>
        </is>
      </c>
      <c r="C90" t="n">
        <v>9.42</v>
      </c>
      <c r="D90" t="n">
        <v>62.31</v>
      </c>
      <c r="E90" t="n">
        <v>44.32</v>
      </c>
      <c r="F90" t="n">
        <v>41.57</v>
      </c>
      <c r="G90" t="n">
        <v>39.7</v>
      </c>
      <c r="H90" t="n">
        <v>38.32</v>
      </c>
      <c r="I90" t="n">
        <v>-13.12</v>
      </c>
      <c r="J90" t="inlineStr">
        <is>
          <t>-</t>
        </is>
      </c>
      <c r="K90" t="inlineStr">
        <is>
          <t>-</t>
        </is>
      </c>
      <c r="L90" t="inlineStr">
        <is>
          <t>-</t>
        </is>
      </c>
      <c r="M90" t="inlineStr">
        <is>
          <t>-</t>
        </is>
      </c>
    </row>
    <row r="91">
      <c r="A91" s="5" t="inlineStr">
        <is>
          <t>EBIT-Wachstum 10J in %</t>
        </is>
      </c>
      <c r="B91" s="5" t="inlineStr">
        <is>
          <t>EBIT Growth 10Y in %</t>
        </is>
      </c>
      <c r="C91" t="n">
        <v>23.87</v>
      </c>
      <c r="D91" t="n">
        <v>24.6</v>
      </c>
      <c r="E91" t="inlineStr">
        <is>
          <t>-</t>
        </is>
      </c>
      <c r="F91" t="inlineStr">
        <is>
          <t>-</t>
        </is>
      </c>
      <c r="G91" t="inlineStr">
        <is>
          <t>-</t>
        </is>
      </c>
      <c r="H91" t="inlineStr">
        <is>
          <t>-</t>
        </is>
      </c>
      <c r="I91" t="inlineStr">
        <is>
          <t>-</t>
        </is>
      </c>
      <c r="J91" t="inlineStr">
        <is>
          <t>-</t>
        </is>
      </c>
      <c r="K91" t="inlineStr">
        <is>
          <t>-</t>
        </is>
      </c>
      <c r="L91" t="inlineStr">
        <is>
          <t>-</t>
        </is>
      </c>
      <c r="M91" t="inlineStr">
        <is>
          <t>-</t>
        </is>
      </c>
    </row>
    <row r="92">
      <c r="A92" s="5" t="inlineStr">
        <is>
          <t>Op.Cashflow Wachstum 1J in %</t>
        </is>
      </c>
      <c r="B92" s="5" t="inlineStr">
        <is>
          <t>Op.Cashflow Wachstum 1Y in %</t>
        </is>
      </c>
      <c r="C92" t="n">
        <v>42.43</v>
      </c>
      <c r="D92" t="n">
        <v>-33.1</v>
      </c>
      <c r="E92" t="n">
        <v>-13.84</v>
      </c>
      <c r="F92" t="n">
        <v>13.11</v>
      </c>
      <c r="G92" t="n">
        <v>-8.130000000000001</v>
      </c>
      <c r="H92" t="n">
        <v>38.87</v>
      </c>
      <c r="I92" t="n">
        <v>-25.12</v>
      </c>
      <c r="J92" t="n">
        <v>40.41</v>
      </c>
      <c r="K92" t="n">
        <v>30.94</v>
      </c>
      <c r="L92" t="n">
        <v>-17.81</v>
      </c>
      <c r="M92" t="n">
        <v>-20.97</v>
      </c>
    </row>
    <row r="93">
      <c r="A93" s="5" t="inlineStr">
        <is>
          <t>Op.Cashflow Wachstum 3J in %</t>
        </is>
      </c>
      <c r="B93" s="5" t="inlineStr">
        <is>
          <t>Op.Cashflow Wachstum 3Y in %</t>
        </is>
      </c>
      <c r="C93" t="n">
        <v>-1.5</v>
      </c>
      <c r="D93" t="n">
        <v>-11.28</v>
      </c>
      <c r="E93" t="n">
        <v>-2.95</v>
      </c>
      <c r="F93" t="n">
        <v>14.62</v>
      </c>
      <c r="G93" t="n">
        <v>1.87</v>
      </c>
      <c r="H93" t="n">
        <v>18.05</v>
      </c>
      <c r="I93" t="n">
        <v>15.41</v>
      </c>
      <c r="J93" t="n">
        <v>17.85</v>
      </c>
      <c r="K93" t="n">
        <v>-2.61</v>
      </c>
      <c r="L93" t="inlineStr">
        <is>
          <t>-</t>
        </is>
      </c>
      <c r="M93" t="inlineStr">
        <is>
          <t>-</t>
        </is>
      </c>
    </row>
    <row r="94">
      <c r="A94" s="5" t="inlineStr">
        <is>
          <t>Op.Cashflow Wachstum 5J in %</t>
        </is>
      </c>
      <c r="B94" s="5" t="inlineStr">
        <is>
          <t>Op.Cashflow Wachstum 5Y in %</t>
        </is>
      </c>
      <c r="C94" t="n">
        <v>0.09</v>
      </c>
      <c r="D94" t="n">
        <v>-0.62</v>
      </c>
      <c r="E94" t="n">
        <v>0.98</v>
      </c>
      <c r="F94" t="n">
        <v>11.83</v>
      </c>
      <c r="G94" t="n">
        <v>15.39</v>
      </c>
      <c r="H94" t="n">
        <v>13.46</v>
      </c>
      <c r="I94" t="n">
        <v>1.49</v>
      </c>
      <c r="J94" t="inlineStr">
        <is>
          <t>-</t>
        </is>
      </c>
      <c r="K94" t="inlineStr">
        <is>
          <t>-</t>
        </is>
      </c>
      <c r="L94" t="inlineStr">
        <is>
          <t>-</t>
        </is>
      </c>
      <c r="M94" t="inlineStr">
        <is>
          <t>-</t>
        </is>
      </c>
    </row>
    <row r="95">
      <c r="A95" s="5" t="inlineStr">
        <is>
          <t>Op.Cashflow Wachstum 10J in %</t>
        </is>
      </c>
      <c r="B95" s="5" t="inlineStr">
        <is>
          <t>Op.Cashflow Wachstum 10Y in %</t>
        </is>
      </c>
      <c r="C95" t="n">
        <v>6.78</v>
      </c>
      <c r="D95" t="n">
        <v>0.44</v>
      </c>
      <c r="E95" t="inlineStr">
        <is>
          <t>-</t>
        </is>
      </c>
      <c r="F95" t="inlineStr">
        <is>
          <t>-</t>
        </is>
      </c>
      <c r="G95" t="inlineStr">
        <is>
          <t>-</t>
        </is>
      </c>
      <c r="H95" t="inlineStr">
        <is>
          <t>-</t>
        </is>
      </c>
      <c r="I95" t="inlineStr">
        <is>
          <t>-</t>
        </is>
      </c>
      <c r="J95" t="inlineStr">
        <is>
          <t>-</t>
        </is>
      </c>
      <c r="K95" t="inlineStr">
        <is>
          <t>-</t>
        </is>
      </c>
      <c r="L95" t="inlineStr">
        <is>
          <t>-</t>
        </is>
      </c>
      <c r="M95" t="inlineStr">
        <is>
          <t>-</t>
        </is>
      </c>
    </row>
    <row r="96">
      <c r="A96" s="5" t="inlineStr">
        <is>
          <t>Working Capital in Mio</t>
        </is>
      </c>
      <c r="B96" s="5" t="inlineStr">
        <is>
          <t>Working Capital in M</t>
        </is>
      </c>
      <c r="C96" t="n">
        <v>583.9</v>
      </c>
      <c r="D96" t="n">
        <v>412.6</v>
      </c>
      <c r="E96" t="n">
        <v>454.4</v>
      </c>
      <c r="F96" t="n">
        <v>549.1</v>
      </c>
      <c r="G96" t="n">
        <v>586</v>
      </c>
      <c r="H96" t="n">
        <v>241.9</v>
      </c>
      <c r="I96" t="n">
        <v>379.3</v>
      </c>
      <c r="J96" t="n">
        <v>13</v>
      </c>
      <c r="K96" t="n">
        <v>332.2</v>
      </c>
      <c r="L96" t="n">
        <v>165.1</v>
      </c>
      <c r="M96" t="n">
        <v>42.1</v>
      </c>
      <c r="N96" t="n">
        <v>200.7</v>
      </c>
    </row>
  </sheetData>
  <pageMargins bottom="1" footer="0.5" header="0.5" left="0.75" right="0.75" top="1"/>
</worksheet>
</file>

<file path=xl/worksheets/sheet68.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9"/>
    <col customWidth="1" max="15" min="15" width="11"/>
    <col customWidth="1" max="16" min="16" width="10"/>
  </cols>
  <sheetData>
    <row r="1">
      <c r="A1" s="1" t="inlineStr">
        <is>
          <t xml:space="preserve">PERSIMMON </t>
        </is>
      </c>
      <c r="B1" s="2" t="inlineStr">
        <is>
          <t>WKN: 882058  ISIN: GB0006825383  US-Symbol:PSMMF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+44-1904-642199</t>
        </is>
      </c>
      <c r="G4" t="inlineStr">
        <is>
          <t>27.02.2020</t>
        </is>
      </c>
      <c r="H4" t="inlineStr">
        <is>
          <t>Preliminary Results</t>
        </is>
      </c>
      <c r="J4" t="inlineStr">
        <is>
          <t>BlackRock Inc.</t>
        </is>
      </c>
      <c r="L4" t="inlineStr">
        <is>
          <t>5,43%</t>
        </is>
      </c>
    </row>
    <row r="5">
      <c r="A5" s="5" t="inlineStr">
        <is>
          <t>Ticker</t>
        </is>
      </c>
      <c r="B5" t="inlineStr">
        <is>
          <t>OHP</t>
        </is>
      </c>
      <c r="C5" s="5" t="inlineStr">
        <is>
          <t>Fax</t>
        </is>
      </c>
      <c r="D5" s="5" t="inlineStr"/>
      <c r="E5" t="inlineStr">
        <is>
          <t>+44-1904-610014</t>
        </is>
      </c>
      <c r="G5" t="inlineStr">
        <is>
          <t>16.03.2020</t>
        </is>
      </c>
      <c r="H5" t="inlineStr">
        <is>
          <t>Publication Of Annual Report</t>
        </is>
      </c>
      <c r="J5" t="inlineStr">
        <is>
          <t>Freefloat</t>
        </is>
      </c>
      <c r="L5" t="inlineStr">
        <is>
          <t>94,57%</t>
        </is>
      </c>
    </row>
    <row r="6">
      <c r="A6" s="5" t="inlineStr">
        <is>
          <t>Gelistet Seit / Listed Since</t>
        </is>
      </c>
      <c r="B6" t="inlineStr">
        <is>
          <t>-</t>
        </is>
      </c>
      <c r="C6" s="5" t="inlineStr">
        <is>
          <t>Internet</t>
        </is>
      </c>
      <c r="D6" s="5" t="inlineStr"/>
      <c r="E6" t="inlineStr">
        <is>
          <t>http://corporate.persimmonhomes.com</t>
        </is>
      </c>
      <c r="G6" t="inlineStr">
        <is>
          <t>29.04.2020</t>
        </is>
      </c>
      <c r="H6" t="inlineStr">
        <is>
          <t>Annual General Meeting</t>
        </is>
      </c>
    </row>
    <row r="7">
      <c r="A7" s="5" t="inlineStr">
        <is>
          <t>Nominalwert / Nominal Value</t>
        </is>
      </c>
      <c r="B7" t="inlineStr">
        <is>
          <t>0,10</t>
        </is>
      </c>
      <c r="C7" s="5" t="inlineStr">
        <is>
          <t>E-Mail</t>
        </is>
      </c>
      <c r="D7" s="5" t="inlineStr"/>
      <c r="E7" t="inlineStr">
        <is>
          <t>feedback@persimmonhomes.com</t>
        </is>
      </c>
      <c r="G7" t="inlineStr">
        <is>
          <t>20.08.2020</t>
        </is>
      </c>
      <c r="H7" t="inlineStr">
        <is>
          <t>Result Half (Previous Year)</t>
        </is>
      </c>
    </row>
    <row r="8">
      <c r="A8" s="5" t="inlineStr">
        <is>
          <t>Land / Country</t>
        </is>
      </c>
      <c r="B8" t="inlineStr">
        <is>
          <t>Großbritannien</t>
        </is>
      </c>
      <c r="C8" s="5" t="inlineStr">
        <is>
          <t>Inv. Relations Telefon / Phone</t>
        </is>
      </c>
      <c r="D8" s="5" t="inlineStr"/>
      <c r="E8" t="inlineStr">
        <is>
          <t>+44-1904-642199</t>
        </is>
      </c>
    </row>
    <row r="9">
      <c r="A9" s="5" t="inlineStr">
        <is>
          <t>Währung / Currency</t>
        </is>
      </c>
      <c r="B9" t="inlineStr">
        <is>
          <t>GBP</t>
        </is>
      </c>
      <c r="C9" s="5" t="inlineStr">
        <is>
          <t>Kontaktperson / Contact Person</t>
        </is>
      </c>
      <c r="D9" s="5" t="inlineStr"/>
      <c r="E9" t="inlineStr">
        <is>
          <t>-</t>
        </is>
      </c>
    </row>
    <row r="10">
      <c r="A10" s="5" t="inlineStr">
        <is>
          <t>Branche / Industry</t>
        </is>
      </c>
      <c r="B10" t="inlineStr">
        <is>
          <t>Real Estate</t>
        </is>
      </c>
      <c r="C10" s="5" t="inlineStr"/>
      <c r="D10" s="5" t="inlineStr"/>
    </row>
    <row r="11">
      <c r="A11" s="5" t="inlineStr">
        <is>
          <t>Sektor / Sector</t>
        </is>
      </c>
      <c r="B11" t="inlineStr">
        <is>
          <t>Various</t>
        </is>
      </c>
    </row>
    <row r="12">
      <c r="A12" s="5" t="inlineStr">
        <is>
          <t>Typ / Genre</t>
        </is>
      </c>
      <c r="B12" t="inlineStr">
        <is>
          <t>Namensaktie</t>
        </is>
      </c>
    </row>
    <row r="13">
      <c r="A13" s="5" t="inlineStr">
        <is>
          <t>Adresse / Address</t>
        </is>
      </c>
      <c r="B13" t="inlineStr">
        <is>
          <t>Persimmon plcPersimmon House Fulford  UK-York YO19 4FE</t>
        </is>
      </c>
    </row>
    <row r="14">
      <c r="A14" s="5" t="inlineStr">
        <is>
          <t>Management</t>
        </is>
      </c>
      <c r="B14" t="inlineStr">
        <is>
          <t>David Jenkinson, Mike Killoran</t>
        </is>
      </c>
    </row>
    <row r="15">
      <c r="A15" s="5" t="inlineStr">
        <is>
          <t>Aufsichtsrat / Board</t>
        </is>
      </c>
      <c r="B15" t="inlineStr">
        <is>
          <t>Roger Devlin, David Jenkinson, Mike Killoran, Nigel Mills, Marion Sears, Rachel Kentleton, Simon Litherland, Claire Thomas</t>
        </is>
      </c>
    </row>
    <row r="16">
      <c r="A16" s="5" t="inlineStr">
        <is>
          <t>Beschreibung</t>
        </is>
      </c>
      <c r="B16" t="inlineStr">
        <is>
          <t>Persimmon plc ist im Baugewerbe tätig. Die Kernkompetenz der Gesellschaft ist das Bauen und Verkaufen von Einfamilienhäusern und Wohnungen in England, Wales und Schottland durch die Tochtergesellschaften Persimmon Homes Limited, Charles Church Developments Limited und Westbury Partnerships. Persimmon Homes plant, konstruiert, baut und verkauft Bungalows, Reihen- und Doppelhäuser wie auch Appartements mit unterschiedlicher Wohnaufteilung und Wohnfläche. Charles Church agiert mit einer grossen Auswahl von exklusiven Wohnungen und Häusern in modernen oder traditionellen Stilrichtung. Im Weiteren ist der Konzern mit Westbury Partnerships im sozialen Wohnungsbau aktiv. Der konzerneigene holzverarbeitende Betrieb Space4 liefert Holzrahmenbausysteme für alle Tochtergesellschaften. Persimmon plc wurde 1972 gegründet und hat seinen Hauptsitz in York, UK. Copyright 2014 FINANCE BASE AG</t>
        </is>
      </c>
    </row>
    <row r="17">
      <c r="A17" s="5" t="inlineStr">
        <is>
          <t>Profile</t>
        </is>
      </c>
      <c r="B17" t="inlineStr">
        <is>
          <t>Persimmon plc operates in the construction industry. The core competence of the company is building and selling single-family homes and apartments in England, Wales and Scotland by the subsidiaries Persimmon Homes Limited, Charles Church Developments Limited and Westbury Partnerships. Persimmon Homes plans, designs, builds and sells bungalows, terraced and semi-detached houses as well as apartments with different housing layout and living space. Charles Church operates with a wide range of exclusive apartments and houses in a modern or traditional style. In addition, the Group is active with Westbury Partnerships in social housing. The Group's own wood-processing operation space4 supplies wood frame building systems for all subsidiaries. Persimmon plc was founded in 1972 and headquartered in York,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3649</v>
      </c>
      <c r="D20" t="n">
        <v>3738</v>
      </c>
      <c r="E20" t="n">
        <v>3422</v>
      </c>
      <c r="F20" t="n">
        <v>3137</v>
      </c>
      <c r="G20" t="n">
        <v>2902</v>
      </c>
      <c r="H20" t="n">
        <v>2574</v>
      </c>
      <c r="I20" t="n">
        <v>2086</v>
      </c>
      <c r="J20" t="n">
        <v>1721</v>
      </c>
      <c r="K20" t="n">
        <v>1535</v>
      </c>
      <c r="L20" t="n">
        <v>1570</v>
      </c>
      <c r="M20" t="n">
        <v>1421</v>
      </c>
      <c r="N20" t="n">
        <v>1755</v>
      </c>
      <c r="O20" t="n">
        <v>3015</v>
      </c>
      <c r="P20" t="n">
        <v>3015</v>
      </c>
    </row>
    <row r="21">
      <c r="A21" s="5" t="inlineStr">
        <is>
          <t>Bruttoergebnis vom Umsatz</t>
        </is>
      </c>
      <c r="B21" s="5" t="inlineStr">
        <is>
          <t>Gross Profit</t>
        </is>
      </c>
      <c r="C21" t="n">
        <v>1131</v>
      </c>
      <c r="D21" t="n">
        <v>1180</v>
      </c>
      <c r="E21" t="n">
        <v>1072</v>
      </c>
      <c r="F21" t="n">
        <v>871.4</v>
      </c>
      <c r="G21" t="n">
        <v>737.3</v>
      </c>
      <c r="H21" t="n">
        <v>571.8</v>
      </c>
      <c r="I21" t="n">
        <v>435.4</v>
      </c>
      <c r="J21" t="n">
        <v>304.7</v>
      </c>
      <c r="K21" t="n">
        <v>236.3</v>
      </c>
      <c r="L21" t="n">
        <v>275</v>
      </c>
      <c r="M21" t="n">
        <v>198.4</v>
      </c>
      <c r="N21" t="n">
        <v>-422.9</v>
      </c>
      <c r="O21" t="n">
        <v>736.1</v>
      </c>
      <c r="P21" t="n">
        <v>736.1</v>
      </c>
    </row>
    <row r="22">
      <c r="A22" s="5" t="inlineStr">
        <is>
          <t>Operatives Ergebnis (EBIT)</t>
        </is>
      </c>
      <c r="B22" s="5" t="inlineStr">
        <is>
          <t>EBIT Earning Before Interest &amp; Tax</t>
        </is>
      </c>
      <c r="C22" t="n">
        <v>1029</v>
      </c>
      <c r="D22" t="n">
        <v>1083</v>
      </c>
      <c r="E22" t="n">
        <v>955.1</v>
      </c>
      <c r="F22" t="n">
        <v>770.5</v>
      </c>
      <c r="G22" t="n">
        <v>626.2</v>
      </c>
      <c r="H22" t="n">
        <v>465.3</v>
      </c>
      <c r="I22" t="n">
        <v>340.6</v>
      </c>
      <c r="J22" t="n">
        <v>219.9</v>
      </c>
      <c r="K22" t="n">
        <v>161.9</v>
      </c>
      <c r="L22" t="n">
        <v>204.3</v>
      </c>
      <c r="M22" t="n">
        <v>128</v>
      </c>
      <c r="N22" t="n">
        <v>-714.6</v>
      </c>
      <c r="O22" t="n">
        <v>654.9</v>
      </c>
      <c r="P22" t="n">
        <v>654.9</v>
      </c>
    </row>
    <row r="23">
      <c r="A23" s="5" t="inlineStr">
        <is>
          <t>Finanzergebnis</t>
        </is>
      </c>
      <c r="B23" s="5" t="inlineStr">
        <is>
          <t>Financial Result</t>
        </is>
      </c>
      <c r="C23" t="n">
        <v>11.4</v>
      </c>
      <c r="D23" t="n">
        <v>8.1</v>
      </c>
      <c r="E23" t="n">
        <v>11</v>
      </c>
      <c r="F23" t="n">
        <v>4.3</v>
      </c>
      <c r="G23" t="n">
        <v>3.3</v>
      </c>
      <c r="H23" t="n">
        <v>1.7</v>
      </c>
      <c r="I23" t="n">
        <v>-3.5</v>
      </c>
      <c r="J23" t="n">
        <v>1.9</v>
      </c>
      <c r="K23" t="n">
        <v>-14.7</v>
      </c>
      <c r="L23" t="n">
        <v>-50.4</v>
      </c>
      <c r="M23" t="n">
        <v>-50.2</v>
      </c>
      <c r="N23" t="n">
        <v>-65.40000000000001</v>
      </c>
      <c r="O23" t="n">
        <v>-72.2</v>
      </c>
      <c r="P23" t="n">
        <v>-72.2</v>
      </c>
    </row>
    <row r="24">
      <c r="A24" s="5" t="inlineStr">
        <is>
          <t>Ergebnis vor Steuer (EBT)</t>
        </is>
      </c>
      <c r="B24" s="5" t="inlineStr">
        <is>
          <t>EBT Earning Before Tax</t>
        </is>
      </c>
      <c r="C24" t="n">
        <v>1041</v>
      </c>
      <c r="D24" t="n">
        <v>1091</v>
      </c>
      <c r="E24" t="n">
        <v>966.1</v>
      </c>
      <c r="F24" t="n">
        <v>774.8</v>
      </c>
      <c r="G24" t="n">
        <v>629.5</v>
      </c>
      <c r="H24" t="n">
        <v>467</v>
      </c>
      <c r="I24" t="n">
        <v>337.1</v>
      </c>
      <c r="J24" t="n">
        <v>221.8</v>
      </c>
      <c r="K24" t="n">
        <v>147.2</v>
      </c>
      <c r="L24" t="n">
        <v>153.9</v>
      </c>
      <c r="M24" t="n">
        <v>77.8</v>
      </c>
      <c r="N24" t="n">
        <v>-780</v>
      </c>
      <c r="O24" t="n">
        <v>582.7</v>
      </c>
      <c r="P24" t="n">
        <v>582.7</v>
      </c>
    </row>
    <row r="25">
      <c r="A25" s="5" t="inlineStr">
        <is>
          <t>Ergebnis nach Steuer</t>
        </is>
      </c>
      <c r="B25" s="5" t="inlineStr">
        <is>
          <t>Earnings after tax</t>
        </is>
      </c>
      <c r="C25" t="n">
        <v>848.8</v>
      </c>
      <c r="D25" t="n">
        <v>886.4</v>
      </c>
      <c r="E25" t="n">
        <v>786.9</v>
      </c>
      <c r="F25" t="n">
        <v>625.3</v>
      </c>
      <c r="G25" t="n">
        <v>521.9</v>
      </c>
      <c r="H25" t="n">
        <v>372</v>
      </c>
      <c r="I25" t="n">
        <v>257.2</v>
      </c>
      <c r="J25" t="n">
        <v>170.2</v>
      </c>
      <c r="K25" t="n">
        <v>109</v>
      </c>
      <c r="L25" t="n">
        <v>115.3</v>
      </c>
      <c r="M25" t="n">
        <v>74.09999999999999</v>
      </c>
      <c r="N25" t="n">
        <v>-625</v>
      </c>
      <c r="O25" t="n">
        <v>413.5</v>
      </c>
      <c r="P25" t="n">
        <v>413.5</v>
      </c>
    </row>
    <row r="26">
      <c r="A26" s="5" t="inlineStr">
        <is>
          <t>Minderheitenanteil</t>
        </is>
      </c>
      <c r="B26" s="5" t="inlineStr">
        <is>
          <t>Minority Share</t>
        </is>
      </c>
      <c r="C26" t="inlineStr">
        <is>
          <t>-</t>
        </is>
      </c>
      <c r="D26" t="inlineStr">
        <is>
          <t>-</t>
        </is>
      </c>
      <c r="E26" t="inlineStr">
        <is>
          <t>-</t>
        </is>
      </c>
      <c r="F26" t="inlineStr">
        <is>
          <t>-</t>
        </is>
      </c>
      <c r="G26" t="inlineStr">
        <is>
          <t>-</t>
        </is>
      </c>
      <c r="H26" t="inlineStr">
        <is>
          <t>-</t>
        </is>
      </c>
      <c r="I26" t="inlineStr">
        <is>
          <t>-</t>
        </is>
      </c>
      <c r="J26" t="inlineStr">
        <is>
          <t>-</t>
        </is>
      </c>
      <c r="K26" t="inlineStr">
        <is>
          <t>-</t>
        </is>
      </c>
      <c r="L26" t="inlineStr">
        <is>
          <t>-</t>
        </is>
      </c>
      <c r="M26" t="inlineStr">
        <is>
          <t>-</t>
        </is>
      </c>
      <c r="N26" t="inlineStr">
        <is>
          <t>-</t>
        </is>
      </c>
      <c r="O26" t="inlineStr">
        <is>
          <t>-</t>
        </is>
      </c>
      <c r="P26" t="inlineStr">
        <is>
          <t>-</t>
        </is>
      </c>
    </row>
    <row r="27">
      <c r="A27" s="5" t="inlineStr">
        <is>
          <t>Jahresüberschuss/-fehlbetrag</t>
        </is>
      </c>
      <c r="B27" s="5" t="inlineStr">
        <is>
          <t>Net Profit</t>
        </is>
      </c>
      <c r="C27" t="n">
        <v>848.8</v>
      </c>
      <c r="D27" t="n">
        <v>886.4</v>
      </c>
      <c r="E27" t="n">
        <v>786.9</v>
      </c>
      <c r="F27" t="n">
        <v>625.3</v>
      </c>
      <c r="G27" t="n">
        <v>521.9</v>
      </c>
      <c r="H27" t="n">
        <v>372</v>
      </c>
      <c r="I27" t="n">
        <v>257.2</v>
      </c>
      <c r="J27" t="n">
        <v>170.2</v>
      </c>
      <c r="K27" t="n">
        <v>109</v>
      </c>
      <c r="L27" t="n">
        <v>115.3</v>
      </c>
      <c r="M27" t="n">
        <v>74.09999999999999</v>
      </c>
      <c r="N27" t="n">
        <v>-625</v>
      </c>
      <c r="O27" t="n">
        <v>413.5</v>
      </c>
      <c r="P27" t="n">
        <v>413.5</v>
      </c>
    </row>
    <row r="28">
      <c r="A28" s="5" t="inlineStr">
        <is>
          <t>Summe Umlaufvermögen</t>
        </is>
      </c>
      <c r="B28" s="5" t="inlineStr">
        <is>
          <t>Current Assets</t>
        </is>
      </c>
      <c r="C28" t="n">
        <v>4069</v>
      </c>
      <c r="D28" t="n">
        <v>4216</v>
      </c>
      <c r="E28" t="n">
        <v>4215</v>
      </c>
      <c r="F28" t="n">
        <v>3662</v>
      </c>
      <c r="G28" t="n">
        <v>3307</v>
      </c>
      <c r="H28" t="n">
        <v>2850</v>
      </c>
      <c r="I28" t="n">
        <v>2484</v>
      </c>
      <c r="J28" t="n">
        <v>2301</v>
      </c>
      <c r="K28" t="n">
        <v>2099</v>
      </c>
      <c r="L28" t="n">
        <v>2260</v>
      </c>
      <c r="M28" t="n">
        <v>2380</v>
      </c>
      <c r="N28" t="n">
        <v>2706</v>
      </c>
      <c r="O28" t="n">
        <v>3569</v>
      </c>
      <c r="P28" t="n">
        <v>3569</v>
      </c>
    </row>
    <row r="29">
      <c r="A29" s="5" t="inlineStr">
        <is>
          <t>Summe Anlagevermögen</t>
        </is>
      </c>
      <c r="B29" s="5" t="inlineStr">
        <is>
          <t>Fixed Assets</t>
        </is>
      </c>
      <c r="C29" t="n">
        <v>420.7</v>
      </c>
      <c r="D29" t="n">
        <v>436</v>
      </c>
      <c r="E29" t="n">
        <v>542.1</v>
      </c>
      <c r="F29" t="n">
        <v>482.9</v>
      </c>
      <c r="G29" t="n">
        <v>514.6</v>
      </c>
      <c r="H29" t="n">
        <v>506.1</v>
      </c>
      <c r="I29" t="n">
        <v>538.9</v>
      </c>
      <c r="J29" t="n">
        <v>498.2</v>
      </c>
      <c r="K29" t="n">
        <v>474.4</v>
      </c>
      <c r="L29" t="n">
        <v>464.6</v>
      </c>
      <c r="M29" t="n">
        <v>416</v>
      </c>
      <c r="N29" t="n">
        <v>447.6</v>
      </c>
      <c r="O29" t="n">
        <v>587.4</v>
      </c>
      <c r="P29" t="n">
        <v>587.4</v>
      </c>
    </row>
    <row r="30">
      <c r="A30" s="5" t="inlineStr">
        <is>
          <t>Summe Aktiva</t>
        </is>
      </c>
      <c r="B30" s="5" t="inlineStr">
        <is>
          <t>Total Assets</t>
        </is>
      </c>
      <c r="C30" t="n">
        <v>4489</v>
      </c>
      <c r="D30" t="n">
        <v>4652</v>
      </c>
      <c r="E30" t="n">
        <v>4757</v>
      </c>
      <c r="F30" t="n">
        <v>4145</v>
      </c>
      <c r="G30" t="n">
        <v>3822</v>
      </c>
      <c r="H30" t="n">
        <v>3356</v>
      </c>
      <c r="I30" t="n">
        <v>3023</v>
      </c>
      <c r="J30" t="n">
        <v>2799</v>
      </c>
      <c r="K30" t="n">
        <v>2574</v>
      </c>
      <c r="L30" t="n">
        <v>2725</v>
      </c>
      <c r="M30" t="n">
        <v>2796</v>
      </c>
      <c r="N30" t="n">
        <v>3154</v>
      </c>
      <c r="O30" t="n">
        <v>4156</v>
      </c>
      <c r="P30" t="n">
        <v>4156</v>
      </c>
    </row>
    <row r="31">
      <c r="A31" s="5" t="inlineStr">
        <is>
          <t>Summe kurzfristiges Fremdkapital</t>
        </is>
      </c>
      <c r="B31" s="5" t="inlineStr">
        <is>
          <t>Short-Term Debt</t>
        </is>
      </c>
      <c r="C31" t="n">
        <v>996.2</v>
      </c>
      <c r="D31" t="n">
        <v>1124</v>
      </c>
      <c r="E31" t="n">
        <v>1199</v>
      </c>
      <c r="F31" t="n">
        <v>1015</v>
      </c>
      <c r="G31" t="n">
        <v>930.5</v>
      </c>
      <c r="H31" t="n">
        <v>832.7</v>
      </c>
      <c r="I31" t="n">
        <v>741.2</v>
      </c>
      <c r="J31" t="n">
        <v>599.5</v>
      </c>
      <c r="K31" t="n">
        <v>561.2</v>
      </c>
      <c r="L31" t="n">
        <v>583</v>
      </c>
      <c r="M31" t="n">
        <v>673.7</v>
      </c>
      <c r="N31" t="n">
        <v>773.7</v>
      </c>
      <c r="O31" t="n">
        <v>1040</v>
      </c>
      <c r="P31" t="n">
        <v>1040</v>
      </c>
    </row>
    <row r="32">
      <c r="A32" s="5" t="inlineStr">
        <is>
          <t>Summe langfristiges Fremdkapital</t>
        </is>
      </c>
      <c r="B32" s="5" t="inlineStr">
        <is>
          <t>Long-Term Debt</t>
        </is>
      </c>
      <c r="C32" t="n">
        <v>234.8</v>
      </c>
      <c r="D32" t="n">
        <v>333.3</v>
      </c>
      <c r="E32" t="n">
        <v>356.6</v>
      </c>
      <c r="F32" t="n">
        <v>392.7</v>
      </c>
      <c r="G32" t="n">
        <v>435.5</v>
      </c>
      <c r="H32" t="n">
        <v>331</v>
      </c>
      <c r="I32" t="n">
        <v>236.2</v>
      </c>
      <c r="J32" t="n">
        <v>205.9</v>
      </c>
      <c r="K32" t="n">
        <v>173.1</v>
      </c>
      <c r="L32" t="n">
        <v>397.6</v>
      </c>
      <c r="M32" t="n">
        <v>498.7</v>
      </c>
      <c r="N32" t="n">
        <v>825</v>
      </c>
      <c r="O32" t="n">
        <v>770.6</v>
      </c>
      <c r="P32" t="n">
        <v>770.6</v>
      </c>
    </row>
    <row r="33">
      <c r="A33" s="5" t="inlineStr">
        <is>
          <t>Summe Fremdkapital</t>
        </is>
      </c>
      <c r="B33" s="5" t="inlineStr">
        <is>
          <t>Total Liabilities</t>
        </is>
      </c>
      <c r="C33" t="n">
        <v>1231</v>
      </c>
      <c r="D33" t="n">
        <v>1457</v>
      </c>
      <c r="E33" t="n">
        <v>1555</v>
      </c>
      <c r="F33" t="n">
        <v>1407</v>
      </c>
      <c r="G33" t="n">
        <v>1366</v>
      </c>
      <c r="H33" t="n">
        <v>1164</v>
      </c>
      <c r="I33" t="n">
        <v>977.4</v>
      </c>
      <c r="J33" t="n">
        <v>805.4</v>
      </c>
      <c r="K33" t="n">
        <v>734.3</v>
      </c>
      <c r="L33" t="n">
        <v>980.6</v>
      </c>
      <c r="M33" t="n">
        <v>1172</v>
      </c>
      <c r="N33" t="n">
        <v>1599</v>
      </c>
      <c r="O33" t="n">
        <v>1811</v>
      </c>
      <c r="P33" t="n">
        <v>1811</v>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inlineStr">
        <is>
          <t>-</t>
        </is>
      </c>
      <c r="K34" t="inlineStr">
        <is>
          <t>-</t>
        </is>
      </c>
      <c r="L34" t="inlineStr">
        <is>
          <t>-</t>
        </is>
      </c>
      <c r="M34" t="inlineStr">
        <is>
          <t>-</t>
        </is>
      </c>
      <c r="N34" t="inlineStr">
        <is>
          <t>-</t>
        </is>
      </c>
      <c r="O34" t="inlineStr">
        <is>
          <t>-</t>
        </is>
      </c>
      <c r="P34" t="inlineStr">
        <is>
          <t>-</t>
        </is>
      </c>
    </row>
    <row r="35">
      <c r="A35" s="5" t="inlineStr">
        <is>
          <t>Summe Eigenkapital</t>
        </is>
      </c>
      <c r="B35" s="5" t="inlineStr">
        <is>
          <t>Equity</t>
        </is>
      </c>
      <c r="C35" t="n">
        <v>3258</v>
      </c>
      <c r="D35" t="n">
        <v>3195</v>
      </c>
      <c r="E35" t="n">
        <v>3202</v>
      </c>
      <c r="F35" t="n">
        <v>2737</v>
      </c>
      <c r="G35" t="n">
        <v>2456</v>
      </c>
      <c r="H35" t="n">
        <v>2193</v>
      </c>
      <c r="I35" t="n">
        <v>2046</v>
      </c>
      <c r="J35" t="n">
        <v>1994</v>
      </c>
      <c r="K35" t="n">
        <v>1839</v>
      </c>
      <c r="L35" t="n">
        <v>1744</v>
      </c>
      <c r="M35" t="n">
        <v>1623</v>
      </c>
      <c r="N35" t="n">
        <v>1555</v>
      </c>
      <c r="O35" t="n">
        <v>2345</v>
      </c>
      <c r="P35" t="n">
        <v>2345</v>
      </c>
    </row>
    <row r="36">
      <c r="A36" s="5" t="inlineStr">
        <is>
          <t>Summe Passiva</t>
        </is>
      </c>
      <c r="B36" s="5" t="inlineStr">
        <is>
          <t>Liabilities &amp; Shareholder Equity</t>
        </is>
      </c>
      <c r="C36" t="n">
        <v>4489</v>
      </c>
      <c r="D36" t="n">
        <v>4652</v>
      </c>
      <c r="E36" t="n">
        <v>4757</v>
      </c>
      <c r="F36" t="n">
        <v>4145</v>
      </c>
      <c r="G36" t="n">
        <v>3822</v>
      </c>
      <c r="H36" t="n">
        <v>3356</v>
      </c>
      <c r="I36" t="n">
        <v>3023</v>
      </c>
      <c r="J36" t="n">
        <v>2799</v>
      </c>
      <c r="K36" t="n">
        <v>2574</v>
      </c>
      <c r="L36" t="n">
        <v>2725</v>
      </c>
      <c r="M36" t="n">
        <v>2796</v>
      </c>
      <c r="N36" t="n">
        <v>3154</v>
      </c>
      <c r="O36" t="n">
        <v>4156</v>
      </c>
      <c r="P36" t="n">
        <v>4156</v>
      </c>
    </row>
    <row r="37">
      <c r="A37" s="5" t="inlineStr">
        <is>
          <t>Mio.Aktien im Umlauf</t>
        </is>
      </c>
      <c r="B37" s="5" t="inlineStr">
        <is>
          <t>Million shares outstanding</t>
        </is>
      </c>
      <c r="C37" t="n">
        <v>318.9</v>
      </c>
      <c r="D37" t="n">
        <v>317.56</v>
      </c>
      <c r="E37" t="n">
        <v>308.86</v>
      </c>
      <c r="F37" t="n">
        <v>308.5</v>
      </c>
      <c r="G37" t="n">
        <v>306.7</v>
      </c>
      <c r="H37" t="n">
        <v>304.5</v>
      </c>
      <c r="I37" t="n">
        <v>304.7</v>
      </c>
      <c r="J37" t="n">
        <v>302.9</v>
      </c>
      <c r="K37" t="n">
        <v>302.6</v>
      </c>
      <c r="L37" t="n">
        <v>302.6</v>
      </c>
      <c r="M37" t="n">
        <v>302.6</v>
      </c>
      <c r="N37" t="n">
        <v>302.6</v>
      </c>
      <c r="O37" t="n">
        <v>302.6</v>
      </c>
      <c r="P37" t="n">
        <v>302.6</v>
      </c>
    </row>
    <row r="38">
      <c r="A38" s="5" t="inlineStr">
        <is>
          <t>Gezeichnetes Kapital (in Mio.)</t>
        </is>
      </c>
      <c r="B38" s="5" t="inlineStr">
        <is>
          <t>Subscribed Capital in M</t>
        </is>
      </c>
      <c r="C38" t="n">
        <v>31.9</v>
      </c>
      <c r="D38" t="n">
        <v>31.7</v>
      </c>
      <c r="E38" t="n">
        <v>30.9</v>
      </c>
      <c r="F38" t="n">
        <v>30.8</v>
      </c>
      <c r="G38" t="n">
        <v>30.7</v>
      </c>
      <c r="H38" t="n">
        <v>30.6</v>
      </c>
      <c r="I38" t="n">
        <v>30.5</v>
      </c>
      <c r="J38" t="n">
        <v>30.3</v>
      </c>
      <c r="K38" t="n">
        <v>30.3</v>
      </c>
      <c r="L38" t="n">
        <v>30.3</v>
      </c>
      <c r="M38" t="n">
        <v>30.3</v>
      </c>
      <c r="N38" t="n">
        <v>30.3</v>
      </c>
      <c r="O38" t="n">
        <v>30.3</v>
      </c>
      <c r="P38" t="n">
        <v>30.3</v>
      </c>
    </row>
    <row r="39">
      <c r="A39" s="5" t="inlineStr">
        <is>
          <t>Ergebnis je Aktie (brutto)</t>
        </is>
      </c>
      <c r="B39" s="5" t="inlineStr">
        <is>
          <t>Earnings per share</t>
        </is>
      </c>
      <c r="C39" t="n">
        <v>3.26</v>
      </c>
      <c r="D39" t="n">
        <v>3.43</v>
      </c>
      <c r="E39" t="n">
        <v>3.13</v>
      </c>
      <c r="F39" t="n">
        <v>2.51</v>
      </c>
      <c r="G39" t="n">
        <v>2.05</v>
      </c>
      <c r="H39" t="n">
        <v>1.53</v>
      </c>
      <c r="I39" t="n">
        <v>1.11</v>
      </c>
      <c r="J39" t="n">
        <v>0.73</v>
      </c>
      <c r="K39" t="n">
        <v>0.49</v>
      </c>
      <c r="L39" t="n">
        <v>0.51</v>
      </c>
      <c r="M39" t="n">
        <v>0.26</v>
      </c>
      <c r="N39" t="n">
        <v>-2.58</v>
      </c>
      <c r="O39" t="n">
        <v>1.93</v>
      </c>
      <c r="P39" t="n">
        <v>1.93</v>
      </c>
    </row>
    <row r="40">
      <c r="A40" s="5" t="inlineStr">
        <is>
          <t>Ergebnis je Aktie (unverwässert)</t>
        </is>
      </c>
      <c r="B40" s="5" t="inlineStr">
        <is>
          <t>Basic Earnings per share</t>
        </is>
      </c>
      <c r="C40" t="n">
        <v>2.67</v>
      </c>
      <c r="D40" t="n">
        <v>2.83</v>
      </c>
      <c r="E40" t="n">
        <v>2.55</v>
      </c>
      <c r="F40" t="n">
        <v>2.03</v>
      </c>
      <c r="G40" t="n">
        <v>1.7</v>
      </c>
      <c r="H40" t="n">
        <v>1.22</v>
      </c>
      <c r="I40" t="n">
        <v>0.83</v>
      </c>
      <c r="J40" t="n">
        <v>0.5600000000000001</v>
      </c>
      <c r="K40" t="n">
        <v>0.36</v>
      </c>
      <c r="L40" t="n">
        <v>0.38</v>
      </c>
      <c r="M40" t="n">
        <v>0.25</v>
      </c>
      <c r="N40" t="n">
        <v>-2.08</v>
      </c>
      <c r="O40" t="n">
        <v>1.38</v>
      </c>
      <c r="P40" t="n">
        <v>1.38</v>
      </c>
    </row>
    <row r="41">
      <c r="A41" s="5" t="inlineStr">
        <is>
          <t>Ergebnis je Aktie (verwässert)</t>
        </is>
      </c>
      <c r="B41" s="5" t="inlineStr">
        <is>
          <t>Diluted Earnings per share</t>
        </is>
      </c>
      <c r="C41" t="n">
        <v>2.66</v>
      </c>
      <c r="D41" t="n">
        <v>2.81</v>
      </c>
      <c r="E41" t="n">
        <v>2.43</v>
      </c>
      <c r="F41" t="n">
        <v>1.97</v>
      </c>
      <c r="G41" t="n">
        <v>1.66</v>
      </c>
      <c r="H41" t="n">
        <v>1.22</v>
      </c>
      <c r="I41" t="n">
        <v>0.83</v>
      </c>
      <c r="J41" t="n">
        <v>0.5600000000000001</v>
      </c>
      <c r="K41" t="n">
        <v>0.36</v>
      </c>
      <c r="L41" t="n">
        <v>0.38</v>
      </c>
      <c r="M41" t="n">
        <v>0.25</v>
      </c>
      <c r="N41" t="n">
        <v>-2.08</v>
      </c>
      <c r="O41" t="n">
        <v>1.37</v>
      </c>
      <c r="P41" t="n">
        <v>1.37</v>
      </c>
    </row>
    <row r="42">
      <c r="A42" s="5" t="inlineStr">
        <is>
          <t>Dividende je Aktie</t>
        </is>
      </c>
      <c r="B42" s="5" t="inlineStr">
        <is>
          <t>Dividend per share</t>
        </is>
      </c>
      <c r="C42" t="n">
        <v>2.35</v>
      </c>
      <c r="D42" t="n">
        <v>2.35</v>
      </c>
      <c r="E42" t="n">
        <v>2.35</v>
      </c>
      <c r="F42" t="n">
        <v>1.35</v>
      </c>
      <c r="G42" t="n">
        <v>1.1</v>
      </c>
      <c r="H42" t="n">
        <v>0.95</v>
      </c>
      <c r="I42" t="n">
        <v>0.7</v>
      </c>
      <c r="J42" t="n">
        <v>0.75</v>
      </c>
      <c r="K42" t="n">
        <v>0.1</v>
      </c>
      <c r="L42" t="n">
        <v>0.08</v>
      </c>
      <c r="M42" t="inlineStr">
        <is>
          <t>-</t>
        </is>
      </c>
      <c r="N42" t="n">
        <v>0.05</v>
      </c>
      <c r="O42" t="n">
        <v>0.51</v>
      </c>
      <c r="P42" t="n">
        <v>0.51</v>
      </c>
    </row>
    <row r="43">
      <c r="A43" s="5" t="inlineStr">
        <is>
          <t>Dividendenausschüttung in Mio</t>
        </is>
      </c>
      <c r="B43" s="5" t="inlineStr">
        <is>
          <t>Dividend Payment in M</t>
        </is>
      </c>
      <c r="C43" t="n">
        <v>747.8</v>
      </c>
      <c r="D43" t="n">
        <v>732.3</v>
      </c>
      <c r="E43" t="n">
        <v>416.6</v>
      </c>
      <c r="F43" t="n">
        <v>338.3</v>
      </c>
      <c r="G43" t="n">
        <v>291.1</v>
      </c>
      <c r="H43" t="n">
        <v>213.9</v>
      </c>
      <c r="I43" t="inlineStr">
        <is>
          <t>-</t>
        </is>
      </c>
      <c r="J43" t="inlineStr">
        <is>
          <t>-</t>
        </is>
      </c>
      <c r="K43" t="inlineStr">
        <is>
          <t>-</t>
        </is>
      </c>
      <c r="L43" t="inlineStr">
        <is>
          <t>-</t>
        </is>
      </c>
      <c r="M43" t="inlineStr">
        <is>
          <t>-</t>
        </is>
      </c>
      <c r="N43" t="inlineStr">
        <is>
          <t>-</t>
        </is>
      </c>
      <c r="O43" t="inlineStr">
        <is>
          <t>-</t>
        </is>
      </c>
      <c r="P43" t="inlineStr">
        <is>
          <t>-</t>
        </is>
      </c>
    </row>
    <row r="44">
      <c r="A44" s="5" t="inlineStr">
        <is>
          <t>Umsatz je Aktie</t>
        </is>
      </c>
      <c r="B44" s="5" t="inlineStr">
        <is>
          <t>Revenue per share</t>
        </is>
      </c>
      <c r="C44" t="n">
        <v>11.44</v>
      </c>
      <c r="D44" t="n">
        <v>11.77</v>
      </c>
      <c r="E44" t="n">
        <v>11.08</v>
      </c>
      <c r="F44" t="n">
        <v>10.17</v>
      </c>
      <c r="G44" t="n">
        <v>9.460000000000001</v>
      </c>
      <c r="H44" t="n">
        <v>8.449999999999999</v>
      </c>
      <c r="I44" t="n">
        <v>6.85</v>
      </c>
      <c r="J44" t="n">
        <v>5.68</v>
      </c>
      <c r="K44" t="n">
        <v>5.07</v>
      </c>
      <c r="L44" t="n">
        <v>5.19</v>
      </c>
      <c r="M44" t="n">
        <v>4.69</v>
      </c>
      <c r="N44" t="n">
        <v>5.8</v>
      </c>
      <c r="O44" t="n">
        <v>9.960000000000001</v>
      </c>
      <c r="P44" t="n">
        <v>9.960000000000001</v>
      </c>
    </row>
    <row r="45">
      <c r="A45" s="5" t="inlineStr">
        <is>
          <t>Buchwert je Aktie</t>
        </is>
      </c>
      <c r="B45" s="5" t="inlineStr">
        <is>
          <t>Book value per share</t>
        </is>
      </c>
      <c r="C45" t="n">
        <v>10.22</v>
      </c>
      <c r="D45" t="n">
        <v>10.06</v>
      </c>
      <c r="E45" t="n">
        <v>10.37</v>
      </c>
      <c r="F45" t="n">
        <v>8.869999999999999</v>
      </c>
      <c r="G45" t="n">
        <v>8.01</v>
      </c>
      <c r="H45" t="n">
        <v>7.2</v>
      </c>
      <c r="I45" t="n">
        <v>6.71</v>
      </c>
      <c r="J45" t="n">
        <v>6.58</v>
      </c>
      <c r="K45" t="n">
        <v>6.08</v>
      </c>
      <c r="L45" t="n">
        <v>5.76</v>
      </c>
      <c r="M45" t="n">
        <v>5.36</v>
      </c>
      <c r="N45" t="n">
        <v>5.14</v>
      </c>
      <c r="O45" t="n">
        <v>7.75</v>
      </c>
      <c r="P45" t="n">
        <v>7.75</v>
      </c>
    </row>
    <row r="46">
      <c r="A46" s="5" t="inlineStr">
        <is>
          <t>Cashflow je Aktie</t>
        </is>
      </c>
      <c r="B46" s="5" t="inlineStr">
        <is>
          <t>Cashflow per share</t>
        </is>
      </c>
      <c r="C46" t="n">
        <v>1.94</v>
      </c>
      <c r="D46" t="n">
        <v>2.06</v>
      </c>
      <c r="E46" t="n">
        <v>2.67</v>
      </c>
      <c r="F46" t="n">
        <v>2.26</v>
      </c>
      <c r="G46" t="n">
        <v>1.61</v>
      </c>
      <c r="H46" t="n">
        <v>1.3</v>
      </c>
      <c r="I46" t="n">
        <v>0.79</v>
      </c>
      <c r="J46" t="n">
        <v>0.6</v>
      </c>
      <c r="K46" t="n">
        <v>0.4</v>
      </c>
      <c r="L46" t="n">
        <v>0.75</v>
      </c>
      <c r="M46" t="n">
        <v>1.17</v>
      </c>
      <c r="N46" t="n">
        <v>0.8100000000000001</v>
      </c>
      <c r="O46" t="n">
        <v>0.24</v>
      </c>
      <c r="P46" t="n">
        <v>0.24</v>
      </c>
    </row>
    <row r="47">
      <c r="A47" s="5" t="inlineStr">
        <is>
          <t>Bilanzsumme je Aktie</t>
        </is>
      </c>
      <c r="B47" s="5" t="inlineStr">
        <is>
          <t>Total assets per share</t>
        </is>
      </c>
      <c r="C47" t="n">
        <v>14.08</v>
      </c>
      <c r="D47" t="n">
        <v>14.65</v>
      </c>
      <c r="E47" t="n">
        <v>15.4</v>
      </c>
      <c r="F47" t="n">
        <v>13.43</v>
      </c>
      <c r="G47" t="n">
        <v>12.46</v>
      </c>
      <c r="H47" t="n">
        <v>11.02</v>
      </c>
      <c r="I47" t="n">
        <v>9.92</v>
      </c>
      <c r="J47" t="n">
        <v>9.24</v>
      </c>
      <c r="K47" t="n">
        <v>8.5</v>
      </c>
      <c r="L47" t="n">
        <v>9</v>
      </c>
      <c r="M47" t="n">
        <v>9.24</v>
      </c>
      <c r="N47" t="n">
        <v>10.42</v>
      </c>
      <c r="O47" t="n">
        <v>13.74</v>
      </c>
      <c r="P47" t="n">
        <v>13.74</v>
      </c>
    </row>
    <row r="48">
      <c r="A48" s="5" t="inlineStr">
        <is>
          <t>Personal am Ende des Jahres</t>
        </is>
      </c>
      <c r="B48" s="5" t="inlineStr">
        <is>
          <t>Staff at the end of year</t>
        </is>
      </c>
      <c r="C48" t="n">
        <v>5097</v>
      </c>
      <c r="D48" t="n">
        <v>4809</v>
      </c>
      <c r="E48" t="n">
        <v>4535</v>
      </c>
      <c r="F48" t="n">
        <v>4526</v>
      </c>
      <c r="G48" t="n">
        <v>4188</v>
      </c>
      <c r="H48" t="n">
        <v>3453</v>
      </c>
      <c r="I48" t="n">
        <v>2791</v>
      </c>
      <c r="J48" t="n">
        <v>2515</v>
      </c>
      <c r="K48" t="n">
        <v>2432</v>
      </c>
      <c r="L48" t="n">
        <v>2414</v>
      </c>
      <c r="M48" t="n">
        <v>2398</v>
      </c>
      <c r="N48" t="n">
        <v>3980</v>
      </c>
      <c r="O48" t="n">
        <v>5501</v>
      </c>
      <c r="P48" t="n">
        <v>5501</v>
      </c>
    </row>
    <row r="49">
      <c r="A49" s="5" t="inlineStr">
        <is>
          <t>Personalaufwand in Mio. GBP</t>
        </is>
      </c>
      <c r="B49" s="5" t="inlineStr"/>
      <c r="C49" t="n">
        <v>221.7</v>
      </c>
      <c r="D49" t="n">
        <v>210.1</v>
      </c>
      <c r="E49" t="n">
        <v>242</v>
      </c>
      <c r="F49" t="n">
        <v>195.6</v>
      </c>
      <c r="G49" t="n">
        <v>185.9</v>
      </c>
      <c r="H49" t="n">
        <v>169.5</v>
      </c>
      <c r="I49" t="n">
        <v>142.1</v>
      </c>
      <c r="J49" t="n">
        <v>115.9</v>
      </c>
      <c r="K49" t="n">
        <v>108</v>
      </c>
      <c r="L49" t="n">
        <v>105.3</v>
      </c>
      <c r="M49" t="n">
        <v>97.59999999999999</v>
      </c>
      <c r="N49" t="n">
        <v>134.3</v>
      </c>
      <c r="O49" t="n">
        <v>201.2</v>
      </c>
      <c r="P49" t="n">
        <v>201.2</v>
      </c>
    </row>
    <row r="50">
      <c r="A50" s="5" t="inlineStr">
        <is>
          <t>Aufwand je Mitarbeiter in GBP</t>
        </is>
      </c>
      <c r="B50" s="5" t="inlineStr"/>
      <c r="C50" t="n">
        <v>43496</v>
      </c>
      <c r="D50" t="n">
        <v>43689</v>
      </c>
      <c r="E50" t="n">
        <v>53363</v>
      </c>
      <c r="F50" t="n">
        <v>43217</v>
      </c>
      <c r="G50" t="n">
        <v>44389</v>
      </c>
      <c r="H50" t="n">
        <v>49088</v>
      </c>
      <c r="I50" t="n">
        <v>50914</v>
      </c>
      <c r="J50" t="n">
        <v>46084</v>
      </c>
      <c r="K50" t="n">
        <v>44408</v>
      </c>
      <c r="L50" t="n">
        <v>43621</v>
      </c>
      <c r="M50" t="n">
        <v>40701</v>
      </c>
      <c r="N50" t="n">
        <v>33744</v>
      </c>
      <c r="O50" t="n">
        <v>36575</v>
      </c>
      <c r="P50" t="n">
        <v>36575</v>
      </c>
    </row>
    <row r="51">
      <c r="A51" s="5" t="inlineStr">
        <is>
          <t>Umsatz je Mitarbeiter in GBP</t>
        </is>
      </c>
      <c r="B51" s="5" t="inlineStr"/>
      <c r="C51" t="n">
        <v>715990</v>
      </c>
      <c r="D51" t="n">
        <v>777209</v>
      </c>
      <c r="E51" t="n">
        <v>754642</v>
      </c>
      <c r="F51" t="n">
        <v>693062</v>
      </c>
      <c r="G51" t="n">
        <v>692861</v>
      </c>
      <c r="H51" t="n">
        <v>745410</v>
      </c>
      <c r="I51" t="n">
        <v>747366</v>
      </c>
      <c r="J51" t="n">
        <v>684453</v>
      </c>
      <c r="K51" t="n">
        <v>631168</v>
      </c>
      <c r="L51" t="n">
        <v>650166</v>
      </c>
      <c r="M51" t="n">
        <v>592410</v>
      </c>
      <c r="N51" t="n">
        <v>440980</v>
      </c>
      <c r="O51" t="n">
        <v>548064</v>
      </c>
      <c r="P51" t="n">
        <v>548064</v>
      </c>
    </row>
    <row r="52">
      <c r="A52" s="5" t="inlineStr">
        <is>
          <t>Bruttoergebnis je Mitarbeiter in GBP</t>
        </is>
      </c>
      <c r="B52" s="5" t="inlineStr"/>
      <c r="C52" t="n">
        <v>221836</v>
      </c>
      <c r="D52" t="n">
        <v>245352</v>
      </c>
      <c r="E52" t="n">
        <v>236318</v>
      </c>
      <c r="F52" t="n">
        <v>192532</v>
      </c>
      <c r="G52" t="n">
        <v>176051</v>
      </c>
      <c r="H52" t="n">
        <v>165595</v>
      </c>
      <c r="I52" t="n">
        <v>156001</v>
      </c>
      <c r="J52" t="n">
        <v>121153</v>
      </c>
      <c r="K52" t="n">
        <v>97163</v>
      </c>
      <c r="L52" t="n">
        <v>113919</v>
      </c>
      <c r="M52" t="n">
        <v>82736</v>
      </c>
      <c r="N52" t="n">
        <v>-106256</v>
      </c>
      <c r="O52" t="n">
        <v>133812</v>
      </c>
      <c r="P52" t="n">
        <v>133812</v>
      </c>
    </row>
    <row r="53">
      <c r="A53" s="5" t="inlineStr">
        <is>
          <t>Gewinn je Mitarbeiter in GBP</t>
        </is>
      </c>
      <c r="B53" s="5" t="inlineStr"/>
      <c r="C53" t="n">
        <v>166529</v>
      </c>
      <c r="D53" t="n">
        <v>184321</v>
      </c>
      <c r="E53" t="n">
        <v>173517</v>
      </c>
      <c r="F53" t="n">
        <v>138157</v>
      </c>
      <c r="G53" t="n">
        <v>124618</v>
      </c>
      <c r="H53" t="n">
        <v>107732</v>
      </c>
      <c r="I53" t="n">
        <v>92153</v>
      </c>
      <c r="J53" t="n">
        <v>67674</v>
      </c>
      <c r="K53" t="n">
        <v>44819</v>
      </c>
      <c r="L53" t="n">
        <v>47763</v>
      </c>
      <c r="M53" t="n">
        <v>30901</v>
      </c>
      <c r="N53" t="n">
        <v>-157035</v>
      </c>
      <c r="O53" t="n">
        <v>75168</v>
      </c>
      <c r="P53" t="n">
        <v>75168</v>
      </c>
    </row>
    <row r="54">
      <c r="A54" s="5" t="inlineStr">
        <is>
          <t>KGV (Kurs/Gewinn)</t>
        </is>
      </c>
      <c r="B54" s="5" t="inlineStr">
        <is>
          <t>PE (price/earnings)</t>
        </is>
      </c>
      <c r="C54" t="n">
        <v>10.1</v>
      </c>
      <c r="D54" t="n">
        <v>6.8</v>
      </c>
      <c r="E54" t="n">
        <v>10.7</v>
      </c>
      <c r="F54" t="n">
        <v>8.199999999999999</v>
      </c>
      <c r="G54" t="n">
        <v>11.9</v>
      </c>
      <c r="H54" t="n">
        <v>12.9</v>
      </c>
      <c r="I54" t="n">
        <v>14.9</v>
      </c>
      <c r="J54" t="n">
        <v>14.3</v>
      </c>
      <c r="K54" t="n">
        <v>13.1</v>
      </c>
      <c r="L54" t="n">
        <v>11</v>
      </c>
      <c r="M54" t="n">
        <v>18.8</v>
      </c>
      <c r="N54" t="inlineStr">
        <is>
          <t>-</t>
        </is>
      </c>
      <c r="O54" t="n">
        <v>5.8</v>
      </c>
      <c r="P54" t="n">
        <v>5.8</v>
      </c>
    </row>
    <row r="55">
      <c r="A55" s="5" t="inlineStr">
        <is>
          <t>KUV (Kurs/Umsatz)</t>
        </is>
      </c>
      <c r="B55" s="5" t="inlineStr">
        <is>
          <t>PS (price/sales)</t>
        </is>
      </c>
      <c r="C55" t="n">
        <v>2.36</v>
      </c>
      <c r="D55" t="n">
        <v>1.64</v>
      </c>
      <c r="E55" t="n">
        <v>2.47</v>
      </c>
      <c r="F55" t="n">
        <v>1.64</v>
      </c>
      <c r="G55" t="n">
        <v>2.14</v>
      </c>
      <c r="H55" t="n">
        <v>1.87</v>
      </c>
      <c r="I55" t="n">
        <v>1.81</v>
      </c>
      <c r="J55" t="n">
        <v>1.41</v>
      </c>
      <c r="K55" t="n">
        <v>0.93</v>
      </c>
      <c r="L55" t="n">
        <v>0.8</v>
      </c>
      <c r="M55" t="n">
        <v>1</v>
      </c>
      <c r="N55" t="n">
        <v>0.4</v>
      </c>
      <c r="O55" t="n">
        <v>0.8</v>
      </c>
      <c r="P55" t="n">
        <v>0.8</v>
      </c>
    </row>
    <row r="56">
      <c r="A56" s="5" t="inlineStr">
        <is>
          <t>KBV (Kurs/Buchwert)</t>
        </is>
      </c>
      <c r="B56" s="5" t="inlineStr">
        <is>
          <t>PB (price/book value)</t>
        </is>
      </c>
      <c r="C56" t="n">
        <v>2.64</v>
      </c>
      <c r="D56" t="n">
        <v>1.92</v>
      </c>
      <c r="E56" t="n">
        <v>2.64</v>
      </c>
      <c r="F56" t="n">
        <v>1.88</v>
      </c>
      <c r="G56" t="n">
        <v>2.53</v>
      </c>
      <c r="H56" t="n">
        <v>2.19</v>
      </c>
      <c r="I56" t="n">
        <v>1.85</v>
      </c>
      <c r="J56" t="n">
        <v>1.22</v>
      </c>
      <c r="K56" t="n">
        <v>0.77</v>
      </c>
      <c r="L56" t="n">
        <v>0.72</v>
      </c>
      <c r="M56" t="n">
        <v>0.88</v>
      </c>
      <c r="N56" t="n">
        <v>0.45</v>
      </c>
      <c r="O56" t="n">
        <v>1.03</v>
      </c>
      <c r="P56" t="n">
        <v>1.03</v>
      </c>
    </row>
    <row r="57">
      <c r="A57" s="5" t="inlineStr">
        <is>
          <t>KCV (Kurs/Cashflow)</t>
        </is>
      </c>
      <c r="B57" s="5" t="inlineStr">
        <is>
          <t>PC (price/cashflow)</t>
        </is>
      </c>
      <c r="C57" t="n">
        <v>13.86</v>
      </c>
      <c r="D57" t="n">
        <v>9.390000000000001</v>
      </c>
      <c r="E57" t="n">
        <v>10.26</v>
      </c>
      <c r="F57" t="n">
        <v>7.37</v>
      </c>
      <c r="G57" t="n">
        <v>12.57</v>
      </c>
      <c r="H57" t="n">
        <v>12.12</v>
      </c>
      <c r="I57" t="n">
        <v>15.63</v>
      </c>
      <c r="J57" t="n">
        <v>13.33</v>
      </c>
      <c r="K57" t="n">
        <v>11.67</v>
      </c>
      <c r="L57" t="n">
        <v>5.6</v>
      </c>
      <c r="M57" t="n">
        <v>4.03</v>
      </c>
      <c r="N57" t="n">
        <v>2.85</v>
      </c>
      <c r="O57" t="n">
        <v>33.44</v>
      </c>
      <c r="P57" t="n">
        <v>33.44</v>
      </c>
    </row>
    <row r="58">
      <c r="A58" s="5" t="inlineStr">
        <is>
          <t>Dividendenrendite in %</t>
        </is>
      </c>
      <c r="B58" s="5" t="inlineStr">
        <is>
          <t>Dividend Yield in %</t>
        </is>
      </c>
      <c r="C58" t="n">
        <v>8.720000000000001</v>
      </c>
      <c r="D58" t="n">
        <v>12.14</v>
      </c>
      <c r="E58" t="n">
        <v>8.58</v>
      </c>
      <c r="F58" t="n">
        <v>8.1</v>
      </c>
      <c r="G58" t="n">
        <v>5.43</v>
      </c>
      <c r="H58" t="n">
        <v>6.02</v>
      </c>
      <c r="I58" t="n">
        <v>5.65</v>
      </c>
      <c r="J58" t="n">
        <v>9.380000000000001</v>
      </c>
      <c r="K58" t="n">
        <v>2.13</v>
      </c>
      <c r="L58" t="n">
        <v>1.92</v>
      </c>
      <c r="M58" t="inlineStr">
        <is>
          <t>-</t>
        </is>
      </c>
      <c r="N58" t="n">
        <v>2.17</v>
      </c>
      <c r="O58" t="n">
        <v>6.38</v>
      </c>
      <c r="P58" t="n">
        <v>6.38</v>
      </c>
    </row>
    <row r="59">
      <c r="A59" s="5" t="inlineStr">
        <is>
          <t>Gewinnrendite in %</t>
        </is>
      </c>
      <c r="B59" s="5" t="inlineStr">
        <is>
          <t>Return on profit in %</t>
        </is>
      </c>
      <c r="C59" t="n">
        <v>9.9</v>
      </c>
      <c r="D59" t="n">
        <v>14.6</v>
      </c>
      <c r="E59" t="n">
        <v>9.300000000000001</v>
      </c>
      <c r="F59" t="n">
        <v>12.2</v>
      </c>
      <c r="G59" t="n">
        <v>8.4</v>
      </c>
      <c r="H59" t="n">
        <v>7.7</v>
      </c>
      <c r="I59" t="n">
        <v>6.7</v>
      </c>
      <c r="J59" t="n">
        <v>7</v>
      </c>
      <c r="K59" t="n">
        <v>7.7</v>
      </c>
      <c r="L59" t="n">
        <v>9.1</v>
      </c>
      <c r="M59" t="n">
        <v>5.3</v>
      </c>
      <c r="N59" t="n">
        <v>-90.40000000000001</v>
      </c>
      <c r="O59" t="n">
        <v>17.3</v>
      </c>
      <c r="P59" t="n">
        <v>17.3</v>
      </c>
    </row>
    <row r="60">
      <c r="A60" s="5" t="inlineStr">
        <is>
          <t>Eigenkapitalrendite in %</t>
        </is>
      </c>
      <c r="B60" s="5" t="inlineStr">
        <is>
          <t>Return on Equity in %</t>
        </is>
      </c>
      <c r="C60" t="n">
        <v>26.05</v>
      </c>
      <c r="D60" t="n">
        <v>27.75</v>
      </c>
      <c r="E60" t="n">
        <v>24.58</v>
      </c>
      <c r="F60" t="n">
        <v>22.84</v>
      </c>
      <c r="G60" t="n">
        <v>21.25</v>
      </c>
      <c r="H60" t="n">
        <v>16.97</v>
      </c>
      <c r="I60" t="n">
        <v>12.57</v>
      </c>
      <c r="J60" t="n">
        <v>8.539999999999999</v>
      </c>
      <c r="K60" t="n">
        <v>5.93</v>
      </c>
      <c r="L60" t="n">
        <v>6.61</v>
      </c>
      <c r="M60" t="n">
        <v>4.57</v>
      </c>
      <c r="N60" t="n">
        <v>-40.19</v>
      </c>
      <c r="O60" t="n">
        <v>17.63</v>
      </c>
      <c r="P60" t="n">
        <v>17.63</v>
      </c>
    </row>
    <row r="61">
      <c r="A61" s="5" t="inlineStr">
        <is>
          <t>Umsatzrendite in %</t>
        </is>
      </c>
      <c r="B61" s="5" t="inlineStr">
        <is>
          <t>Return on sales in %</t>
        </is>
      </c>
      <c r="C61" t="n">
        <v>23.26</v>
      </c>
      <c r="D61" t="n">
        <v>23.72</v>
      </c>
      <c r="E61" t="n">
        <v>22.99</v>
      </c>
      <c r="F61" t="n">
        <v>19.93</v>
      </c>
      <c r="G61" t="n">
        <v>17.99</v>
      </c>
      <c r="H61" t="n">
        <v>14.45</v>
      </c>
      <c r="I61" t="n">
        <v>12.33</v>
      </c>
      <c r="J61" t="n">
        <v>9.890000000000001</v>
      </c>
      <c r="K61" t="n">
        <v>7.1</v>
      </c>
      <c r="L61" t="n">
        <v>7.35</v>
      </c>
      <c r="M61" t="n">
        <v>5.22</v>
      </c>
      <c r="N61" t="n">
        <v>-35.61</v>
      </c>
      <c r="O61" t="n">
        <v>13.72</v>
      </c>
      <c r="P61" t="n">
        <v>13.72</v>
      </c>
    </row>
    <row r="62">
      <c r="A62" s="5" t="inlineStr">
        <is>
          <t>Gesamtkapitalrendite in %</t>
        </is>
      </c>
      <c r="B62" s="5" t="inlineStr">
        <is>
          <t>Total Return on Investment in %</t>
        </is>
      </c>
      <c r="C62" t="n">
        <v>18.91</v>
      </c>
      <c r="D62" t="n">
        <v>19.06</v>
      </c>
      <c r="E62" t="n">
        <v>16.54</v>
      </c>
      <c r="F62" t="n">
        <v>15.09</v>
      </c>
      <c r="G62" t="n">
        <v>13.66</v>
      </c>
      <c r="H62" t="n">
        <v>11.08</v>
      </c>
      <c r="I62" t="n">
        <v>8.51</v>
      </c>
      <c r="J62" t="n">
        <v>6.08</v>
      </c>
      <c r="K62" t="n">
        <v>4.24</v>
      </c>
      <c r="L62" t="n">
        <v>4.23</v>
      </c>
      <c r="M62" t="n">
        <v>2.65</v>
      </c>
      <c r="N62" t="n">
        <v>-19.82</v>
      </c>
      <c r="O62" t="n">
        <v>9.949999999999999</v>
      </c>
      <c r="P62" t="n">
        <v>9.949999999999999</v>
      </c>
    </row>
    <row r="63">
      <c r="A63" s="5" t="inlineStr">
        <is>
          <t>Return on Investment in %</t>
        </is>
      </c>
      <c r="B63" s="5" t="inlineStr">
        <is>
          <t>Return on Investment in %</t>
        </is>
      </c>
      <c r="C63" t="n">
        <v>18.91</v>
      </c>
      <c r="D63" t="n">
        <v>19.06</v>
      </c>
      <c r="E63" t="n">
        <v>16.54</v>
      </c>
      <c r="F63" t="n">
        <v>15.09</v>
      </c>
      <c r="G63" t="n">
        <v>13.66</v>
      </c>
      <c r="H63" t="n">
        <v>11.08</v>
      </c>
      <c r="I63" t="n">
        <v>8.51</v>
      </c>
      <c r="J63" t="n">
        <v>6.08</v>
      </c>
      <c r="K63" t="n">
        <v>4.24</v>
      </c>
      <c r="L63" t="n">
        <v>4.23</v>
      </c>
      <c r="M63" t="n">
        <v>2.65</v>
      </c>
      <c r="N63" t="n">
        <v>-19.82</v>
      </c>
      <c r="O63" t="n">
        <v>9.949999999999999</v>
      </c>
      <c r="P63" t="n">
        <v>9.949999999999999</v>
      </c>
    </row>
    <row r="64">
      <c r="A64" s="5" t="inlineStr">
        <is>
          <t>Arbeitsintensität in %</t>
        </is>
      </c>
      <c r="B64" s="5" t="inlineStr">
        <is>
          <t>Work Intensity in %</t>
        </is>
      </c>
      <c r="C64" t="n">
        <v>90.63</v>
      </c>
      <c r="D64" t="n">
        <v>90.63</v>
      </c>
      <c r="E64" t="n">
        <v>88.59999999999999</v>
      </c>
      <c r="F64" t="n">
        <v>88.34999999999999</v>
      </c>
      <c r="G64" t="n">
        <v>86.54000000000001</v>
      </c>
      <c r="H64" t="n">
        <v>84.92</v>
      </c>
      <c r="I64" t="n">
        <v>82.17</v>
      </c>
      <c r="J64" t="n">
        <v>82.2</v>
      </c>
      <c r="K64" t="n">
        <v>81.56999999999999</v>
      </c>
      <c r="L64" t="n">
        <v>82.95</v>
      </c>
      <c r="M64" t="n">
        <v>85.12</v>
      </c>
      <c r="N64" t="n">
        <v>85.81</v>
      </c>
      <c r="O64" t="n">
        <v>85.87</v>
      </c>
      <c r="P64" t="n">
        <v>85.87</v>
      </c>
    </row>
    <row r="65">
      <c r="A65" s="5" t="inlineStr">
        <is>
          <t>Eigenkapitalquote in %</t>
        </is>
      </c>
      <c r="B65" s="5" t="inlineStr">
        <is>
          <t>Equity Ratio in %</t>
        </is>
      </c>
      <c r="C65" t="n">
        <v>72.58</v>
      </c>
      <c r="D65" t="n">
        <v>68.67</v>
      </c>
      <c r="E65" t="n">
        <v>67.31</v>
      </c>
      <c r="F65" t="n">
        <v>66.05</v>
      </c>
      <c r="G65" t="n">
        <v>64.26000000000001</v>
      </c>
      <c r="H65" t="n">
        <v>65.33</v>
      </c>
      <c r="I65" t="n">
        <v>67.67</v>
      </c>
      <c r="J65" t="n">
        <v>71.23</v>
      </c>
      <c r="K65" t="n">
        <v>71.47</v>
      </c>
      <c r="L65" t="n">
        <v>64.01000000000001</v>
      </c>
      <c r="M65" t="n">
        <v>58.06</v>
      </c>
      <c r="N65" t="n">
        <v>49.31</v>
      </c>
      <c r="O65" t="n">
        <v>56.43</v>
      </c>
      <c r="P65" t="n">
        <v>56.43</v>
      </c>
    </row>
    <row r="66">
      <c r="A66" s="5" t="inlineStr">
        <is>
          <t>Fremdkapitalquote in %</t>
        </is>
      </c>
      <c r="B66" s="5" t="inlineStr">
        <is>
          <t>Debt Ratio in %</t>
        </is>
      </c>
      <c r="C66" t="n">
        <v>27.42</v>
      </c>
      <c r="D66" t="n">
        <v>31.33</v>
      </c>
      <c r="E66" t="n">
        <v>32.69</v>
      </c>
      <c r="F66" t="n">
        <v>33.95</v>
      </c>
      <c r="G66" t="n">
        <v>35.74</v>
      </c>
      <c r="H66" t="n">
        <v>34.67</v>
      </c>
      <c r="I66" t="n">
        <v>32.33</v>
      </c>
      <c r="J66" t="n">
        <v>28.77</v>
      </c>
      <c r="K66" t="n">
        <v>28.53</v>
      </c>
      <c r="L66" t="n">
        <v>35.99</v>
      </c>
      <c r="M66" t="n">
        <v>41.94</v>
      </c>
      <c r="N66" t="n">
        <v>50.69</v>
      </c>
      <c r="O66" t="n">
        <v>43.57</v>
      </c>
      <c r="P66" t="n">
        <v>43.57</v>
      </c>
    </row>
    <row r="67">
      <c r="A67" s="5" t="inlineStr">
        <is>
          <t>Verschuldungsgrad in %</t>
        </is>
      </c>
      <c r="B67" s="5" t="inlineStr">
        <is>
          <t>Finance Gearing in %</t>
        </is>
      </c>
      <c r="C67" t="n">
        <v>37.78</v>
      </c>
      <c r="D67" t="n">
        <v>45.62</v>
      </c>
      <c r="E67" t="n">
        <v>48.58</v>
      </c>
      <c r="F67" t="n">
        <v>51.41</v>
      </c>
      <c r="G67" t="n">
        <v>55.62</v>
      </c>
      <c r="H67" t="n">
        <v>53.07</v>
      </c>
      <c r="I67" t="n">
        <v>47.78</v>
      </c>
      <c r="J67" t="n">
        <v>40.4</v>
      </c>
      <c r="K67" t="n">
        <v>39.92</v>
      </c>
      <c r="L67" t="n">
        <v>56.23</v>
      </c>
      <c r="M67" t="n">
        <v>72.23</v>
      </c>
      <c r="N67" t="n">
        <v>102.8</v>
      </c>
      <c r="O67" t="n">
        <v>77.20999999999999</v>
      </c>
      <c r="P67" t="n">
        <v>77.20999999999999</v>
      </c>
    </row>
    <row r="68">
      <c r="A68" s="5" t="inlineStr">
        <is>
          <t>Bruttoergebnis Marge in %</t>
        </is>
      </c>
      <c r="B68" s="5" t="inlineStr">
        <is>
          <t>Gross Profit Marge in %</t>
        </is>
      </c>
      <c r="C68" t="n">
        <v>30.99</v>
      </c>
      <c r="D68" t="n">
        <v>31.57</v>
      </c>
      <c r="E68" t="n">
        <v>31.33</v>
      </c>
      <c r="F68" t="n">
        <v>27.78</v>
      </c>
      <c r="G68" t="n">
        <v>25.41</v>
      </c>
      <c r="H68" t="n">
        <v>22.21</v>
      </c>
      <c r="I68" t="n">
        <v>20.87</v>
      </c>
      <c r="J68" t="n">
        <v>17.7</v>
      </c>
      <c r="K68" t="n">
        <v>15.39</v>
      </c>
      <c r="L68" t="n">
        <v>17.52</v>
      </c>
      <c r="M68" t="n">
        <v>13.96</v>
      </c>
      <c r="N68" t="n">
        <v>-24.1</v>
      </c>
      <c r="O68" t="n">
        <v>24.41</v>
      </c>
    </row>
    <row r="69">
      <c r="A69" s="5" t="inlineStr">
        <is>
          <t>Kurzfristige Vermögensquote in %</t>
        </is>
      </c>
      <c r="B69" s="5" t="inlineStr">
        <is>
          <t>Current Assets Ratio in %</t>
        </is>
      </c>
      <c r="C69" t="n">
        <v>90.64</v>
      </c>
      <c r="D69" t="n">
        <v>90.63</v>
      </c>
      <c r="E69" t="n">
        <v>88.61</v>
      </c>
      <c r="F69" t="n">
        <v>88.34999999999999</v>
      </c>
      <c r="G69" t="n">
        <v>86.53</v>
      </c>
      <c r="H69" t="n">
        <v>84.92</v>
      </c>
      <c r="I69" t="n">
        <v>82.17</v>
      </c>
      <c r="J69" t="n">
        <v>82.20999999999999</v>
      </c>
      <c r="K69" t="n">
        <v>81.55</v>
      </c>
      <c r="L69" t="n">
        <v>82.94</v>
      </c>
      <c r="M69" t="n">
        <v>85.12</v>
      </c>
      <c r="N69" t="n">
        <v>85.8</v>
      </c>
      <c r="O69" t="n">
        <v>85.88</v>
      </c>
    </row>
    <row r="70">
      <c r="A70" s="5" t="inlineStr">
        <is>
          <t>Nettogewinn Marge in %</t>
        </is>
      </c>
      <c r="B70" s="5" t="inlineStr">
        <is>
          <t>Net Profit Marge in %</t>
        </is>
      </c>
      <c r="C70" t="n">
        <v>23.26</v>
      </c>
      <c r="D70" t="n">
        <v>23.71</v>
      </c>
      <c r="E70" t="n">
        <v>23</v>
      </c>
      <c r="F70" t="n">
        <v>19.93</v>
      </c>
      <c r="G70" t="n">
        <v>17.98</v>
      </c>
      <c r="H70" t="n">
        <v>14.45</v>
      </c>
      <c r="I70" t="n">
        <v>12.33</v>
      </c>
      <c r="J70" t="n">
        <v>9.890000000000001</v>
      </c>
      <c r="K70" t="n">
        <v>7.1</v>
      </c>
      <c r="L70" t="n">
        <v>7.34</v>
      </c>
      <c r="M70" t="n">
        <v>5.21</v>
      </c>
      <c r="N70" t="n">
        <v>-35.61</v>
      </c>
      <c r="O70" t="n">
        <v>13.71</v>
      </c>
    </row>
    <row r="71">
      <c r="A71" s="5" t="inlineStr">
        <is>
          <t>Operative Ergebnis Marge in %</t>
        </is>
      </c>
      <c r="B71" s="5" t="inlineStr">
        <is>
          <t>EBIT Marge in %</t>
        </is>
      </c>
      <c r="C71" t="n">
        <v>28.2</v>
      </c>
      <c r="D71" t="n">
        <v>28.97</v>
      </c>
      <c r="E71" t="n">
        <v>27.91</v>
      </c>
      <c r="F71" t="n">
        <v>24.56</v>
      </c>
      <c r="G71" t="n">
        <v>21.58</v>
      </c>
      <c r="H71" t="n">
        <v>18.08</v>
      </c>
      <c r="I71" t="n">
        <v>16.33</v>
      </c>
      <c r="J71" t="n">
        <v>12.78</v>
      </c>
      <c r="K71" t="n">
        <v>10.55</v>
      </c>
      <c r="L71" t="n">
        <v>13.01</v>
      </c>
      <c r="M71" t="n">
        <v>9.01</v>
      </c>
      <c r="N71" t="n">
        <v>-40.72</v>
      </c>
      <c r="O71" t="n">
        <v>21.72</v>
      </c>
    </row>
    <row r="72">
      <c r="A72" s="5" t="inlineStr">
        <is>
          <t>Vermögensumsschlag in %</t>
        </is>
      </c>
      <c r="B72" s="5" t="inlineStr">
        <is>
          <t>Asset Turnover in %</t>
        </is>
      </c>
      <c r="C72" t="n">
        <v>81.29000000000001</v>
      </c>
      <c r="D72" t="n">
        <v>80.34999999999999</v>
      </c>
      <c r="E72" t="n">
        <v>71.94</v>
      </c>
      <c r="F72" t="n">
        <v>75.68000000000001</v>
      </c>
      <c r="G72" t="n">
        <v>75.93000000000001</v>
      </c>
      <c r="H72" t="n">
        <v>76.7</v>
      </c>
      <c r="I72" t="n">
        <v>69</v>
      </c>
      <c r="J72" t="n">
        <v>61.49</v>
      </c>
      <c r="K72" t="n">
        <v>59.63</v>
      </c>
      <c r="L72" t="n">
        <v>57.61</v>
      </c>
      <c r="M72" t="n">
        <v>50.82</v>
      </c>
      <c r="N72" t="n">
        <v>55.64</v>
      </c>
      <c r="O72" t="n">
        <v>72.55</v>
      </c>
    </row>
    <row r="73">
      <c r="A73" s="5" t="inlineStr">
        <is>
          <t>Langfristige Vermögensquote in %</t>
        </is>
      </c>
      <c r="B73" s="5" t="inlineStr">
        <is>
          <t>Non-Current Assets Ratio in %</t>
        </is>
      </c>
      <c r="C73" t="n">
        <v>9.369999999999999</v>
      </c>
      <c r="D73" t="n">
        <v>9.369999999999999</v>
      </c>
      <c r="E73" t="n">
        <v>11.4</v>
      </c>
      <c r="F73" t="n">
        <v>11.65</v>
      </c>
      <c r="G73" t="n">
        <v>13.46</v>
      </c>
      <c r="H73" t="n">
        <v>15.08</v>
      </c>
      <c r="I73" t="n">
        <v>17.83</v>
      </c>
      <c r="J73" t="n">
        <v>17.8</v>
      </c>
      <c r="K73" t="n">
        <v>18.43</v>
      </c>
      <c r="L73" t="n">
        <v>17.05</v>
      </c>
      <c r="M73" t="n">
        <v>14.88</v>
      </c>
      <c r="N73" t="n">
        <v>14.19</v>
      </c>
      <c r="O73" t="n">
        <v>14.13</v>
      </c>
    </row>
    <row r="74">
      <c r="A74" s="5" t="inlineStr">
        <is>
          <t>Gesamtkapitalrentabilität</t>
        </is>
      </c>
      <c r="B74" s="5" t="inlineStr">
        <is>
          <t>ROA Return on Assets in %</t>
        </is>
      </c>
      <c r="C74" t="n">
        <v>18.91</v>
      </c>
      <c r="D74" t="n">
        <v>19.05</v>
      </c>
      <c r="E74" t="n">
        <v>16.54</v>
      </c>
      <c r="F74" t="n">
        <v>15.09</v>
      </c>
      <c r="G74" t="n">
        <v>13.66</v>
      </c>
      <c r="H74" t="n">
        <v>11.08</v>
      </c>
      <c r="I74" t="n">
        <v>8.51</v>
      </c>
      <c r="J74" t="n">
        <v>6.08</v>
      </c>
      <c r="K74" t="n">
        <v>4.23</v>
      </c>
      <c r="L74" t="n">
        <v>4.23</v>
      </c>
      <c r="M74" t="n">
        <v>2.65</v>
      </c>
      <c r="N74" t="n">
        <v>-19.82</v>
      </c>
      <c r="O74" t="n">
        <v>9.949999999999999</v>
      </c>
    </row>
    <row r="75">
      <c r="A75" s="5" t="inlineStr">
        <is>
          <t>Ertrag des eingesetzten Kapitals</t>
        </is>
      </c>
      <c r="B75" s="5" t="inlineStr">
        <is>
          <t>ROCE Return on Cap. Empl. in %</t>
        </is>
      </c>
      <c r="C75" t="n">
        <v>29.46</v>
      </c>
      <c r="D75" t="n">
        <v>30.7</v>
      </c>
      <c r="E75" t="n">
        <v>26.84</v>
      </c>
      <c r="F75" t="n">
        <v>24.62</v>
      </c>
      <c r="G75" t="n">
        <v>21.66</v>
      </c>
      <c r="H75" t="n">
        <v>18.44</v>
      </c>
      <c r="I75" t="n">
        <v>14.93</v>
      </c>
      <c r="J75" t="n">
        <v>10</v>
      </c>
      <c r="K75" t="n">
        <v>8.039999999999999</v>
      </c>
      <c r="L75" t="n">
        <v>9.539999999999999</v>
      </c>
      <c r="M75" t="n">
        <v>6.03</v>
      </c>
      <c r="N75" t="n">
        <v>-30.02</v>
      </c>
      <c r="O75" t="n">
        <v>21.02</v>
      </c>
    </row>
    <row r="76">
      <c r="A76" s="5" t="inlineStr">
        <is>
          <t>Eigenkapital zu Anlagevermögen</t>
        </is>
      </c>
      <c r="B76" s="5" t="inlineStr">
        <is>
          <t>Equity to Fixed Assets in %</t>
        </is>
      </c>
      <c r="C76" t="n">
        <v>774.42</v>
      </c>
      <c r="D76" t="n">
        <v>732.8</v>
      </c>
      <c r="E76" t="n">
        <v>590.67</v>
      </c>
      <c r="F76" t="n">
        <v>566.78</v>
      </c>
      <c r="G76" t="n">
        <v>477.26</v>
      </c>
      <c r="H76" t="n">
        <v>433.31</v>
      </c>
      <c r="I76" t="n">
        <v>379.66</v>
      </c>
      <c r="J76" t="n">
        <v>400.24</v>
      </c>
      <c r="K76" t="n">
        <v>387.65</v>
      </c>
      <c r="L76" t="n">
        <v>375.38</v>
      </c>
      <c r="M76" t="n">
        <v>390.14</v>
      </c>
      <c r="N76" t="n">
        <v>347.41</v>
      </c>
      <c r="O76" t="n">
        <v>399.22</v>
      </c>
    </row>
    <row r="77">
      <c r="A77" s="5" t="inlineStr">
        <is>
          <t>Liquidität Dritten Grades</t>
        </is>
      </c>
      <c r="B77" s="5" t="inlineStr">
        <is>
          <t>Current Ratio in %</t>
        </is>
      </c>
      <c r="C77" t="n">
        <v>408.45</v>
      </c>
      <c r="D77" t="n">
        <v>375.09</v>
      </c>
      <c r="E77" t="n">
        <v>351.54</v>
      </c>
      <c r="F77" t="n">
        <v>360.79</v>
      </c>
      <c r="G77" t="n">
        <v>355.4</v>
      </c>
      <c r="H77" t="n">
        <v>342.26</v>
      </c>
      <c r="I77" t="n">
        <v>335.13</v>
      </c>
      <c r="J77" t="n">
        <v>383.82</v>
      </c>
      <c r="K77" t="n">
        <v>374.02</v>
      </c>
      <c r="L77" t="n">
        <v>387.65</v>
      </c>
      <c r="M77" t="n">
        <v>353.27</v>
      </c>
      <c r="N77" t="n">
        <v>349.75</v>
      </c>
      <c r="O77" t="n">
        <v>343.17</v>
      </c>
    </row>
    <row r="78">
      <c r="A78" s="5" t="inlineStr">
        <is>
          <t>Operativer Cashflow</t>
        </is>
      </c>
      <c r="B78" s="5" t="inlineStr">
        <is>
          <t>Operating Cashflow in M</t>
        </is>
      </c>
      <c r="C78" t="n">
        <v>4419.954</v>
      </c>
      <c r="D78" t="n">
        <v>2981.8884</v>
      </c>
      <c r="E78" t="n">
        <v>3168.9036</v>
      </c>
      <c r="F78" t="n">
        <v>2273.645</v>
      </c>
      <c r="G78" t="n">
        <v>3855.219</v>
      </c>
      <c r="H78" t="n">
        <v>3690.54</v>
      </c>
      <c r="I78" t="n">
        <v>4762.461</v>
      </c>
      <c r="J78" t="n">
        <v>4037.657</v>
      </c>
      <c r="K78" t="n">
        <v>3531.342</v>
      </c>
      <c r="L78" t="n">
        <v>1694.56</v>
      </c>
      <c r="M78" t="n">
        <v>1219.478</v>
      </c>
      <c r="N78" t="n">
        <v>862.4100000000001</v>
      </c>
      <c r="O78" t="n">
        <v>10118.944</v>
      </c>
    </row>
    <row r="79">
      <c r="A79" s="5" t="inlineStr">
        <is>
          <t>Aktienrückkauf</t>
        </is>
      </c>
      <c r="B79" s="5" t="inlineStr">
        <is>
          <t>Share Buyback in M</t>
        </is>
      </c>
      <c r="C79" t="n">
        <v>-1.339999999999975</v>
      </c>
      <c r="D79" t="n">
        <v>-8.699999999999989</v>
      </c>
      <c r="E79" t="n">
        <v>-0.3600000000000136</v>
      </c>
      <c r="F79" t="n">
        <v>-1.800000000000011</v>
      </c>
      <c r="G79" t="n">
        <v>-2.199999999999989</v>
      </c>
      <c r="H79" t="n">
        <v>0.1999999999999886</v>
      </c>
      <c r="I79" t="n">
        <v>-1.800000000000011</v>
      </c>
      <c r="J79" t="n">
        <v>-0.2999999999999545</v>
      </c>
      <c r="K79" t="n">
        <v>0</v>
      </c>
      <c r="L79" t="n">
        <v>0</v>
      </c>
      <c r="M79" t="n">
        <v>0</v>
      </c>
      <c r="N79" t="n">
        <v>0</v>
      </c>
      <c r="O79" t="n">
        <v>0</v>
      </c>
    </row>
    <row r="80">
      <c r="A80" s="5" t="inlineStr">
        <is>
          <t>Umsatzwachstum 1J in %</t>
        </is>
      </c>
      <c r="B80" s="5" t="inlineStr">
        <is>
          <t>Revenue Growth 1Y in %</t>
        </is>
      </c>
      <c r="C80" t="n">
        <v>-2.38</v>
      </c>
      <c r="D80" t="n">
        <v>9.23</v>
      </c>
      <c r="E80" t="n">
        <v>9.09</v>
      </c>
      <c r="F80" t="n">
        <v>8.1</v>
      </c>
      <c r="G80" t="n">
        <v>12.74</v>
      </c>
      <c r="H80" t="n">
        <v>23.39</v>
      </c>
      <c r="I80" t="n">
        <v>21.21</v>
      </c>
      <c r="J80" t="n">
        <v>12.12</v>
      </c>
      <c r="K80" t="n">
        <v>-2.23</v>
      </c>
      <c r="L80" t="n">
        <v>10.49</v>
      </c>
      <c r="M80" t="n">
        <v>-19.03</v>
      </c>
      <c r="N80" t="n">
        <v>-41.79</v>
      </c>
      <c r="O80" t="inlineStr">
        <is>
          <t>-</t>
        </is>
      </c>
    </row>
    <row r="81">
      <c r="A81" s="5" t="inlineStr">
        <is>
          <t>Umsatzwachstum 3J in %</t>
        </is>
      </c>
      <c r="B81" s="5" t="inlineStr">
        <is>
          <t>Revenue Growth 3Y in %</t>
        </is>
      </c>
      <c r="C81" t="n">
        <v>5.31</v>
      </c>
      <c r="D81" t="n">
        <v>8.81</v>
      </c>
      <c r="E81" t="n">
        <v>9.98</v>
      </c>
      <c r="F81" t="n">
        <v>14.74</v>
      </c>
      <c r="G81" t="n">
        <v>19.11</v>
      </c>
      <c r="H81" t="n">
        <v>18.91</v>
      </c>
      <c r="I81" t="n">
        <v>10.37</v>
      </c>
      <c r="J81" t="n">
        <v>6.79</v>
      </c>
      <c r="K81" t="n">
        <v>-3.59</v>
      </c>
      <c r="L81" t="n">
        <v>-16.78</v>
      </c>
      <c r="M81" t="n">
        <v>-20.27</v>
      </c>
      <c r="N81" t="inlineStr">
        <is>
          <t>-</t>
        </is>
      </c>
      <c r="O81" t="inlineStr">
        <is>
          <t>-</t>
        </is>
      </c>
    </row>
    <row r="82">
      <c r="A82" s="5" t="inlineStr">
        <is>
          <t>Umsatzwachstum 5J in %</t>
        </is>
      </c>
      <c r="B82" s="5" t="inlineStr">
        <is>
          <t>Revenue Growth 5Y in %</t>
        </is>
      </c>
      <c r="C82" t="n">
        <v>7.36</v>
      </c>
      <c r="D82" t="n">
        <v>12.51</v>
      </c>
      <c r="E82" t="n">
        <v>14.91</v>
      </c>
      <c r="F82" t="n">
        <v>15.51</v>
      </c>
      <c r="G82" t="n">
        <v>13.45</v>
      </c>
      <c r="H82" t="n">
        <v>13</v>
      </c>
      <c r="I82" t="n">
        <v>4.51</v>
      </c>
      <c r="J82" t="n">
        <v>-8.09</v>
      </c>
      <c r="K82" t="n">
        <v>-10.51</v>
      </c>
      <c r="L82" t="inlineStr">
        <is>
          <t>-</t>
        </is>
      </c>
      <c r="M82" t="inlineStr">
        <is>
          <t>-</t>
        </is>
      </c>
      <c r="N82" t="inlineStr">
        <is>
          <t>-</t>
        </is>
      </c>
      <c r="O82" t="inlineStr">
        <is>
          <t>-</t>
        </is>
      </c>
    </row>
    <row r="83">
      <c r="A83" s="5" t="inlineStr">
        <is>
          <t>Umsatzwachstum 10J in %</t>
        </is>
      </c>
      <c r="B83" s="5" t="inlineStr">
        <is>
          <t>Revenue Growth 10Y in %</t>
        </is>
      </c>
      <c r="C83" t="n">
        <v>10.18</v>
      </c>
      <c r="D83" t="n">
        <v>8.51</v>
      </c>
      <c r="E83" t="n">
        <v>3.41</v>
      </c>
      <c r="F83" t="n">
        <v>2.5</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-4.24</v>
      </c>
      <c r="D84" t="n">
        <v>12.64</v>
      </c>
      <c r="E84" t="n">
        <v>25.84</v>
      </c>
      <c r="F84" t="n">
        <v>19.81</v>
      </c>
      <c r="G84" t="n">
        <v>40.3</v>
      </c>
      <c r="H84" t="n">
        <v>44.63</v>
      </c>
      <c r="I84" t="n">
        <v>51.12</v>
      </c>
      <c r="J84" t="n">
        <v>56.15</v>
      </c>
      <c r="K84" t="n">
        <v>-5.46</v>
      </c>
      <c r="L84" t="n">
        <v>55.6</v>
      </c>
      <c r="M84" t="n">
        <v>-111.86</v>
      </c>
      <c r="N84" t="n">
        <v>-251.15</v>
      </c>
      <c r="O84" t="inlineStr">
        <is>
          <t>-</t>
        </is>
      </c>
    </row>
    <row r="85">
      <c r="A85" s="5" t="inlineStr">
        <is>
          <t>Gewinnwachstum 3J in %</t>
        </is>
      </c>
      <c r="B85" s="5" t="inlineStr">
        <is>
          <t>Earnings Growth 3Y in %</t>
        </is>
      </c>
      <c r="C85" t="n">
        <v>11.41</v>
      </c>
      <c r="D85" t="n">
        <v>19.43</v>
      </c>
      <c r="E85" t="n">
        <v>28.65</v>
      </c>
      <c r="F85" t="n">
        <v>34.91</v>
      </c>
      <c r="G85" t="n">
        <v>45.35</v>
      </c>
      <c r="H85" t="n">
        <v>50.63</v>
      </c>
      <c r="I85" t="n">
        <v>33.94</v>
      </c>
      <c r="J85" t="n">
        <v>35.43</v>
      </c>
      <c r="K85" t="n">
        <v>-20.57</v>
      </c>
      <c r="L85" t="n">
        <v>-102.47</v>
      </c>
      <c r="M85" t="n">
        <v>-121</v>
      </c>
      <c r="N85" t="inlineStr">
        <is>
          <t>-</t>
        </is>
      </c>
      <c r="O85" t="inlineStr">
        <is>
          <t>-</t>
        </is>
      </c>
    </row>
    <row r="86">
      <c r="A86" s="5" t="inlineStr">
        <is>
          <t>Gewinnwachstum 5J in %</t>
        </is>
      </c>
      <c r="B86" s="5" t="inlineStr">
        <is>
          <t>Earnings Growth 5Y in %</t>
        </is>
      </c>
      <c r="C86" t="n">
        <v>18.87</v>
      </c>
      <c r="D86" t="n">
        <v>28.64</v>
      </c>
      <c r="E86" t="n">
        <v>36.34</v>
      </c>
      <c r="F86" t="n">
        <v>42.4</v>
      </c>
      <c r="G86" t="n">
        <v>37.35</v>
      </c>
      <c r="H86" t="n">
        <v>40.41</v>
      </c>
      <c r="I86" t="n">
        <v>9.109999999999999</v>
      </c>
      <c r="J86" t="n">
        <v>-51.34</v>
      </c>
      <c r="K86" t="n">
        <v>-62.57</v>
      </c>
      <c r="L86" t="inlineStr">
        <is>
          <t>-</t>
        </is>
      </c>
      <c r="M86" t="inlineStr">
        <is>
          <t>-</t>
        </is>
      </c>
      <c r="N86" t="inlineStr">
        <is>
          <t>-</t>
        </is>
      </c>
      <c r="O86" t="inlineStr">
        <is>
          <t>-</t>
        </is>
      </c>
    </row>
    <row r="87">
      <c r="A87" s="5" t="inlineStr">
        <is>
          <t>Gewinnwachstum 10J in %</t>
        </is>
      </c>
      <c r="B87" s="5" t="inlineStr">
        <is>
          <t>Earnings Growth 10Y in %</t>
        </is>
      </c>
      <c r="C87" t="n">
        <v>29.64</v>
      </c>
      <c r="D87" t="n">
        <v>18.88</v>
      </c>
      <c r="E87" t="n">
        <v>-7.5</v>
      </c>
      <c r="F87" t="n">
        <v>-10.09</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0.54</v>
      </c>
      <c r="D88" t="n">
        <v>0.24</v>
      </c>
      <c r="E88" t="n">
        <v>0.29</v>
      </c>
      <c r="F88" t="n">
        <v>0.19</v>
      </c>
      <c r="G88" t="n">
        <v>0.32</v>
      </c>
      <c r="H88" t="n">
        <v>0.32</v>
      </c>
      <c r="I88" t="n">
        <v>1.64</v>
      </c>
      <c r="J88" t="n">
        <v>-0.28</v>
      </c>
      <c r="K88" t="n">
        <v>-0.21</v>
      </c>
      <c r="L88" t="inlineStr">
        <is>
          <t>-</t>
        </is>
      </c>
      <c r="M88" t="inlineStr">
        <is>
          <t>-</t>
        </is>
      </c>
      <c r="N88" t="inlineStr">
        <is>
          <t>-</t>
        </is>
      </c>
      <c r="O88" t="inlineStr">
        <is>
          <t>-</t>
        </is>
      </c>
    </row>
    <row r="89">
      <c r="A89" s="5" t="inlineStr">
        <is>
          <t>EBIT-Wachstum 1J in %</t>
        </is>
      </c>
      <c r="B89" s="5" t="inlineStr">
        <is>
          <t>EBIT Growth 1Y in %</t>
        </is>
      </c>
      <c r="C89" t="n">
        <v>-4.99</v>
      </c>
      <c r="D89" t="n">
        <v>13.39</v>
      </c>
      <c r="E89" t="n">
        <v>23.96</v>
      </c>
      <c r="F89" t="n">
        <v>23.04</v>
      </c>
      <c r="G89" t="n">
        <v>34.58</v>
      </c>
      <c r="H89" t="n">
        <v>36.61</v>
      </c>
      <c r="I89" t="n">
        <v>54.89</v>
      </c>
      <c r="J89" t="n">
        <v>35.82</v>
      </c>
      <c r="K89" t="n">
        <v>-20.75</v>
      </c>
      <c r="L89" t="n">
        <v>59.61</v>
      </c>
      <c r="M89" t="n">
        <v>-117.91</v>
      </c>
      <c r="N89" t="n">
        <v>-209.12</v>
      </c>
      <c r="O89" t="inlineStr">
        <is>
          <t>-</t>
        </is>
      </c>
    </row>
    <row r="90">
      <c r="A90" s="5" t="inlineStr">
        <is>
          <t>EBIT-Wachstum 3J in %</t>
        </is>
      </c>
      <c r="B90" s="5" t="inlineStr">
        <is>
          <t>EBIT Growth 3Y in %</t>
        </is>
      </c>
      <c r="C90" t="n">
        <v>10.79</v>
      </c>
      <c r="D90" t="n">
        <v>20.13</v>
      </c>
      <c r="E90" t="n">
        <v>27.19</v>
      </c>
      <c r="F90" t="n">
        <v>31.41</v>
      </c>
      <c r="G90" t="n">
        <v>42.03</v>
      </c>
      <c r="H90" t="n">
        <v>42.44</v>
      </c>
      <c r="I90" t="n">
        <v>23.32</v>
      </c>
      <c r="J90" t="n">
        <v>24.89</v>
      </c>
      <c r="K90" t="n">
        <v>-26.35</v>
      </c>
      <c r="L90" t="n">
        <v>-89.14</v>
      </c>
      <c r="M90" t="n">
        <v>-109.01</v>
      </c>
      <c r="N90" t="inlineStr">
        <is>
          <t>-</t>
        </is>
      </c>
      <c r="O90" t="inlineStr">
        <is>
          <t>-</t>
        </is>
      </c>
    </row>
    <row r="91">
      <c r="A91" s="5" t="inlineStr">
        <is>
          <t>EBIT-Wachstum 5J in %</t>
        </is>
      </c>
      <c r="B91" s="5" t="inlineStr">
        <is>
          <t>EBIT Growth 5Y in %</t>
        </is>
      </c>
      <c r="C91" t="n">
        <v>18</v>
      </c>
      <c r="D91" t="n">
        <v>26.32</v>
      </c>
      <c r="E91" t="n">
        <v>34.62</v>
      </c>
      <c r="F91" t="n">
        <v>36.99</v>
      </c>
      <c r="G91" t="n">
        <v>28.23</v>
      </c>
      <c r="H91" t="n">
        <v>33.24</v>
      </c>
      <c r="I91" t="n">
        <v>2.33</v>
      </c>
      <c r="J91" t="n">
        <v>-50.47</v>
      </c>
      <c r="K91" t="n">
        <v>-57.63</v>
      </c>
      <c r="L91" t="inlineStr">
        <is>
          <t>-</t>
        </is>
      </c>
      <c r="M91" t="inlineStr">
        <is>
          <t>-</t>
        </is>
      </c>
      <c r="N91" t="inlineStr">
        <is>
          <t>-</t>
        </is>
      </c>
      <c r="O91" t="inlineStr">
        <is>
          <t>-</t>
        </is>
      </c>
    </row>
    <row r="92">
      <c r="A92" s="5" t="inlineStr">
        <is>
          <t>EBIT-Wachstum 10J in %</t>
        </is>
      </c>
      <c r="B92" s="5" t="inlineStr">
        <is>
          <t>EBIT Growth 10Y in %</t>
        </is>
      </c>
      <c r="C92" t="n">
        <v>25.62</v>
      </c>
      <c r="D92" t="n">
        <v>14.32</v>
      </c>
      <c r="E92" t="n">
        <v>-7.93</v>
      </c>
      <c r="F92" t="n">
        <v>-10.32</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47.6</v>
      </c>
      <c r="D93" t="n">
        <v>-8.48</v>
      </c>
      <c r="E93" t="n">
        <v>39.21</v>
      </c>
      <c r="F93" t="n">
        <v>-41.37</v>
      </c>
      <c r="G93" t="n">
        <v>3.71</v>
      </c>
      <c r="H93" t="n">
        <v>-22.46</v>
      </c>
      <c r="I93" t="n">
        <v>17.25</v>
      </c>
      <c r="J93" t="n">
        <v>14.22</v>
      </c>
      <c r="K93" t="n">
        <v>108.39</v>
      </c>
      <c r="L93" t="n">
        <v>38.96</v>
      </c>
      <c r="M93" t="n">
        <v>41.4</v>
      </c>
      <c r="N93" t="n">
        <v>-91.48</v>
      </c>
      <c r="O93" t="inlineStr">
        <is>
          <t>-</t>
        </is>
      </c>
    </row>
    <row r="94">
      <c r="A94" s="5" t="inlineStr">
        <is>
          <t>Op.Cashflow Wachstum 3J in %</t>
        </is>
      </c>
      <c r="B94" s="5" t="inlineStr">
        <is>
          <t>Op.Cashflow Wachstum 3Y in %</t>
        </is>
      </c>
      <c r="C94" t="n">
        <v>26.11</v>
      </c>
      <c r="D94" t="n">
        <v>-3.55</v>
      </c>
      <c r="E94" t="n">
        <v>0.52</v>
      </c>
      <c r="F94" t="n">
        <v>-20.04</v>
      </c>
      <c r="G94" t="n">
        <v>-0.5</v>
      </c>
      <c r="H94" t="n">
        <v>3</v>
      </c>
      <c r="I94" t="n">
        <v>46.62</v>
      </c>
      <c r="J94" t="n">
        <v>53.86</v>
      </c>
      <c r="K94" t="n">
        <v>62.92</v>
      </c>
      <c r="L94" t="n">
        <v>-3.71</v>
      </c>
      <c r="M94" t="n">
        <v>-16.69</v>
      </c>
      <c r="N94" t="inlineStr">
        <is>
          <t>-</t>
        </is>
      </c>
      <c r="O94" t="inlineStr">
        <is>
          <t>-</t>
        </is>
      </c>
    </row>
    <row r="95">
      <c r="A95" s="5" t="inlineStr">
        <is>
          <t>Op.Cashflow Wachstum 5J in %</t>
        </is>
      </c>
      <c r="B95" s="5" t="inlineStr">
        <is>
          <t>Op.Cashflow Wachstum 5Y in %</t>
        </is>
      </c>
      <c r="C95" t="n">
        <v>8.130000000000001</v>
      </c>
      <c r="D95" t="n">
        <v>-5.88</v>
      </c>
      <c r="E95" t="n">
        <v>-0.73</v>
      </c>
      <c r="F95" t="n">
        <v>-5.73</v>
      </c>
      <c r="G95" t="n">
        <v>24.22</v>
      </c>
      <c r="H95" t="n">
        <v>31.27</v>
      </c>
      <c r="I95" t="n">
        <v>44.04</v>
      </c>
      <c r="J95" t="n">
        <v>22.3</v>
      </c>
      <c r="K95" t="n">
        <v>19.45</v>
      </c>
      <c r="L95" t="inlineStr">
        <is>
          <t>-</t>
        </is>
      </c>
      <c r="M95" t="inlineStr">
        <is>
          <t>-</t>
        </is>
      </c>
      <c r="N95" t="inlineStr">
        <is>
          <t>-</t>
        </is>
      </c>
      <c r="O95" t="inlineStr">
        <is>
          <t>-</t>
        </is>
      </c>
    </row>
    <row r="96">
      <c r="A96" s="5" t="inlineStr">
        <is>
          <t>Op.Cashflow Wachstum 10J in %</t>
        </is>
      </c>
      <c r="B96" s="5" t="inlineStr">
        <is>
          <t>Op.Cashflow Wachstum 10Y in %</t>
        </is>
      </c>
      <c r="C96" t="n">
        <v>19.7</v>
      </c>
      <c r="D96" t="n">
        <v>19.08</v>
      </c>
      <c r="E96" t="n">
        <v>10.78</v>
      </c>
      <c r="F96" t="n">
        <v>6.86</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3072</v>
      </c>
      <c r="D97" t="n">
        <v>3092</v>
      </c>
      <c r="E97" t="n">
        <v>3016</v>
      </c>
      <c r="F97" t="n">
        <v>2647</v>
      </c>
      <c r="G97" t="n">
        <v>2377</v>
      </c>
      <c r="H97" t="n">
        <v>2018</v>
      </c>
      <c r="I97" t="n">
        <v>1743</v>
      </c>
      <c r="J97" t="n">
        <v>1701</v>
      </c>
      <c r="K97" t="n">
        <v>1538</v>
      </c>
      <c r="L97" t="n">
        <v>1677</v>
      </c>
      <c r="M97" t="n">
        <v>1706</v>
      </c>
      <c r="N97" t="n">
        <v>1933</v>
      </c>
      <c r="O97" t="n">
        <v>2529</v>
      </c>
      <c r="P97" t="n">
        <v>2529</v>
      </c>
    </row>
  </sheetData>
  <pageMargins bottom="1" footer="0.5" header="0.5" left="0.75" right="0.75" top="1"/>
</worksheet>
</file>

<file path=xl/worksheets/sheet69.xml><?xml version="1.0" encoding="utf-8"?>
<worksheet xmlns="http://schemas.openxmlformats.org/spreadsheetml/2006/main">
  <sheetPr>
    <outlinePr summaryBelow="1" summaryRight="1"/>
    <pageSetUpPr/>
  </sheetPr>
  <dimension ref="A1:L8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PHOENIX GRP HLDGS </t>
        </is>
      </c>
      <c r="B1" s="2" t="inlineStr">
        <is>
          <t>WKN: A2N805  ISIN: GB00BGXQNP29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+44-20-3567-9100</t>
        </is>
      </c>
      <c r="G4" t="inlineStr">
        <is>
          <t>09.03.2020</t>
        </is>
      </c>
      <c r="H4" t="inlineStr">
        <is>
          <t>Publication Of Annual Report</t>
        </is>
      </c>
      <c r="J4" t="inlineStr">
        <is>
          <t>Standard Life Aberdeen plc</t>
        </is>
      </c>
      <c r="L4" t="inlineStr">
        <is>
          <t>24,84%</t>
        </is>
      </c>
    </row>
    <row r="5">
      <c r="A5" s="5" t="inlineStr">
        <is>
          <t>Ticker</t>
        </is>
      </c>
      <c r="B5" t="inlineStr">
        <is>
          <t>1BF</t>
        </is>
      </c>
      <c r="C5" s="5" t="inlineStr">
        <is>
          <t>Fax</t>
        </is>
      </c>
      <c r="D5" s="5" t="inlineStr"/>
      <c r="E5" t="inlineStr">
        <is>
          <t>-</t>
        </is>
      </c>
      <c r="G5" t="inlineStr">
        <is>
          <t>02.04.2020</t>
        </is>
      </c>
      <c r="H5" t="inlineStr">
        <is>
          <t>Ex Dividend</t>
        </is>
      </c>
      <c r="J5" t="inlineStr">
        <is>
          <t>Ameriprise Financial Inc.</t>
        </is>
      </c>
      <c r="L5" t="inlineStr">
        <is>
          <t>5,93%</t>
        </is>
      </c>
    </row>
    <row r="6">
      <c r="A6" s="5" t="inlineStr">
        <is>
          <t>Gelistet Seit / Listed Since</t>
        </is>
      </c>
      <c r="B6" t="inlineStr">
        <is>
          <t>-</t>
        </is>
      </c>
      <c r="C6" s="5" t="inlineStr">
        <is>
          <t>Internet</t>
        </is>
      </c>
      <c r="D6" s="5" t="inlineStr"/>
      <c r="E6" t="inlineStr">
        <is>
          <t>http://www.thephoenixgroup.com/</t>
        </is>
      </c>
      <c r="G6" t="inlineStr">
        <is>
          <t>15.05.2020</t>
        </is>
      </c>
      <c r="H6" t="inlineStr">
        <is>
          <t>Annual General Meeting</t>
        </is>
      </c>
      <c r="J6" t="inlineStr">
        <is>
          <t>BlackRock Inc.</t>
        </is>
      </c>
      <c r="L6" t="inlineStr">
        <is>
          <t>5,38%</t>
        </is>
      </c>
    </row>
    <row r="7">
      <c r="A7" s="5" t="inlineStr">
        <is>
          <t>Nominalwert / Nominal Value</t>
        </is>
      </c>
      <c r="B7" t="inlineStr">
        <is>
          <t>-</t>
        </is>
      </c>
      <c r="C7" s="5" t="inlineStr">
        <is>
          <t>Inv. Relations Telefon / Phone</t>
        </is>
      </c>
      <c r="D7" s="5" t="inlineStr"/>
      <c r="E7" t="inlineStr">
        <is>
          <t>+44-203-735-0575</t>
        </is>
      </c>
      <c r="G7" t="inlineStr">
        <is>
          <t>19.05.2020</t>
        </is>
      </c>
      <c r="H7" t="inlineStr">
        <is>
          <t>Dividend Payout</t>
        </is>
      </c>
      <c r="J7" t="inlineStr">
        <is>
          <t>Aviva plc</t>
        </is>
      </c>
      <c r="L7" t="inlineStr">
        <is>
          <t>5,06%</t>
        </is>
      </c>
    </row>
    <row r="8">
      <c r="A8" s="5" t="inlineStr">
        <is>
          <t>Land / Country</t>
        </is>
      </c>
      <c r="B8" t="inlineStr">
        <is>
          <t>Kaimaninseln</t>
        </is>
      </c>
      <c r="C8" s="5" t="inlineStr">
        <is>
          <t>Inv. Relations E-Mail</t>
        </is>
      </c>
      <c r="D8" s="5" t="inlineStr"/>
      <c r="E8" t="inlineStr">
        <is>
          <t>investor.relations@thephoenixgroup.com</t>
        </is>
      </c>
      <c r="G8" t="inlineStr">
        <is>
          <t>06.08.2020</t>
        </is>
      </c>
      <c r="H8" t="inlineStr">
        <is>
          <t>Score Half Year</t>
        </is>
      </c>
      <c r="J8" t="inlineStr">
        <is>
          <t>Artermis Investment Management LLP</t>
        </is>
      </c>
      <c r="L8" t="inlineStr">
        <is>
          <t>5,06%</t>
        </is>
      </c>
    </row>
    <row r="9">
      <c r="A9" s="5" t="inlineStr">
        <is>
          <t>Währung / Currency</t>
        </is>
      </c>
      <c r="B9" t="inlineStr">
        <is>
          <t>GBP</t>
        </is>
      </c>
      <c r="C9" s="5" t="inlineStr">
        <is>
          <t>Kontaktperson / Contact Person</t>
        </is>
      </c>
      <c r="D9" s="5" t="inlineStr"/>
      <c r="E9" t="inlineStr">
        <is>
          <t>Claire Hawkins</t>
        </is>
      </c>
      <c r="J9" t="inlineStr">
        <is>
          <t>Freefloat</t>
        </is>
      </c>
      <c r="L9" t="inlineStr">
        <is>
          <t>53,73%</t>
        </is>
      </c>
    </row>
    <row r="10">
      <c r="A10" s="5" t="inlineStr">
        <is>
          <t>Branche / Industry</t>
        </is>
      </c>
      <c r="B10" t="inlineStr">
        <is>
          <t>Insurance</t>
        </is>
      </c>
      <c r="C10" s="5" t="inlineStr"/>
      <c r="D10" s="5" t="inlineStr"/>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Phoenix Group Holdings PlcUgland House, Grand Caman KY1-1104  Cayman Island</t>
        </is>
      </c>
    </row>
    <row r="14">
      <c r="A14" s="5" t="inlineStr">
        <is>
          <t>Management</t>
        </is>
      </c>
      <c r="B14" t="inlineStr">
        <is>
          <t>Clive C R Bannister, Jim McConville, Stephen Jefford, Tony Kassimiotis, John McGuigan, Susan McInnes, Andy Moss, Jonathan Pears, Rakesh Thakrar, Simon True, Quentin Zentner</t>
        </is>
      </c>
    </row>
    <row r="15">
      <c r="A15" s="5" t="inlineStr">
        <is>
          <t>Aufsichtsrat / Board</t>
        </is>
      </c>
      <c r="B15" t="inlineStr">
        <is>
          <t>Nicholas Lyons, Clive C R Bannister, Jim McConville, Alastair Barbour, Campbell Fleming, Michael Tumilty, Karen Green, Wendy Mayall, John Pollock, Belinda Richards, Nicholas Shott, Kory Sorenson</t>
        </is>
      </c>
    </row>
    <row r="16">
      <c r="A16" s="5" t="inlineStr">
        <is>
          <t>Beschreibung</t>
        </is>
      </c>
      <c r="B16" t="inlineStr">
        <is>
          <t>Phoenix Group Holdings ist ein geschlossener Lebensversicherungsfonds. Spezialisiert ist die Gruppe sowohl auf Lebensversicherungen wie auch auf Pensionsfonds in Großbritannien. Eingetragener Sitz sind die Kaimaninseln. Copyright 2014 FINANCE BASE AG</t>
        </is>
      </c>
    </row>
    <row r="17">
      <c r="A17" s="5" t="inlineStr">
        <is>
          <t>Profile</t>
        </is>
      </c>
      <c r="B17" t="inlineStr">
        <is>
          <t>Phoenix Group Holdings is a closed life insurance funds. Specializing is the group both in life insurance as well as pension funds in the UK. Registered Office are the Cayman Islands.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inlineStr"/>
      <c r="K19" s="5" t="inlineStr"/>
      <c r="L19" s="5" t="inlineStr"/>
    </row>
    <row r="20">
      <c r="A20" s="5" t="inlineStr">
        <is>
          <t>Gesamtertrag</t>
        </is>
      </c>
      <c r="B20" s="5" t="inlineStr">
        <is>
          <t>Total Income</t>
        </is>
      </c>
      <c r="C20" t="n">
        <v>29164</v>
      </c>
      <c r="D20" t="n">
        <v>-6873</v>
      </c>
      <c r="E20" t="n">
        <v>6089</v>
      </c>
      <c r="F20" t="n">
        <v>7445</v>
      </c>
      <c r="G20" t="n">
        <v>692</v>
      </c>
      <c r="H20" t="n">
        <v>5330</v>
      </c>
      <c r="I20" t="n">
        <v>4272</v>
      </c>
    </row>
    <row r="21">
      <c r="A21" s="5" t="inlineStr">
        <is>
          <t>Operatives Ergebnis (EBIT)</t>
        </is>
      </c>
      <c r="B21" s="5" t="inlineStr">
        <is>
          <t>EBIT Earning Before Interest &amp; Tax</t>
        </is>
      </c>
      <c r="C21" t="n">
        <v>513</v>
      </c>
      <c r="D21" t="n">
        <v>401</v>
      </c>
      <c r="E21" t="n">
        <v>125</v>
      </c>
      <c r="F21" t="n">
        <v>52</v>
      </c>
      <c r="G21" t="n">
        <v>288</v>
      </c>
      <c r="H21" t="n">
        <v>621</v>
      </c>
      <c r="I21" t="n">
        <v>471</v>
      </c>
    </row>
    <row r="22">
      <c r="A22" s="5" t="inlineStr">
        <is>
          <t>Finanzergebnis</t>
        </is>
      </c>
      <c r="B22" s="5" t="inlineStr">
        <is>
          <t>Financial Result</t>
        </is>
      </c>
      <c r="C22" t="n">
        <v>-162</v>
      </c>
      <c r="D22" t="n">
        <v>-142</v>
      </c>
      <c r="E22" t="n">
        <v>-132</v>
      </c>
      <c r="F22" t="n">
        <v>-122</v>
      </c>
      <c r="G22" t="n">
        <v>-136</v>
      </c>
      <c r="H22" t="n">
        <v>-156</v>
      </c>
      <c r="I22" t="n">
        <v>-230</v>
      </c>
    </row>
    <row r="23">
      <c r="A23" s="5" t="inlineStr">
        <is>
          <t>Ergebnis vor Steuer (EBT)</t>
        </is>
      </c>
      <c r="B23" s="5" t="inlineStr">
        <is>
          <t>EBT Earning Before Tax</t>
        </is>
      </c>
      <c r="C23" t="n">
        <v>351</v>
      </c>
      <c r="D23" t="n">
        <v>259</v>
      </c>
      <c r="E23" t="n">
        <v>-7</v>
      </c>
      <c r="F23" t="n">
        <v>-70</v>
      </c>
      <c r="G23" t="n">
        <v>152</v>
      </c>
      <c r="H23" t="n">
        <v>465</v>
      </c>
      <c r="I23" t="n">
        <v>241</v>
      </c>
    </row>
    <row r="24">
      <c r="A24" s="5" t="inlineStr">
        <is>
          <t>Steuern auf Einkommen und Ertrag</t>
        </is>
      </c>
      <c r="B24" s="5" t="inlineStr">
        <is>
          <t>Taxes on income and earnings</t>
        </is>
      </c>
      <c r="C24" t="n">
        <v>365</v>
      </c>
      <c r="D24" t="n">
        <v>-211</v>
      </c>
      <c r="E24" t="n">
        <v>21</v>
      </c>
      <c r="F24" t="n">
        <v>58</v>
      </c>
      <c r="G24" t="n">
        <v>-33</v>
      </c>
      <c r="H24" t="n">
        <v>129</v>
      </c>
      <c r="I24" t="n">
        <v>-27</v>
      </c>
    </row>
    <row r="25">
      <c r="A25" s="5" t="inlineStr">
        <is>
          <t>Ergebnis nach Steuer</t>
        </is>
      </c>
      <c r="B25" s="5" t="inlineStr">
        <is>
          <t>Earnings after tax</t>
        </is>
      </c>
      <c r="C25" t="n">
        <v>116</v>
      </c>
      <c r="D25" t="n">
        <v>410</v>
      </c>
      <c r="E25" t="n">
        <v>-27</v>
      </c>
      <c r="F25" t="n">
        <v>-100</v>
      </c>
      <c r="G25" t="n">
        <v>249</v>
      </c>
      <c r="H25" t="n">
        <v>314</v>
      </c>
      <c r="I25" t="n">
        <v>242</v>
      </c>
    </row>
    <row r="26">
      <c r="A26" s="5" t="inlineStr">
        <is>
          <t>Minderheitenanteil</t>
        </is>
      </c>
      <c r="B26" s="5" t="inlineStr">
        <is>
          <t>Minority Share</t>
        </is>
      </c>
      <c r="C26" t="n">
        <v>-31</v>
      </c>
      <c r="D26" t="n">
        <v>-31</v>
      </c>
      <c r="E26" t="inlineStr">
        <is>
          <t>-</t>
        </is>
      </c>
      <c r="F26" t="n">
        <v>-1</v>
      </c>
      <c r="G26" t="n">
        <v>-48</v>
      </c>
      <c r="H26" t="n">
        <v>-96</v>
      </c>
      <c r="I26" t="n">
        <v>-62</v>
      </c>
    </row>
    <row r="27">
      <c r="A27" s="5" t="inlineStr">
        <is>
          <t>Jahresüberschuss/-fehlbetrag</t>
        </is>
      </c>
      <c r="B27" s="5" t="inlineStr">
        <is>
          <t>Net Profit</t>
        </is>
      </c>
      <c r="C27" t="n">
        <v>85</v>
      </c>
      <c r="D27" t="n">
        <v>379</v>
      </c>
      <c r="E27" t="n">
        <v>-27</v>
      </c>
      <c r="F27" t="n">
        <v>-101</v>
      </c>
      <c r="G27" t="n">
        <v>201</v>
      </c>
      <c r="H27" t="n">
        <v>310</v>
      </c>
      <c r="I27" t="n">
        <v>145</v>
      </c>
    </row>
    <row r="28">
      <c r="A28" s="5" t="inlineStr">
        <is>
          <t>Summe Aktiva</t>
        </is>
      </c>
      <c r="B28" s="5" t="inlineStr">
        <is>
          <t>Total Assets</t>
        </is>
      </c>
      <c r="C28" t="n">
        <v>242677</v>
      </c>
      <c r="D28" t="n">
        <v>229980</v>
      </c>
      <c r="E28" t="n">
        <v>83443</v>
      </c>
      <c r="F28" t="n">
        <v>85999</v>
      </c>
      <c r="G28" t="n">
        <v>64514</v>
      </c>
      <c r="H28" t="n">
        <v>68803</v>
      </c>
      <c r="I28" t="n">
        <v>74469</v>
      </c>
    </row>
    <row r="29">
      <c r="A29" s="5" t="inlineStr">
        <is>
          <t>Summe Fremdkapital</t>
        </is>
      </c>
      <c r="B29" s="5" t="inlineStr">
        <is>
          <t>Total Liabilities</t>
        </is>
      </c>
      <c r="C29" t="n">
        <v>237084</v>
      </c>
      <c r="D29" t="n">
        <v>224031</v>
      </c>
      <c r="E29" t="n">
        <v>80288</v>
      </c>
      <c r="F29" t="n">
        <v>82666</v>
      </c>
      <c r="G29" t="n">
        <v>61510</v>
      </c>
      <c r="H29" t="n">
        <v>65525</v>
      </c>
      <c r="I29" t="n">
        <v>71782</v>
      </c>
    </row>
    <row r="30">
      <c r="A30" s="5" t="inlineStr">
        <is>
          <t>Minderheitenanteil</t>
        </is>
      </c>
      <c r="B30" s="5" t="inlineStr">
        <is>
          <t>Minority Share</t>
        </is>
      </c>
      <c r="C30" t="n">
        <v>314</v>
      </c>
      <c r="D30" t="inlineStr">
        <is>
          <t>-</t>
        </is>
      </c>
      <c r="E30" t="inlineStr">
        <is>
          <t>-</t>
        </is>
      </c>
      <c r="F30" t="inlineStr">
        <is>
          <t>-</t>
        </is>
      </c>
      <c r="G30" t="n">
        <v>570</v>
      </c>
      <c r="H30" t="n">
        <v>913</v>
      </c>
      <c r="I30" t="n">
        <v>778</v>
      </c>
    </row>
    <row r="31">
      <c r="A31" s="5" t="inlineStr">
        <is>
          <t>Summe Eigenkapital</t>
        </is>
      </c>
      <c r="B31" s="5" t="inlineStr">
        <is>
          <t>Equity</t>
        </is>
      </c>
      <c r="C31" t="n">
        <v>5279</v>
      </c>
      <c r="D31" t="n">
        <v>5949</v>
      </c>
      <c r="E31" t="n">
        <v>3155</v>
      </c>
      <c r="F31" t="n">
        <v>3333</v>
      </c>
      <c r="G31" t="n">
        <v>2434</v>
      </c>
      <c r="H31" t="n">
        <v>2365</v>
      </c>
      <c r="I31" t="n">
        <v>1909</v>
      </c>
    </row>
    <row r="32">
      <c r="A32" s="5" t="inlineStr">
        <is>
          <t>Summe Passiva</t>
        </is>
      </c>
      <c r="B32" s="5" t="inlineStr">
        <is>
          <t>Liabilities &amp; Shareholder Equity</t>
        </is>
      </c>
      <c r="C32" t="n">
        <v>242677</v>
      </c>
      <c r="D32" t="n">
        <v>229980</v>
      </c>
      <c r="E32" t="n">
        <v>83443</v>
      </c>
      <c r="F32" t="n">
        <v>85999</v>
      </c>
      <c r="G32" t="n">
        <v>64514</v>
      </c>
      <c r="H32" t="n">
        <v>68803</v>
      </c>
      <c r="I32" t="n">
        <v>74469</v>
      </c>
    </row>
    <row r="33">
      <c r="A33" s="5" t="inlineStr">
        <is>
          <t>Mio.Aktien im Umlauf</t>
        </is>
      </c>
      <c r="B33" s="5" t="inlineStr">
        <is>
          <t>Million shares outstanding</t>
        </is>
      </c>
      <c r="C33" t="n">
        <v>721.52</v>
      </c>
      <c r="D33" t="n">
        <v>721.2</v>
      </c>
      <c r="E33" t="n">
        <v>393.23</v>
      </c>
      <c r="F33" t="n">
        <v>392.85</v>
      </c>
      <c r="G33" t="n">
        <v>225.42</v>
      </c>
      <c r="H33" t="n">
        <v>225.09</v>
      </c>
      <c r="I33" t="n">
        <v>224.82</v>
      </c>
    </row>
    <row r="34">
      <c r="A34" s="5" t="inlineStr">
        <is>
          <t>Gezeichnetes Kapital (in Mio.)</t>
        </is>
      </c>
      <c r="B34" s="5" t="inlineStr">
        <is>
          <t>Subscribed Capital in M</t>
        </is>
      </c>
      <c r="C34" t="n">
        <v>72</v>
      </c>
      <c r="D34" t="n">
        <v>72</v>
      </c>
      <c r="E34" t="n">
        <v>39</v>
      </c>
      <c r="F34" t="inlineStr">
        <is>
          <t>-</t>
        </is>
      </c>
      <c r="G34" t="inlineStr">
        <is>
          <t>-</t>
        </is>
      </c>
      <c r="H34" t="inlineStr">
        <is>
          <t>-</t>
        </is>
      </c>
      <c r="I34" t="inlineStr">
        <is>
          <t>-</t>
        </is>
      </c>
    </row>
    <row r="35">
      <c r="A35" s="5" t="inlineStr">
        <is>
          <t>Ergebnis je Aktie (brutto)</t>
        </is>
      </c>
      <c r="B35" s="5" t="inlineStr">
        <is>
          <t>Earnings per share</t>
        </is>
      </c>
      <c r="C35" t="n">
        <v>0.49</v>
      </c>
      <c r="D35" t="n">
        <v>0.36</v>
      </c>
      <c r="E35" t="n">
        <v>-0.02</v>
      </c>
      <c r="F35" t="n">
        <v>-0.18</v>
      </c>
      <c r="G35" t="n">
        <v>0.67</v>
      </c>
      <c r="H35" t="n">
        <v>2.07</v>
      </c>
      <c r="I35" t="n">
        <v>1.07</v>
      </c>
    </row>
    <row r="36">
      <c r="A36" s="5" t="inlineStr">
        <is>
          <t>Ergebnis je Aktie (unverwässert)</t>
        </is>
      </c>
      <c r="B36" s="5" t="inlineStr">
        <is>
          <t>Basic Earnings per share</t>
        </is>
      </c>
      <c r="C36" t="n">
        <v>0.08699999999999999</v>
      </c>
      <c r="D36" t="n">
        <v>0.67</v>
      </c>
      <c r="E36" t="n">
        <v>-0.07000000000000001</v>
      </c>
      <c r="F36" t="n">
        <v>-0.34</v>
      </c>
      <c r="G36" t="n">
        <v>0.9</v>
      </c>
      <c r="H36" t="n">
        <v>1.38</v>
      </c>
      <c r="I36" t="n">
        <v>0.68</v>
      </c>
    </row>
    <row r="37">
      <c r="A37" s="5" t="inlineStr">
        <is>
          <t>Ergebnis je Aktie (verwässert)</t>
        </is>
      </c>
      <c r="B37" s="5" t="inlineStr">
        <is>
          <t>Diluted Earnings per share</t>
        </is>
      </c>
      <c r="C37" t="n">
        <v>0.08599999999999999</v>
      </c>
      <c r="D37" t="n">
        <v>0.67</v>
      </c>
      <c r="E37" t="n">
        <v>-0.07000000000000001</v>
      </c>
      <c r="F37" t="n">
        <v>-0.34</v>
      </c>
      <c r="G37" t="n">
        <v>0.9</v>
      </c>
      <c r="H37" t="n">
        <v>1.38</v>
      </c>
      <c r="I37" t="n">
        <v>0.68</v>
      </c>
    </row>
    <row r="38">
      <c r="A38" s="5" t="inlineStr">
        <is>
          <t>Dividende je Aktie</t>
        </is>
      </c>
      <c r="B38" s="5" t="inlineStr">
        <is>
          <t>Dividend per share</t>
        </is>
      </c>
      <c r="C38" t="n">
        <v>0.47</v>
      </c>
      <c r="D38" t="n">
        <v>0.46</v>
      </c>
      <c r="E38" t="n">
        <v>0.5</v>
      </c>
      <c r="F38" t="n">
        <v>0.51</v>
      </c>
      <c r="G38" t="n">
        <v>0.53</v>
      </c>
      <c r="H38" t="n">
        <v>0.53</v>
      </c>
      <c r="I38" t="n">
        <v>0.53</v>
      </c>
    </row>
    <row r="39">
      <c r="A39" s="5" t="inlineStr">
        <is>
          <t>Dividendenausschüttung in Mio</t>
        </is>
      </c>
      <c r="B39" s="5" t="inlineStr">
        <is>
          <t>Dividend Payment in M</t>
        </is>
      </c>
      <c r="C39" t="n">
        <v>338</v>
      </c>
      <c r="D39" t="n">
        <v>262</v>
      </c>
      <c r="E39" t="n">
        <v>193</v>
      </c>
      <c r="F39" t="n">
        <v>126</v>
      </c>
      <c r="G39" t="n">
        <v>120</v>
      </c>
      <c r="H39" t="n">
        <v>120</v>
      </c>
      <c r="I39" t="n">
        <v>120</v>
      </c>
    </row>
    <row r="40">
      <c r="A40" s="5" t="inlineStr">
        <is>
          <t>Ertrag</t>
        </is>
      </c>
      <c r="B40" s="5" t="inlineStr">
        <is>
          <t>Income</t>
        </is>
      </c>
      <c r="C40" t="n">
        <v>40.42</v>
      </c>
      <c r="D40" t="n">
        <v>-9.529999999999999</v>
      </c>
      <c r="E40" t="n">
        <v>15.48</v>
      </c>
      <c r="F40" t="n">
        <v>18.95</v>
      </c>
      <c r="G40" t="n">
        <v>3.07</v>
      </c>
      <c r="H40" t="n">
        <v>23.68</v>
      </c>
      <c r="I40" t="n">
        <v>19</v>
      </c>
    </row>
    <row r="41">
      <c r="A41" s="5" t="inlineStr">
        <is>
          <t>Buchwert je Aktie</t>
        </is>
      </c>
      <c r="B41" s="5" t="inlineStr">
        <is>
          <t>Book value per share</t>
        </is>
      </c>
      <c r="C41" t="n">
        <v>7.75</v>
      </c>
      <c r="D41" t="n">
        <v>8.25</v>
      </c>
      <c r="E41" t="n">
        <v>8.02</v>
      </c>
      <c r="F41" t="n">
        <v>8.48</v>
      </c>
      <c r="G41" t="n">
        <v>13.33</v>
      </c>
      <c r="H41" t="n">
        <v>14.56</v>
      </c>
      <c r="I41" t="n">
        <v>11.95</v>
      </c>
    </row>
    <row r="42">
      <c r="A42" s="5" t="inlineStr">
        <is>
          <t>Cashflow je Aktie</t>
        </is>
      </c>
      <c r="B42" s="5" t="inlineStr">
        <is>
          <t>Cashflow per share</t>
        </is>
      </c>
      <c r="C42" t="n">
        <v>0.09</v>
      </c>
      <c r="D42" t="n">
        <v>-0.49</v>
      </c>
      <c r="E42" t="n">
        <v>2.85</v>
      </c>
      <c r="F42" t="n">
        <v>-4.83</v>
      </c>
      <c r="G42" t="n">
        <v>-3.04</v>
      </c>
      <c r="H42" t="n">
        <v>-16.75</v>
      </c>
      <c r="I42" t="n">
        <v>4.5</v>
      </c>
    </row>
    <row r="43">
      <c r="A43" s="5" t="inlineStr">
        <is>
          <t>Bilanzsumme je Aktie</t>
        </is>
      </c>
      <c r="B43" s="5" t="inlineStr">
        <is>
          <t>Total assets per share</t>
        </is>
      </c>
      <c r="C43" t="n">
        <v>336.34</v>
      </c>
      <c r="D43" t="n">
        <v>318.89</v>
      </c>
      <c r="E43" t="n">
        <v>212.2</v>
      </c>
      <c r="F43" t="n">
        <v>218.91</v>
      </c>
      <c r="G43" t="n">
        <v>286.2</v>
      </c>
      <c r="H43" t="n">
        <v>305.67</v>
      </c>
      <c r="I43" t="n">
        <v>331.24</v>
      </c>
    </row>
    <row r="44">
      <c r="A44" s="5" t="inlineStr">
        <is>
          <t>Personal am Ende des Jahres</t>
        </is>
      </c>
      <c r="B44" s="5" t="inlineStr">
        <is>
          <t>Staff at the end of year</t>
        </is>
      </c>
      <c r="C44" t="n">
        <v>4403</v>
      </c>
      <c r="D44" t="n">
        <v>2034</v>
      </c>
      <c r="E44" t="n">
        <v>1304</v>
      </c>
      <c r="F44" t="n">
        <v>837</v>
      </c>
      <c r="G44" t="n">
        <v>750</v>
      </c>
      <c r="H44" t="n">
        <v>757</v>
      </c>
      <c r="I44" t="n">
        <v>1200</v>
      </c>
    </row>
    <row r="45">
      <c r="A45" s="5" t="inlineStr">
        <is>
          <t>Personalaufwand in Mio. GBP</t>
        </is>
      </c>
      <c r="B45" s="5" t="inlineStr"/>
      <c r="C45" t="n">
        <v>334</v>
      </c>
      <c r="D45" t="n">
        <v>188</v>
      </c>
      <c r="E45" t="n">
        <v>128</v>
      </c>
      <c r="F45" t="n">
        <v>99</v>
      </c>
      <c r="G45" t="n">
        <v>81</v>
      </c>
      <c r="H45" t="n">
        <v>86</v>
      </c>
      <c r="I45" t="inlineStr">
        <is>
          <t>-</t>
        </is>
      </c>
    </row>
    <row r="46">
      <c r="A46" s="5" t="inlineStr">
        <is>
          <t>Aufwand je Mitarbeiter in GBP</t>
        </is>
      </c>
      <c r="B46" s="5" t="inlineStr"/>
      <c r="C46" t="n">
        <v>75857</v>
      </c>
      <c r="D46" t="n">
        <v>92429</v>
      </c>
      <c r="E46" t="n">
        <v>98160</v>
      </c>
      <c r="F46" t="n">
        <v>118280</v>
      </c>
      <c r="G46" t="n">
        <v>108000</v>
      </c>
      <c r="H46" t="n">
        <v>113606</v>
      </c>
      <c r="I46" t="inlineStr">
        <is>
          <t>-</t>
        </is>
      </c>
    </row>
    <row r="47">
      <c r="A47" s="5" t="inlineStr">
        <is>
          <t>Ertrag je Mitarbeiter in GBP</t>
        </is>
      </c>
      <c r="B47" s="5" t="inlineStr"/>
      <c r="C47" t="n">
        <v>949807</v>
      </c>
      <c r="D47" t="n">
        <v>1250000</v>
      </c>
      <c r="E47" t="n">
        <v>4670000</v>
      </c>
      <c r="F47" t="n">
        <v>8890000</v>
      </c>
      <c r="G47" t="n">
        <v>922667</v>
      </c>
      <c r="H47" t="n">
        <v>7040000</v>
      </c>
      <c r="I47" t="n">
        <v>3560000</v>
      </c>
    </row>
    <row r="48">
      <c r="A48" s="5" t="inlineStr">
        <is>
          <t>Bruttoergebnis je Mitarbeiter in GBP</t>
        </is>
      </c>
      <c r="B48" s="5" t="inlineStr"/>
      <c r="C48" t="inlineStr">
        <is>
          <t>-</t>
        </is>
      </c>
      <c r="D48" t="inlineStr">
        <is>
          <t>-</t>
        </is>
      </c>
      <c r="E48" t="inlineStr">
        <is>
          <t>-</t>
        </is>
      </c>
      <c r="F48" t="inlineStr">
        <is>
          <t>-</t>
        </is>
      </c>
      <c r="G48" t="inlineStr">
        <is>
          <t>-</t>
        </is>
      </c>
      <c r="H48" t="inlineStr">
        <is>
          <t>-</t>
        </is>
      </c>
      <c r="I48" t="inlineStr">
        <is>
          <t>-</t>
        </is>
      </c>
    </row>
    <row r="49">
      <c r="A49" s="5" t="inlineStr">
        <is>
          <t>Gewinn je Mitarbeiter in GBP</t>
        </is>
      </c>
      <c r="B49" s="5" t="inlineStr"/>
      <c r="C49" t="n">
        <v>19305</v>
      </c>
      <c r="D49" t="n">
        <v>186332</v>
      </c>
      <c r="E49" t="n">
        <v>-20706</v>
      </c>
      <c r="F49" t="n">
        <v>-120669</v>
      </c>
      <c r="G49" t="n">
        <v>268000</v>
      </c>
      <c r="H49" t="n">
        <v>409511</v>
      </c>
      <c r="I49" t="n">
        <v>120833</v>
      </c>
    </row>
    <row r="50">
      <c r="A50" s="5" t="inlineStr">
        <is>
          <t>KGV (Kurs/Gewinn)</t>
        </is>
      </c>
      <c r="B50" s="5" t="inlineStr">
        <is>
          <t>PE (price/earnings)</t>
        </is>
      </c>
      <c r="C50" t="n">
        <v>86.09999999999999</v>
      </c>
      <c r="D50" t="n">
        <v>8.4</v>
      </c>
      <c r="E50" t="inlineStr">
        <is>
          <t>-</t>
        </is>
      </c>
      <c r="F50" t="inlineStr">
        <is>
          <t>-</t>
        </is>
      </c>
      <c r="G50" t="n">
        <v>10.2</v>
      </c>
      <c r="H50" t="n">
        <v>6</v>
      </c>
      <c r="I50" t="n">
        <v>10.7</v>
      </c>
    </row>
    <row r="51">
      <c r="A51" s="5" t="inlineStr">
        <is>
          <t>KUV (Kurs/Umsatz)</t>
        </is>
      </c>
      <c r="B51" s="5" t="inlineStr">
        <is>
          <t>PS (price/sales)</t>
        </is>
      </c>
      <c r="C51" t="n">
        <v>0.19</v>
      </c>
      <c r="D51" t="n">
        <v>-0.59</v>
      </c>
      <c r="E51" t="n">
        <v>0.51</v>
      </c>
      <c r="F51" t="n">
        <v>0.39</v>
      </c>
      <c r="G51" t="n">
        <v>2.99</v>
      </c>
      <c r="H51" t="n">
        <v>0.35</v>
      </c>
      <c r="I51" t="n">
        <v>0.38</v>
      </c>
    </row>
    <row r="52">
      <c r="A52" s="5" t="inlineStr">
        <is>
          <t>KBV (Kurs/Buchwert)</t>
        </is>
      </c>
      <c r="B52" s="5" t="inlineStr">
        <is>
          <t>PB (price/book value)</t>
        </is>
      </c>
      <c r="C52" t="n">
        <v>1.02</v>
      </c>
      <c r="D52" t="n">
        <v>0.68</v>
      </c>
      <c r="E52" t="n">
        <v>0.97</v>
      </c>
      <c r="F52" t="n">
        <v>0.87</v>
      </c>
      <c r="G52" t="n">
        <v>0.85</v>
      </c>
      <c r="H52" t="n">
        <v>0.79</v>
      </c>
      <c r="I52" t="n">
        <v>0.86</v>
      </c>
    </row>
    <row r="53">
      <c r="A53" s="5" t="inlineStr">
        <is>
          <t>KCV (Kurs/Cashflow)</t>
        </is>
      </c>
      <c r="B53" s="5" t="inlineStr">
        <is>
          <t>PC (price/cashflow)</t>
        </is>
      </c>
      <c r="C53" t="n">
        <v>79.47</v>
      </c>
      <c r="D53" t="n">
        <v>-11.5</v>
      </c>
      <c r="E53" t="n">
        <v>2.74</v>
      </c>
      <c r="F53" t="n">
        <v>-1.52</v>
      </c>
      <c r="G53" t="n">
        <v>-3.01</v>
      </c>
      <c r="H53" t="n">
        <v>-0.5</v>
      </c>
      <c r="I53" t="n">
        <v>1.62</v>
      </c>
    </row>
    <row r="54">
      <c r="A54" s="5" t="inlineStr">
        <is>
          <t>Dividendenrendite in %</t>
        </is>
      </c>
      <c r="B54" s="5" t="inlineStr">
        <is>
          <t>Dividend Yield in %</t>
        </is>
      </c>
      <c r="C54" t="n">
        <v>6.25</v>
      </c>
      <c r="D54" t="n">
        <v>8.17</v>
      </c>
      <c r="E54" t="n">
        <v>6.42</v>
      </c>
      <c r="F54" t="n">
        <v>6.88</v>
      </c>
      <c r="G54" t="n">
        <v>5.82</v>
      </c>
      <c r="H54" t="n">
        <v>6.43</v>
      </c>
      <c r="I54" t="n">
        <v>7.34</v>
      </c>
    </row>
    <row r="55">
      <c r="A55" s="5" t="inlineStr">
        <is>
          <t>Gewinnrendite in %</t>
        </is>
      </c>
      <c r="B55" s="5" t="inlineStr">
        <is>
          <t>Return on profit in %</t>
        </is>
      </c>
      <c r="C55" t="n">
        <v>1.2</v>
      </c>
      <c r="D55" t="n">
        <v>11.9</v>
      </c>
      <c r="E55" t="n">
        <v>-0.9</v>
      </c>
      <c r="F55" t="n">
        <v>-4.7</v>
      </c>
      <c r="G55" t="n">
        <v>9.800000000000001</v>
      </c>
      <c r="H55" t="n">
        <v>16.6</v>
      </c>
      <c r="I55" t="n">
        <v>9.4</v>
      </c>
    </row>
    <row r="56">
      <c r="A56" s="5" t="inlineStr">
        <is>
          <t>Eigenkapitalrendite in %</t>
        </is>
      </c>
      <c r="B56" s="5" t="inlineStr">
        <is>
          <t>Return on Equity in %</t>
        </is>
      </c>
      <c r="C56" t="n">
        <v>1.52</v>
      </c>
      <c r="D56" t="n">
        <v>6.37</v>
      </c>
      <c r="E56" t="n">
        <v>-0.86</v>
      </c>
      <c r="F56" t="n">
        <v>-3.03</v>
      </c>
      <c r="G56" t="n">
        <v>6.69</v>
      </c>
      <c r="H56" t="n">
        <v>9.460000000000001</v>
      </c>
      <c r="I56" t="n">
        <v>5.4</v>
      </c>
    </row>
    <row r="57">
      <c r="A57" s="5" t="inlineStr">
        <is>
          <t>Gesamtkapitalrendite in %</t>
        </is>
      </c>
      <c r="B57" s="5" t="inlineStr">
        <is>
          <t>Total Return on Investment in %</t>
        </is>
      </c>
      <c r="C57" t="n">
        <v>0.1</v>
      </c>
      <c r="D57" t="n">
        <v>0.23</v>
      </c>
      <c r="E57" t="n">
        <v>0.13</v>
      </c>
      <c r="F57" t="n">
        <v>0.02</v>
      </c>
      <c r="G57" t="n">
        <v>0.52</v>
      </c>
      <c r="H57" t="n">
        <v>0.68</v>
      </c>
      <c r="I57" t="n">
        <v>0.5</v>
      </c>
    </row>
    <row r="58">
      <c r="A58" s="5" t="inlineStr">
        <is>
          <t>Eigenkapitalquote in %</t>
        </is>
      </c>
      <c r="B58" s="5" t="inlineStr">
        <is>
          <t>Equity Ratio in %</t>
        </is>
      </c>
      <c r="C58" t="n">
        <v>2.3</v>
      </c>
      <c r="D58" t="n">
        <v>2.59</v>
      </c>
      <c r="E58" t="n">
        <v>3.78</v>
      </c>
      <c r="F58" t="n">
        <v>3.88</v>
      </c>
      <c r="G58" t="n">
        <v>4.66</v>
      </c>
      <c r="H58" t="n">
        <v>4.76</v>
      </c>
      <c r="I58" t="n">
        <v>3.61</v>
      </c>
    </row>
    <row r="59">
      <c r="A59" s="5" t="inlineStr">
        <is>
          <t>Fremdkapitalquote in %</t>
        </is>
      </c>
      <c r="B59" s="5" t="inlineStr">
        <is>
          <t>Debt Ratio in %</t>
        </is>
      </c>
      <c r="C59" t="n">
        <v>97.7</v>
      </c>
      <c r="D59" t="n">
        <v>97.41</v>
      </c>
      <c r="E59" t="n">
        <v>96.22</v>
      </c>
      <c r="F59" t="n">
        <v>96.12</v>
      </c>
      <c r="G59" t="n">
        <v>95.34</v>
      </c>
      <c r="H59" t="n">
        <v>95.23999999999999</v>
      </c>
      <c r="I59" t="n">
        <v>96.39</v>
      </c>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is>
          <t>Gesamtkapitalrentabilität</t>
        </is>
      </c>
      <c r="B66" s="5" t="inlineStr">
        <is>
          <t>ROA Return on Assets in %</t>
        </is>
      </c>
      <c r="C66" t="n">
        <v>0.04</v>
      </c>
      <c r="D66" t="n">
        <v>0.16</v>
      </c>
      <c r="E66" t="n">
        <v>-0.03</v>
      </c>
      <c r="F66" t="n">
        <v>-0.12</v>
      </c>
      <c r="G66" t="n">
        <v>0.31</v>
      </c>
      <c r="H66" t="n">
        <v>0.45</v>
      </c>
    </row>
    <row r="67">
      <c r="A67" s="5" t="inlineStr">
        <is>
          <t>Ertrag des eingesetzten Kapitals</t>
        </is>
      </c>
      <c r="B67" s="5" t="inlineStr">
        <is>
          <t>ROCE Return on Cap. Empl. in %</t>
        </is>
      </c>
      <c r="C67" t="n">
        <v>0.21</v>
      </c>
      <c r="D67" t="n">
        <v>0.18</v>
      </c>
      <c r="E67" t="n">
        <v>0.15</v>
      </c>
      <c r="F67" t="n">
        <v>0.06</v>
      </c>
      <c r="G67" t="n">
        <v>0.46</v>
      </c>
      <c r="H67" t="n">
        <v>0.93</v>
      </c>
    </row>
    <row r="68">
      <c r="A68" s="5" t="inlineStr"/>
      <c r="B68" s="5" t="inlineStr"/>
    </row>
    <row r="69">
      <c r="A69" s="5" t="inlineStr"/>
      <c r="B69" s="5" t="inlineStr"/>
    </row>
    <row r="70">
      <c r="A70" s="5" t="inlineStr">
        <is>
          <t>Operativer Cashflow</t>
        </is>
      </c>
      <c r="B70" s="5" t="inlineStr">
        <is>
          <t>Operating Cashflow in M</t>
        </is>
      </c>
      <c r="C70" t="n">
        <v>57339.1944</v>
      </c>
      <c r="D70" t="n">
        <v>-8293.800000000001</v>
      </c>
      <c r="E70" t="n">
        <v>1077.4502</v>
      </c>
      <c r="F70" t="n">
        <v>-597.1320000000001</v>
      </c>
      <c r="G70" t="n">
        <v>-678.5142</v>
      </c>
      <c r="H70" t="n">
        <v>-112.545</v>
      </c>
    </row>
    <row r="71">
      <c r="A71" s="5" t="inlineStr">
        <is>
          <t>Aktienrückkauf</t>
        </is>
      </c>
      <c r="B71" s="5" t="inlineStr">
        <is>
          <t>Share Buyback in M</t>
        </is>
      </c>
      <c r="C71" t="n">
        <v>-0.3199999999999363</v>
      </c>
      <c r="D71" t="n">
        <v>-327.97</v>
      </c>
      <c r="E71" t="n">
        <v>-0.3799999999999955</v>
      </c>
      <c r="F71" t="n">
        <v>-167.43</v>
      </c>
      <c r="G71" t="n">
        <v>-0.3299999999999841</v>
      </c>
      <c r="H71" t="n">
        <v>-0.2700000000000102</v>
      </c>
    </row>
    <row r="72">
      <c r="A72" s="5" t="inlineStr"/>
      <c r="B72" s="5" t="inlineStr"/>
    </row>
    <row r="73">
      <c r="A73" s="5" t="inlineStr"/>
      <c r="B73" s="5" t="inlineStr"/>
    </row>
    <row r="74">
      <c r="A74" s="5" t="inlineStr"/>
      <c r="B74" s="5" t="inlineStr"/>
    </row>
    <row r="75">
      <c r="A75" s="5" t="inlineStr"/>
      <c r="B75" s="5" t="inlineStr"/>
    </row>
    <row r="76">
      <c r="A76" s="5" t="inlineStr">
        <is>
          <t>Gewinnwachstum 1J in %</t>
        </is>
      </c>
      <c r="B76" s="5" t="inlineStr">
        <is>
          <t>Earnings Growth 1Y in %</t>
        </is>
      </c>
      <c r="C76" t="n">
        <v>-77.56999999999999</v>
      </c>
      <c r="D76" t="n">
        <v>-1503.7</v>
      </c>
      <c r="E76" t="n">
        <v>-73.27</v>
      </c>
      <c r="F76" t="n">
        <v>-150.25</v>
      </c>
      <c r="G76" t="n">
        <v>-35.16</v>
      </c>
      <c r="H76" t="n">
        <v>113.79</v>
      </c>
    </row>
    <row r="77">
      <c r="A77" s="5" t="inlineStr">
        <is>
          <t>Gewinnwachstum 3J in %</t>
        </is>
      </c>
      <c r="B77" s="5" t="inlineStr">
        <is>
          <t>Earnings Growth 3Y in %</t>
        </is>
      </c>
      <c r="C77" t="n">
        <v>-551.51</v>
      </c>
      <c r="D77" t="n">
        <v>-575.74</v>
      </c>
      <c r="E77" t="n">
        <v>-86.23</v>
      </c>
      <c r="F77" t="n">
        <v>-23.87</v>
      </c>
      <c r="G77" t="inlineStr">
        <is>
          <t>-</t>
        </is>
      </c>
      <c r="H77" t="inlineStr">
        <is>
          <t>-</t>
        </is>
      </c>
    </row>
    <row r="78">
      <c r="A78" s="5" t="inlineStr">
        <is>
          <t>Gewinnwachstum 5J in %</t>
        </is>
      </c>
      <c r="B78" s="5" t="inlineStr">
        <is>
          <t>Earnings Growth 5Y in %</t>
        </is>
      </c>
      <c r="C78" t="n">
        <v>-367.99</v>
      </c>
      <c r="D78" t="n">
        <v>-329.72</v>
      </c>
      <c r="E78" t="inlineStr">
        <is>
          <t>-</t>
        </is>
      </c>
      <c r="F78" t="inlineStr">
        <is>
          <t>-</t>
        </is>
      </c>
      <c r="G78" t="inlineStr">
        <is>
          <t>-</t>
        </is>
      </c>
      <c r="H78" t="inlineStr">
        <is>
          <t>-</t>
        </is>
      </c>
    </row>
    <row r="79">
      <c r="A79" s="5" t="inlineStr">
        <is>
          <t>Gewinnwachstum 10J in %</t>
        </is>
      </c>
      <c r="B79" s="5" t="inlineStr">
        <is>
          <t>Earnings Growth 10Y in %</t>
        </is>
      </c>
      <c r="C79" t="inlineStr">
        <is>
          <t>-</t>
        </is>
      </c>
      <c r="D79" t="inlineStr">
        <is>
          <t>-</t>
        </is>
      </c>
      <c r="E79" t="inlineStr">
        <is>
          <t>-</t>
        </is>
      </c>
      <c r="F79" t="inlineStr">
        <is>
          <t>-</t>
        </is>
      </c>
      <c r="G79" t="inlineStr">
        <is>
          <t>-</t>
        </is>
      </c>
      <c r="H79" t="inlineStr">
        <is>
          <t>-</t>
        </is>
      </c>
    </row>
    <row r="80">
      <c r="A80" s="5" t="inlineStr">
        <is>
          <t>PEG Ratio</t>
        </is>
      </c>
      <c r="B80" s="5" t="inlineStr">
        <is>
          <t>KGW Kurs/Gewinn/Wachstum</t>
        </is>
      </c>
      <c r="C80" t="n">
        <v>-0.23</v>
      </c>
      <c r="D80" t="n">
        <v>-0.03</v>
      </c>
      <c r="E80" t="inlineStr">
        <is>
          <t>-</t>
        </is>
      </c>
      <c r="F80" t="inlineStr">
        <is>
          <t>-</t>
        </is>
      </c>
      <c r="G80" t="inlineStr">
        <is>
          <t>-</t>
        </is>
      </c>
      <c r="H80" t="inlineStr">
        <is>
          <t>-</t>
        </is>
      </c>
    </row>
    <row r="81">
      <c r="A81" s="5" t="inlineStr">
        <is>
          <t>EBIT-Wachstum 1J in %</t>
        </is>
      </c>
      <c r="B81" s="5" t="inlineStr">
        <is>
          <t>EBIT Growth 1Y in %</t>
        </is>
      </c>
      <c r="C81" t="n">
        <v>27.93</v>
      </c>
      <c r="D81" t="n">
        <v>220.8</v>
      </c>
      <c r="E81" t="n">
        <v>140.38</v>
      </c>
      <c r="F81" t="n">
        <v>-81.94</v>
      </c>
      <c r="G81" t="n">
        <v>-53.62</v>
      </c>
      <c r="H81" t="n">
        <v>31.85</v>
      </c>
    </row>
    <row r="82">
      <c r="A82" s="5" t="inlineStr">
        <is>
          <t>EBIT-Wachstum 3J in %</t>
        </is>
      </c>
      <c r="B82" s="5" t="inlineStr">
        <is>
          <t>EBIT Growth 3Y in %</t>
        </is>
      </c>
      <c r="C82" t="n">
        <v>129.7</v>
      </c>
      <c r="D82" t="n">
        <v>93.08</v>
      </c>
      <c r="E82" t="n">
        <v>1.61</v>
      </c>
      <c r="F82" t="n">
        <v>-34.57</v>
      </c>
      <c r="G82" t="inlineStr">
        <is>
          <t>-</t>
        </is>
      </c>
      <c r="H82" t="inlineStr">
        <is>
          <t>-</t>
        </is>
      </c>
    </row>
    <row r="83">
      <c r="A83" s="5" t="inlineStr">
        <is>
          <t>EBIT-Wachstum 5J in %</t>
        </is>
      </c>
      <c r="B83" s="5" t="inlineStr">
        <is>
          <t>EBIT Growth 5Y in %</t>
        </is>
      </c>
      <c r="C83" t="n">
        <v>50.71</v>
      </c>
      <c r="D83" t="n">
        <v>51.49</v>
      </c>
      <c r="E83" t="inlineStr">
        <is>
          <t>-</t>
        </is>
      </c>
      <c r="F83" t="inlineStr">
        <is>
          <t>-</t>
        </is>
      </c>
      <c r="G83" t="inlineStr">
        <is>
          <t>-</t>
        </is>
      </c>
      <c r="H83" t="inlineStr">
        <is>
          <t>-</t>
        </is>
      </c>
    </row>
    <row r="84">
      <c r="A84" s="5" t="inlineStr">
        <is>
          <t>EBIT-Wachstum 10J in %</t>
        </is>
      </c>
      <c r="B84" s="5" t="inlineStr">
        <is>
          <t>EBIT Growth 10Y in %</t>
        </is>
      </c>
      <c r="C84" t="inlineStr">
        <is>
          <t>-</t>
        </is>
      </c>
      <c r="D84" t="inlineStr">
        <is>
          <t>-</t>
        </is>
      </c>
      <c r="E84" t="inlineStr">
        <is>
          <t>-</t>
        </is>
      </c>
      <c r="F84" t="inlineStr">
        <is>
          <t>-</t>
        </is>
      </c>
      <c r="G84" t="inlineStr">
        <is>
          <t>-</t>
        </is>
      </c>
      <c r="H84" t="inlineStr">
        <is>
          <t>-</t>
        </is>
      </c>
    </row>
    <row r="85">
      <c r="A85" s="5" t="inlineStr">
        <is>
          <t>Op.Cashflow Wachstum 1J in %</t>
        </is>
      </c>
      <c r="B85" s="5" t="inlineStr">
        <is>
          <t>Op.Cashflow Wachstum 1Y in %</t>
        </is>
      </c>
      <c r="C85" t="n">
        <v>-791.04</v>
      </c>
      <c r="D85" t="n">
        <v>-519.71</v>
      </c>
      <c r="E85" t="n">
        <v>-280.26</v>
      </c>
      <c r="F85" t="n">
        <v>-49.5</v>
      </c>
      <c r="G85" t="n">
        <v>502</v>
      </c>
      <c r="H85" t="n">
        <v>-130.86</v>
      </c>
    </row>
    <row r="86">
      <c r="A86" s="5" t="inlineStr">
        <is>
          <t>Op.Cashflow Wachstum 3J in %</t>
        </is>
      </c>
      <c r="B86" s="5" t="inlineStr">
        <is>
          <t>Op.Cashflow Wachstum 3Y in %</t>
        </is>
      </c>
      <c r="C86" t="n">
        <v>-530.34</v>
      </c>
      <c r="D86" t="n">
        <v>-283.16</v>
      </c>
      <c r="E86" t="n">
        <v>57.41</v>
      </c>
      <c r="F86" t="n">
        <v>107.21</v>
      </c>
      <c r="G86" t="inlineStr">
        <is>
          <t>-</t>
        </is>
      </c>
      <c r="H86" t="inlineStr">
        <is>
          <t>-</t>
        </is>
      </c>
    </row>
    <row r="87">
      <c r="A87" s="5" t="inlineStr">
        <is>
          <t>Op.Cashflow Wachstum 5J in %</t>
        </is>
      </c>
      <c r="B87" s="5" t="inlineStr">
        <is>
          <t>Op.Cashflow Wachstum 5Y in %</t>
        </is>
      </c>
      <c r="C87" t="n">
        <v>-227.7</v>
      </c>
      <c r="D87" t="n">
        <v>-95.67</v>
      </c>
      <c r="E87" t="inlineStr">
        <is>
          <t>-</t>
        </is>
      </c>
      <c r="F87" t="inlineStr">
        <is>
          <t>-</t>
        </is>
      </c>
      <c r="G87" t="inlineStr">
        <is>
          <t>-</t>
        </is>
      </c>
      <c r="H87" t="inlineStr">
        <is>
          <t>-</t>
        </is>
      </c>
    </row>
    <row r="88">
      <c r="A88" s="5" t="inlineStr">
        <is>
          <t>Op.Cashflow Wachstum 10J in %</t>
        </is>
      </c>
      <c r="B88" s="5" t="inlineStr">
        <is>
          <t>Op.Cashflow Wachstum 10Y in %</t>
        </is>
      </c>
      <c r="C88" t="inlineStr">
        <is>
          <t>-</t>
        </is>
      </c>
      <c r="D88" t="inlineStr">
        <is>
          <t>-</t>
        </is>
      </c>
      <c r="E88" t="inlineStr">
        <is>
          <t>-</t>
        </is>
      </c>
      <c r="F88" t="inlineStr">
        <is>
          <t>-</t>
        </is>
      </c>
      <c r="G88" t="inlineStr">
        <is>
          <t>-</t>
        </is>
      </c>
      <c r="H88" t="inlineStr">
        <is>
          <t>-</t>
        </is>
      </c>
    </row>
    <row r="89">
      <c r="A89" s="5" t="inlineStr">
        <is>
          <t>Verschuldungsgrad in %</t>
        </is>
      </c>
      <c r="B89" s="5" t="inlineStr">
        <is>
          <t>Finance Gearing in %</t>
        </is>
      </c>
      <c r="C89" t="n">
        <v>4239</v>
      </c>
      <c r="D89" t="n">
        <v>3766</v>
      </c>
      <c r="E89" t="n">
        <v>2545</v>
      </c>
      <c r="F89" t="n">
        <v>2480</v>
      </c>
      <c r="G89" t="n">
        <v>2048</v>
      </c>
      <c r="H89" t="n">
        <v>1999</v>
      </c>
      <c r="I89" t="n">
        <v>2671</v>
      </c>
    </row>
  </sheetData>
  <pageMargins bottom="1" footer="0.5" header="0.5" left="0.75" right="0.75" top="1"/>
</worksheet>
</file>

<file path=xl/worksheets/sheet7.xml><?xml version="1.0" encoding="utf-8"?>
<worksheet xmlns="http://schemas.openxmlformats.org/spreadsheetml/2006/main">
  <sheetPr>
    <outlinePr summaryBelow="1" summaryRight="1"/>
    <pageSetUpPr/>
  </sheetPr>
  <dimension ref="A1:O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9"/>
  </cols>
  <sheetData>
    <row r="1">
      <c r="A1" s="1" t="inlineStr">
        <is>
          <t xml:space="preserve">ASSOCIATED BRITISH FOODS </t>
        </is>
      </c>
      <c r="B1" s="2" t="inlineStr">
        <is>
          <t>WKN: 920876  ISIN: GB0006731235  US-Symbol:ASBFF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+44-20-7399-6500</t>
        </is>
      </c>
      <c r="G4" t="inlineStr">
        <is>
          <t>10.01.2020</t>
        </is>
      </c>
      <c r="H4" t="inlineStr">
        <is>
          <t>Dividend Payout</t>
        </is>
      </c>
      <c r="J4" t="inlineStr">
        <is>
          <t>The Capital Group Companies, Inc.</t>
        </is>
      </c>
      <c r="L4" t="inlineStr">
        <is>
          <t>4,99%</t>
        </is>
      </c>
    </row>
    <row r="5">
      <c r="A5" s="5" t="inlineStr">
        <is>
          <t>Ticker</t>
        </is>
      </c>
      <c r="B5" t="inlineStr">
        <is>
          <t>AFO1</t>
        </is>
      </c>
      <c r="C5" s="5" t="inlineStr">
        <is>
          <t>Fax</t>
        </is>
      </c>
      <c r="D5" s="5" t="inlineStr"/>
      <c r="E5" t="inlineStr">
        <is>
          <t>+44-20-7399-6580</t>
        </is>
      </c>
      <c r="G5" t="inlineStr">
        <is>
          <t>21.04.2020</t>
        </is>
      </c>
      <c r="H5" t="inlineStr">
        <is>
          <t>Score Half Year</t>
        </is>
      </c>
      <c r="J5" t="inlineStr">
        <is>
          <t>Freefloat</t>
        </is>
      </c>
      <c r="L5" t="inlineStr">
        <is>
          <t>95,01%</t>
        </is>
      </c>
    </row>
    <row r="6">
      <c r="A6" s="5" t="inlineStr">
        <is>
          <t>Gelistet Seit / Listed Since</t>
        </is>
      </c>
      <c r="B6" t="inlineStr">
        <is>
          <t>-</t>
        </is>
      </c>
      <c r="C6" s="5" t="inlineStr">
        <is>
          <t>Internet</t>
        </is>
      </c>
      <c r="D6" s="5" t="inlineStr"/>
      <c r="E6" t="inlineStr">
        <is>
          <t>http://www.abf.co.uk</t>
        </is>
      </c>
      <c r="G6" t="inlineStr">
        <is>
          <t>04.06.2020</t>
        </is>
      </c>
      <c r="H6" t="inlineStr">
        <is>
          <t>Ex Dividend</t>
        </is>
      </c>
    </row>
    <row r="7">
      <c r="A7" s="5" t="inlineStr">
        <is>
          <t>Nominalwert / Nominal Value</t>
        </is>
      </c>
      <c r="B7" t="inlineStr">
        <is>
          <t>-</t>
        </is>
      </c>
      <c r="C7" s="5" t="inlineStr">
        <is>
          <t>Kontaktperson / Contact Person</t>
        </is>
      </c>
      <c r="D7" s="5" t="inlineStr"/>
      <c r="E7" t="inlineStr">
        <is>
          <t>-</t>
        </is>
      </c>
      <c r="G7" t="inlineStr">
        <is>
          <t>03.07.2020</t>
        </is>
      </c>
      <c r="H7" t="inlineStr">
        <is>
          <t>Dividend Payout</t>
        </is>
      </c>
    </row>
    <row r="8">
      <c r="A8" s="5" t="inlineStr">
        <is>
          <t>Land / Country</t>
        </is>
      </c>
      <c r="B8" t="inlineStr">
        <is>
          <t>Großbritannien</t>
        </is>
      </c>
      <c r="C8" s="5" t="inlineStr">
        <is>
          <t>03.11.2020</t>
        </is>
      </c>
      <c r="D8" s="5" t="inlineStr">
        <is>
          <t>Publication Of Annual Report</t>
        </is>
      </c>
    </row>
    <row r="9">
      <c r="A9" s="5" t="inlineStr">
        <is>
          <t>Währung / Currency</t>
        </is>
      </c>
      <c r="B9" t="inlineStr">
        <is>
          <t>GBP</t>
        </is>
      </c>
      <c r="C9" s="5" t="inlineStr">
        <is>
          <t>04.12.2020</t>
        </is>
      </c>
      <c r="D9" s="5" t="inlineStr">
        <is>
          <t>Annual General Meeting</t>
        </is>
      </c>
    </row>
    <row r="10">
      <c r="A10" s="5" t="inlineStr">
        <is>
          <t>Branche / Industry</t>
        </is>
      </c>
      <c r="B10" t="inlineStr">
        <is>
          <t>Food</t>
        </is>
      </c>
      <c r="C10" s="5" t="inlineStr">
        <is>
          <t>10.12.2020</t>
        </is>
      </c>
      <c r="D10" s="5" t="inlineStr">
        <is>
          <t>Ex Dividend</t>
        </is>
      </c>
    </row>
    <row r="11">
      <c r="A11" s="5" t="inlineStr">
        <is>
          <t>Sektor / Sector</t>
        </is>
      </c>
      <c r="B11" t="inlineStr">
        <is>
          <t>Consumer Goods</t>
        </is>
      </c>
    </row>
    <row r="12">
      <c r="A12" s="5" t="inlineStr">
        <is>
          <t>Typ / Genre</t>
        </is>
      </c>
      <c r="B12" t="inlineStr">
        <is>
          <t>Namensaktie</t>
        </is>
      </c>
    </row>
    <row r="13">
      <c r="A13" s="5" t="inlineStr">
        <is>
          <t>Adresse / Address</t>
        </is>
      </c>
      <c r="B13" t="inlineStr">
        <is>
          <t>Associated British Foods plcWeston Centre, 10 Grosvenor Street  UK-London W1K 4QY</t>
        </is>
      </c>
    </row>
    <row r="14">
      <c r="A14" s="5" t="inlineStr">
        <is>
          <t>Management</t>
        </is>
      </c>
      <c r="B14" t="inlineStr">
        <is>
          <t>George Weston, John Bason</t>
        </is>
      </c>
    </row>
    <row r="15">
      <c r="A15" s="5" t="inlineStr">
        <is>
          <t>Aufsichtsrat / Board</t>
        </is>
      </c>
      <c r="B15" t="inlineStr">
        <is>
          <t>Michael McLintock, George Weston, John Bason, Emma Adamo, Ruth Cairnie, Wolfhart Hauser, Richard Reid, Graham Allan</t>
        </is>
      </c>
    </row>
    <row r="16">
      <c r="A16" s="5" t="inlineStr">
        <is>
          <t>Beschreibung</t>
        </is>
      </c>
      <c r="B16" t="inlineStr">
        <is>
          <t>Associated British Foods plc ist eine Unternehmensgruppe, die in der Nahrungsmittelproduktion und im Einzelhandel weltweit tätig ist. Die Geschäftsbereiche sind in Lebensmittel, Zucker, Landwirtschaft, Zutaten und Einzelhandel gegliedert. Das Segment Lebensmittel produziert und vertreibt unter anderem Heissgetränke, Zucker und Süssungsmittel, pflanzliche Öle, Brot und Backwaren, ethnische Lebensmittel, Kräuter und Gewürze wie auch Fleisch und Milchprodukte unter den Marken wie Kingsmill, Mazola, Ovaltine, Ryvita, Silver Spoon, Jordans und Twinings. Die Division Zucker ist für die Zuckerproduktion zuständig und betreibt über 25 Produktionsstätten in Europa, China und Südafrika mit einer jährlichen Produktionskapazität von mehr als vier Millionen Tonnen Zucker und 400 Millionen Liter Ethanol. Der Bereich Landwirtschaft bietet weltweit Futtermittel und Futtermittelzutaten für Landwirte an. Das Geschäftsfeld Zutaten produziert Frisch- und Trockenhefe wie auch Backzutaten wie beispielsweise Backmischungen, Kuchenmischungen und Konzentrate, Donut Mischungen, Backfette und -öle, Lebensmittelfarben und Aromen. Ausserdem werden hochwertige Inhaltsstoffe für den Einsatz in der Lebensmittel- und Futtermittel-, Pharma-, Textil- und Personal Care-Industrie wie unter anderem Emulgatoren, Spezialchemikalien, Enzyme, Milchproteine sowie Hefe-Extrakte hergestellt. Der Bereich Einzelhandel unter der Marke Primark betreibt rund 300 Geschäften in Grossbritannien, Irland, den Niederlanden, Deutschland, Österreich, Belgien, Frankreich, Portugal, Italien, Spanien und den USA. Angeboten wird eine umfangreiche Produktpalette in den Sparten Damenoberbekleidung, Kinderbekleidung, Herrenbekleidung, Dessous, Accessoires, Strumpfwaren und Schuhe. Associated British Foods wurde bereits 1935 gegründet und hat ihren Hauptsitz in London, UK. Copyright 2014 FINANCE BASE AG</t>
        </is>
      </c>
    </row>
    <row r="17">
      <c r="A17" s="5" t="inlineStr">
        <is>
          <t>Profile</t>
        </is>
      </c>
      <c r="B17" t="inlineStr">
        <is>
          <t>Associated British Foods plc is a group of companies that is active worldwide in the production of food and retail outlets. The divisions are divided into food, sugar, agriculture, ingredients and retail. The segment Foods produces and sells, among other hot beverages, sugar and sweeteners, vegetable oils, bread and baked goods, ethnic foods, herbs and spices, as well as meat and dairy products under brands such as Kingsmill, Mazola, Ovaltine, Ryvita, Silver Spoon, Jordan and Twinings , The Sugar Division is responsible for sugar production and operates over 25 production facilities in Europe, China and South Africa with an annual production capacity of more than four million tonnes of sugar and 400 million liters of ethanol. The agricultural sector provides the world feed and feed ingredients to farmers. The business unit produces ingredients fresh and dry yeast as well as baking ingredients such as baking mixes, cake mixes and concentrates, donut mixes, baking fats and oils, food colors and flavors. In addition to high-quality ingredients for use in food and feed, pharmaceutical, textile and personal care industry such as, among others, emulsifiers, specialty chemicals, enzymes, milk proteins and yeast extracts produced. The retail sector under the brand Primark operates about 300 stores in Britain, Ireland, the Netherlands, Germany, Austria, Belgium, France, Portugal, Italy, Spain and the USA. is offered a wide range of products in the areas of women's clothing, children's clothing, lingerie, accessories, hosiery and shoes. Associated British Foods was founded in 1935 and is headquartered in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row>
    <row r="19">
      <c r="A19" s="5" t="inlineStr">
        <is>
          <t>Bilanz in Mio.  GBP per  15.09</t>
        </is>
      </c>
      <c r="B19" s="5" t="inlineStr">
        <is>
          <t>Balance Sheet in M  GBP per  15.09</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row>
    <row r="20">
      <c r="A20" s="5" t="inlineStr">
        <is>
          <t>Umsatz</t>
        </is>
      </c>
      <c r="B20" s="5" t="inlineStr">
        <is>
          <t>Revenue</t>
        </is>
      </c>
      <c r="C20" t="n">
        <v>15824</v>
      </c>
      <c r="D20" t="n">
        <v>15574</v>
      </c>
      <c r="E20" t="n">
        <v>15357</v>
      </c>
      <c r="F20" t="n">
        <v>13399</v>
      </c>
      <c r="G20" t="n">
        <v>12800</v>
      </c>
      <c r="H20" t="n">
        <v>12943</v>
      </c>
      <c r="I20" t="n">
        <v>13315</v>
      </c>
      <c r="J20" t="n">
        <v>12252</v>
      </c>
      <c r="K20" t="n">
        <v>11065</v>
      </c>
      <c r="L20" t="n">
        <v>10167</v>
      </c>
      <c r="M20" t="n">
        <v>9255</v>
      </c>
      <c r="N20" t="n">
        <v>8235</v>
      </c>
      <c r="O20" t="n">
        <v>6800</v>
      </c>
    </row>
    <row r="21">
      <c r="A21" s="5" t="inlineStr">
        <is>
          <t>Bruttoergebnis vom Umsatz</t>
        </is>
      </c>
      <c r="B21" s="5" t="inlineStr">
        <is>
          <t>Gross Profit</t>
        </is>
      </c>
      <c r="C21" t="n">
        <v>1221</v>
      </c>
      <c r="D21" t="n">
        <v>1284</v>
      </c>
      <c r="E21" t="n">
        <v>1267</v>
      </c>
      <c r="F21" t="n">
        <v>1035</v>
      </c>
      <c r="G21" t="n">
        <v>891</v>
      </c>
      <c r="H21" t="n">
        <v>1078</v>
      </c>
      <c r="I21" t="n">
        <v>1080</v>
      </c>
      <c r="J21" t="n">
        <v>852</v>
      </c>
      <c r="K21" t="n">
        <v>800</v>
      </c>
      <c r="L21" t="n">
        <v>812</v>
      </c>
      <c r="M21" t="n">
        <v>616</v>
      </c>
      <c r="N21" t="n">
        <v>529</v>
      </c>
      <c r="O21" t="n">
        <v>538</v>
      </c>
    </row>
    <row r="22">
      <c r="A22" s="5" t="inlineStr">
        <is>
          <t>Operatives Ergebnis (EBIT)</t>
        </is>
      </c>
      <c r="B22" s="5" t="inlineStr">
        <is>
          <t>EBIT Earning Before Interest &amp; Tax</t>
        </is>
      </c>
      <c r="C22" t="n">
        <v>1282</v>
      </c>
      <c r="D22" t="n">
        <v>1310</v>
      </c>
      <c r="E22" t="n">
        <v>1629</v>
      </c>
      <c r="F22" t="n">
        <v>1089</v>
      </c>
      <c r="G22" t="n">
        <v>775</v>
      </c>
      <c r="H22" t="n">
        <v>1078</v>
      </c>
      <c r="I22" t="n">
        <v>965</v>
      </c>
      <c r="J22" t="n">
        <v>864</v>
      </c>
      <c r="K22" t="n">
        <v>842</v>
      </c>
      <c r="L22" t="n">
        <v>847</v>
      </c>
      <c r="M22" t="n">
        <v>560</v>
      </c>
      <c r="N22" t="n">
        <v>559</v>
      </c>
      <c r="O22" t="n">
        <v>517</v>
      </c>
    </row>
    <row r="23">
      <c r="A23" s="5" t="inlineStr">
        <is>
          <t>Finanzergebnis</t>
        </is>
      </c>
      <c r="B23" s="5" t="inlineStr">
        <is>
          <t>Financial Result</t>
        </is>
      </c>
      <c r="C23" t="n">
        <v>-109</v>
      </c>
      <c r="D23" t="n">
        <v>-31</v>
      </c>
      <c r="E23" t="n">
        <v>-53</v>
      </c>
      <c r="F23" t="n">
        <v>-47</v>
      </c>
      <c r="G23" t="n">
        <v>-58</v>
      </c>
      <c r="H23" t="n">
        <v>-58</v>
      </c>
      <c r="I23" t="n">
        <v>-89</v>
      </c>
      <c r="J23" t="n">
        <v>-103</v>
      </c>
      <c r="K23" t="n">
        <v>-85</v>
      </c>
      <c r="L23" t="n">
        <v>-84</v>
      </c>
      <c r="M23" t="n">
        <v>-65</v>
      </c>
      <c r="N23" t="n">
        <v>-32</v>
      </c>
      <c r="O23" t="n">
        <v>-9</v>
      </c>
    </row>
    <row r="24">
      <c r="A24" s="5" t="inlineStr">
        <is>
          <t>Ergebnis vor Steuer (EBT)</t>
        </is>
      </c>
      <c r="B24" s="5" t="inlineStr">
        <is>
          <t>EBT Earning Before Tax</t>
        </is>
      </c>
      <c r="C24" t="n">
        <v>1173</v>
      </c>
      <c r="D24" t="n">
        <v>1279</v>
      </c>
      <c r="E24" t="n">
        <v>1576</v>
      </c>
      <c r="F24" t="n">
        <v>1042</v>
      </c>
      <c r="G24" t="n">
        <v>717</v>
      </c>
      <c r="H24" t="n">
        <v>1020</v>
      </c>
      <c r="I24" t="n">
        <v>876</v>
      </c>
      <c r="J24" t="n">
        <v>761</v>
      </c>
      <c r="K24" t="n">
        <v>757</v>
      </c>
      <c r="L24" t="n">
        <v>763</v>
      </c>
      <c r="M24" t="n">
        <v>495</v>
      </c>
      <c r="N24" t="n">
        <v>527</v>
      </c>
      <c r="O24" t="n">
        <v>508</v>
      </c>
    </row>
    <row r="25">
      <c r="A25" s="5" t="inlineStr">
        <is>
          <t>Ergebnis nach Steuer</t>
        </is>
      </c>
      <c r="B25" s="5" t="inlineStr">
        <is>
          <t>Earnings after tax</t>
        </is>
      </c>
      <c r="C25" t="n">
        <v>896</v>
      </c>
      <c r="D25" t="n">
        <v>1022</v>
      </c>
      <c r="E25" t="n">
        <v>1211</v>
      </c>
      <c r="F25" t="n">
        <v>821</v>
      </c>
      <c r="G25" t="n">
        <v>524</v>
      </c>
      <c r="H25" t="n">
        <v>783</v>
      </c>
      <c r="I25" t="n">
        <v>634</v>
      </c>
      <c r="J25" t="n">
        <v>583</v>
      </c>
      <c r="K25" t="n">
        <v>577</v>
      </c>
      <c r="L25" t="n">
        <v>569</v>
      </c>
      <c r="M25" t="n">
        <v>383</v>
      </c>
      <c r="N25" t="n">
        <v>391</v>
      </c>
      <c r="O25" t="n">
        <v>400</v>
      </c>
    </row>
    <row r="26">
      <c r="A26" s="5" t="inlineStr">
        <is>
          <t>Minderheitenanteil</t>
        </is>
      </c>
      <c r="B26" s="5" t="inlineStr">
        <is>
          <t>Minority Share</t>
        </is>
      </c>
      <c r="C26" t="n">
        <v>-18</v>
      </c>
      <c r="D26" t="n">
        <v>-15</v>
      </c>
      <c r="E26" t="n">
        <v>-13</v>
      </c>
      <c r="F26" t="n">
        <v>-3</v>
      </c>
      <c r="G26" t="n">
        <v>8</v>
      </c>
      <c r="H26" t="n">
        <v>-21</v>
      </c>
      <c r="I26" t="n">
        <v>-43</v>
      </c>
      <c r="J26" t="n">
        <v>-28</v>
      </c>
      <c r="K26" t="n">
        <v>-36</v>
      </c>
      <c r="L26" t="n">
        <v>-23</v>
      </c>
      <c r="M26" t="n">
        <v>-24</v>
      </c>
      <c r="N26" t="n">
        <v>-34</v>
      </c>
      <c r="O26" t="n">
        <v>-31</v>
      </c>
    </row>
    <row r="27">
      <c r="A27" s="5" t="inlineStr">
        <is>
          <t>Jahresüberschuss/-fehlbetrag</t>
        </is>
      </c>
      <c r="B27" s="5" t="inlineStr">
        <is>
          <t>Net Profit</t>
        </is>
      </c>
      <c r="C27" t="n">
        <v>878</v>
      </c>
      <c r="D27" t="n">
        <v>1007</v>
      </c>
      <c r="E27" t="n">
        <v>1198</v>
      </c>
      <c r="F27" t="n">
        <v>818</v>
      </c>
      <c r="G27" t="n">
        <v>532</v>
      </c>
      <c r="H27" t="n">
        <v>762</v>
      </c>
      <c r="I27" t="n">
        <v>591</v>
      </c>
      <c r="J27" t="n">
        <v>555</v>
      </c>
      <c r="K27" t="n">
        <v>541</v>
      </c>
      <c r="L27" t="n">
        <v>546</v>
      </c>
      <c r="M27" t="n">
        <v>359</v>
      </c>
      <c r="N27" t="n">
        <v>357</v>
      </c>
      <c r="O27" t="n">
        <v>369</v>
      </c>
    </row>
    <row r="28">
      <c r="A28" s="5" t="inlineStr">
        <is>
          <t>Summe Umlaufvermögen</t>
        </is>
      </c>
      <c r="B28" s="5" t="inlineStr">
        <is>
          <t>Current Assets</t>
        </is>
      </c>
      <c r="C28" t="n">
        <v>5596</v>
      </c>
      <c r="D28" t="n">
        <v>5285</v>
      </c>
      <c r="E28" t="n">
        <v>5190</v>
      </c>
      <c r="F28" t="n">
        <v>4437</v>
      </c>
      <c r="G28" t="n">
        <v>3849</v>
      </c>
      <c r="H28" t="n">
        <v>3626</v>
      </c>
      <c r="I28" t="n">
        <v>3424</v>
      </c>
      <c r="J28" t="n">
        <v>3269</v>
      </c>
      <c r="K28" t="n">
        <v>3163</v>
      </c>
      <c r="L28" t="n">
        <v>2795</v>
      </c>
      <c r="M28" t="n">
        <v>3015</v>
      </c>
      <c r="N28" t="n">
        <v>2780</v>
      </c>
      <c r="O28" t="n">
        <v>2261</v>
      </c>
    </row>
    <row r="29">
      <c r="A29" s="5" t="inlineStr">
        <is>
          <t>Summe Anlagevermögen</t>
        </is>
      </c>
      <c r="B29" s="5" t="inlineStr">
        <is>
          <t>Fixed Assets</t>
        </is>
      </c>
      <c r="C29" t="n">
        <v>8164</v>
      </c>
      <c r="D29" t="n">
        <v>8407</v>
      </c>
      <c r="E29" t="n">
        <v>7620</v>
      </c>
      <c r="F29" t="n">
        <v>6939</v>
      </c>
      <c r="G29" t="n">
        <v>6423</v>
      </c>
      <c r="H29" t="n">
        <v>6846</v>
      </c>
      <c r="I29" t="n">
        <v>6921</v>
      </c>
      <c r="J29" t="n">
        <v>6971</v>
      </c>
      <c r="K29" t="n">
        <v>7039</v>
      </c>
      <c r="L29" t="n">
        <v>6493</v>
      </c>
      <c r="M29" t="n">
        <v>6018</v>
      </c>
      <c r="N29" t="n">
        <v>5371</v>
      </c>
      <c r="O29" t="n">
        <v>4719</v>
      </c>
    </row>
    <row r="30">
      <c r="A30" s="5" t="inlineStr">
        <is>
          <t>Summe Aktiva</t>
        </is>
      </c>
      <c r="B30" s="5" t="inlineStr">
        <is>
          <t>Total Assets</t>
        </is>
      </c>
      <c r="C30" t="n">
        <v>13760</v>
      </c>
      <c r="D30" t="n">
        <v>13692</v>
      </c>
      <c r="E30" t="n">
        <v>12810</v>
      </c>
      <c r="F30" t="n">
        <v>11376</v>
      </c>
      <c r="G30" t="n">
        <v>10272</v>
      </c>
      <c r="H30" t="n">
        <v>10472</v>
      </c>
      <c r="I30" t="n">
        <v>10345</v>
      </c>
      <c r="J30" t="n">
        <v>10240</v>
      </c>
      <c r="K30" t="n">
        <v>10202</v>
      </c>
      <c r="L30" t="n">
        <v>9288</v>
      </c>
      <c r="M30" t="n">
        <v>9033</v>
      </c>
      <c r="N30" t="n">
        <v>8151</v>
      </c>
      <c r="O30" t="n">
        <v>6980</v>
      </c>
    </row>
    <row r="31">
      <c r="A31" s="5" t="inlineStr">
        <is>
          <t>Summe kurzfristiges Fremdkapital</t>
        </is>
      </c>
      <c r="B31" s="5" t="inlineStr">
        <is>
          <t>Short-Term Debt</t>
        </is>
      </c>
      <c r="C31" t="n">
        <v>3068</v>
      </c>
      <c r="D31" t="n">
        <v>3248</v>
      </c>
      <c r="E31" t="n">
        <v>3153</v>
      </c>
      <c r="F31" t="n">
        <v>3145</v>
      </c>
      <c r="G31" t="n">
        <v>2742</v>
      </c>
      <c r="H31" t="n">
        <v>2684</v>
      </c>
      <c r="I31" t="n">
        <v>2526</v>
      </c>
      <c r="J31" t="n">
        <v>2588</v>
      </c>
      <c r="K31" t="n">
        <v>2542</v>
      </c>
      <c r="L31" t="n">
        <v>2127</v>
      </c>
      <c r="M31" t="n">
        <v>2460</v>
      </c>
      <c r="N31" t="n">
        <v>1842</v>
      </c>
      <c r="O31" t="n">
        <v>1443</v>
      </c>
    </row>
    <row r="32">
      <c r="A32" s="5" t="inlineStr">
        <is>
          <t>Summe langfristiges Fremdkapital</t>
        </is>
      </c>
      <c r="B32" s="5" t="inlineStr">
        <is>
          <t>Long-Term Debt</t>
        </is>
      </c>
      <c r="C32" t="n">
        <v>1142</v>
      </c>
      <c r="D32" t="n">
        <v>1148</v>
      </c>
      <c r="E32" t="n">
        <v>1245</v>
      </c>
      <c r="F32" t="n">
        <v>1109</v>
      </c>
      <c r="G32" t="n">
        <v>979</v>
      </c>
      <c r="H32" t="n">
        <v>1035</v>
      </c>
      <c r="I32" t="n">
        <v>1322</v>
      </c>
      <c r="J32" t="n">
        <v>1431</v>
      </c>
      <c r="K32" t="n">
        <v>1485</v>
      </c>
      <c r="L32" t="n">
        <v>1417</v>
      </c>
      <c r="M32" t="n">
        <v>1497</v>
      </c>
      <c r="N32" t="n">
        <v>1465</v>
      </c>
      <c r="O32" t="n">
        <v>1073</v>
      </c>
    </row>
    <row r="33">
      <c r="A33" s="5" t="inlineStr">
        <is>
          <t>Summe Fremdkapital</t>
        </is>
      </c>
      <c r="B33" s="5" t="inlineStr">
        <is>
          <t>Total Liabilities</t>
        </is>
      </c>
      <c r="C33" t="n">
        <v>4210</v>
      </c>
      <c r="D33" t="n">
        <v>4396</v>
      </c>
      <c r="E33" t="n">
        <v>4398</v>
      </c>
      <c r="F33" t="n">
        <v>4254</v>
      </c>
      <c r="G33" t="n">
        <v>3721</v>
      </c>
      <c r="H33" t="n">
        <v>3719</v>
      </c>
      <c r="I33" t="n">
        <v>3848</v>
      </c>
      <c r="J33" t="n">
        <v>4019</v>
      </c>
      <c r="K33" t="n">
        <v>4027</v>
      </c>
      <c r="L33" t="n">
        <v>3544</v>
      </c>
      <c r="M33" t="n">
        <v>3957</v>
      </c>
      <c r="N33" t="n">
        <v>3307</v>
      </c>
      <c r="O33" t="n">
        <v>2516</v>
      </c>
    </row>
    <row r="34">
      <c r="A34" s="5" t="inlineStr">
        <is>
          <t>Minderheitenanteil</t>
        </is>
      </c>
      <c r="B34" s="5" t="inlineStr">
        <is>
          <t>Minority Share</t>
        </is>
      </c>
      <c r="C34" t="n">
        <v>98</v>
      </c>
      <c r="D34" t="n">
        <v>85</v>
      </c>
      <c r="E34" t="n">
        <v>73</v>
      </c>
      <c r="F34" t="n">
        <v>68</v>
      </c>
      <c r="G34" t="n">
        <v>215</v>
      </c>
      <c r="H34" t="n">
        <v>316</v>
      </c>
      <c r="I34" t="n">
        <v>364</v>
      </c>
      <c r="J34" t="n">
        <v>387</v>
      </c>
      <c r="K34" t="n">
        <v>427</v>
      </c>
      <c r="L34" t="n">
        <v>451</v>
      </c>
      <c r="M34" t="n">
        <v>328</v>
      </c>
      <c r="N34" t="n">
        <v>290</v>
      </c>
      <c r="O34" t="n">
        <v>220</v>
      </c>
    </row>
    <row r="35">
      <c r="A35" s="5" t="inlineStr">
        <is>
          <t>Summe Eigenkapital</t>
        </is>
      </c>
      <c r="B35" s="5" t="inlineStr">
        <is>
          <t>Equity</t>
        </is>
      </c>
      <c r="C35" t="n">
        <v>9452</v>
      </c>
      <c r="D35" t="n">
        <v>9211</v>
      </c>
      <c r="E35" t="n">
        <v>8339</v>
      </c>
      <c r="F35" t="n">
        <v>7054</v>
      </c>
      <c r="G35" t="n">
        <v>6336</v>
      </c>
      <c r="H35" t="n">
        <v>6437</v>
      </c>
      <c r="I35" t="n">
        <v>6133</v>
      </c>
      <c r="J35" t="n">
        <v>5834</v>
      </c>
      <c r="K35" t="n">
        <v>5748</v>
      </c>
      <c r="L35" t="n">
        <v>5293</v>
      </c>
      <c r="M35" t="n">
        <v>4748</v>
      </c>
      <c r="N35" t="n">
        <v>4554</v>
      </c>
      <c r="O35" t="n">
        <v>4244</v>
      </c>
    </row>
    <row r="36">
      <c r="A36" s="5" t="inlineStr">
        <is>
          <t>Summe Passiva</t>
        </is>
      </c>
      <c r="B36" s="5" t="inlineStr">
        <is>
          <t>Liabilities &amp; Shareholder Equity</t>
        </is>
      </c>
      <c r="C36" t="n">
        <v>13760</v>
      </c>
      <c r="D36" t="n">
        <v>13692</v>
      </c>
      <c r="E36" t="n">
        <v>12810</v>
      </c>
      <c r="F36" t="n">
        <v>11376</v>
      </c>
      <c r="G36" t="n">
        <v>10272</v>
      </c>
      <c r="H36" t="n">
        <v>10472</v>
      </c>
      <c r="I36" t="n">
        <v>10345</v>
      </c>
      <c r="J36" t="n">
        <v>10240</v>
      </c>
      <c r="K36" t="n">
        <v>10202</v>
      </c>
      <c r="L36" t="n">
        <v>9288</v>
      </c>
      <c r="M36" t="n">
        <v>9033</v>
      </c>
      <c r="N36" t="n">
        <v>8151</v>
      </c>
      <c r="O36" t="n">
        <v>6980</v>
      </c>
    </row>
    <row r="37">
      <c r="A37" s="5" t="inlineStr">
        <is>
          <t>Mio.Aktien im Umlauf</t>
        </is>
      </c>
      <c r="B37" s="5" t="inlineStr">
        <is>
          <t>Million shares outstanding</t>
        </is>
      </c>
      <c r="C37" t="n">
        <v>791.7</v>
      </c>
      <c r="D37" t="n">
        <v>791.7</v>
      </c>
      <c r="E37" t="n">
        <v>791.7</v>
      </c>
      <c r="F37" t="n">
        <v>791.7</v>
      </c>
      <c r="G37" t="n">
        <v>791.7</v>
      </c>
      <c r="H37" t="n">
        <v>791.7</v>
      </c>
      <c r="I37" t="n">
        <v>791.7</v>
      </c>
      <c r="J37" t="n">
        <v>791.7</v>
      </c>
      <c r="K37" t="n">
        <v>791.7</v>
      </c>
      <c r="L37" t="n">
        <v>791.7</v>
      </c>
      <c r="M37" t="n">
        <v>791.7</v>
      </c>
      <c r="N37" t="n">
        <v>791.7</v>
      </c>
      <c r="O37" t="n">
        <v>791.7</v>
      </c>
    </row>
    <row r="38">
      <c r="A38" s="5" t="inlineStr">
        <is>
          <t>Mio.Aktien im Umlauf</t>
        </is>
      </c>
      <c r="B38" s="5" t="inlineStr">
        <is>
          <t>Million shares outstanding</t>
        </is>
      </c>
      <c r="C38" t="n">
        <v>791.7</v>
      </c>
      <c r="D38" t="n">
        <v>791.7</v>
      </c>
      <c r="E38" t="n">
        <v>791.7</v>
      </c>
      <c r="F38" t="n">
        <v>791.7</v>
      </c>
      <c r="G38" t="n">
        <v>791.7</v>
      </c>
      <c r="H38" t="n">
        <v>791.7</v>
      </c>
      <c r="I38" t="n">
        <v>791.7</v>
      </c>
      <c r="J38" t="n">
        <v>791.7</v>
      </c>
      <c r="K38" t="n">
        <v>791.7</v>
      </c>
      <c r="L38" t="n">
        <v>791.7</v>
      </c>
      <c r="M38" t="n">
        <v>791.7</v>
      </c>
      <c r="N38" t="n">
        <v>791.7</v>
      </c>
      <c r="O38" t="n">
        <v>791.7</v>
      </c>
    </row>
    <row r="39">
      <c r="A39" s="5" t="inlineStr">
        <is>
          <t>Gezeichnetes Kapital (in Mio.)</t>
        </is>
      </c>
      <c r="B39" s="5" t="inlineStr">
        <is>
          <t>Subscribed Capital in M</t>
        </is>
      </c>
      <c r="C39" t="n">
        <v>45</v>
      </c>
      <c r="D39" t="n">
        <v>45</v>
      </c>
      <c r="E39" t="n">
        <v>45</v>
      </c>
      <c r="F39" t="n">
        <v>45</v>
      </c>
      <c r="G39" t="n">
        <v>45</v>
      </c>
      <c r="H39" t="n">
        <v>45</v>
      </c>
      <c r="I39" t="n">
        <v>45</v>
      </c>
      <c r="J39" t="n">
        <v>45</v>
      </c>
      <c r="K39" t="n">
        <v>45</v>
      </c>
      <c r="L39" t="n">
        <v>45</v>
      </c>
      <c r="M39" t="n">
        <v>47</v>
      </c>
      <c r="N39" t="inlineStr">
        <is>
          <t>-</t>
        </is>
      </c>
      <c r="O39" t="inlineStr">
        <is>
          <t>-</t>
        </is>
      </c>
    </row>
    <row r="40">
      <c r="A40" s="5" t="inlineStr">
        <is>
          <t>Ergebnis je Aktie (brutto)</t>
        </is>
      </c>
      <c r="B40" s="5" t="inlineStr">
        <is>
          <t>Earnings per share</t>
        </is>
      </c>
      <c r="C40" t="n">
        <v>1.48</v>
      </c>
      <c r="D40" t="n">
        <v>1.62</v>
      </c>
      <c r="E40" t="n">
        <v>1.99</v>
      </c>
      <c r="F40" t="n">
        <v>1.32</v>
      </c>
      <c r="G40" t="n">
        <v>0.91</v>
      </c>
      <c r="H40" t="n">
        <v>1.29</v>
      </c>
      <c r="I40" t="n">
        <v>1.11</v>
      </c>
      <c r="J40" t="n">
        <v>0.96</v>
      </c>
      <c r="K40" t="n">
        <v>0.96</v>
      </c>
      <c r="L40" t="n">
        <v>0.96</v>
      </c>
      <c r="M40" t="n">
        <v>0.63</v>
      </c>
      <c r="N40" t="n">
        <v>0.67</v>
      </c>
      <c r="O40" t="n">
        <v>0.64</v>
      </c>
    </row>
    <row r="41">
      <c r="A41" s="5" t="inlineStr">
        <is>
          <t>Ergebnis je Aktie (unverwässert)</t>
        </is>
      </c>
      <c r="B41" s="5" t="inlineStr">
        <is>
          <t>Basic Earnings per share</t>
        </is>
      </c>
      <c r="C41" t="n">
        <v>1.11</v>
      </c>
      <c r="D41" t="n">
        <v>1.27</v>
      </c>
      <c r="E41" t="n">
        <v>1.52</v>
      </c>
      <c r="F41" t="n">
        <v>1.03</v>
      </c>
      <c r="G41" t="n">
        <v>0.67</v>
      </c>
      <c r="H41" t="n">
        <v>0.97</v>
      </c>
      <c r="I41" t="n">
        <v>0.75</v>
      </c>
      <c r="J41" t="n">
        <v>0.7</v>
      </c>
      <c r="K41" t="n">
        <v>0.6899999999999999</v>
      </c>
      <c r="L41" t="n">
        <v>0.6899999999999999</v>
      </c>
      <c r="M41" t="n">
        <v>0.46</v>
      </c>
      <c r="N41" t="n">
        <v>0.45</v>
      </c>
      <c r="O41" t="n">
        <v>0.47</v>
      </c>
    </row>
    <row r="42">
      <c r="A42" s="5" t="inlineStr">
        <is>
          <t>Ergebnis je Aktie (verwässert)</t>
        </is>
      </c>
      <c r="B42" s="5" t="inlineStr">
        <is>
          <t>Diluted Earnings per share</t>
        </is>
      </c>
      <c r="C42" t="n">
        <v>1.11</v>
      </c>
      <c r="D42" t="n">
        <v>1.27</v>
      </c>
      <c r="E42" t="n">
        <v>1.52</v>
      </c>
      <c r="F42" t="n">
        <v>1.03</v>
      </c>
      <c r="G42" t="n">
        <v>0.67</v>
      </c>
      <c r="H42" t="n">
        <v>0.97</v>
      </c>
      <c r="I42" t="n">
        <v>0.75</v>
      </c>
      <c r="J42" t="n">
        <v>0.7</v>
      </c>
      <c r="K42" t="n">
        <v>0.6899999999999999</v>
      </c>
      <c r="L42" t="n">
        <v>0.6899999999999999</v>
      </c>
      <c r="M42" t="n">
        <v>0.46</v>
      </c>
      <c r="N42" t="n">
        <v>0.45</v>
      </c>
      <c r="O42" t="n">
        <v>0.47</v>
      </c>
    </row>
    <row r="43">
      <c r="A43" s="5" t="inlineStr">
        <is>
          <t>Dividende je Aktie</t>
        </is>
      </c>
      <c r="B43" s="5" t="inlineStr">
        <is>
          <t>Dividend per share</t>
        </is>
      </c>
      <c r="C43" t="n">
        <v>0.46</v>
      </c>
      <c r="D43" t="n">
        <v>0.45</v>
      </c>
      <c r="E43" t="n">
        <v>0.41</v>
      </c>
      <c r="F43" t="n">
        <v>0.37</v>
      </c>
      <c r="G43" t="n">
        <v>0.35</v>
      </c>
      <c r="H43" t="n">
        <v>0.34</v>
      </c>
      <c r="I43" t="n">
        <v>0.32</v>
      </c>
      <c r="J43" t="n">
        <v>0.29</v>
      </c>
      <c r="K43" t="n">
        <v>0.25</v>
      </c>
      <c r="L43" t="n">
        <v>0.24</v>
      </c>
      <c r="M43" t="n">
        <v>0.21</v>
      </c>
      <c r="N43" t="n">
        <v>0.2</v>
      </c>
      <c r="O43" t="n">
        <v>0.2</v>
      </c>
    </row>
    <row r="44">
      <c r="A44" s="5" t="inlineStr">
        <is>
          <t>Dividendenausschüttung in Mio</t>
        </is>
      </c>
      <c r="B44" s="5" t="inlineStr">
        <is>
          <t>Dividend Payment in M</t>
        </is>
      </c>
      <c r="C44" t="n">
        <v>358</v>
      </c>
      <c r="D44" t="n">
        <v>327</v>
      </c>
      <c r="E44" t="n">
        <v>299</v>
      </c>
      <c r="F44" t="n">
        <v>279</v>
      </c>
      <c r="G44" t="n">
        <v>271</v>
      </c>
      <c r="H44" t="n">
        <v>256</v>
      </c>
      <c r="I44" t="n">
        <v>253</v>
      </c>
      <c r="J44" t="inlineStr">
        <is>
          <t>-</t>
        </is>
      </c>
      <c r="K44" t="inlineStr">
        <is>
          <t>-</t>
        </is>
      </c>
      <c r="L44" t="inlineStr">
        <is>
          <t>-</t>
        </is>
      </c>
      <c r="M44" t="inlineStr">
        <is>
          <t>-</t>
        </is>
      </c>
      <c r="N44" t="inlineStr">
        <is>
          <t>-</t>
        </is>
      </c>
      <c r="O44" t="inlineStr">
        <is>
          <t>-</t>
        </is>
      </c>
    </row>
    <row r="45">
      <c r="A45" s="5" t="inlineStr">
        <is>
          <t>Umsatz je Aktie</t>
        </is>
      </c>
      <c r="B45" s="5" t="inlineStr">
        <is>
          <t>Revenue per share</t>
        </is>
      </c>
      <c r="C45" t="n">
        <v>19.99</v>
      </c>
      <c r="D45" t="n">
        <v>19.67</v>
      </c>
      <c r="E45" t="n">
        <v>19.4</v>
      </c>
      <c r="F45" t="n">
        <v>16.92</v>
      </c>
      <c r="G45" t="n">
        <v>16.17</v>
      </c>
      <c r="H45" t="n">
        <v>16.35</v>
      </c>
      <c r="I45" t="n">
        <v>16.82</v>
      </c>
      <c r="J45" t="n">
        <v>15.48</v>
      </c>
      <c r="K45" t="n">
        <v>13.98</v>
      </c>
      <c r="L45" t="n">
        <v>12.84</v>
      </c>
      <c r="M45" t="n">
        <v>11.69</v>
      </c>
      <c r="N45" t="n">
        <v>10.4</v>
      </c>
      <c r="O45" t="n">
        <v>8.59</v>
      </c>
    </row>
    <row r="46">
      <c r="A46" s="5" t="inlineStr">
        <is>
          <t>Buchwert je Aktie</t>
        </is>
      </c>
      <c r="B46" s="5" t="inlineStr">
        <is>
          <t>Book value per share</t>
        </is>
      </c>
      <c r="C46" t="n">
        <v>11.94</v>
      </c>
      <c r="D46" t="n">
        <v>11.63</v>
      </c>
      <c r="E46" t="n">
        <v>10.53</v>
      </c>
      <c r="F46" t="n">
        <v>8.91</v>
      </c>
      <c r="G46" t="n">
        <v>8</v>
      </c>
      <c r="H46" t="n">
        <v>8.130000000000001</v>
      </c>
      <c r="I46" t="n">
        <v>7.75</v>
      </c>
      <c r="J46" t="n">
        <v>7.37</v>
      </c>
      <c r="K46" t="n">
        <v>7.26</v>
      </c>
      <c r="L46" t="n">
        <v>6.69</v>
      </c>
      <c r="M46" t="n">
        <v>6</v>
      </c>
      <c r="N46" t="n">
        <v>5.75</v>
      </c>
      <c r="O46" t="n">
        <v>5.36</v>
      </c>
    </row>
    <row r="47">
      <c r="A47" s="5" t="inlineStr">
        <is>
          <t>Cashflow je Aktie</t>
        </is>
      </c>
      <c r="B47" s="5" t="inlineStr">
        <is>
          <t>Cashflow per share</t>
        </is>
      </c>
      <c r="C47" t="n">
        <v>1.91</v>
      </c>
      <c r="D47" t="n">
        <v>1.81</v>
      </c>
      <c r="E47" t="n">
        <v>2.07</v>
      </c>
      <c r="F47" t="n">
        <v>1.65</v>
      </c>
      <c r="G47" t="n">
        <v>1.47</v>
      </c>
      <c r="H47" t="n">
        <v>1.82</v>
      </c>
      <c r="I47" t="n">
        <v>1.61</v>
      </c>
      <c r="J47" t="n">
        <v>1.57</v>
      </c>
      <c r="K47" t="n">
        <v>0.93</v>
      </c>
      <c r="L47" t="n">
        <v>1.48</v>
      </c>
      <c r="M47" t="n">
        <v>1.12</v>
      </c>
      <c r="N47" t="n">
        <v>0.7</v>
      </c>
      <c r="O47" t="n">
        <v>0.88</v>
      </c>
    </row>
    <row r="48">
      <c r="A48" s="5" t="inlineStr">
        <is>
          <t>Bilanzsumme je Aktie</t>
        </is>
      </c>
      <c r="B48" s="5" t="inlineStr">
        <is>
          <t>Total assets per share</t>
        </is>
      </c>
      <c r="C48" t="n">
        <v>17.38</v>
      </c>
      <c r="D48" t="n">
        <v>17.29</v>
      </c>
      <c r="E48" t="n">
        <v>16.18</v>
      </c>
      <c r="F48" t="n">
        <v>14.37</v>
      </c>
      <c r="G48" t="n">
        <v>12.97</v>
      </c>
      <c r="H48" t="n">
        <v>13.23</v>
      </c>
      <c r="I48" t="n">
        <v>13.07</v>
      </c>
      <c r="J48" t="n">
        <v>12.93</v>
      </c>
      <c r="K48" t="n">
        <v>12.89</v>
      </c>
      <c r="L48" t="n">
        <v>11.73</v>
      </c>
      <c r="M48" t="n">
        <v>11.41</v>
      </c>
      <c r="N48" t="n">
        <v>10.3</v>
      </c>
      <c r="O48" t="n">
        <v>8.82</v>
      </c>
    </row>
    <row r="49">
      <c r="A49" s="5" t="inlineStr">
        <is>
          <t>Personal am Ende des Jahres</t>
        </is>
      </c>
      <c r="B49" s="5" t="inlineStr">
        <is>
          <t>Staff at the end of year</t>
        </is>
      </c>
      <c r="C49" t="n">
        <v>138097</v>
      </c>
      <c r="D49" t="n">
        <v>137014</v>
      </c>
      <c r="E49" t="n">
        <v>132590</v>
      </c>
      <c r="F49" t="n">
        <v>129916</v>
      </c>
      <c r="G49" t="n">
        <v>124036</v>
      </c>
      <c r="H49" t="n">
        <v>118209</v>
      </c>
      <c r="I49" t="n">
        <v>112652</v>
      </c>
      <c r="J49" t="n">
        <v>106243</v>
      </c>
      <c r="K49" t="n">
        <v>102253</v>
      </c>
      <c r="L49" t="n">
        <v>96915</v>
      </c>
      <c r="M49" t="n">
        <v>96251</v>
      </c>
      <c r="N49" t="n">
        <v>95816</v>
      </c>
      <c r="O49" t="n">
        <v>84636</v>
      </c>
    </row>
    <row r="50">
      <c r="A50" s="5" t="inlineStr">
        <is>
          <t>Personalaufwand in Mio. GBP</t>
        </is>
      </c>
      <c r="B50" s="5" t="inlineStr"/>
      <c r="C50" t="n">
        <v>2758</v>
      </c>
      <c r="D50" t="n">
        <v>2668</v>
      </c>
      <c r="E50" t="n">
        <v>2546</v>
      </c>
      <c r="F50" t="n">
        <v>2208</v>
      </c>
      <c r="G50" t="n">
        <v>2058</v>
      </c>
      <c r="H50" t="n">
        <v>2006</v>
      </c>
      <c r="I50" t="n">
        <v>1943</v>
      </c>
      <c r="J50" t="n">
        <v>1760</v>
      </c>
      <c r="K50" t="n">
        <v>1613</v>
      </c>
      <c r="L50" t="n">
        <v>1497</v>
      </c>
      <c r="M50" t="n">
        <v>1295</v>
      </c>
      <c r="N50" t="n">
        <v>1122</v>
      </c>
      <c r="O50" t="n">
        <v>1002</v>
      </c>
    </row>
    <row r="51">
      <c r="A51" s="5" t="inlineStr">
        <is>
          <t>Aufwand je Mitarbeiter in GBP</t>
        </is>
      </c>
      <c r="B51" s="5" t="inlineStr"/>
      <c r="C51" t="n">
        <v>19971</v>
      </c>
      <c r="D51" t="n">
        <v>19472</v>
      </c>
      <c r="E51" t="n">
        <v>19202</v>
      </c>
      <c r="F51" t="n">
        <v>16996</v>
      </c>
      <c r="G51" t="n">
        <v>16592</v>
      </c>
      <c r="H51" t="n">
        <v>16970</v>
      </c>
      <c r="I51" t="n">
        <v>17248</v>
      </c>
      <c r="J51" t="n">
        <v>16566</v>
      </c>
      <c r="K51" t="n">
        <v>15775</v>
      </c>
      <c r="L51" t="n">
        <v>15447</v>
      </c>
      <c r="M51" t="n">
        <v>13454</v>
      </c>
      <c r="N51" t="n">
        <v>11710</v>
      </c>
      <c r="O51" t="n">
        <v>11839</v>
      </c>
    </row>
    <row r="52">
      <c r="A52" s="5" t="inlineStr">
        <is>
          <t>Umsatz je Mitarbeiter in GBP</t>
        </is>
      </c>
      <c r="B52" s="5" t="inlineStr"/>
      <c r="C52" t="n">
        <v>114586</v>
      </c>
      <c r="D52" t="n">
        <v>113667</v>
      </c>
      <c r="E52" t="n">
        <v>115823</v>
      </c>
      <c r="F52" t="n">
        <v>103136</v>
      </c>
      <c r="G52" t="n">
        <v>103196</v>
      </c>
      <c r="H52" t="n">
        <v>109493</v>
      </c>
      <c r="I52" t="n">
        <v>118196</v>
      </c>
      <c r="J52" t="n">
        <v>115321</v>
      </c>
      <c r="K52" t="n">
        <v>108212</v>
      </c>
      <c r="L52" t="n">
        <v>104906</v>
      </c>
      <c r="M52" t="n">
        <v>96155</v>
      </c>
      <c r="N52" t="n">
        <v>85946</v>
      </c>
      <c r="O52" t="n">
        <v>80344</v>
      </c>
    </row>
    <row r="53">
      <c r="A53" s="5" t="inlineStr">
        <is>
          <t>Bruttoergebnis je Mitarbeiter in GBP</t>
        </is>
      </c>
      <c r="B53" s="5" t="inlineStr"/>
      <c r="C53" t="n">
        <v>8842</v>
      </c>
      <c r="D53" t="n">
        <v>9371</v>
      </c>
      <c r="E53" t="n">
        <v>9556</v>
      </c>
      <c r="F53" t="n">
        <v>7967</v>
      </c>
      <c r="G53" t="n">
        <v>7183</v>
      </c>
      <c r="H53" t="n">
        <v>9119</v>
      </c>
      <c r="I53" t="n">
        <v>9587</v>
      </c>
      <c r="J53" t="n">
        <v>8019</v>
      </c>
      <c r="K53" t="n">
        <v>7824</v>
      </c>
      <c r="L53" t="n">
        <v>8378</v>
      </c>
      <c r="M53" t="n">
        <v>6400</v>
      </c>
      <c r="N53" t="n">
        <v>5521</v>
      </c>
      <c r="O53" t="n">
        <v>6357</v>
      </c>
    </row>
    <row r="54">
      <c r="A54" s="5" t="inlineStr">
        <is>
          <t>Gewinn je Mitarbeiter in GBP</t>
        </is>
      </c>
      <c r="B54" s="5" t="inlineStr"/>
      <c r="C54" t="n">
        <v>6358</v>
      </c>
      <c r="D54" t="n">
        <v>7350</v>
      </c>
      <c r="E54" t="n">
        <v>9035</v>
      </c>
      <c r="F54" t="n">
        <v>6296</v>
      </c>
      <c r="G54" t="n">
        <v>4289</v>
      </c>
      <c r="H54" t="n">
        <v>6446</v>
      </c>
      <c r="I54" t="n">
        <v>5246</v>
      </c>
      <c r="J54" t="n">
        <v>5224</v>
      </c>
      <c r="K54" t="n">
        <v>5291</v>
      </c>
      <c r="L54" t="n">
        <v>5634</v>
      </c>
      <c r="M54" t="n">
        <v>3730</v>
      </c>
      <c r="N54" t="n">
        <v>3726</v>
      </c>
      <c r="O54" t="n">
        <v>4360</v>
      </c>
    </row>
    <row r="55">
      <c r="A55" s="5" t="inlineStr">
        <is>
          <t>KGV (Kurs/Gewinn)</t>
        </is>
      </c>
      <c r="B55" s="5" t="inlineStr">
        <is>
          <t>PE (price/earnings)</t>
        </is>
      </c>
      <c r="C55" t="n">
        <v>21</v>
      </c>
      <c r="D55" t="n">
        <v>17.5</v>
      </c>
      <c r="E55" t="n">
        <v>21.1</v>
      </c>
      <c r="F55" t="n">
        <v>26.5</v>
      </c>
      <c r="G55" t="n">
        <v>46.8</v>
      </c>
      <c r="H55" t="n">
        <v>27</v>
      </c>
      <c r="I55" t="n">
        <v>24.1</v>
      </c>
      <c r="J55" t="n">
        <v>18.2</v>
      </c>
      <c r="K55" t="n">
        <v>16.2</v>
      </c>
      <c r="L55" t="n">
        <v>15.2</v>
      </c>
      <c r="M55" t="n">
        <v>18.2</v>
      </c>
      <c r="N55" t="n">
        <v>17.2</v>
      </c>
      <c r="O55" t="n">
        <v>17.3</v>
      </c>
    </row>
    <row r="56">
      <c r="A56" s="5" t="inlineStr">
        <is>
          <t>KUV (Kurs/Umsatz)</t>
        </is>
      </c>
      <c r="B56" s="5" t="inlineStr">
        <is>
          <t>PS (price/sales)</t>
        </is>
      </c>
      <c r="C56" t="n">
        <v>1.17</v>
      </c>
      <c r="D56" t="n">
        <v>1.14</v>
      </c>
      <c r="E56" t="n">
        <v>1.65</v>
      </c>
      <c r="F56" t="n">
        <v>1.61</v>
      </c>
      <c r="G56" t="n">
        <v>1.94</v>
      </c>
      <c r="H56" t="n">
        <v>1.6</v>
      </c>
      <c r="I56" t="n">
        <v>1.08</v>
      </c>
      <c r="J56" t="n">
        <v>0.82</v>
      </c>
      <c r="K56" t="n">
        <v>0.8</v>
      </c>
      <c r="L56" t="n">
        <v>0.82</v>
      </c>
      <c r="M56" t="n">
        <v>0.72</v>
      </c>
      <c r="N56" t="n">
        <v>0.75</v>
      </c>
      <c r="O56" t="n">
        <v>0.95</v>
      </c>
    </row>
    <row r="57">
      <c r="A57" s="5" t="inlineStr">
        <is>
          <t>KBV (Kurs/Buchwert)</t>
        </is>
      </c>
      <c r="B57" s="5" t="inlineStr">
        <is>
          <t>PB (price/book value)</t>
        </is>
      </c>
      <c r="C57" t="n">
        <v>1.95</v>
      </c>
      <c r="D57" t="n">
        <v>1.92</v>
      </c>
      <c r="E57" t="n">
        <v>3.03</v>
      </c>
      <c r="F57" t="n">
        <v>3.06</v>
      </c>
      <c r="G57" t="n">
        <v>3.92</v>
      </c>
      <c r="H57" t="n">
        <v>3.22</v>
      </c>
      <c r="I57" t="n">
        <v>2.34</v>
      </c>
      <c r="J57" t="n">
        <v>1.73</v>
      </c>
      <c r="K57" t="n">
        <v>1.54</v>
      </c>
      <c r="L57" t="n">
        <v>1.57</v>
      </c>
      <c r="M57" t="n">
        <v>1.4</v>
      </c>
      <c r="N57" t="n">
        <v>1.35</v>
      </c>
      <c r="O57" t="n">
        <v>1.51</v>
      </c>
    </row>
    <row r="58">
      <c r="A58" s="5" t="inlineStr">
        <is>
          <t>KCV (Kurs/Cashflow)</t>
        </is>
      </c>
      <c r="B58" s="5" t="inlineStr">
        <is>
          <t>PC (price/cashflow)</t>
        </is>
      </c>
      <c r="C58" t="n">
        <v>12.24</v>
      </c>
      <c r="D58" t="n">
        <v>12.38</v>
      </c>
      <c r="E58" t="n">
        <v>15.4</v>
      </c>
      <c r="F58" t="n">
        <v>16.47</v>
      </c>
      <c r="G58" t="n">
        <v>21.31</v>
      </c>
      <c r="H58" t="n">
        <v>14.39</v>
      </c>
      <c r="I58" t="n">
        <v>11.22</v>
      </c>
      <c r="J58" t="n">
        <v>8.140000000000001</v>
      </c>
      <c r="K58" t="n">
        <v>12.03</v>
      </c>
      <c r="L58" t="n">
        <v>7.09</v>
      </c>
      <c r="M58" t="n">
        <v>7.51</v>
      </c>
      <c r="N58" t="n">
        <v>11.11</v>
      </c>
      <c r="O58" t="n">
        <v>9.24</v>
      </c>
    </row>
    <row r="59">
      <c r="A59" s="5" t="inlineStr">
        <is>
          <t>Dividendenrendite in %</t>
        </is>
      </c>
      <c r="B59" s="5" t="inlineStr">
        <is>
          <t>Dividend Yield in %</t>
        </is>
      </c>
      <c r="C59" t="n">
        <v>1.99</v>
      </c>
      <c r="D59" t="n">
        <v>2.01</v>
      </c>
      <c r="E59" t="n">
        <v>1.28</v>
      </c>
      <c r="F59" t="n">
        <v>1.36</v>
      </c>
      <c r="G59" t="n">
        <v>1.12</v>
      </c>
      <c r="H59" t="n">
        <v>1.3</v>
      </c>
      <c r="I59" t="n">
        <v>1.77</v>
      </c>
      <c r="J59" t="n">
        <v>2.27</v>
      </c>
      <c r="K59" t="n">
        <v>2.24</v>
      </c>
      <c r="L59" t="n">
        <v>2.29</v>
      </c>
      <c r="M59" t="n">
        <v>2.51</v>
      </c>
      <c r="N59" t="n">
        <v>2.58</v>
      </c>
      <c r="O59" t="n">
        <v>2.46</v>
      </c>
    </row>
    <row r="60">
      <c r="A60" s="5" t="inlineStr">
        <is>
          <t>Gewinnrendite in %</t>
        </is>
      </c>
      <c r="B60" s="5" t="inlineStr">
        <is>
          <t>Return on profit in %</t>
        </is>
      </c>
      <c r="C60" t="n">
        <v>4.8</v>
      </c>
      <c r="D60" t="n">
        <v>5.7</v>
      </c>
      <c r="E60" t="n">
        <v>4.7</v>
      </c>
      <c r="F60" t="n">
        <v>3.8</v>
      </c>
      <c r="G60" t="n">
        <v>2.1</v>
      </c>
      <c r="H60" t="n">
        <v>3.7</v>
      </c>
      <c r="I60" t="n">
        <v>4.1</v>
      </c>
      <c r="J60" t="n">
        <v>5.5</v>
      </c>
      <c r="K60" t="n">
        <v>6.2</v>
      </c>
      <c r="L60" t="n">
        <v>6.6</v>
      </c>
      <c r="M60" t="n">
        <v>5.5</v>
      </c>
      <c r="N60" t="n">
        <v>5.8</v>
      </c>
      <c r="O60" t="n">
        <v>5.8</v>
      </c>
    </row>
    <row r="61">
      <c r="A61" s="5" t="inlineStr">
        <is>
          <t>Eigenkapitalrendite in %</t>
        </is>
      </c>
      <c r="B61" s="5" t="inlineStr">
        <is>
          <t>Return on Equity in %</t>
        </is>
      </c>
      <c r="C61" t="n">
        <v>9.289999999999999</v>
      </c>
      <c r="D61" t="n">
        <v>10.93</v>
      </c>
      <c r="E61" t="n">
        <v>14.37</v>
      </c>
      <c r="F61" t="n">
        <v>11.6</v>
      </c>
      <c r="G61" t="n">
        <v>8.4</v>
      </c>
      <c r="H61" t="n">
        <v>11.84</v>
      </c>
      <c r="I61" t="n">
        <v>9.640000000000001</v>
      </c>
      <c r="J61" t="n">
        <v>9.51</v>
      </c>
      <c r="K61" t="n">
        <v>9.41</v>
      </c>
      <c r="L61" t="n">
        <v>10.32</v>
      </c>
      <c r="M61" t="n">
        <v>7.56</v>
      </c>
      <c r="N61" t="n">
        <v>7.84</v>
      </c>
      <c r="O61" t="n">
        <v>8.69</v>
      </c>
    </row>
    <row r="62">
      <c r="A62" s="5" t="inlineStr">
        <is>
          <t>Umsatzrendite in %</t>
        </is>
      </c>
      <c r="B62" s="5" t="inlineStr">
        <is>
          <t>Return on sales in %</t>
        </is>
      </c>
      <c r="C62" t="n">
        <v>5.55</v>
      </c>
      <c r="D62" t="n">
        <v>6.47</v>
      </c>
      <c r="E62" t="n">
        <v>7.8</v>
      </c>
      <c r="F62" t="n">
        <v>6.1</v>
      </c>
      <c r="G62" t="n">
        <v>4.16</v>
      </c>
      <c r="H62" t="n">
        <v>5.89</v>
      </c>
      <c r="I62" t="n">
        <v>4.44</v>
      </c>
      <c r="J62" t="n">
        <v>4.53</v>
      </c>
      <c r="K62" t="n">
        <v>4.89</v>
      </c>
      <c r="L62" t="n">
        <v>5.37</v>
      </c>
      <c r="M62" t="n">
        <v>3.88</v>
      </c>
      <c r="N62" t="n">
        <v>4.34</v>
      </c>
      <c r="O62" t="n">
        <v>5.43</v>
      </c>
    </row>
    <row r="63">
      <c r="A63" s="5" t="inlineStr">
        <is>
          <t>Gesamtkapitalrendite in %</t>
        </is>
      </c>
      <c r="B63" s="5" t="inlineStr">
        <is>
          <t>Total Return on Investment in %</t>
        </is>
      </c>
      <c r="C63" t="n">
        <v>6.38</v>
      </c>
      <c r="D63" t="n">
        <v>7.35</v>
      </c>
      <c r="E63" t="n">
        <v>9.35</v>
      </c>
      <c r="F63" t="n">
        <v>7.19</v>
      </c>
      <c r="G63" t="n">
        <v>5.18</v>
      </c>
      <c r="H63" t="n">
        <v>7.28</v>
      </c>
      <c r="I63" t="n">
        <v>5.71</v>
      </c>
      <c r="J63" t="n">
        <v>5.42</v>
      </c>
      <c r="K63" t="n">
        <v>5.3</v>
      </c>
      <c r="L63" t="n">
        <v>5.88</v>
      </c>
      <c r="M63" t="n">
        <v>3.97</v>
      </c>
      <c r="N63" t="n">
        <v>4.38</v>
      </c>
      <c r="O63" t="n">
        <v>5.29</v>
      </c>
    </row>
    <row r="64">
      <c r="A64" s="5" t="inlineStr">
        <is>
          <t>Return on Investment in %</t>
        </is>
      </c>
      <c r="B64" s="5" t="inlineStr">
        <is>
          <t>Return on Investment in %</t>
        </is>
      </c>
      <c r="C64" t="n">
        <v>6.38</v>
      </c>
      <c r="D64" t="n">
        <v>7.35</v>
      </c>
      <c r="E64" t="n">
        <v>9.35</v>
      </c>
      <c r="F64" t="n">
        <v>7.19</v>
      </c>
      <c r="G64" t="n">
        <v>5.18</v>
      </c>
      <c r="H64" t="n">
        <v>7.28</v>
      </c>
      <c r="I64" t="n">
        <v>5.71</v>
      </c>
      <c r="J64" t="n">
        <v>5.42</v>
      </c>
      <c r="K64" t="n">
        <v>5.3</v>
      </c>
      <c r="L64" t="n">
        <v>5.88</v>
      </c>
      <c r="M64" t="n">
        <v>3.97</v>
      </c>
      <c r="N64" t="n">
        <v>4.38</v>
      </c>
      <c r="O64" t="n">
        <v>5.29</v>
      </c>
    </row>
    <row r="65">
      <c r="A65" s="5" t="inlineStr">
        <is>
          <t>Arbeitsintensität in %</t>
        </is>
      </c>
      <c r="B65" s="5" t="inlineStr">
        <is>
          <t>Work Intensity in %</t>
        </is>
      </c>
      <c r="C65" t="n">
        <v>40.67</v>
      </c>
      <c r="D65" t="n">
        <v>38.6</v>
      </c>
      <c r="E65" t="n">
        <v>40.52</v>
      </c>
      <c r="F65" t="n">
        <v>39</v>
      </c>
      <c r="G65" t="n">
        <v>37.47</v>
      </c>
      <c r="H65" t="n">
        <v>34.63</v>
      </c>
      <c r="I65" t="n">
        <v>33.1</v>
      </c>
      <c r="J65" t="n">
        <v>31.92</v>
      </c>
      <c r="K65" t="n">
        <v>31</v>
      </c>
      <c r="L65" t="n">
        <v>30.09</v>
      </c>
      <c r="M65" t="n">
        <v>33.38</v>
      </c>
      <c r="N65" t="n">
        <v>34.11</v>
      </c>
      <c r="O65" t="n">
        <v>32.39</v>
      </c>
    </row>
    <row r="66">
      <c r="A66" s="5" t="inlineStr">
        <is>
          <t>Eigenkapitalquote in %</t>
        </is>
      </c>
      <c r="B66" s="5" t="inlineStr">
        <is>
          <t>Equity Ratio in %</t>
        </is>
      </c>
      <c r="C66" t="n">
        <v>68.69</v>
      </c>
      <c r="D66" t="n">
        <v>67.27</v>
      </c>
      <c r="E66" t="n">
        <v>65.09999999999999</v>
      </c>
      <c r="F66" t="n">
        <v>62.01</v>
      </c>
      <c r="G66" t="n">
        <v>61.68</v>
      </c>
      <c r="H66" t="n">
        <v>61.47</v>
      </c>
      <c r="I66" t="n">
        <v>59.28</v>
      </c>
      <c r="J66" t="n">
        <v>56.97</v>
      </c>
      <c r="K66" t="n">
        <v>56.34</v>
      </c>
      <c r="L66" t="n">
        <v>56.99</v>
      </c>
      <c r="M66" t="n">
        <v>52.56</v>
      </c>
      <c r="N66" t="n">
        <v>55.87</v>
      </c>
      <c r="O66" t="n">
        <v>60.8</v>
      </c>
    </row>
    <row r="67">
      <c r="A67" s="5" t="inlineStr">
        <is>
          <t>Fremdkapitalquote in %</t>
        </is>
      </c>
      <c r="B67" s="5" t="inlineStr">
        <is>
          <t>Debt Ratio in %</t>
        </is>
      </c>
      <c r="C67" t="n">
        <v>31.31</v>
      </c>
      <c r="D67" t="n">
        <v>32.73</v>
      </c>
      <c r="E67" t="n">
        <v>34.9</v>
      </c>
      <c r="F67" t="n">
        <v>37.99</v>
      </c>
      <c r="G67" t="n">
        <v>38.32</v>
      </c>
      <c r="H67" t="n">
        <v>38.53</v>
      </c>
      <c r="I67" t="n">
        <v>40.72</v>
      </c>
      <c r="J67" t="n">
        <v>43.03</v>
      </c>
      <c r="K67" t="n">
        <v>43.66</v>
      </c>
      <c r="L67" t="n">
        <v>43.01</v>
      </c>
      <c r="M67" t="n">
        <v>47.44</v>
      </c>
      <c r="N67" t="n">
        <v>44.13</v>
      </c>
      <c r="O67" t="n">
        <v>39.2</v>
      </c>
    </row>
    <row r="68">
      <c r="A68" s="5" t="inlineStr">
        <is>
          <t>Verschuldungsgrad in %</t>
        </is>
      </c>
      <c r="B68" s="5" t="inlineStr">
        <is>
          <t>Finance Gearing in %</t>
        </is>
      </c>
      <c r="C68" t="n">
        <v>45.58</v>
      </c>
      <c r="D68" t="n">
        <v>48.65</v>
      </c>
      <c r="E68" t="n">
        <v>53.62</v>
      </c>
      <c r="F68" t="n">
        <v>61.27</v>
      </c>
      <c r="G68" t="n">
        <v>62.12</v>
      </c>
      <c r="H68" t="n">
        <v>62.68</v>
      </c>
      <c r="I68" t="n">
        <v>68.68000000000001</v>
      </c>
      <c r="J68" t="n">
        <v>75.52</v>
      </c>
      <c r="K68" t="n">
        <v>77.48999999999999</v>
      </c>
      <c r="L68" t="n">
        <v>75.48</v>
      </c>
      <c r="M68" t="n">
        <v>90.25</v>
      </c>
      <c r="N68" t="n">
        <v>78.98999999999999</v>
      </c>
      <c r="O68" t="n">
        <v>64.47</v>
      </c>
    </row>
    <row r="69">
      <c r="A69" s="5" t="inlineStr">
        <is>
          <t>Bruttoergebnis Marge in %</t>
        </is>
      </c>
      <c r="B69" s="5" t="inlineStr">
        <is>
          <t>Gross Profit Marge in %</t>
        </is>
      </c>
      <c r="C69" t="n">
        <v>7.72</v>
      </c>
      <c r="D69" t="n">
        <v>8.24</v>
      </c>
      <c r="E69" t="n">
        <v>8.25</v>
      </c>
      <c r="F69" t="n">
        <v>7.72</v>
      </c>
      <c r="G69" t="n">
        <v>6.96</v>
      </c>
      <c r="H69" t="n">
        <v>8.33</v>
      </c>
      <c r="I69" t="n">
        <v>8.109999999999999</v>
      </c>
      <c r="J69" t="n">
        <v>6.95</v>
      </c>
      <c r="K69" t="n">
        <v>7.23</v>
      </c>
      <c r="L69" t="n">
        <v>7.99</v>
      </c>
      <c r="M69" t="n">
        <v>6.66</v>
      </c>
      <c r="N69" t="n">
        <v>6.42</v>
      </c>
    </row>
    <row r="70">
      <c r="A70" s="5" t="inlineStr">
        <is>
          <t>Kurzfristige Vermögensquote in %</t>
        </is>
      </c>
      <c r="B70" s="5" t="inlineStr">
        <is>
          <t>Current Assets Ratio in %</t>
        </is>
      </c>
      <c r="C70" t="n">
        <v>40.67</v>
      </c>
      <c r="D70" t="n">
        <v>38.6</v>
      </c>
      <c r="E70" t="n">
        <v>40.52</v>
      </c>
      <c r="F70" t="n">
        <v>39</v>
      </c>
      <c r="G70" t="n">
        <v>37.47</v>
      </c>
      <c r="H70" t="n">
        <v>34.63</v>
      </c>
      <c r="I70" t="n">
        <v>33.1</v>
      </c>
      <c r="J70" t="n">
        <v>31.92</v>
      </c>
      <c r="K70" t="n">
        <v>31</v>
      </c>
      <c r="L70" t="n">
        <v>30.09</v>
      </c>
      <c r="M70" t="n">
        <v>33.38</v>
      </c>
      <c r="N70" t="n">
        <v>34.11</v>
      </c>
    </row>
    <row r="71">
      <c r="A71" s="5" t="inlineStr">
        <is>
          <t>Nettogewinn Marge in %</t>
        </is>
      </c>
      <c r="B71" s="5" t="inlineStr">
        <is>
          <t>Net Profit Marge in %</t>
        </is>
      </c>
      <c r="C71" t="n">
        <v>5.55</v>
      </c>
      <c r="D71" t="n">
        <v>6.47</v>
      </c>
      <c r="E71" t="n">
        <v>7.8</v>
      </c>
      <c r="F71" t="n">
        <v>6.1</v>
      </c>
      <c r="G71" t="n">
        <v>4.16</v>
      </c>
      <c r="H71" t="n">
        <v>5.89</v>
      </c>
      <c r="I71" t="n">
        <v>4.44</v>
      </c>
      <c r="J71" t="n">
        <v>4.53</v>
      </c>
      <c r="K71" t="n">
        <v>4.89</v>
      </c>
      <c r="L71" t="n">
        <v>5.37</v>
      </c>
      <c r="M71" t="n">
        <v>3.88</v>
      </c>
      <c r="N71" t="n">
        <v>4.34</v>
      </c>
    </row>
    <row r="72">
      <c r="A72" s="5" t="inlineStr">
        <is>
          <t>Operative Ergebnis Marge in %</t>
        </is>
      </c>
      <c r="B72" s="5" t="inlineStr">
        <is>
          <t>EBIT Marge in %</t>
        </is>
      </c>
      <c r="C72" t="n">
        <v>8.1</v>
      </c>
      <c r="D72" t="n">
        <v>8.41</v>
      </c>
      <c r="E72" t="n">
        <v>10.61</v>
      </c>
      <c r="F72" t="n">
        <v>8.130000000000001</v>
      </c>
      <c r="G72" t="n">
        <v>6.05</v>
      </c>
      <c r="H72" t="n">
        <v>8.33</v>
      </c>
      <c r="I72" t="n">
        <v>7.25</v>
      </c>
      <c r="J72" t="n">
        <v>7.05</v>
      </c>
      <c r="K72" t="n">
        <v>7.61</v>
      </c>
      <c r="L72" t="n">
        <v>8.33</v>
      </c>
      <c r="M72" t="n">
        <v>6.05</v>
      </c>
      <c r="N72" t="n">
        <v>6.79</v>
      </c>
    </row>
    <row r="73">
      <c r="A73" s="5" t="inlineStr">
        <is>
          <t>Vermögensumsschlag in %</t>
        </is>
      </c>
      <c r="B73" s="5" t="inlineStr">
        <is>
          <t>Asset Turnover in %</t>
        </is>
      </c>
      <c r="C73" t="n">
        <v>115</v>
      </c>
      <c r="D73" t="n">
        <v>113.75</v>
      </c>
      <c r="E73" t="n">
        <v>119.88</v>
      </c>
      <c r="F73" t="n">
        <v>117.78</v>
      </c>
      <c r="G73" t="n">
        <v>124.61</v>
      </c>
      <c r="H73" t="n">
        <v>123.6</v>
      </c>
      <c r="I73" t="n">
        <v>128.71</v>
      </c>
      <c r="J73" t="n">
        <v>119.65</v>
      </c>
      <c r="K73" t="n">
        <v>108.46</v>
      </c>
      <c r="L73" t="n">
        <v>109.46</v>
      </c>
      <c r="M73" t="n">
        <v>102.46</v>
      </c>
      <c r="N73" t="n">
        <v>101.03</v>
      </c>
    </row>
    <row r="74">
      <c r="A74" s="5" t="inlineStr">
        <is>
          <t>Langfristige Vermögensquote in %</t>
        </is>
      </c>
      <c r="B74" s="5" t="inlineStr">
        <is>
          <t>Non-Current Assets Ratio in %</t>
        </is>
      </c>
      <c r="C74" t="n">
        <v>59.33</v>
      </c>
      <c r="D74" t="n">
        <v>61.4</v>
      </c>
      <c r="E74" t="n">
        <v>59.48</v>
      </c>
      <c r="F74" t="n">
        <v>61</v>
      </c>
      <c r="G74" t="n">
        <v>62.53</v>
      </c>
      <c r="H74" t="n">
        <v>65.37</v>
      </c>
      <c r="I74" t="n">
        <v>66.90000000000001</v>
      </c>
      <c r="J74" t="n">
        <v>68.08</v>
      </c>
      <c r="K74" t="n">
        <v>69</v>
      </c>
      <c r="L74" t="n">
        <v>69.91</v>
      </c>
      <c r="M74" t="n">
        <v>66.62</v>
      </c>
      <c r="N74" t="n">
        <v>65.89</v>
      </c>
    </row>
    <row r="75">
      <c r="A75" s="5" t="inlineStr">
        <is>
          <t>Gesamtkapitalrentabilität</t>
        </is>
      </c>
      <c r="B75" s="5" t="inlineStr">
        <is>
          <t>ROA Return on Assets in %</t>
        </is>
      </c>
      <c r="C75" t="n">
        <v>6.38</v>
      </c>
      <c r="D75" t="n">
        <v>7.35</v>
      </c>
      <c r="E75" t="n">
        <v>9.35</v>
      </c>
      <c r="F75" t="n">
        <v>7.19</v>
      </c>
      <c r="G75" t="n">
        <v>5.18</v>
      </c>
      <c r="H75" t="n">
        <v>7.28</v>
      </c>
      <c r="I75" t="n">
        <v>5.71</v>
      </c>
      <c r="J75" t="n">
        <v>5.42</v>
      </c>
      <c r="K75" t="n">
        <v>5.3</v>
      </c>
      <c r="L75" t="n">
        <v>5.88</v>
      </c>
      <c r="M75" t="n">
        <v>3.97</v>
      </c>
      <c r="N75" t="n">
        <v>4.38</v>
      </c>
    </row>
    <row r="76">
      <c r="A76" s="5" t="inlineStr">
        <is>
          <t>Ertrag des eingesetzten Kapitals</t>
        </is>
      </c>
      <c r="B76" s="5" t="inlineStr">
        <is>
          <t>ROCE Return on Cap. Empl. in %</t>
        </is>
      </c>
      <c r="C76" t="n">
        <v>11.99</v>
      </c>
      <c r="D76" t="n">
        <v>12.54</v>
      </c>
      <c r="E76" t="n">
        <v>16.87</v>
      </c>
      <c r="F76" t="n">
        <v>13.23</v>
      </c>
      <c r="G76" t="n">
        <v>10.29</v>
      </c>
      <c r="H76" t="n">
        <v>13.84</v>
      </c>
      <c r="I76" t="n">
        <v>12.34</v>
      </c>
      <c r="J76" t="n">
        <v>11.29</v>
      </c>
      <c r="K76" t="n">
        <v>10.99</v>
      </c>
      <c r="L76" t="n">
        <v>11.83</v>
      </c>
      <c r="M76" t="n">
        <v>8.52</v>
      </c>
      <c r="N76" t="n">
        <v>8.859999999999999</v>
      </c>
    </row>
    <row r="77">
      <c r="A77" s="5" t="inlineStr">
        <is>
          <t>Eigenkapital zu Anlagevermögen</t>
        </is>
      </c>
      <c r="B77" s="5" t="inlineStr">
        <is>
          <t>Equity to Fixed Assets in %</t>
        </is>
      </c>
      <c r="C77" t="n">
        <v>115.78</v>
      </c>
      <c r="D77" t="n">
        <v>109.56</v>
      </c>
      <c r="E77" t="n">
        <v>109.44</v>
      </c>
      <c r="F77" t="n">
        <v>101.66</v>
      </c>
      <c r="G77" t="n">
        <v>98.65000000000001</v>
      </c>
      <c r="H77" t="n">
        <v>94.03</v>
      </c>
      <c r="I77" t="n">
        <v>88.61</v>
      </c>
      <c r="J77" t="n">
        <v>83.69</v>
      </c>
      <c r="K77" t="n">
        <v>81.66</v>
      </c>
      <c r="L77" t="n">
        <v>81.52</v>
      </c>
      <c r="M77" t="n">
        <v>78.90000000000001</v>
      </c>
      <c r="N77" t="n">
        <v>84.79000000000001</v>
      </c>
    </row>
    <row r="78">
      <c r="A78" s="5" t="inlineStr">
        <is>
          <t>Liquidität Dritten Grades</t>
        </is>
      </c>
      <c r="B78" s="5" t="inlineStr">
        <is>
          <t>Current Ratio in %</t>
        </is>
      </c>
      <c r="C78" t="n">
        <v>182.4</v>
      </c>
      <c r="D78" t="n">
        <v>162.72</v>
      </c>
      <c r="E78" t="n">
        <v>164.61</v>
      </c>
      <c r="F78" t="n">
        <v>141.08</v>
      </c>
      <c r="G78" t="n">
        <v>140.37</v>
      </c>
      <c r="H78" t="n">
        <v>135.1</v>
      </c>
      <c r="I78" t="n">
        <v>135.55</v>
      </c>
      <c r="J78" t="n">
        <v>126.31</v>
      </c>
      <c r="K78" t="n">
        <v>124.43</v>
      </c>
      <c r="L78" t="n">
        <v>131.41</v>
      </c>
      <c r="M78" t="n">
        <v>122.56</v>
      </c>
      <c r="N78" t="n">
        <v>150.92</v>
      </c>
    </row>
    <row r="79">
      <c r="A79" s="5" t="inlineStr">
        <is>
          <t>Operativer Cashflow</t>
        </is>
      </c>
      <c r="B79" s="5" t="inlineStr">
        <is>
          <t>Operating Cashflow in M</t>
        </is>
      </c>
      <c r="C79" t="n">
        <v>9690.408000000001</v>
      </c>
      <c r="D79" t="n">
        <v>9801.246000000001</v>
      </c>
      <c r="E79" t="n">
        <v>12192.18</v>
      </c>
      <c r="F79" t="n">
        <v>13039.299</v>
      </c>
      <c r="G79" t="n">
        <v>16871.127</v>
      </c>
      <c r="H79" t="n">
        <v>11392.563</v>
      </c>
      <c r="I79" t="n">
        <v>8882.874000000002</v>
      </c>
      <c r="J79" t="n">
        <v>6444.438000000001</v>
      </c>
      <c r="K79" t="n">
        <v>9524.151</v>
      </c>
      <c r="L79" t="n">
        <v>5613.153</v>
      </c>
      <c r="M79" t="n">
        <v>5945.667</v>
      </c>
      <c r="N79" t="n">
        <v>8795.787</v>
      </c>
    </row>
    <row r="80">
      <c r="A80" s="5" t="inlineStr">
        <is>
          <t>Aktienrückkauf</t>
        </is>
      </c>
      <c r="B80" s="5" t="inlineStr">
        <is>
          <t>Share Buyback in M</t>
        </is>
      </c>
      <c r="C80" t="n">
        <v>0</v>
      </c>
      <c r="D80" t="n">
        <v>0</v>
      </c>
      <c r="E80" t="n">
        <v>0</v>
      </c>
      <c r="F80" t="n">
        <v>0</v>
      </c>
      <c r="G80" t="n">
        <v>0</v>
      </c>
      <c r="H80" t="n">
        <v>0</v>
      </c>
      <c r="I80" t="n">
        <v>0</v>
      </c>
      <c r="J80" t="n">
        <v>0</v>
      </c>
      <c r="K80" t="n">
        <v>0</v>
      </c>
      <c r="L80" t="n">
        <v>0</v>
      </c>
      <c r="M80" t="n">
        <v>0</v>
      </c>
      <c r="N80" t="n">
        <v>0</v>
      </c>
    </row>
    <row r="81">
      <c r="A81" s="5" t="inlineStr">
        <is>
          <t>Umsatzwachstum 1J in %</t>
        </is>
      </c>
      <c r="B81" s="5" t="inlineStr">
        <is>
          <t>Revenue Growth 1Y in %</t>
        </is>
      </c>
      <c r="C81" t="n">
        <v>1.61</v>
      </c>
      <c r="D81" t="n">
        <v>1.41</v>
      </c>
      <c r="E81" t="n">
        <v>14.61</v>
      </c>
      <c r="F81" t="n">
        <v>4.68</v>
      </c>
      <c r="G81" t="n">
        <v>-1.1</v>
      </c>
      <c r="H81" t="n">
        <v>-2.79</v>
      </c>
      <c r="I81" t="n">
        <v>8.68</v>
      </c>
      <c r="J81" t="n">
        <v>10.73</v>
      </c>
      <c r="K81" t="n">
        <v>8.83</v>
      </c>
      <c r="L81" t="n">
        <v>9.85</v>
      </c>
      <c r="M81" t="n">
        <v>12.39</v>
      </c>
      <c r="N81" t="n">
        <v>21.1</v>
      </c>
    </row>
    <row r="82">
      <c r="A82" s="5" t="inlineStr">
        <is>
          <t>Umsatzwachstum 3J in %</t>
        </is>
      </c>
      <c r="B82" s="5" t="inlineStr">
        <is>
          <t>Revenue Growth 3Y in %</t>
        </is>
      </c>
      <c r="C82" t="n">
        <v>5.88</v>
      </c>
      <c r="D82" t="n">
        <v>6.9</v>
      </c>
      <c r="E82" t="n">
        <v>6.06</v>
      </c>
      <c r="F82" t="n">
        <v>0.26</v>
      </c>
      <c r="G82" t="n">
        <v>1.6</v>
      </c>
      <c r="H82" t="n">
        <v>5.54</v>
      </c>
      <c r="I82" t="n">
        <v>9.41</v>
      </c>
      <c r="J82" t="n">
        <v>9.800000000000001</v>
      </c>
      <c r="K82" t="n">
        <v>10.36</v>
      </c>
      <c r="L82" t="n">
        <v>14.45</v>
      </c>
      <c r="M82" t="inlineStr">
        <is>
          <t>-</t>
        </is>
      </c>
      <c r="N82" t="inlineStr">
        <is>
          <t>-</t>
        </is>
      </c>
    </row>
    <row r="83">
      <c r="A83" s="5" t="inlineStr">
        <is>
          <t>Umsatzwachstum 5J in %</t>
        </is>
      </c>
      <c r="B83" s="5" t="inlineStr">
        <is>
          <t>Revenue Growth 5Y in %</t>
        </is>
      </c>
      <c r="C83" t="n">
        <v>4.24</v>
      </c>
      <c r="D83" t="n">
        <v>3.36</v>
      </c>
      <c r="E83" t="n">
        <v>4.82</v>
      </c>
      <c r="F83" t="n">
        <v>4.04</v>
      </c>
      <c r="G83" t="n">
        <v>4.87</v>
      </c>
      <c r="H83" t="n">
        <v>7.06</v>
      </c>
      <c r="I83" t="n">
        <v>10.1</v>
      </c>
      <c r="J83" t="n">
        <v>12.58</v>
      </c>
      <c r="K83" t="inlineStr">
        <is>
          <t>-</t>
        </is>
      </c>
      <c r="L83" t="inlineStr">
        <is>
          <t>-</t>
        </is>
      </c>
      <c r="M83" t="inlineStr">
        <is>
          <t>-</t>
        </is>
      </c>
      <c r="N83" t="inlineStr">
        <is>
          <t>-</t>
        </is>
      </c>
    </row>
    <row r="84">
      <c r="A84" s="5" t="inlineStr">
        <is>
          <t>Umsatzwachstum 10J in %</t>
        </is>
      </c>
      <c r="B84" s="5" t="inlineStr">
        <is>
          <t>Revenue Growth 10Y in %</t>
        </is>
      </c>
      <c r="C84" t="n">
        <v>5.65</v>
      </c>
      <c r="D84" t="n">
        <v>6.73</v>
      </c>
      <c r="E84" t="n">
        <v>8.699999999999999</v>
      </c>
      <c r="F84" t="inlineStr">
        <is>
          <t>-</t>
        </is>
      </c>
      <c r="G84" t="inlineStr">
        <is>
          <t>-</t>
        </is>
      </c>
      <c r="H84" t="inlineStr">
        <is>
          <t>-</t>
        </is>
      </c>
      <c r="I84" t="inlineStr">
        <is>
          <t>-</t>
        </is>
      </c>
      <c r="J84" t="inlineStr">
        <is>
          <t>-</t>
        </is>
      </c>
      <c r="K84" t="inlineStr">
        <is>
          <t>-</t>
        </is>
      </c>
      <c r="L84" t="inlineStr">
        <is>
          <t>-</t>
        </is>
      </c>
      <c r="M84" t="inlineStr">
        <is>
          <t>-</t>
        </is>
      </c>
      <c r="N84" t="inlineStr">
        <is>
          <t>-</t>
        </is>
      </c>
    </row>
    <row r="85">
      <c r="A85" s="5" t="inlineStr">
        <is>
          <t>Gewinnwachstum 1J in %</t>
        </is>
      </c>
      <c r="B85" s="5" t="inlineStr">
        <is>
          <t>Earnings Growth 1Y in %</t>
        </is>
      </c>
      <c r="C85" t="n">
        <v>-12.81</v>
      </c>
      <c r="D85" t="n">
        <v>-15.94</v>
      </c>
      <c r="E85" t="n">
        <v>46.45</v>
      </c>
      <c r="F85" t="n">
        <v>53.76</v>
      </c>
      <c r="G85" t="n">
        <v>-30.18</v>
      </c>
      <c r="H85" t="n">
        <v>28.93</v>
      </c>
      <c r="I85" t="n">
        <v>6.49</v>
      </c>
      <c r="J85" t="n">
        <v>2.59</v>
      </c>
      <c r="K85" t="n">
        <v>-0.92</v>
      </c>
      <c r="L85" t="n">
        <v>52.09</v>
      </c>
      <c r="M85" t="n">
        <v>0.5600000000000001</v>
      </c>
      <c r="N85" t="n">
        <v>-3.25</v>
      </c>
    </row>
    <row r="86">
      <c r="A86" s="5" t="inlineStr">
        <is>
          <t>Gewinnwachstum 3J in %</t>
        </is>
      </c>
      <c r="B86" s="5" t="inlineStr">
        <is>
          <t>Earnings Growth 3Y in %</t>
        </is>
      </c>
      <c r="C86" t="n">
        <v>5.9</v>
      </c>
      <c r="D86" t="n">
        <v>28.09</v>
      </c>
      <c r="E86" t="n">
        <v>23.34</v>
      </c>
      <c r="F86" t="n">
        <v>17.5</v>
      </c>
      <c r="G86" t="n">
        <v>1.75</v>
      </c>
      <c r="H86" t="n">
        <v>12.67</v>
      </c>
      <c r="I86" t="n">
        <v>2.72</v>
      </c>
      <c r="J86" t="n">
        <v>17.92</v>
      </c>
      <c r="K86" t="n">
        <v>17.24</v>
      </c>
      <c r="L86" t="n">
        <v>16.47</v>
      </c>
      <c r="M86" t="inlineStr">
        <is>
          <t>-</t>
        </is>
      </c>
      <c r="N86" t="inlineStr">
        <is>
          <t>-</t>
        </is>
      </c>
    </row>
    <row r="87">
      <c r="A87" s="5" t="inlineStr">
        <is>
          <t>Gewinnwachstum 5J in %</t>
        </is>
      </c>
      <c r="B87" s="5" t="inlineStr">
        <is>
          <t>Earnings Growth 5Y in %</t>
        </is>
      </c>
      <c r="C87" t="n">
        <v>8.26</v>
      </c>
      <c r="D87" t="n">
        <v>16.6</v>
      </c>
      <c r="E87" t="n">
        <v>21.09</v>
      </c>
      <c r="F87" t="n">
        <v>12.32</v>
      </c>
      <c r="G87" t="n">
        <v>1.38</v>
      </c>
      <c r="H87" t="n">
        <v>17.84</v>
      </c>
      <c r="I87" t="n">
        <v>12.16</v>
      </c>
      <c r="J87" t="n">
        <v>10.21</v>
      </c>
      <c r="K87" t="inlineStr">
        <is>
          <t>-</t>
        </is>
      </c>
      <c r="L87" t="inlineStr">
        <is>
          <t>-</t>
        </is>
      </c>
      <c r="M87" t="inlineStr">
        <is>
          <t>-</t>
        </is>
      </c>
      <c r="N87" t="inlineStr">
        <is>
          <t>-</t>
        </is>
      </c>
    </row>
    <row r="88">
      <c r="A88" s="5" t="inlineStr">
        <is>
          <t>Gewinnwachstum 10J in %</t>
        </is>
      </c>
      <c r="B88" s="5" t="inlineStr">
        <is>
          <t>Earnings Growth 10Y in %</t>
        </is>
      </c>
      <c r="C88" t="n">
        <v>13.05</v>
      </c>
      <c r="D88" t="n">
        <v>14.38</v>
      </c>
      <c r="E88" t="n">
        <v>15.65</v>
      </c>
      <c r="F88" t="inlineStr">
        <is>
          <t>-</t>
        </is>
      </c>
      <c r="G88" t="inlineStr">
        <is>
          <t>-</t>
        </is>
      </c>
      <c r="H88" t="inlineStr">
        <is>
          <t>-</t>
        </is>
      </c>
      <c r="I88" t="inlineStr">
        <is>
          <t>-</t>
        </is>
      </c>
      <c r="J88" t="inlineStr">
        <is>
          <t>-</t>
        </is>
      </c>
      <c r="K88" t="inlineStr">
        <is>
          <t>-</t>
        </is>
      </c>
      <c r="L88" t="inlineStr">
        <is>
          <t>-</t>
        </is>
      </c>
      <c r="M88" t="inlineStr">
        <is>
          <t>-</t>
        </is>
      </c>
      <c r="N88" t="inlineStr">
        <is>
          <t>-</t>
        </is>
      </c>
    </row>
    <row r="89">
      <c r="A89" s="5" t="inlineStr">
        <is>
          <t>PEG Ratio</t>
        </is>
      </c>
      <c r="B89" s="5" t="inlineStr">
        <is>
          <t>KGW Kurs/Gewinn/Wachstum</t>
        </is>
      </c>
      <c r="C89" t="n">
        <v>2.54</v>
      </c>
      <c r="D89" t="n">
        <v>1.05</v>
      </c>
      <c r="E89" t="n">
        <v>1</v>
      </c>
      <c r="F89" t="n">
        <v>2.15</v>
      </c>
      <c r="G89" t="n">
        <v>33.91</v>
      </c>
      <c r="H89" t="n">
        <v>1.51</v>
      </c>
      <c r="I89" t="n">
        <v>1.98</v>
      </c>
      <c r="J89" t="n">
        <v>1.78</v>
      </c>
      <c r="K89" t="inlineStr">
        <is>
          <t>-</t>
        </is>
      </c>
      <c r="L89" t="inlineStr">
        <is>
          <t>-</t>
        </is>
      </c>
      <c r="M89" t="inlineStr">
        <is>
          <t>-</t>
        </is>
      </c>
      <c r="N89" t="inlineStr">
        <is>
          <t>-</t>
        </is>
      </c>
    </row>
    <row r="90">
      <c r="A90" s="5" t="inlineStr">
        <is>
          <t>EBIT-Wachstum 1J in %</t>
        </is>
      </c>
      <c r="B90" s="5" t="inlineStr">
        <is>
          <t>EBIT Growth 1Y in %</t>
        </is>
      </c>
      <c r="C90" t="n">
        <v>-2.14</v>
      </c>
      <c r="D90" t="n">
        <v>-19.58</v>
      </c>
      <c r="E90" t="n">
        <v>49.59</v>
      </c>
      <c r="F90" t="n">
        <v>40.52</v>
      </c>
      <c r="G90" t="n">
        <v>-28.11</v>
      </c>
      <c r="H90" t="n">
        <v>11.71</v>
      </c>
      <c r="I90" t="n">
        <v>11.69</v>
      </c>
      <c r="J90" t="n">
        <v>2.61</v>
      </c>
      <c r="K90" t="n">
        <v>-0.59</v>
      </c>
      <c r="L90" t="n">
        <v>51.25</v>
      </c>
      <c r="M90" t="n">
        <v>0.18</v>
      </c>
      <c r="N90" t="n">
        <v>8.119999999999999</v>
      </c>
    </row>
    <row r="91">
      <c r="A91" s="5" t="inlineStr">
        <is>
          <t>EBIT-Wachstum 3J in %</t>
        </is>
      </c>
      <c r="B91" s="5" t="inlineStr">
        <is>
          <t>EBIT Growth 3Y in %</t>
        </is>
      </c>
      <c r="C91" t="n">
        <v>9.289999999999999</v>
      </c>
      <c r="D91" t="n">
        <v>23.51</v>
      </c>
      <c r="E91" t="n">
        <v>20.67</v>
      </c>
      <c r="F91" t="n">
        <v>8.039999999999999</v>
      </c>
      <c r="G91" t="n">
        <v>-1.57</v>
      </c>
      <c r="H91" t="n">
        <v>8.67</v>
      </c>
      <c r="I91" t="n">
        <v>4.57</v>
      </c>
      <c r="J91" t="n">
        <v>17.76</v>
      </c>
      <c r="K91" t="n">
        <v>16.95</v>
      </c>
      <c r="L91" t="n">
        <v>19.85</v>
      </c>
      <c r="M91" t="inlineStr">
        <is>
          <t>-</t>
        </is>
      </c>
      <c r="N91" t="inlineStr">
        <is>
          <t>-</t>
        </is>
      </c>
    </row>
    <row r="92">
      <c r="A92" s="5" t="inlineStr">
        <is>
          <t>EBIT-Wachstum 5J in %</t>
        </is>
      </c>
      <c r="B92" s="5" t="inlineStr">
        <is>
          <t>EBIT Growth 5Y in %</t>
        </is>
      </c>
      <c r="C92" t="n">
        <v>8.06</v>
      </c>
      <c r="D92" t="n">
        <v>10.83</v>
      </c>
      <c r="E92" t="n">
        <v>17.08</v>
      </c>
      <c r="F92" t="n">
        <v>7.68</v>
      </c>
      <c r="G92" t="n">
        <v>-0.54</v>
      </c>
      <c r="H92" t="n">
        <v>15.33</v>
      </c>
      <c r="I92" t="n">
        <v>13.03</v>
      </c>
      <c r="J92" t="n">
        <v>12.31</v>
      </c>
      <c r="K92" t="inlineStr">
        <is>
          <t>-</t>
        </is>
      </c>
      <c r="L92" t="inlineStr">
        <is>
          <t>-</t>
        </is>
      </c>
      <c r="M92" t="inlineStr">
        <is>
          <t>-</t>
        </is>
      </c>
      <c r="N92" t="inlineStr">
        <is>
          <t>-</t>
        </is>
      </c>
    </row>
    <row r="93">
      <c r="A93" s="5" t="inlineStr">
        <is>
          <t>EBIT-Wachstum 10J in %</t>
        </is>
      </c>
      <c r="B93" s="5" t="inlineStr">
        <is>
          <t>EBIT Growth 10Y in %</t>
        </is>
      </c>
      <c r="C93" t="n">
        <v>11.7</v>
      </c>
      <c r="D93" t="n">
        <v>11.93</v>
      </c>
      <c r="E93" t="n">
        <v>14.7</v>
      </c>
      <c r="F93" t="inlineStr">
        <is>
          <t>-</t>
        </is>
      </c>
      <c r="G93" t="inlineStr">
        <is>
          <t>-</t>
        </is>
      </c>
      <c r="H93" t="inlineStr">
        <is>
          <t>-</t>
        </is>
      </c>
      <c r="I93" t="inlineStr">
        <is>
          <t>-</t>
        </is>
      </c>
      <c r="J93" t="inlineStr">
        <is>
          <t>-</t>
        </is>
      </c>
      <c r="K93" t="inlineStr">
        <is>
          <t>-</t>
        </is>
      </c>
      <c r="L93" t="inlineStr">
        <is>
          <t>-</t>
        </is>
      </c>
      <c r="M93" t="inlineStr">
        <is>
          <t>-</t>
        </is>
      </c>
      <c r="N93" t="inlineStr">
        <is>
          <t>-</t>
        </is>
      </c>
    </row>
    <row r="94">
      <c r="A94" s="5" t="inlineStr">
        <is>
          <t>Op.Cashflow Wachstum 1J in %</t>
        </is>
      </c>
      <c r="B94" s="5" t="inlineStr">
        <is>
          <t>Op.Cashflow Wachstum 1Y in %</t>
        </is>
      </c>
      <c r="C94" t="n">
        <v>-1.13</v>
      </c>
      <c r="D94" t="n">
        <v>-19.61</v>
      </c>
      <c r="E94" t="n">
        <v>-6.5</v>
      </c>
      <c r="F94" t="n">
        <v>-22.71</v>
      </c>
      <c r="G94" t="n">
        <v>48.09</v>
      </c>
      <c r="H94" t="n">
        <v>28.25</v>
      </c>
      <c r="I94" t="n">
        <v>37.84</v>
      </c>
      <c r="J94" t="n">
        <v>-32.34</v>
      </c>
      <c r="K94" t="n">
        <v>69.68000000000001</v>
      </c>
      <c r="L94" t="n">
        <v>-5.59</v>
      </c>
      <c r="M94" t="n">
        <v>-32.4</v>
      </c>
      <c r="N94" t="n">
        <v>20.24</v>
      </c>
    </row>
    <row r="95">
      <c r="A95" s="5" t="inlineStr">
        <is>
          <t>Op.Cashflow Wachstum 3J in %</t>
        </is>
      </c>
      <c r="B95" s="5" t="inlineStr">
        <is>
          <t>Op.Cashflow Wachstum 3Y in %</t>
        </is>
      </c>
      <c r="C95" t="n">
        <v>-9.08</v>
      </c>
      <c r="D95" t="n">
        <v>-16.27</v>
      </c>
      <c r="E95" t="n">
        <v>6.29</v>
      </c>
      <c r="F95" t="n">
        <v>17.88</v>
      </c>
      <c r="G95" t="n">
        <v>38.06</v>
      </c>
      <c r="H95" t="n">
        <v>11.25</v>
      </c>
      <c r="I95" t="n">
        <v>25.06</v>
      </c>
      <c r="J95" t="n">
        <v>10.58</v>
      </c>
      <c r="K95" t="n">
        <v>10.56</v>
      </c>
      <c r="L95" t="n">
        <v>-5.92</v>
      </c>
      <c r="M95" t="inlineStr">
        <is>
          <t>-</t>
        </is>
      </c>
      <c r="N95" t="inlineStr">
        <is>
          <t>-</t>
        </is>
      </c>
    </row>
    <row r="96">
      <c r="A96" s="5" t="inlineStr">
        <is>
          <t>Op.Cashflow Wachstum 5J in %</t>
        </is>
      </c>
      <c r="B96" s="5" t="inlineStr">
        <is>
          <t>Op.Cashflow Wachstum 5Y in %</t>
        </is>
      </c>
      <c r="C96" t="n">
        <v>-0.37</v>
      </c>
      <c r="D96" t="n">
        <v>5.5</v>
      </c>
      <c r="E96" t="n">
        <v>16.99</v>
      </c>
      <c r="F96" t="n">
        <v>11.83</v>
      </c>
      <c r="G96" t="n">
        <v>30.3</v>
      </c>
      <c r="H96" t="n">
        <v>19.57</v>
      </c>
      <c r="I96" t="n">
        <v>7.44</v>
      </c>
      <c r="J96" t="n">
        <v>3.92</v>
      </c>
      <c r="K96" t="inlineStr">
        <is>
          <t>-</t>
        </is>
      </c>
      <c r="L96" t="inlineStr">
        <is>
          <t>-</t>
        </is>
      </c>
      <c r="M96" t="inlineStr">
        <is>
          <t>-</t>
        </is>
      </c>
      <c r="N96" t="inlineStr">
        <is>
          <t>-</t>
        </is>
      </c>
    </row>
    <row r="97">
      <c r="A97" s="5" t="inlineStr">
        <is>
          <t>Op.Cashflow Wachstum 10J in %</t>
        </is>
      </c>
      <c r="B97" s="5" t="inlineStr">
        <is>
          <t>Op.Cashflow Wachstum 10Y in %</t>
        </is>
      </c>
      <c r="C97" t="n">
        <v>9.6</v>
      </c>
      <c r="D97" t="n">
        <v>6.47</v>
      </c>
      <c r="E97" t="n">
        <v>10.46</v>
      </c>
      <c r="F97" t="inlineStr">
        <is>
          <t>-</t>
        </is>
      </c>
      <c r="G97" t="inlineStr">
        <is>
          <t>-</t>
        </is>
      </c>
      <c r="H97" t="inlineStr">
        <is>
          <t>-</t>
        </is>
      </c>
      <c r="I97" t="inlineStr">
        <is>
          <t>-</t>
        </is>
      </c>
      <c r="J97" t="inlineStr">
        <is>
          <t>-</t>
        </is>
      </c>
      <c r="K97" t="inlineStr">
        <is>
          <t>-</t>
        </is>
      </c>
      <c r="L97" t="inlineStr">
        <is>
          <t>-</t>
        </is>
      </c>
      <c r="M97" t="inlineStr">
        <is>
          <t>-</t>
        </is>
      </c>
      <c r="N97" t="inlineStr">
        <is>
          <t>-</t>
        </is>
      </c>
    </row>
    <row r="98">
      <c r="A98" s="5" t="inlineStr">
        <is>
          <t>Working Capital in Mio</t>
        </is>
      </c>
      <c r="B98" s="5" t="inlineStr">
        <is>
          <t>Working Capital in M</t>
        </is>
      </c>
      <c r="C98" t="n">
        <v>2528</v>
      </c>
      <c r="D98" t="n">
        <v>2037</v>
      </c>
      <c r="E98" t="n">
        <v>2037</v>
      </c>
      <c r="F98" t="n">
        <v>1292</v>
      </c>
      <c r="G98" t="n">
        <v>1107</v>
      </c>
      <c r="H98" t="n">
        <v>942</v>
      </c>
      <c r="I98" t="n">
        <v>898</v>
      </c>
      <c r="J98" t="n">
        <v>681</v>
      </c>
      <c r="K98" t="n">
        <v>621</v>
      </c>
      <c r="L98" t="n">
        <v>668</v>
      </c>
      <c r="M98" t="n">
        <v>555</v>
      </c>
      <c r="N98" t="n">
        <v>938</v>
      </c>
      <c r="O98" t="n">
        <v>818</v>
      </c>
    </row>
  </sheetData>
  <pageMargins bottom="1" footer="0.5" header="0.5" left="0.75" right="0.75" top="1"/>
</worksheet>
</file>

<file path=xl/worksheets/sheet70.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s>
  <sheetData>
    <row r="1">
      <c r="A1" s="1" t="inlineStr">
        <is>
          <t xml:space="preserve">POLYMETAL INTERNATIONAL </t>
        </is>
      </c>
      <c r="B1" s="2" t="inlineStr">
        <is>
          <t>WKN: A1JLWT  ISIN: JE00B6T5S470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+44-20-7016-9503</t>
        </is>
      </c>
      <c r="G4" t="inlineStr">
        <is>
          <t>04.03.2020</t>
        </is>
      </c>
      <c r="H4" t="inlineStr">
        <is>
          <t>Preliminary Results</t>
        </is>
      </c>
      <c r="J4" t="inlineStr">
        <is>
          <t>ICT Holding Ltd and Powerboom Investments Limited</t>
        </is>
      </c>
      <c r="L4" t="inlineStr">
        <is>
          <t>27,39%</t>
        </is>
      </c>
    </row>
    <row r="5">
      <c r="A5" s="5" t="inlineStr">
        <is>
          <t>Ticker</t>
        </is>
      </c>
      <c r="B5" t="inlineStr">
        <is>
          <t>PM6</t>
        </is>
      </c>
      <c r="C5" s="5" t="inlineStr">
        <is>
          <t>Fax</t>
        </is>
      </c>
      <c r="D5" s="5" t="inlineStr"/>
      <c r="E5" t="inlineStr">
        <is>
          <t>+44-20-7016-9100</t>
        </is>
      </c>
      <c r="G5" t="inlineStr">
        <is>
          <t>18.03.2020</t>
        </is>
      </c>
      <c r="H5" t="inlineStr">
        <is>
          <t>Publication Of Annual Report</t>
        </is>
      </c>
      <c r="J5" t="inlineStr">
        <is>
          <t>Public Joint-Stock Company ‘Bank Otkritie Financial Corporation’</t>
        </is>
      </c>
      <c r="L5" t="inlineStr">
        <is>
          <t>6,92%</t>
        </is>
      </c>
    </row>
    <row r="6">
      <c r="A6" s="5" t="inlineStr">
        <is>
          <t>Gelistet Seit / Listed Since</t>
        </is>
      </c>
      <c r="B6" t="inlineStr">
        <is>
          <t>-</t>
        </is>
      </c>
      <c r="C6" s="5" t="inlineStr">
        <is>
          <t>Internet</t>
        </is>
      </c>
      <c r="D6" s="5" t="inlineStr"/>
      <c r="E6" t="inlineStr">
        <is>
          <t>http://www.polymetalinternational.com/</t>
        </is>
      </c>
      <c r="G6" t="inlineStr">
        <is>
          <t>27.04.2020</t>
        </is>
      </c>
      <c r="H6" t="inlineStr">
        <is>
          <t>Annual General Meeting</t>
        </is>
      </c>
      <c r="J6" t="inlineStr">
        <is>
          <t>Fodina B.V.</t>
        </is>
      </c>
      <c r="L6" t="inlineStr">
        <is>
          <t>6,50%</t>
        </is>
      </c>
    </row>
    <row r="7">
      <c r="A7" s="5" t="inlineStr">
        <is>
          <t>Nominalwert / Nominal Value</t>
        </is>
      </c>
      <c r="B7" t="inlineStr">
        <is>
          <t>-</t>
        </is>
      </c>
      <c r="C7" s="5" t="inlineStr">
        <is>
          <t>Inv. Relations Telefon / Phone</t>
        </is>
      </c>
      <c r="D7" s="5" t="inlineStr"/>
      <c r="E7" t="inlineStr">
        <is>
          <t>+44-20-7016-9506</t>
        </is>
      </c>
      <c r="G7" t="inlineStr">
        <is>
          <t>27.08.2020</t>
        </is>
      </c>
      <c r="H7" t="inlineStr">
        <is>
          <t>Result Half (Previous Year)</t>
        </is>
      </c>
      <c r="J7" t="inlineStr">
        <is>
          <t>Alexander Mosionzhik</t>
        </is>
      </c>
      <c r="L7" t="inlineStr">
        <is>
          <t>3,19%</t>
        </is>
      </c>
    </row>
    <row r="8">
      <c r="A8" s="5" t="inlineStr">
        <is>
          <t>Land / Country</t>
        </is>
      </c>
      <c r="B8" t="inlineStr">
        <is>
          <t>Jersey</t>
        </is>
      </c>
      <c r="C8" s="5" t="inlineStr">
        <is>
          <t>Inv. Relations E-Mail</t>
        </is>
      </c>
      <c r="D8" s="5" t="inlineStr"/>
      <c r="E8" t="inlineStr">
        <is>
          <t>ir@polymetalinternational.com</t>
        </is>
      </c>
      <c r="J8" t="inlineStr">
        <is>
          <t>Freefloat</t>
        </is>
      </c>
      <c r="L8" t="inlineStr">
        <is>
          <t>56,00%</t>
        </is>
      </c>
    </row>
    <row r="9">
      <c r="A9" s="5" t="inlineStr">
        <is>
          <t>Währung / Currency</t>
        </is>
      </c>
      <c r="B9" t="inlineStr">
        <is>
          <t>USD</t>
        </is>
      </c>
      <c r="C9" s="5" t="inlineStr">
        <is>
          <t>Kontaktperson / Contact Person</t>
        </is>
      </c>
      <c r="D9" s="5" t="inlineStr"/>
      <c r="E9" t="inlineStr">
        <is>
          <t>Evgeny Monakhov</t>
        </is>
      </c>
    </row>
    <row r="10">
      <c r="A10" s="5" t="inlineStr">
        <is>
          <t>Branche / Industry</t>
        </is>
      </c>
      <c r="B10" t="inlineStr">
        <is>
          <t>Precious Metals</t>
        </is>
      </c>
      <c r="C10" s="5" t="inlineStr"/>
      <c r="D10" s="5" t="inlineStr"/>
    </row>
    <row r="11">
      <c r="A11" s="5" t="inlineStr">
        <is>
          <t>Sektor / Sector</t>
        </is>
      </c>
      <c r="B11" t="inlineStr">
        <is>
          <t>Energy / Resources</t>
        </is>
      </c>
    </row>
    <row r="12">
      <c r="A12" s="5" t="inlineStr">
        <is>
          <t>Typ / Genre</t>
        </is>
      </c>
      <c r="B12" t="inlineStr">
        <is>
          <t>Stammaktie</t>
        </is>
      </c>
    </row>
    <row r="13">
      <c r="A13" s="5" t="inlineStr">
        <is>
          <t>Adresse / Address</t>
        </is>
      </c>
      <c r="B13" t="inlineStr">
        <is>
          <t>Polymetal International plc44 Esplanade St Helier  JE-Jersey JE49WG, Channel Islands</t>
        </is>
      </c>
    </row>
    <row r="14">
      <c r="A14" s="5" t="inlineStr">
        <is>
          <t>Management</t>
        </is>
      </c>
      <c r="B14" t="inlineStr">
        <is>
          <t>Vitaly Nesis, Vitaly Savchenko, Sergey Trushin, Pavel Danilin, Roman Shestakov, Maxim Nazimok, Valery Tsyplakov, Igor Kapshuk, Dimitry Razumov, Evgeny Vrublevskiy, Evgenia Onuschenko, Tania Tchedaeva, Daria Goncharova</t>
        </is>
      </c>
    </row>
    <row r="15">
      <c r="A15" s="5" t="inlineStr">
        <is>
          <t>Aufsichtsrat / Board</t>
        </is>
      </c>
      <c r="B15" t="inlineStr">
        <is>
          <t>Ian Cockerill, M L S De Sousa Oliveira, Vitaly Nesis, Christine Coignard, Jean-Pascal Duvieusart, Konstantin Yanakov, Tracey Kerr, Giacomo Baizini, Italia Boninelli, Victor Flores</t>
        </is>
      </c>
    </row>
    <row r="16">
      <c r="A16" s="5" t="inlineStr">
        <is>
          <t>Beschreibung</t>
        </is>
      </c>
      <c r="B16" t="inlineStr">
        <is>
          <t>Polymetal International plc ist eine der führenden Gold- und Silberbergbaugruppen in Russland und in Kasachstan. Die Unternehmensgruppe betreibt in Russland, Kasachstan und Armenien die Gold- und Silberminen Dukat-Hub, Amursk POX-Hub, Omolon Hub, Voro, Varvara, Okhotsk, Mayskoye, Albazino und Kapan sowie das Goldprojekt Kyzyl in Russland und Kasachstan. Darüber hinaus produziert die Gesellschaft auch eine begrenzte Anzahl von Kupferkonzentraten als Nebenprodukt bei der Herstellung von Gold. Im August 2016 übernahm die Polymetal International plc die Orion Minerals LLP, die Holdinggesellschaft für das Komarovskoye Gold Deposit in der Republik Kazakhstan. Polymetal International plc hat ihren eingetragenen Firmensitz in Jersey, Channel Islands. Copyright 2014 FINANCE BASE AG</t>
        </is>
      </c>
    </row>
    <row r="17">
      <c r="A17" s="5" t="inlineStr">
        <is>
          <t>Profile</t>
        </is>
      </c>
      <c r="B17" t="inlineStr">
        <is>
          <t>Polymetal International plc is a leading gold and silver mining groups in Russia and Kazakhstan. The Group operates in Russia, Kazakhstan and Armenia, the gold and silver mines Dukat hub, Amursk POX hub, Omolon Hub, Voro, Varvara, Okhotsk, Mayskoye, Albazino and Kapan, as well as the gold project Kyzyl in Russia and Kazakhstan. In addition, the company also produces a limited number of copper concentrates as a byproduct in the production of gold. In August 2016, Polymetal International plc took over the Orion Minerals LLP, the holding company for the Komarovskoye Gold Deposit in the Republic of Kazakhstan. Polymetal International plc has its registered office in Jersey, Channel Islands.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row>
    <row r="20">
      <c r="A20" s="5" t="inlineStr">
        <is>
          <t>Umsatz</t>
        </is>
      </c>
      <c r="B20" s="5" t="inlineStr">
        <is>
          <t>Revenue</t>
        </is>
      </c>
      <c r="C20" t="n">
        <v>2246</v>
      </c>
      <c r="D20" t="n">
        <v>1882</v>
      </c>
      <c r="E20" t="n">
        <v>1815</v>
      </c>
      <c r="F20" t="n">
        <v>1583</v>
      </c>
      <c r="G20" t="n">
        <v>1441</v>
      </c>
      <c r="H20" t="n">
        <v>1690</v>
      </c>
      <c r="I20" t="n">
        <v>1707</v>
      </c>
      <c r="J20" t="n">
        <v>1854</v>
      </c>
      <c r="K20" t="n">
        <v>1326</v>
      </c>
      <c r="L20" t="n">
        <v>925.4</v>
      </c>
    </row>
    <row r="21">
      <c r="A21" s="5" t="inlineStr">
        <is>
          <t>Bruttoergebnis vom Umsatz</t>
        </is>
      </c>
      <c r="B21" s="5" t="inlineStr">
        <is>
          <t>Gross Profit</t>
        </is>
      </c>
      <c r="C21" t="n">
        <v>1045</v>
      </c>
      <c r="D21" t="n">
        <v>786</v>
      </c>
      <c r="E21" t="n">
        <v>709</v>
      </c>
      <c r="F21" t="n">
        <v>737</v>
      </c>
      <c r="G21" t="n">
        <v>661.9</v>
      </c>
      <c r="H21" t="n">
        <v>706.3</v>
      </c>
      <c r="I21" t="n">
        <v>429.5</v>
      </c>
      <c r="J21" t="n">
        <v>964.5</v>
      </c>
      <c r="K21" t="n">
        <v>700.7</v>
      </c>
      <c r="L21" t="n">
        <v>467.3</v>
      </c>
    </row>
    <row r="22">
      <c r="A22" s="5" t="inlineStr">
        <is>
          <t>Operatives Ergebnis (EBIT)</t>
        </is>
      </c>
      <c r="B22" s="5" t="inlineStr">
        <is>
          <t>EBIT Earning Before Interest &amp; Tax</t>
        </is>
      </c>
      <c r="C22" t="n">
        <v>795</v>
      </c>
      <c r="D22" t="n">
        <v>535</v>
      </c>
      <c r="E22" t="n">
        <v>510</v>
      </c>
      <c r="F22" t="n">
        <v>581</v>
      </c>
      <c r="G22" t="n">
        <v>479.1</v>
      </c>
      <c r="H22" t="n">
        <v>436</v>
      </c>
      <c r="I22" t="n">
        <v>-42.9</v>
      </c>
      <c r="J22" t="n">
        <v>627.2</v>
      </c>
      <c r="K22" t="n">
        <v>450.8</v>
      </c>
      <c r="L22" t="n">
        <v>328.5</v>
      </c>
    </row>
    <row r="23">
      <c r="A23" s="5" t="inlineStr">
        <is>
          <t>Finanzergebnis</t>
        </is>
      </c>
      <c r="B23" s="5" t="inlineStr">
        <is>
          <t>Financial Result</t>
        </is>
      </c>
      <c r="C23" t="n">
        <v>-177</v>
      </c>
      <c r="D23" t="n">
        <v>-109</v>
      </c>
      <c r="E23" t="n">
        <v>-67</v>
      </c>
      <c r="F23" t="n">
        <v>-17</v>
      </c>
      <c r="G23" t="n">
        <v>-203.3</v>
      </c>
      <c r="H23" t="n">
        <v>-573.9</v>
      </c>
      <c r="I23" t="n">
        <v>-114.7</v>
      </c>
      <c r="J23" t="n">
        <v>-9.800000000000001</v>
      </c>
      <c r="K23" t="n">
        <v>-42</v>
      </c>
      <c r="L23" t="n">
        <v>-22.1</v>
      </c>
    </row>
    <row r="24">
      <c r="A24" s="5" t="inlineStr">
        <is>
          <t>Ergebnis vor Steuer (EBT)</t>
        </is>
      </c>
      <c r="B24" s="5" t="inlineStr">
        <is>
          <t>EBT Earning Before Tax</t>
        </is>
      </c>
      <c r="C24" t="n">
        <v>618</v>
      </c>
      <c r="D24" t="n">
        <v>426</v>
      </c>
      <c r="E24" t="n">
        <v>443</v>
      </c>
      <c r="F24" t="n">
        <v>564</v>
      </c>
      <c r="G24" t="n">
        <v>275.8</v>
      </c>
      <c r="H24" t="n">
        <v>-137.9</v>
      </c>
      <c r="I24" t="n">
        <v>-157.6</v>
      </c>
      <c r="J24" t="n">
        <v>617.4</v>
      </c>
      <c r="K24" t="n">
        <v>408.8</v>
      </c>
      <c r="L24" t="n">
        <v>306.4</v>
      </c>
    </row>
    <row r="25">
      <c r="A25" s="5" t="inlineStr">
        <is>
          <t>Ergebnis nach Steuer</t>
        </is>
      </c>
      <c r="B25" s="5" t="inlineStr">
        <is>
          <t>Earnings after tax</t>
        </is>
      </c>
      <c r="C25" t="n">
        <v>483</v>
      </c>
      <c r="D25" t="n">
        <v>355</v>
      </c>
      <c r="E25" t="n">
        <v>354</v>
      </c>
      <c r="F25" t="n">
        <v>395</v>
      </c>
      <c r="G25" t="n">
        <v>221</v>
      </c>
      <c r="H25" t="n">
        <v>-209.8</v>
      </c>
      <c r="I25" t="n">
        <v>-198</v>
      </c>
      <c r="J25" t="n">
        <v>401.2</v>
      </c>
      <c r="K25" t="n">
        <v>289.9</v>
      </c>
      <c r="L25" t="n">
        <v>239</v>
      </c>
    </row>
    <row r="26">
      <c r="A26" s="5" t="inlineStr">
        <is>
          <t>Minderheitenanteil</t>
        </is>
      </c>
      <c r="B26" s="5" t="inlineStr">
        <is>
          <t>Minority Share</t>
        </is>
      </c>
      <c r="C26" t="n">
        <v>-3</v>
      </c>
      <c r="D26" t="n">
        <v>-1</v>
      </c>
      <c r="E26" t="inlineStr">
        <is>
          <t>-</t>
        </is>
      </c>
      <c r="F26" t="inlineStr">
        <is>
          <t>-</t>
        </is>
      </c>
      <c r="G26" t="inlineStr">
        <is>
          <t>-</t>
        </is>
      </c>
      <c r="H26" t="inlineStr">
        <is>
          <t>-</t>
        </is>
      </c>
      <c r="I26" t="inlineStr">
        <is>
          <t>-</t>
        </is>
      </c>
      <c r="J26" t="n">
        <v>-6.8</v>
      </c>
      <c r="K26" t="n">
        <v>-0.5</v>
      </c>
      <c r="L26" t="inlineStr">
        <is>
          <t>-</t>
        </is>
      </c>
    </row>
    <row r="27">
      <c r="A27" s="5" t="inlineStr">
        <is>
          <t>Jahresüberschuss/-fehlbetrag</t>
        </is>
      </c>
      <c r="B27" s="5" t="inlineStr">
        <is>
          <t>Net Profit</t>
        </is>
      </c>
      <c r="C27" t="n">
        <v>480</v>
      </c>
      <c r="D27" t="n">
        <v>354</v>
      </c>
      <c r="E27" t="n">
        <v>354</v>
      </c>
      <c r="F27" t="n">
        <v>395</v>
      </c>
      <c r="G27" t="n">
        <v>221</v>
      </c>
      <c r="H27" t="n">
        <v>-209.8</v>
      </c>
      <c r="I27" t="n">
        <v>-198</v>
      </c>
      <c r="J27" t="n">
        <v>394.3</v>
      </c>
      <c r="K27" t="n">
        <v>289.3</v>
      </c>
      <c r="L27" t="n">
        <v>239</v>
      </c>
    </row>
    <row r="28">
      <c r="A28" s="5" t="inlineStr">
        <is>
          <t>Summe Umlaufvermögen</t>
        </is>
      </c>
      <c r="B28" s="5" t="inlineStr">
        <is>
          <t>Current Assets</t>
        </is>
      </c>
      <c r="C28" t="n">
        <v>1188</v>
      </c>
      <c r="D28" t="n">
        <v>1218</v>
      </c>
      <c r="E28" t="n">
        <v>761</v>
      </c>
      <c r="F28" t="n">
        <v>721</v>
      </c>
      <c r="G28" t="n">
        <v>537.3</v>
      </c>
      <c r="H28" t="n">
        <v>767.3</v>
      </c>
      <c r="I28" t="n">
        <v>949</v>
      </c>
      <c r="J28" t="n">
        <v>1135</v>
      </c>
      <c r="K28" t="n">
        <v>1503</v>
      </c>
      <c r="L28" t="n">
        <v>550.8</v>
      </c>
    </row>
    <row r="29">
      <c r="A29" s="5" t="inlineStr">
        <is>
          <t>Summe Anlagevermögen</t>
        </is>
      </c>
      <c r="B29" s="5" t="inlineStr">
        <is>
          <t>Fixed Assets</t>
        </is>
      </c>
      <c r="C29" t="n">
        <v>3056</v>
      </c>
      <c r="D29" t="n">
        <v>2617</v>
      </c>
      <c r="E29" t="n">
        <v>2367</v>
      </c>
      <c r="F29" t="n">
        <v>2008</v>
      </c>
      <c r="G29" t="n">
        <v>1544</v>
      </c>
      <c r="H29" t="n">
        <v>2230</v>
      </c>
      <c r="I29" t="n">
        <v>2306</v>
      </c>
      <c r="J29" t="n">
        <v>2468</v>
      </c>
      <c r="K29" t="n">
        <v>2150</v>
      </c>
      <c r="L29" t="n">
        <v>1869</v>
      </c>
    </row>
    <row r="30">
      <c r="A30" s="5" t="inlineStr">
        <is>
          <t>Summe Aktiva</t>
        </is>
      </c>
      <c r="B30" s="5" t="inlineStr">
        <is>
          <t>Total Assets</t>
        </is>
      </c>
      <c r="C30" t="n">
        <v>4244</v>
      </c>
      <c r="D30" t="n">
        <v>3835</v>
      </c>
      <c r="E30" t="n">
        <v>3128</v>
      </c>
      <c r="F30" t="n">
        <v>2729</v>
      </c>
      <c r="G30" t="n">
        <v>2082</v>
      </c>
      <c r="H30" t="n">
        <v>2997</v>
      </c>
      <c r="I30" t="n">
        <v>3255</v>
      </c>
      <c r="J30" t="n">
        <v>3603</v>
      </c>
      <c r="K30" t="n">
        <v>3652</v>
      </c>
      <c r="L30" t="n">
        <v>2420</v>
      </c>
    </row>
    <row r="31">
      <c r="A31" s="5" t="inlineStr">
        <is>
          <t>Summe kurzfristiges Fremdkapital</t>
        </is>
      </c>
      <c r="B31" s="5" t="inlineStr">
        <is>
          <t>Short-Term Debt</t>
        </is>
      </c>
      <c r="C31" t="n">
        <v>431</v>
      </c>
      <c r="D31" t="n">
        <v>421</v>
      </c>
      <c r="E31" t="n">
        <v>214</v>
      </c>
      <c r="F31" t="n">
        <v>287</v>
      </c>
      <c r="G31" t="n">
        <v>421</v>
      </c>
      <c r="H31" t="n">
        <v>1033</v>
      </c>
      <c r="I31" t="n">
        <v>293.6</v>
      </c>
      <c r="J31" t="n">
        <v>693.1</v>
      </c>
      <c r="K31" t="n">
        <v>1025</v>
      </c>
      <c r="L31" t="n">
        <v>203.1</v>
      </c>
    </row>
    <row r="32">
      <c r="A32" s="5" t="inlineStr">
        <is>
          <t>Summe langfristiges Fremdkapital</t>
        </is>
      </c>
      <c r="B32" s="5" t="inlineStr">
        <is>
          <t>Long-Term Debt</t>
        </is>
      </c>
      <c r="C32" t="n">
        <v>1862</v>
      </c>
      <c r="D32" t="n">
        <v>2017</v>
      </c>
      <c r="E32" t="n">
        <v>1607</v>
      </c>
      <c r="F32" t="n">
        <v>1461</v>
      </c>
      <c r="G32" t="n">
        <v>1174</v>
      </c>
      <c r="H32" t="n">
        <v>1095</v>
      </c>
      <c r="I32" t="n">
        <v>1174</v>
      </c>
      <c r="J32" t="n">
        <v>786.1</v>
      </c>
      <c r="K32" t="n">
        <v>812.4</v>
      </c>
      <c r="L32" t="n">
        <v>855.6</v>
      </c>
    </row>
    <row r="33">
      <c r="A33" s="5" t="inlineStr">
        <is>
          <t>Summe Fremdkapital</t>
        </is>
      </c>
      <c r="B33" s="5" t="inlineStr">
        <is>
          <t>Total Liabilities</t>
        </is>
      </c>
      <c r="C33" t="n">
        <v>2293</v>
      </c>
      <c r="D33" t="n">
        <v>2438</v>
      </c>
      <c r="E33" t="n">
        <v>1821</v>
      </c>
      <c r="F33" t="n">
        <v>1748</v>
      </c>
      <c r="G33" t="n">
        <v>1595</v>
      </c>
      <c r="H33" t="n">
        <v>2128</v>
      </c>
      <c r="I33" t="n">
        <v>1467</v>
      </c>
      <c r="J33" t="n">
        <v>1479</v>
      </c>
      <c r="K33" t="n">
        <v>1838</v>
      </c>
      <c r="L33" t="n">
        <v>1059</v>
      </c>
    </row>
    <row r="34">
      <c r="A34" s="5" t="inlineStr">
        <is>
          <t>Minderheitenanteil</t>
        </is>
      </c>
      <c r="B34" s="5" t="inlineStr">
        <is>
          <t>Minority Share</t>
        </is>
      </c>
      <c r="C34" t="n">
        <v>-23</v>
      </c>
      <c r="D34" t="inlineStr">
        <is>
          <t>-</t>
        </is>
      </c>
      <c r="E34" t="inlineStr">
        <is>
          <t>-</t>
        </is>
      </c>
      <c r="F34" t="inlineStr">
        <is>
          <t>-</t>
        </is>
      </c>
      <c r="G34" t="inlineStr">
        <is>
          <t>-</t>
        </is>
      </c>
      <c r="H34" t="inlineStr">
        <is>
          <t>-</t>
        </is>
      </c>
      <c r="I34" t="inlineStr">
        <is>
          <t>-</t>
        </is>
      </c>
      <c r="J34" t="inlineStr">
        <is>
          <t>-</t>
        </is>
      </c>
      <c r="K34" t="n">
        <v>148.5</v>
      </c>
      <c r="L34" t="inlineStr">
        <is>
          <t>-</t>
        </is>
      </c>
    </row>
    <row r="35">
      <c r="A35" s="5" t="inlineStr">
        <is>
          <t>Summe Eigenkapital</t>
        </is>
      </c>
      <c r="B35" s="5" t="inlineStr">
        <is>
          <t>Equity</t>
        </is>
      </c>
      <c r="C35" t="n">
        <v>1928</v>
      </c>
      <c r="D35" t="n">
        <v>1379</v>
      </c>
      <c r="E35" t="n">
        <v>1307</v>
      </c>
      <c r="F35" t="n">
        <v>981</v>
      </c>
      <c r="G35" t="n">
        <v>486.6</v>
      </c>
      <c r="H35" t="n">
        <v>869.5</v>
      </c>
      <c r="I35" t="n">
        <v>1788</v>
      </c>
      <c r="J35" t="n">
        <v>2124</v>
      </c>
      <c r="K35" t="n">
        <v>1666</v>
      </c>
      <c r="L35" t="n">
        <v>1361</v>
      </c>
    </row>
    <row r="36">
      <c r="A36" s="5" t="inlineStr">
        <is>
          <t>Summe Passiva</t>
        </is>
      </c>
      <c r="B36" s="5" t="inlineStr">
        <is>
          <t>Liabilities &amp; Shareholder Equity</t>
        </is>
      </c>
      <c r="C36" t="n">
        <v>4244</v>
      </c>
      <c r="D36" t="n">
        <v>3835</v>
      </c>
      <c r="E36" t="n">
        <v>3128</v>
      </c>
      <c r="F36" t="n">
        <v>2729</v>
      </c>
      <c r="G36" t="n">
        <v>2082</v>
      </c>
      <c r="H36" t="n">
        <v>2997</v>
      </c>
      <c r="I36" t="n">
        <v>3255</v>
      </c>
      <c r="J36" t="n">
        <v>3603</v>
      </c>
      <c r="K36" t="n">
        <v>3652</v>
      </c>
      <c r="L36" t="n">
        <v>2420</v>
      </c>
    </row>
    <row r="37">
      <c r="A37" s="5" t="inlineStr">
        <is>
          <t>Mio.Aktien im Umlauf</t>
        </is>
      </c>
      <c r="B37" s="5" t="inlineStr">
        <is>
          <t>Million shares outstanding</t>
        </is>
      </c>
      <c r="C37" t="n">
        <v>470.19</v>
      </c>
      <c r="D37" t="n">
        <v>469.37</v>
      </c>
      <c r="E37" t="n">
        <v>430.12</v>
      </c>
      <c r="F37" t="n">
        <v>428.26</v>
      </c>
      <c r="G37" t="n">
        <v>424.65</v>
      </c>
      <c r="H37" t="n">
        <v>420.82</v>
      </c>
      <c r="I37" t="n">
        <v>389.47</v>
      </c>
      <c r="J37" t="n">
        <v>383.21</v>
      </c>
      <c r="K37" t="n">
        <v>382.7</v>
      </c>
      <c r="L37" t="inlineStr">
        <is>
          <t>-</t>
        </is>
      </c>
    </row>
    <row r="38">
      <c r="A38" s="5" t="inlineStr">
        <is>
          <t>Gezeichnetes Kapital (in Mio.)</t>
        </is>
      </c>
      <c r="B38" s="5" t="inlineStr">
        <is>
          <t>Subscribed Capital in M</t>
        </is>
      </c>
      <c r="C38" t="n">
        <v>2424</v>
      </c>
      <c r="D38" t="n">
        <v>2414</v>
      </c>
      <c r="E38" t="n">
        <v>2031</v>
      </c>
      <c r="F38" t="n">
        <v>2010</v>
      </c>
      <c r="G38" t="n">
        <v>1969</v>
      </c>
      <c r="H38" t="n">
        <v>1939</v>
      </c>
      <c r="I38" t="n">
        <v>1664</v>
      </c>
      <c r="J38" t="n">
        <v>1576</v>
      </c>
      <c r="K38" t="n">
        <v>1566</v>
      </c>
      <c r="L38" t="inlineStr">
        <is>
          <t>-</t>
        </is>
      </c>
    </row>
    <row r="39">
      <c r="A39" s="5" t="inlineStr">
        <is>
          <t>Ergebnis je Aktie (brutto)</t>
        </is>
      </c>
      <c r="B39" s="5" t="inlineStr">
        <is>
          <t>Earnings per share</t>
        </is>
      </c>
      <c r="C39" t="n">
        <v>1.31</v>
      </c>
      <c r="D39" t="n">
        <v>0.91</v>
      </c>
      <c r="E39" t="n">
        <v>1.03</v>
      </c>
      <c r="F39" t="n">
        <v>1.32</v>
      </c>
      <c r="G39" t="n">
        <v>0.65</v>
      </c>
      <c r="H39" t="n">
        <v>-0.33</v>
      </c>
      <c r="I39" t="n">
        <v>-0.4</v>
      </c>
      <c r="J39" t="n">
        <v>1.61</v>
      </c>
      <c r="K39" t="n">
        <v>1.07</v>
      </c>
      <c r="L39" t="inlineStr">
        <is>
          <t>-</t>
        </is>
      </c>
    </row>
    <row r="40">
      <c r="A40" s="5" t="inlineStr">
        <is>
          <t>Ergebnis je Aktie (unverwässert)</t>
        </is>
      </c>
      <c r="B40" s="5" t="inlineStr">
        <is>
          <t>Basic Earnings per share</t>
        </is>
      </c>
      <c r="C40" t="n">
        <v>1.02</v>
      </c>
      <c r="D40" t="n">
        <v>0.79</v>
      </c>
      <c r="E40" t="n">
        <v>0.82</v>
      </c>
      <c r="F40" t="n">
        <v>0.93</v>
      </c>
      <c r="G40" t="n">
        <v>0.52</v>
      </c>
      <c r="H40" t="n">
        <v>-0.53</v>
      </c>
      <c r="I40" t="n">
        <v>-0.51</v>
      </c>
      <c r="J40" t="n">
        <v>1.03</v>
      </c>
      <c r="K40" t="n">
        <v>0.79</v>
      </c>
      <c r="L40" t="n">
        <v>0.67</v>
      </c>
    </row>
    <row r="41">
      <c r="A41" s="5" t="inlineStr">
        <is>
          <t>Ergebnis je Aktie (verwässert)</t>
        </is>
      </c>
      <c r="B41" s="5" t="inlineStr">
        <is>
          <t>Diluted Earnings per share</t>
        </is>
      </c>
      <c r="C41" t="n">
        <v>1.01</v>
      </c>
      <c r="D41" t="n">
        <v>0.79</v>
      </c>
      <c r="E41" t="n">
        <v>0.8100000000000001</v>
      </c>
      <c r="F41" t="n">
        <v>0.93</v>
      </c>
      <c r="G41" t="n">
        <v>0.52</v>
      </c>
      <c r="H41" t="n">
        <v>-0.53</v>
      </c>
      <c r="I41" t="n">
        <v>-0.51</v>
      </c>
      <c r="J41" t="n">
        <v>1.03</v>
      </c>
      <c r="K41" t="n">
        <v>0.74</v>
      </c>
      <c r="L41" t="n">
        <v>0.66</v>
      </c>
    </row>
    <row r="42">
      <c r="A42" s="5" t="inlineStr">
        <is>
          <t>Dividende je Aktie</t>
        </is>
      </c>
      <c r="B42" s="5" t="inlineStr">
        <is>
          <t>Dividend per share</t>
        </is>
      </c>
      <c r="C42" t="n">
        <v>0.51</v>
      </c>
      <c r="D42" t="n">
        <v>0.47</v>
      </c>
      <c r="E42" t="n">
        <v>0.32</v>
      </c>
      <c r="F42" t="n">
        <v>0.37</v>
      </c>
      <c r="G42" t="n">
        <v>0.51</v>
      </c>
      <c r="H42" t="n">
        <v>0.41</v>
      </c>
      <c r="I42" t="n">
        <v>0.09</v>
      </c>
      <c r="J42" t="n">
        <v>0.8100000000000001</v>
      </c>
      <c r="K42" t="n">
        <v>0.2</v>
      </c>
      <c r="L42" t="inlineStr">
        <is>
          <t>-</t>
        </is>
      </c>
    </row>
    <row r="43">
      <c r="A43" s="5" t="inlineStr">
        <is>
          <t>Dividendenausschüttung in Mio</t>
        </is>
      </c>
      <c r="B43" s="5" t="inlineStr">
        <is>
          <t>Dividend Payment in M</t>
        </is>
      </c>
      <c r="C43" t="n">
        <v>240</v>
      </c>
      <c r="D43" t="n">
        <v>213</v>
      </c>
      <c r="E43" t="n">
        <v>138</v>
      </c>
      <c r="F43" t="n">
        <v>158</v>
      </c>
      <c r="G43" t="n">
        <v>216.5</v>
      </c>
      <c r="H43" t="n">
        <v>172.8</v>
      </c>
      <c r="I43" t="n">
        <v>31</v>
      </c>
      <c r="J43" t="n">
        <v>316.4</v>
      </c>
      <c r="K43" t="n">
        <v>76.5</v>
      </c>
      <c r="L43" t="inlineStr">
        <is>
          <t>-</t>
        </is>
      </c>
    </row>
    <row r="44">
      <c r="A44" s="5" t="inlineStr">
        <is>
          <t>Umsatz je Aktie</t>
        </is>
      </c>
      <c r="B44" s="5" t="inlineStr">
        <is>
          <t>Revenue per share</t>
        </is>
      </c>
      <c r="C44" t="n">
        <v>4.78</v>
      </c>
      <c r="D44" t="n">
        <v>4.01</v>
      </c>
      <c r="E44" t="n">
        <v>4.22</v>
      </c>
      <c r="F44" t="n">
        <v>3.7</v>
      </c>
      <c r="G44" t="n">
        <v>3.39</v>
      </c>
      <c r="H44" t="n">
        <v>4.02</v>
      </c>
      <c r="I44" t="n">
        <v>4.38</v>
      </c>
      <c r="J44" t="n">
        <v>4.84</v>
      </c>
      <c r="K44" t="n">
        <v>3.47</v>
      </c>
      <c r="L44" t="inlineStr">
        <is>
          <t>-</t>
        </is>
      </c>
    </row>
    <row r="45">
      <c r="A45" s="5" t="inlineStr">
        <is>
          <t>Buchwert je Aktie</t>
        </is>
      </c>
      <c r="B45" s="5" t="inlineStr">
        <is>
          <t>Book value per share</t>
        </is>
      </c>
      <c r="C45" t="n">
        <v>4.1</v>
      </c>
      <c r="D45" t="n">
        <v>2.94</v>
      </c>
      <c r="E45" t="n">
        <v>3.04</v>
      </c>
      <c r="F45" t="n">
        <v>2.29</v>
      </c>
      <c r="G45" t="n">
        <v>1.15</v>
      </c>
      <c r="H45" t="n">
        <v>2.07</v>
      </c>
      <c r="I45" t="n">
        <v>4.59</v>
      </c>
      <c r="J45" t="n">
        <v>5.54</v>
      </c>
      <c r="K45" t="n">
        <v>4.35</v>
      </c>
      <c r="L45" t="inlineStr">
        <is>
          <t>-</t>
        </is>
      </c>
    </row>
    <row r="46">
      <c r="A46" s="5" t="inlineStr">
        <is>
          <t>Cashflow je Aktie</t>
        </is>
      </c>
      <c r="B46" s="5" t="inlineStr">
        <is>
          <t>Cashflow per share</t>
        </is>
      </c>
      <c r="C46" t="n">
        <v>1.48</v>
      </c>
      <c r="D46" t="n">
        <v>1.09</v>
      </c>
      <c r="E46" t="n">
        <v>1.24</v>
      </c>
      <c r="F46" t="n">
        <v>1.24</v>
      </c>
      <c r="G46" t="n">
        <v>1.15</v>
      </c>
      <c r="H46" t="n">
        <v>1.22</v>
      </c>
      <c r="I46" t="n">
        <v>1.19</v>
      </c>
      <c r="J46" t="n">
        <v>1.29</v>
      </c>
      <c r="K46" t="n">
        <v>0.55</v>
      </c>
      <c r="L46" t="inlineStr">
        <is>
          <t>-</t>
        </is>
      </c>
    </row>
    <row r="47">
      <c r="A47" s="5" t="inlineStr">
        <is>
          <t>Bilanzsumme je Aktie</t>
        </is>
      </c>
      <c r="B47" s="5" t="inlineStr">
        <is>
          <t>Total assets per share</t>
        </is>
      </c>
      <c r="C47" t="n">
        <v>9.029999999999999</v>
      </c>
      <c r="D47" t="n">
        <v>8.17</v>
      </c>
      <c r="E47" t="n">
        <v>7.27</v>
      </c>
      <c r="F47" t="n">
        <v>6.37</v>
      </c>
      <c r="G47" t="n">
        <v>4.9</v>
      </c>
      <c r="H47" t="n">
        <v>7.12</v>
      </c>
      <c r="I47" t="n">
        <v>8.359999999999999</v>
      </c>
      <c r="J47" t="n">
        <v>9.4</v>
      </c>
      <c r="K47" t="n">
        <v>9.539999999999999</v>
      </c>
      <c r="L47" t="inlineStr">
        <is>
          <t>-</t>
        </is>
      </c>
    </row>
    <row r="48">
      <c r="A48" s="5" t="inlineStr">
        <is>
          <t>Personal am Ende des Jahres</t>
        </is>
      </c>
      <c r="B48" s="5" t="inlineStr">
        <is>
          <t>Staff at the end of year</t>
        </is>
      </c>
      <c r="C48" t="n">
        <v>11811</v>
      </c>
      <c r="D48" t="n">
        <v>12720</v>
      </c>
      <c r="E48" t="n">
        <v>10953</v>
      </c>
      <c r="F48" t="n">
        <v>10813</v>
      </c>
      <c r="G48" t="n">
        <v>9292</v>
      </c>
      <c r="H48" t="n">
        <v>8853</v>
      </c>
      <c r="I48" t="n">
        <v>9232</v>
      </c>
      <c r="J48" t="n">
        <v>8993</v>
      </c>
      <c r="K48" t="n">
        <v>8051</v>
      </c>
      <c r="L48" t="n">
        <v>6912</v>
      </c>
    </row>
    <row r="49">
      <c r="A49" s="5" t="inlineStr">
        <is>
          <t>Personalaufwand in Mio. USD</t>
        </is>
      </c>
      <c r="B49" s="5" t="inlineStr">
        <is>
          <t>Personnel expenses in M</t>
        </is>
      </c>
      <c r="C49" t="n">
        <v>488</v>
      </c>
      <c r="D49" t="n">
        <v>417</v>
      </c>
      <c r="E49" t="n">
        <v>363</v>
      </c>
      <c r="F49" t="n">
        <v>273</v>
      </c>
      <c r="G49" t="n">
        <v>222.2</v>
      </c>
      <c r="H49" t="n">
        <v>252.2</v>
      </c>
      <c r="I49" t="n">
        <v>304.3</v>
      </c>
      <c r="J49" t="n">
        <v>282.8</v>
      </c>
      <c r="K49" t="n">
        <v>240.4</v>
      </c>
      <c r="L49" t="n">
        <v>126.6</v>
      </c>
    </row>
    <row r="50">
      <c r="A50" s="5" t="inlineStr">
        <is>
          <t>Aufwand je Mitarbeiter in USD</t>
        </is>
      </c>
      <c r="B50" s="5" t="inlineStr">
        <is>
          <t>Effort per employee</t>
        </is>
      </c>
      <c r="C50" t="n">
        <v>41317</v>
      </c>
      <c r="D50" t="n">
        <v>32783</v>
      </c>
      <c r="E50" t="n">
        <v>33142</v>
      </c>
      <c r="F50" t="n">
        <v>25247</v>
      </c>
      <c r="G50" t="n">
        <v>23913</v>
      </c>
      <c r="H50" t="n">
        <v>28488</v>
      </c>
      <c r="I50" t="n">
        <v>32961</v>
      </c>
      <c r="J50" t="n">
        <v>31447</v>
      </c>
      <c r="K50" t="n">
        <v>29860</v>
      </c>
      <c r="L50" t="n">
        <v>18316</v>
      </c>
    </row>
    <row r="51">
      <c r="A51" s="5" t="inlineStr">
        <is>
          <t>Umsatz je Mitarbeiter in USD</t>
        </is>
      </c>
      <c r="B51" s="5" t="inlineStr">
        <is>
          <t>Turnover per employee</t>
        </is>
      </c>
      <c r="C51" t="n">
        <v>190162</v>
      </c>
      <c r="D51" t="n">
        <v>147956</v>
      </c>
      <c r="E51" t="n">
        <v>165708</v>
      </c>
      <c r="F51" t="n">
        <v>146398</v>
      </c>
      <c r="G51" t="n">
        <v>155090</v>
      </c>
      <c r="H51" t="n">
        <v>190941</v>
      </c>
      <c r="I51" t="n">
        <v>184857</v>
      </c>
      <c r="J51" t="n">
        <v>206171</v>
      </c>
      <c r="K51" t="n">
        <v>164750</v>
      </c>
      <c r="L51" t="n">
        <v>133883</v>
      </c>
    </row>
    <row r="52">
      <c r="A52" s="5" t="inlineStr">
        <is>
          <t>Bruttoergebnis je Mitarbeiter in USD</t>
        </is>
      </c>
      <c r="B52" s="5" t="inlineStr">
        <is>
          <t>Gross Profit per employee</t>
        </is>
      </c>
      <c r="C52" t="n">
        <v>88477</v>
      </c>
      <c r="D52" t="n">
        <v>61792</v>
      </c>
      <c r="E52" t="n">
        <v>64731</v>
      </c>
      <c r="F52" t="n">
        <v>68159</v>
      </c>
      <c r="G52" t="n">
        <v>71233</v>
      </c>
      <c r="H52" t="n">
        <v>79781</v>
      </c>
      <c r="I52" t="n">
        <v>46523</v>
      </c>
      <c r="J52" t="n">
        <v>107250</v>
      </c>
      <c r="K52" t="n">
        <v>87033</v>
      </c>
      <c r="L52" t="n">
        <v>67607</v>
      </c>
    </row>
    <row r="53">
      <c r="A53" s="5" t="inlineStr">
        <is>
          <t>Gewinn je Mitarbeiter in USD</t>
        </is>
      </c>
      <c r="B53" s="5" t="inlineStr">
        <is>
          <t>Earnings per employee</t>
        </is>
      </c>
      <c r="C53" t="n">
        <v>40640</v>
      </c>
      <c r="D53" t="n">
        <v>27830</v>
      </c>
      <c r="E53" t="n">
        <v>32320</v>
      </c>
      <c r="F53" t="n">
        <v>36530</v>
      </c>
      <c r="G53" t="n">
        <v>23784</v>
      </c>
      <c r="H53" t="n">
        <v>-23698</v>
      </c>
      <c r="I53" t="n">
        <v>-21447</v>
      </c>
      <c r="J53" t="n">
        <v>43845</v>
      </c>
      <c r="K53" t="n">
        <v>35933</v>
      </c>
      <c r="L53" t="n">
        <v>34578</v>
      </c>
    </row>
    <row r="54">
      <c r="A54" s="5" t="inlineStr">
        <is>
          <t>KGV (Kurs/Gewinn)</t>
        </is>
      </c>
      <c r="B54" s="5" t="inlineStr">
        <is>
          <t>PE (price/earnings)</t>
        </is>
      </c>
      <c r="C54" t="n">
        <v>11.7</v>
      </c>
      <c r="D54" t="n">
        <v>10.4</v>
      </c>
      <c r="E54" t="n">
        <v>11.2</v>
      </c>
      <c r="F54" t="n">
        <v>11.3</v>
      </c>
      <c r="G54" t="n">
        <v>16.1</v>
      </c>
      <c r="H54" t="inlineStr">
        <is>
          <t>-</t>
        </is>
      </c>
      <c r="I54" t="inlineStr">
        <is>
          <t>-</t>
        </is>
      </c>
      <c r="J54" t="n">
        <v>18.4</v>
      </c>
      <c r="K54" t="n">
        <v>21.4</v>
      </c>
      <c r="L54" t="inlineStr">
        <is>
          <t>-</t>
        </is>
      </c>
    </row>
    <row r="55">
      <c r="A55" s="5" t="inlineStr">
        <is>
          <t>KUV (Kurs/Umsatz)</t>
        </is>
      </c>
      <c r="B55" s="5" t="inlineStr">
        <is>
          <t>PS (price/sales)</t>
        </is>
      </c>
      <c r="C55" t="n">
        <v>2.5</v>
      </c>
      <c r="D55" t="n">
        <v>2.05</v>
      </c>
      <c r="E55" t="n">
        <v>2.18</v>
      </c>
      <c r="F55" t="n">
        <v>2.84</v>
      </c>
      <c r="G55" t="n">
        <v>2.47</v>
      </c>
      <c r="H55" t="n">
        <v>2.24</v>
      </c>
      <c r="I55" t="n">
        <v>2.16</v>
      </c>
      <c r="J55" t="n">
        <v>3.93</v>
      </c>
      <c r="K55" t="n">
        <v>4.88</v>
      </c>
      <c r="L55" t="inlineStr">
        <is>
          <t>-</t>
        </is>
      </c>
    </row>
    <row r="56">
      <c r="A56" s="5" t="inlineStr">
        <is>
          <t>KBV (Kurs/Buchwert)</t>
        </is>
      </c>
      <c r="B56" s="5" t="inlineStr">
        <is>
          <t>PB (price/book value)</t>
        </is>
      </c>
      <c r="C56" t="n">
        <v>2.91</v>
      </c>
      <c r="D56" t="n">
        <v>2.8</v>
      </c>
      <c r="E56" t="n">
        <v>3.03</v>
      </c>
      <c r="F56" t="n">
        <v>4.59</v>
      </c>
      <c r="G56" t="n">
        <v>7.3</v>
      </c>
      <c r="H56" t="n">
        <v>4.35</v>
      </c>
      <c r="I56" t="n">
        <v>2.07</v>
      </c>
      <c r="J56" t="n">
        <v>3.43</v>
      </c>
      <c r="K56" t="n">
        <v>3.89</v>
      </c>
      <c r="L56" t="inlineStr">
        <is>
          <t>-</t>
        </is>
      </c>
    </row>
    <row r="57">
      <c r="A57" s="5" t="inlineStr">
        <is>
          <t>KCV (Kurs/Cashflow)</t>
        </is>
      </c>
      <c r="B57" s="5" t="inlineStr">
        <is>
          <t>PC (price/cashflow)</t>
        </is>
      </c>
      <c r="C57" t="n">
        <v>8.07</v>
      </c>
      <c r="D57" t="n">
        <v>7.52</v>
      </c>
      <c r="E57" t="n">
        <v>7.43</v>
      </c>
      <c r="F57" t="n">
        <v>8.49</v>
      </c>
      <c r="G57" t="n">
        <v>7.25</v>
      </c>
      <c r="H57" t="n">
        <v>7.34</v>
      </c>
      <c r="I57" t="n">
        <v>8</v>
      </c>
      <c r="J57" t="n">
        <v>14.69</v>
      </c>
      <c r="K57" t="n">
        <v>30.53</v>
      </c>
      <c r="L57" t="inlineStr">
        <is>
          <t>-</t>
        </is>
      </c>
    </row>
    <row r="58">
      <c r="A58" s="5" t="inlineStr">
        <is>
          <t>Dividendenrendite in %</t>
        </is>
      </c>
      <c r="B58" s="5" t="inlineStr">
        <is>
          <t>Dividend Yield in %</t>
        </is>
      </c>
      <c r="C58" t="n">
        <v>4.27</v>
      </c>
      <c r="D58" t="n">
        <v>5.72</v>
      </c>
      <c r="E58" t="n">
        <v>3.47</v>
      </c>
      <c r="F58" t="n">
        <v>3.52</v>
      </c>
      <c r="G58" t="n">
        <v>6.09</v>
      </c>
      <c r="H58" t="n">
        <v>4.57</v>
      </c>
      <c r="I58" t="n">
        <v>0.95</v>
      </c>
      <c r="J58" t="n">
        <v>4.26</v>
      </c>
      <c r="K58" t="n">
        <v>1.18</v>
      </c>
      <c r="L58" t="inlineStr">
        <is>
          <t>-</t>
        </is>
      </c>
    </row>
    <row r="59">
      <c r="A59" s="5" t="inlineStr">
        <is>
          <t>Gewinnrendite in %</t>
        </is>
      </c>
      <c r="B59" s="5" t="inlineStr">
        <is>
          <t>Return on profit in %</t>
        </is>
      </c>
      <c r="C59" t="n">
        <v>8.5</v>
      </c>
      <c r="D59" t="n">
        <v>9.6</v>
      </c>
      <c r="E59" t="n">
        <v>8.9</v>
      </c>
      <c r="F59" t="n">
        <v>8.800000000000001</v>
      </c>
      <c r="G59" t="n">
        <v>6.2</v>
      </c>
      <c r="H59" t="n">
        <v>-5.9</v>
      </c>
      <c r="I59" t="n">
        <v>-5.4</v>
      </c>
      <c r="J59" t="n">
        <v>5.4</v>
      </c>
      <c r="K59" t="n">
        <v>4.7</v>
      </c>
      <c r="L59" t="inlineStr">
        <is>
          <t>-</t>
        </is>
      </c>
    </row>
    <row r="60">
      <c r="A60" s="5" t="inlineStr">
        <is>
          <t>Eigenkapitalrendite in %</t>
        </is>
      </c>
      <c r="B60" s="5" t="inlineStr">
        <is>
          <t>Return on Equity in %</t>
        </is>
      </c>
      <c r="C60" t="n">
        <v>24.9</v>
      </c>
      <c r="D60" t="n">
        <v>25.67</v>
      </c>
      <c r="E60" t="n">
        <v>27.08</v>
      </c>
      <c r="F60" t="n">
        <v>40.27</v>
      </c>
      <c r="G60" t="n">
        <v>45.42</v>
      </c>
      <c r="H60" t="n">
        <v>-24.13</v>
      </c>
      <c r="I60" t="n">
        <v>-11.08</v>
      </c>
      <c r="J60" t="n">
        <v>18.57</v>
      </c>
      <c r="K60" t="n">
        <v>17.36</v>
      </c>
      <c r="L60" t="n">
        <v>17.56</v>
      </c>
    </row>
    <row r="61">
      <c r="A61" s="5" t="inlineStr">
        <is>
          <t>Umsatzrendite in %</t>
        </is>
      </c>
      <c r="B61" s="5" t="inlineStr">
        <is>
          <t>Return on sales in %</t>
        </is>
      </c>
      <c r="C61" t="n">
        <v>21.37</v>
      </c>
      <c r="D61" t="n">
        <v>18.81</v>
      </c>
      <c r="E61" t="n">
        <v>19.5</v>
      </c>
      <c r="F61" t="n">
        <v>24.95</v>
      </c>
      <c r="G61" t="n">
        <v>15.34</v>
      </c>
      <c r="H61" t="n">
        <v>-12.41</v>
      </c>
      <c r="I61" t="n">
        <v>-11.6</v>
      </c>
      <c r="J61" t="n">
        <v>21.27</v>
      </c>
      <c r="K61" t="n">
        <v>21.81</v>
      </c>
      <c r="L61" t="n">
        <v>25.83</v>
      </c>
    </row>
    <row r="62">
      <c r="A62" s="5" t="inlineStr">
        <is>
          <t>Gesamtkapitalrendite in %</t>
        </is>
      </c>
      <c r="B62" s="5" t="inlineStr">
        <is>
          <t>Total Return on Investment in %</t>
        </is>
      </c>
      <c r="C62" t="n">
        <v>11.31</v>
      </c>
      <c r="D62" t="n">
        <v>9.23</v>
      </c>
      <c r="E62" t="n">
        <v>11.32</v>
      </c>
      <c r="F62" t="n">
        <v>14.47</v>
      </c>
      <c r="G62" t="n">
        <v>10.62</v>
      </c>
      <c r="H62" t="n">
        <v>-7</v>
      </c>
      <c r="I62" t="n">
        <v>-6.08</v>
      </c>
      <c r="J62" t="n">
        <v>10.94</v>
      </c>
      <c r="K62" t="n">
        <v>7.92</v>
      </c>
      <c r="L62" t="n">
        <v>9.880000000000001</v>
      </c>
    </row>
    <row r="63">
      <c r="A63" s="5" t="inlineStr">
        <is>
          <t>Return on Investment in %</t>
        </is>
      </c>
      <c r="B63" s="5" t="inlineStr">
        <is>
          <t>Return on Investment in %</t>
        </is>
      </c>
      <c r="C63" t="n">
        <v>11.31</v>
      </c>
      <c r="D63" t="n">
        <v>9.23</v>
      </c>
      <c r="E63" t="n">
        <v>11.32</v>
      </c>
      <c r="F63" t="n">
        <v>14.47</v>
      </c>
      <c r="G63" t="n">
        <v>10.62</v>
      </c>
      <c r="H63" t="n">
        <v>-7</v>
      </c>
      <c r="I63" t="n">
        <v>-6.08</v>
      </c>
      <c r="J63" t="n">
        <v>10.94</v>
      </c>
      <c r="K63" t="n">
        <v>7.92</v>
      </c>
      <c r="L63" t="n">
        <v>9.880000000000001</v>
      </c>
    </row>
    <row r="64">
      <c r="A64" s="5" t="inlineStr">
        <is>
          <t>Arbeitsintensität in %</t>
        </is>
      </c>
      <c r="B64" s="5" t="inlineStr">
        <is>
          <t>Work Intensity in %</t>
        </is>
      </c>
      <c r="C64" t="n">
        <v>27.99</v>
      </c>
      <c r="D64" t="n">
        <v>31.76</v>
      </c>
      <c r="E64" t="n">
        <v>24.33</v>
      </c>
      <c r="F64" t="n">
        <v>26.42</v>
      </c>
      <c r="G64" t="n">
        <v>25.81</v>
      </c>
      <c r="H64" t="n">
        <v>25.6</v>
      </c>
      <c r="I64" t="n">
        <v>29.16</v>
      </c>
      <c r="J64" t="n">
        <v>31.5</v>
      </c>
      <c r="K64" t="n">
        <v>41.14</v>
      </c>
      <c r="L64" t="n">
        <v>22.76</v>
      </c>
    </row>
    <row r="65">
      <c r="A65" s="5" t="inlineStr">
        <is>
          <t>Eigenkapitalquote in %</t>
        </is>
      </c>
      <c r="B65" s="5" t="inlineStr">
        <is>
          <t>Equity Ratio in %</t>
        </is>
      </c>
      <c r="C65" t="n">
        <v>45.43</v>
      </c>
      <c r="D65" t="n">
        <v>35.96</v>
      </c>
      <c r="E65" t="n">
        <v>41.78</v>
      </c>
      <c r="F65" t="n">
        <v>35.95</v>
      </c>
      <c r="G65" t="n">
        <v>23.38</v>
      </c>
      <c r="H65" t="n">
        <v>29.01</v>
      </c>
      <c r="I65" t="n">
        <v>54.92</v>
      </c>
      <c r="J65" t="n">
        <v>58.94</v>
      </c>
      <c r="K65" t="n">
        <v>45.62</v>
      </c>
      <c r="L65" t="n">
        <v>56.25</v>
      </c>
    </row>
    <row r="66">
      <c r="A66" s="5" t="inlineStr">
        <is>
          <t>Fremdkapitalquote in %</t>
        </is>
      </c>
      <c r="B66" s="5" t="inlineStr">
        <is>
          <t>Debt Ratio in %</t>
        </is>
      </c>
      <c r="C66" t="n">
        <v>54.57</v>
      </c>
      <c r="D66" t="n">
        <v>64.04000000000001</v>
      </c>
      <c r="E66" t="n">
        <v>58.22</v>
      </c>
      <c r="F66" t="n">
        <v>64.05</v>
      </c>
      <c r="G66" t="n">
        <v>76.62</v>
      </c>
      <c r="H66" t="n">
        <v>70.98999999999999</v>
      </c>
      <c r="I66" t="n">
        <v>45.08</v>
      </c>
      <c r="J66" t="n">
        <v>41.06</v>
      </c>
      <c r="K66" t="n">
        <v>54.38</v>
      </c>
      <c r="L66" t="n">
        <v>43.75</v>
      </c>
    </row>
    <row r="67">
      <c r="A67" s="5" t="inlineStr">
        <is>
          <t>Verschuldungsgrad in %</t>
        </is>
      </c>
      <c r="B67" s="5" t="inlineStr">
        <is>
          <t>Finance Gearing in %</t>
        </is>
      </c>
      <c r="C67" t="n">
        <v>120.12</v>
      </c>
      <c r="D67" t="n">
        <v>178.1</v>
      </c>
      <c r="E67" t="n">
        <v>139.33</v>
      </c>
      <c r="F67" t="n">
        <v>178.19</v>
      </c>
      <c r="G67" t="n">
        <v>327.76</v>
      </c>
      <c r="H67" t="n">
        <v>244.7</v>
      </c>
      <c r="I67" t="n">
        <v>82.08</v>
      </c>
      <c r="J67" t="n">
        <v>69.65000000000001</v>
      </c>
      <c r="K67" t="n">
        <v>119.2</v>
      </c>
      <c r="L67" t="n">
        <v>77.79000000000001</v>
      </c>
    </row>
    <row r="68">
      <c r="A68" s="5" t="inlineStr">
        <is>
          <t>Bruttoergebnis Marge in %</t>
        </is>
      </c>
      <c r="B68" s="5" t="inlineStr">
        <is>
          <t>Gross Profit Marge in %</t>
        </is>
      </c>
      <c r="C68" t="n">
        <v>46.53</v>
      </c>
      <c r="D68" t="n">
        <v>41.76</v>
      </c>
      <c r="E68" t="n">
        <v>39.06</v>
      </c>
      <c r="F68" t="n">
        <v>46.56</v>
      </c>
      <c r="G68" t="n">
        <v>45.93</v>
      </c>
      <c r="H68" t="n">
        <v>41.79</v>
      </c>
      <c r="I68" t="n">
        <v>25.16</v>
      </c>
      <c r="J68" t="n">
        <v>52.02</v>
      </c>
      <c r="K68" t="n">
        <v>52.84</v>
      </c>
    </row>
    <row r="69">
      <c r="A69" s="5" t="inlineStr">
        <is>
          <t>Kurzfristige Vermögensquote in %</t>
        </is>
      </c>
      <c r="B69" s="5" t="inlineStr">
        <is>
          <t>Current Assets Ratio in %</t>
        </is>
      </c>
      <c r="C69" t="n">
        <v>27.99</v>
      </c>
      <c r="D69" t="n">
        <v>31.76</v>
      </c>
      <c r="E69" t="n">
        <v>24.33</v>
      </c>
      <c r="F69" t="n">
        <v>26.42</v>
      </c>
      <c r="G69" t="n">
        <v>25.81</v>
      </c>
      <c r="H69" t="n">
        <v>25.6</v>
      </c>
      <c r="I69" t="n">
        <v>29.16</v>
      </c>
      <c r="J69" t="n">
        <v>31.5</v>
      </c>
      <c r="K69" t="n">
        <v>41.16</v>
      </c>
    </row>
    <row r="70">
      <c r="A70" s="5" t="inlineStr">
        <is>
          <t>Nettogewinn Marge in %</t>
        </is>
      </c>
      <c r="B70" s="5" t="inlineStr">
        <is>
          <t>Net Profit Marge in %</t>
        </is>
      </c>
      <c r="C70" t="n">
        <v>21.37</v>
      </c>
      <c r="D70" t="n">
        <v>18.81</v>
      </c>
      <c r="E70" t="n">
        <v>19.5</v>
      </c>
      <c r="F70" t="n">
        <v>24.95</v>
      </c>
      <c r="G70" t="n">
        <v>15.34</v>
      </c>
      <c r="H70" t="n">
        <v>-12.41</v>
      </c>
      <c r="I70" t="n">
        <v>-11.6</v>
      </c>
      <c r="J70" t="n">
        <v>21.27</v>
      </c>
      <c r="K70" t="n">
        <v>21.82</v>
      </c>
    </row>
    <row r="71">
      <c r="A71" s="5" t="inlineStr">
        <is>
          <t>Operative Ergebnis Marge in %</t>
        </is>
      </c>
      <c r="B71" s="5" t="inlineStr">
        <is>
          <t>EBIT Marge in %</t>
        </is>
      </c>
      <c r="C71" t="n">
        <v>35.4</v>
      </c>
      <c r="D71" t="n">
        <v>28.43</v>
      </c>
      <c r="E71" t="n">
        <v>28.1</v>
      </c>
      <c r="F71" t="n">
        <v>36.7</v>
      </c>
      <c r="G71" t="n">
        <v>33.25</v>
      </c>
      <c r="H71" t="n">
        <v>25.8</v>
      </c>
      <c r="I71" t="n">
        <v>-2.51</v>
      </c>
      <c r="J71" t="n">
        <v>33.83</v>
      </c>
      <c r="K71" t="n">
        <v>34</v>
      </c>
    </row>
    <row r="72">
      <c r="A72" s="5" t="inlineStr">
        <is>
          <t>Vermögensumsschlag in %</t>
        </is>
      </c>
      <c r="B72" s="5" t="inlineStr">
        <is>
          <t>Asset Turnover in %</t>
        </is>
      </c>
      <c r="C72" t="n">
        <v>52.92</v>
      </c>
      <c r="D72" t="n">
        <v>49.07</v>
      </c>
      <c r="E72" t="n">
        <v>58.02</v>
      </c>
      <c r="F72" t="n">
        <v>58.01</v>
      </c>
      <c r="G72" t="n">
        <v>69.20999999999999</v>
      </c>
      <c r="H72" t="n">
        <v>56.39</v>
      </c>
      <c r="I72" t="n">
        <v>52.44</v>
      </c>
      <c r="J72" t="n">
        <v>51.46</v>
      </c>
      <c r="K72" t="n">
        <v>36.31</v>
      </c>
    </row>
    <row r="73">
      <c r="A73" s="5" t="inlineStr">
        <is>
          <t>Langfristige Vermögensquote in %</t>
        </is>
      </c>
      <c r="B73" s="5" t="inlineStr">
        <is>
          <t>Non-Current Assets Ratio in %</t>
        </is>
      </c>
      <c r="C73" t="n">
        <v>72.01000000000001</v>
      </c>
      <c r="D73" t="n">
        <v>68.23999999999999</v>
      </c>
      <c r="E73" t="n">
        <v>75.67</v>
      </c>
      <c r="F73" t="n">
        <v>73.58</v>
      </c>
      <c r="G73" t="n">
        <v>74.16</v>
      </c>
      <c r="H73" t="n">
        <v>74.41</v>
      </c>
      <c r="I73" t="n">
        <v>70.84</v>
      </c>
      <c r="J73" t="n">
        <v>68.5</v>
      </c>
      <c r="K73" t="n">
        <v>58.87</v>
      </c>
    </row>
    <row r="74">
      <c r="A74" s="5" t="inlineStr">
        <is>
          <t>Gesamtkapitalrentabilität</t>
        </is>
      </c>
      <c r="B74" s="5" t="inlineStr">
        <is>
          <t>ROA Return on Assets in %</t>
        </is>
      </c>
      <c r="C74" t="n">
        <v>11.31</v>
      </c>
      <c r="D74" t="n">
        <v>9.23</v>
      </c>
      <c r="E74" t="n">
        <v>11.32</v>
      </c>
      <c r="F74" t="n">
        <v>14.47</v>
      </c>
      <c r="G74" t="n">
        <v>10.61</v>
      </c>
      <c r="H74" t="n">
        <v>-7</v>
      </c>
      <c r="I74" t="n">
        <v>-6.08</v>
      </c>
      <c r="J74" t="n">
        <v>10.94</v>
      </c>
      <c r="K74" t="n">
        <v>7.92</v>
      </c>
    </row>
    <row r="75">
      <c r="A75" s="5" t="inlineStr">
        <is>
          <t>Ertrag des eingesetzten Kapitals</t>
        </is>
      </c>
      <c r="B75" s="5" t="inlineStr">
        <is>
          <t>ROCE Return on Cap. Empl. in %</t>
        </is>
      </c>
      <c r="C75" t="n">
        <v>20.85</v>
      </c>
      <c r="D75" t="n">
        <v>15.67</v>
      </c>
      <c r="E75" t="n">
        <v>17.5</v>
      </c>
      <c r="F75" t="n">
        <v>23.79</v>
      </c>
      <c r="G75" t="n">
        <v>28.84</v>
      </c>
      <c r="H75" t="n">
        <v>22.2</v>
      </c>
      <c r="I75" t="n">
        <v>-1.45</v>
      </c>
      <c r="J75" t="n">
        <v>21.55</v>
      </c>
      <c r="K75" t="n">
        <v>17.16</v>
      </c>
    </row>
    <row r="76">
      <c r="A76" s="5" t="inlineStr">
        <is>
          <t>Eigenkapital zu Anlagevermögen</t>
        </is>
      </c>
      <c r="B76" s="5" t="inlineStr">
        <is>
          <t>Equity to Fixed Assets in %</t>
        </is>
      </c>
      <c r="C76" t="n">
        <v>63.09</v>
      </c>
      <c r="D76" t="n">
        <v>52.69</v>
      </c>
      <c r="E76" t="n">
        <v>55.22</v>
      </c>
      <c r="F76" t="n">
        <v>48.85</v>
      </c>
      <c r="G76" t="n">
        <v>31.52</v>
      </c>
      <c r="H76" t="n">
        <v>38.99</v>
      </c>
      <c r="I76" t="n">
        <v>77.54000000000001</v>
      </c>
      <c r="J76" t="n">
        <v>86.06</v>
      </c>
      <c r="K76" t="n">
        <v>77.48999999999999</v>
      </c>
    </row>
    <row r="77">
      <c r="A77" s="5" t="inlineStr">
        <is>
          <t>Liquidität Dritten Grades</t>
        </is>
      </c>
      <c r="B77" s="5" t="inlineStr">
        <is>
          <t>Current Ratio in %</t>
        </is>
      </c>
      <c r="C77" t="n">
        <v>275.64</v>
      </c>
      <c r="D77" t="n">
        <v>289.31</v>
      </c>
      <c r="E77" t="n">
        <v>355.61</v>
      </c>
      <c r="F77" t="n">
        <v>251.22</v>
      </c>
      <c r="G77" t="n">
        <v>127.62</v>
      </c>
      <c r="H77" t="n">
        <v>74.28</v>
      </c>
      <c r="I77" t="n">
        <v>323.23</v>
      </c>
      <c r="J77" t="n">
        <v>163.76</v>
      </c>
      <c r="K77" t="n">
        <v>146.63</v>
      </c>
    </row>
    <row r="78">
      <c r="A78" s="5" t="inlineStr">
        <is>
          <t>Operativer Cashflow</t>
        </is>
      </c>
      <c r="B78" s="5" t="inlineStr">
        <is>
          <t>Operating Cashflow in M</t>
        </is>
      </c>
      <c r="C78" t="n">
        <v>3794.4333</v>
      </c>
      <c r="D78" t="n">
        <v>3529.6624</v>
      </c>
      <c r="E78" t="n">
        <v>3195.7916</v>
      </c>
      <c r="F78" t="n">
        <v>3635.9274</v>
      </c>
      <c r="G78" t="n">
        <v>3078.7125</v>
      </c>
      <c r="H78" t="n">
        <v>3088.8188</v>
      </c>
      <c r="I78" t="n">
        <v>3115.76</v>
      </c>
      <c r="J78" t="n">
        <v>5629.354899999999</v>
      </c>
      <c r="K78" t="n">
        <v>11683.831</v>
      </c>
    </row>
    <row r="79">
      <c r="A79" s="5" t="inlineStr">
        <is>
          <t>Aktienrückkauf</t>
        </is>
      </c>
      <c r="B79" s="5" t="inlineStr">
        <is>
          <t>Share Buyback in M</t>
        </is>
      </c>
      <c r="C79" t="n">
        <v>-0.8199999999999932</v>
      </c>
      <c r="D79" t="n">
        <v>-39.25</v>
      </c>
      <c r="E79" t="n">
        <v>-1.860000000000014</v>
      </c>
      <c r="F79" t="n">
        <v>-3.610000000000014</v>
      </c>
      <c r="G79" t="n">
        <v>-3.829999999999984</v>
      </c>
      <c r="H79" t="n">
        <v>-31.34999999999997</v>
      </c>
      <c r="I79" t="n">
        <v>-6.260000000000048</v>
      </c>
      <c r="J79" t="n">
        <v>-0.5099999999999909</v>
      </c>
      <c r="K79" t="inlineStr">
        <is>
          <t>-</t>
        </is>
      </c>
    </row>
    <row r="80">
      <c r="A80" s="5" t="inlineStr">
        <is>
          <t>Umsatzwachstum 1J in %</t>
        </is>
      </c>
      <c r="B80" s="5" t="inlineStr">
        <is>
          <t>Revenue Growth 1Y in %</t>
        </is>
      </c>
      <c r="C80" t="n">
        <v>19.34</v>
      </c>
      <c r="D80" t="n">
        <v>3.69</v>
      </c>
      <c r="E80" t="n">
        <v>14.66</v>
      </c>
      <c r="F80" t="n">
        <v>9.85</v>
      </c>
      <c r="G80" t="n">
        <v>-14.73</v>
      </c>
      <c r="H80" t="n">
        <v>-1</v>
      </c>
      <c r="I80" t="n">
        <v>-7.93</v>
      </c>
      <c r="J80" t="n">
        <v>39.82</v>
      </c>
      <c r="K80" t="n">
        <v>43.29</v>
      </c>
    </row>
    <row r="81">
      <c r="A81" s="5" t="inlineStr">
        <is>
          <t>Umsatzwachstum 3J in %</t>
        </is>
      </c>
      <c r="B81" s="5" t="inlineStr">
        <is>
          <t>Revenue Growth 3Y in %</t>
        </is>
      </c>
      <c r="C81" t="n">
        <v>12.56</v>
      </c>
      <c r="D81" t="n">
        <v>9.4</v>
      </c>
      <c r="E81" t="n">
        <v>3.26</v>
      </c>
      <c r="F81" t="n">
        <v>-1.96</v>
      </c>
      <c r="G81" t="n">
        <v>-7.89</v>
      </c>
      <c r="H81" t="n">
        <v>10.3</v>
      </c>
      <c r="I81" t="n">
        <v>25.06</v>
      </c>
      <c r="J81" t="inlineStr">
        <is>
          <t>-</t>
        </is>
      </c>
      <c r="K81" t="inlineStr">
        <is>
          <t>-</t>
        </is>
      </c>
    </row>
    <row r="82">
      <c r="A82" s="5" t="inlineStr">
        <is>
          <t>Umsatzwachstum 5J in %</t>
        </is>
      </c>
      <c r="B82" s="5" t="inlineStr">
        <is>
          <t>Revenue Growth 5Y in %</t>
        </is>
      </c>
      <c r="C82" t="n">
        <v>6.56</v>
      </c>
      <c r="D82" t="n">
        <v>2.49</v>
      </c>
      <c r="E82" t="n">
        <v>0.17</v>
      </c>
      <c r="F82" t="n">
        <v>5.2</v>
      </c>
      <c r="G82" t="n">
        <v>11.89</v>
      </c>
      <c r="H82" t="inlineStr">
        <is>
          <t>-</t>
        </is>
      </c>
      <c r="I82" t="inlineStr">
        <is>
          <t>-</t>
        </is>
      </c>
      <c r="J82" t="inlineStr">
        <is>
          <t>-</t>
        </is>
      </c>
      <c r="K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c r="J83" t="inlineStr">
        <is>
          <t>-</t>
        </is>
      </c>
      <c r="K83" t="inlineStr">
        <is>
          <t>-</t>
        </is>
      </c>
    </row>
    <row r="84">
      <c r="A84" s="5" t="inlineStr">
        <is>
          <t>Gewinnwachstum 1J in %</t>
        </is>
      </c>
      <c r="B84" s="5" t="inlineStr">
        <is>
          <t>Earnings Growth 1Y in %</t>
        </is>
      </c>
      <c r="C84" t="n">
        <v>35.59</v>
      </c>
      <c r="D84" t="inlineStr">
        <is>
          <t>-</t>
        </is>
      </c>
      <c r="E84" t="n">
        <v>-10.38</v>
      </c>
      <c r="F84" t="n">
        <v>78.73</v>
      </c>
      <c r="G84" t="n">
        <v>-205.34</v>
      </c>
      <c r="H84" t="n">
        <v>5.96</v>
      </c>
      <c r="I84" t="n">
        <v>-150.22</v>
      </c>
      <c r="J84" t="n">
        <v>36.29</v>
      </c>
      <c r="K84" t="n">
        <v>21.05</v>
      </c>
    </row>
    <row r="85">
      <c r="A85" s="5" t="inlineStr">
        <is>
          <t>Gewinnwachstum 3J in %</t>
        </is>
      </c>
      <c r="B85" s="5" t="inlineStr">
        <is>
          <t>Earnings Growth 3Y in %</t>
        </is>
      </c>
      <c r="C85" t="n">
        <v>8.4</v>
      </c>
      <c r="D85" t="n">
        <v>22.78</v>
      </c>
      <c r="E85" t="n">
        <v>-45.66</v>
      </c>
      <c r="F85" t="n">
        <v>-40.22</v>
      </c>
      <c r="G85" t="n">
        <v>-116.53</v>
      </c>
      <c r="H85" t="n">
        <v>-35.99</v>
      </c>
      <c r="I85" t="n">
        <v>-30.96</v>
      </c>
      <c r="J85" t="inlineStr">
        <is>
          <t>-</t>
        </is>
      </c>
      <c r="K85" t="inlineStr">
        <is>
          <t>-</t>
        </is>
      </c>
    </row>
    <row r="86">
      <c r="A86" s="5" t="inlineStr">
        <is>
          <t>Gewinnwachstum 5J in %</t>
        </is>
      </c>
      <c r="B86" s="5" t="inlineStr">
        <is>
          <t>Earnings Growth 5Y in %</t>
        </is>
      </c>
      <c r="C86" t="n">
        <v>-20.28</v>
      </c>
      <c r="D86" t="n">
        <v>-26.21</v>
      </c>
      <c r="E86" t="n">
        <v>-56.25</v>
      </c>
      <c r="F86" t="n">
        <v>-46.92</v>
      </c>
      <c r="G86" t="n">
        <v>-58.45</v>
      </c>
      <c r="H86" t="inlineStr">
        <is>
          <t>-</t>
        </is>
      </c>
      <c r="I86" t="inlineStr">
        <is>
          <t>-</t>
        </is>
      </c>
      <c r="J86" t="inlineStr">
        <is>
          <t>-</t>
        </is>
      </c>
      <c r="K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c r="J87" t="inlineStr">
        <is>
          <t>-</t>
        </is>
      </c>
      <c r="K87" t="inlineStr">
        <is>
          <t>-</t>
        </is>
      </c>
    </row>
    <row r="88">
      <c r="A88" s="5" t="inlineStr">
        <is>
          <t>PEG Ratio</t>
        </is>
      </c>
      <c r="B88" s="5" t="inlineStr">
        <is>
          <t>KGW Kurs/Gewinn/Wachstum</t>
        </is>
      </c>
      <c r="C88" t="n">
        <v>-0.58</v>
      </c>
      <c r="D88" t="n">
        <v>-0.4</v>
      </c>
      <c r="E88" t="n">
        <v>-0.2</v>
      </c>
      <c r="F88" t="n">
        <v>-0.24</v>
      </c>
      <c r="G88" t="n">
        <v>-0.28</v>
      </c>
      <c r="H88" t="inlineStr">
        <is>
          <t>-</t>
        </is>
      </c>
      <c r="I88" t="inlineStr">
        <is>
          <t>-</t>
        </is>
      </c>
      <c r="J88" t="inlineStr">
        <is>
          <t>-</t>
        </is>
      </c>
      <c r="K88" t="inlineStr">
        <is>
          <t>-</t>
        </is>
      </c>
    </row>
    <row r="89">
      <c r="A89" s="5" t="inlineStr">
        <is>
          <t>EBIT-Wachstum 1J in %</t>
        </is>
      </c>
      <c r="B89" s="5" t="inlineStr">
        <is>
          <t>EBIT Growth 1Y in %</t>
        </is>
      </c>
      <c r="C89" t="n">
        <v>48.6</v>
      </c>
      <c r="D89" t="n">
        <v>4.9</v>
      </c>
      <c r="E89" t="n">
        <v>-12.22</v>
      </c>
      <c r="F89" t="n">
        <v>21.27</v>
      </c>
      <c r="G89" t="n">
        <v>9.890000000000001</v>
      </c>
      <c r="H89" t="n">
        <v>-1116.32</v>
      </c>
      <c r="I89" t="n">
        <v>-106.84</v>
      </c>
      <c r="J89" t="n">
        <v>39.13</v>
      </c>
      <c r="K89" t="n">
        <v>37.23</v>
      </c>
    </row>
    <row r="90">
      <c r="A90" s="5" t="inlineStr">
        <is>
          <t>EBIT-Wachstum 3J in %</t>
        </is>
      </c>
      <c r="B90" s="5" t="inlineStr">
        <is>
          <t>EBIT Growth 3Y in %</t>
        </is>
      </c>
      <c r="C90" t="n">
        <v>13.76</v>
      </c>
      <c r="D90" t="n">
        <v>4.65</v>
      </c>
      <c r="E90" t="n">
        <v>6.31</v>
      </c>
      <c r="F90" t="n">
        <v>-361.72</v>
      </c>
      <c r="G90" t="n">
        <v>-404.42</v>
      </c>
      <c r="H90" t="n">
        <v>-394.68</v>
      </c>
      <c r="I90" t="n">
        <v>-10.16</v>
      </c>
      <c r="J90" t="inlineStr">
        <is>
          <t>-</t>
        </is>
      </c>
      <c r="K90" t="inlineStr">
        <is>
          <t>-</t>
        </is>
      </c>
    </row>
    <row r="91">
      <c r="A91" s="5" t="inlineStr">
        <is>
          <t>EBIT-Wachstum 5J in %</t>
        </is>
      </c>
      <c r="B91" s="5" t="inlineStr">
        <is>
          <t>EBIT Growth 5Y in %</t>
        </is>
      </c>
      <c r="C91" t="n">
        <v>14.49</v>
      </c>
      <c r="D91" t="n">
        <v>-218.5</v>
      </c>
      <c r="E91" t="n">
        <v>-240.84</v>
      </c>
      <c r="F91" t="n">
        <v>-230.57</v>
      </c>
      <c r="G91" t="n">
        <v>-227.38</v>
      </c>
      <c r="H91" t="inlineStr">
        <is>
          <t>-</t>
        </is>
      </c>
      <c r="I91" t="inlineStr">
        <is>
          <t>-</t>
        </is>
      </c>
      <c r="J91" t="inlineStr">
        <is>
          <t>-</t>
        </is>
      </c>
      <c r="K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c r="J92" t="inlineStr">
        <is>
          <t>-</t>
        </is>
      </c>
      <c r="K92" t="inlineStr">
        <is>
          <t>-</t>
        </is>
      </c>
    </row>
    <row r="93">
      <c r="A93" s="5" t="inlineStr">
        <is>
          <t>Op.Cashflow Wachstum 1J in %</t>
        </is>
      </c>
      <c r="B93" s="5" t="inlineStr">
        <is>
          <t>Op.Cashflow Wachstum 1Y in %</t>
        </is>
      </c>
      <c r="C93" t="n">
        <v>7.31</v>
      </c>
      <c r="D93" t="n">
        <v>1.21</v>
      </c>
      <c r="E93" t="n">
        <v>-12.49</v>
      </c>
      <c r="F93" t="n">
        <v>17.1</v>
      </c>
      <c r="G93" t="n">
        <v>-1.23</v>
      </c>
      <c r="H93" t="n">
        <v>-8.25</v>
      </c>
      <c r="I93" t="n">
        <v>-45.54</v>
      </c>
      <c r="J93" t="n">
        <v>-51.88</v>
      </c>
      <c r="K93" t="inlineStr">
        <is>
          <t>-</t>
        </is>
      </c>
    </row>
    <row r="94">
      <c r="A94" s="5" t="inlineStr">
        <is>
          <t>Op.Cashflow Wachstum 3J in %</t>
        </is>
      </c>
      <c r="B94" s="5" t="inlineStr">
        <is>
          <t>Op.Cashflow Wachstum 3Y in %</t>
        </is>
      </c>
      <c r="C94" t="n">
        <v>-1.32</v>
      </c>
      <c r="D94" t="n">
        <v>1.94</v>
      </c>
      <c r="E94" t="n">
        <v>1.13</v>
      </c>
      <c r="F94" t="n">
        <v>2.54</v>
      </c>
      <c r="G94" t="n">
        <v>-18.34</v>
      </c>
      <c r="H94" t="n">
        <v>-35.22</v>
      </c>
      <c r="I94" t="inlineStr">
        <is>
          <t>-</t>
        </is>
      </c>
      <c r="J94" t="inlineStr">
        <is>
          <t>-</t>
        </is>
      </c>
      <c r="K94" t="inlineStr">
        <is>
          <t>-</t>
        </is>
      </c>
    </row>
    <row r="95">
      <c r="A95" s="5" t="inlineStr">
        <is>
          <t>Op.Cashflow Wachstum 5J in %</t>
        </is>
      </c>
      <c r="B95" s="5" t="inlineStr">
        <is>
          <t>Op.Cashflow Wachstum 5Y in %</t>
        </is>
      </c>
      <c r="C95" t="n">
        <v>2.38</v>
      </c>
      <c r="D95" t="n">
        <v>-0.73</v>
      </c>
      <c r="E95" t="n">
        <v>-10.08</v>
      </c>
      <c r="F95" t="n">
        <v>-17.96</v>
      </c>
      <c r="G95" t="inlineStr">
        <is>
          <t>-</t>
        </is>
      </c>
      <c r="H95" t="inlineStr">
        <is>
          <t>-</t>
        </is>
      </c>
      <c r="I95" t="inlineStr">
        <is>
          <t>-</t>
        </is>
      </c>
      <c r="J95" t="inlineStr">
        <is>
          <t>-</t>
        </is>
      </c>
      <c r="K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c r="J96" t="inlineStr">
        <is>
          <t>-</t>
        </is>
      </c>
      <c r="K96" t="inlineStr">
        <is>
          <t>-</t>
        </is>
      </c>
    </row>
    <row r="97">
      <c r="A97" s="5" t="inlineStr">
        <is>
          <t>Working Capital in Mio</t>
        </is>
      </c>
      <c r="B97" s="5" t="inlineStr">
        <is>
          <t>Working Capital in M</t>
        </is>
      </c>
      <c r="C97" t="n">
        <v>757</v>
      </c>
      <c r="D97" t="n">
        <v>797</v>
      </c>
      <c r="E97" t="n">
        <v>547</v>
      </c>
      <c r="F97" t="n">
        <v>434</v>
      </c>
      <c r="G97" t="n">
        <v>116.3</v>
      </c>
      <c r="H97" t="n">
        <v>-265.3</v>
      </c>
      <c r="I97" t="n">
        <v>655.4</v>
      </c>
      <c r="J97" t="n">
        <v>441.7</v>
      </c>
      <c r="K97" t="n">
        <v>477.5</v>
      </c>
      <c r="L97" t="n">
        <v>347.7</v>
      </c>
    </row>
  </sheetData>
  <pageMargins bottom="1" footer="0.5" header="0.5" left="0.75" right="0.75" top="1"/>
</worksheet>
</file>

<file path=xl/worksheets/sheet71.xml><?xml version="1.0" encoding="utf-8"?>
<worksheet xmlns="http://schemas.openxmlformats.org/spreadsheetml/2006/main">
  <sheetPr>
    <outlinePr summaryBelow="1" summaryRight="1"/>
    <pageSetUpPr/>
  </sheetPr>
  <dimension ref="A1:W8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1"/>
    <col customWidth="1" max="14" min="14" width="20"/>
    <col customWidth="1" max="15" min="15" width="10"/>
    <col customWidth="1" max="16" min="16" width="11"/>
    <col customWidth="1" max="17" min="17" width="21"/>
    <col customWidth="1" max="18" min="18" width="11"/>
    <col customWidth="1" max="19" min="19" width="11"/>
    <col customWidth="1" max="20" min="20" width="11"/>
    <col customWidth="1" max="21" min="21" width="11"/>
    <col customWidth="1" max="22" min="22" width="10"/>
    <col customWidth="1" max="23" min="23" width="8"/>
  </cols>
  <sheetData>
    <row r="1">
      <c r="A1" s="1" t="inlineStr">
        <is>
          <t xml:space="preserve">PRUDENTIAL </t>
        </is>
      </c>
      <c r="B1" s="2" t="inlineStr">
        <is>
          <t>WKN: 852069  ISIN: GB0007099541  US-Symbol:PUKPF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1848</t>
        </is>
      </c>
      <c r="C4" s="5" t="inlineStr">
        <is>
          <t>Telefon / Phone</t>
        </is>
      </c>
      <c r="D4" s="5" t="inlineStr"/>
      <c r="E4" t="inlineStr">
        <is>
          <t>+44-20-7220-7588</t>
        </is>
      </c>
      <c r="G4" t="inlineStr">
        <is>
          <t>11.03.2020</t>
        </is>
      </c>
      <c r="H4" t="inlineStr">
        <is>
          <t>Q4 Result</t>
        </is>
      </c>
      <c r="J4" t="inlineStr">
        <is>
          <t>BlackRock, Inc.</t>
        </is>
      </c>
      <c r="L4" t="inlineStr">
        <is>
          <t>5,08%</t>
        </is>
      </c>
    </row>
    <row r="5">
      <c r="A5" s="5" t="inlineStr">
        <is>
          <t>Ticker</t>
        </is>
      </c>
      <c r="B5" t="inlineStr">
        <is>
          <t>PRU</t>
        </is>
      </c>
      <c r="C5" s="5" t="inlineStr">
        <is>
          <t>Fax</t>
        </is>
      </c>
      <c r="D5" s="5" t="inlineStr"/>
      <c r="E5" t="inlineStr">
        <is>
          <t>-</t>
        </is>
      </c>
      <c r="G5" t="inlineStr">
        <is>
          <t>23.03.2020</t>
        </is>
      </c>
      <c r="H5" t="inlineStr">
        <is>
          <t>Publication Of Annual Report</t>
        </is>
      </c>
      <c r="J5" t="inlineStr">
        <is>
          <t>Capital Group Companies, Inc.</t>
        </is>
      </c>
      <c r="L5" t="inlineStr">
        <is>
          <t>4,93%</t>
        </is>
      </c>
    </row>
    <row r="6">
      <c r="A6" s="5" t="inlineStr">
        <is>
          <t>Gelistet Seit / Listed Since</t>
        </is>
      </c>
      <c r="B6" t="inlineStr">
        <is>
          <t>-</t>
        </is>
      </c>
      <c r="C6" s="5" t="inlineStr">
        <is>
          <t>Internet</t>
        </is>
      </c>
      <c r="D6" s="5" t="inlineStr"/>
      <c r="E6" t="inlineStr">
        <is>
          <t>http://www.prudential.co.uk</t>
        </is>
      </c>
      <c r="G6" t="inlineStr">
        <is>
          <t>14.05.2020</t>
        </is>
      </c>
      <c r="H6" t="inlineStr">
        <is>
          <t>Annual General Meeting</t>
        </is>
      </c>
      <c r="J6" t="inlineStr">
        <is>
          <t>Freefloat</t>
        </is>
      </c>
      <c r="L6" t="inlineStr">
        <is>
          <t>89,99%</t>
        </is>
      </c>
    </row>
    <row r="7">
      <c r="A7" s="5" t="inlineStr">
        <is>
          <t>Nominalwert / Nominal Value</t>
        </is>
      </c>
      <c r="B7" t="inlineStr">
        <is>
          <t>0,05</t>
        </is>
      </c>
      <c r="C7" s="5" t="inlineStr">
        <is>
          <t>Inv. Relations Telefon / Phone</t>
        </is>
      </c>
      <c r="D7" s="5" t="inlineStr"/>
      <c r="E7" t="inlineStr">
        <is>
          <t>+44-20-7548-3300</t>
        </is>
      </c>
      <c r="G7" t="inlineStr">
        <is>
          <t>15.05.2020</t>
        </is>
      </c>
      <c r="H7" t="inlineStr">
        <is>
          <t>Dividend Payout</t>
        </is>
      </c>
    </row>
    <row r="8">
      <c r="A8" s="5" t="inlineStr">
        <is>
          <t>Land / Country</t>
        </is>
      </c>
      <c r="B8" t="inlineStr">
        <is>
          <t>Großbritannien</t>
        </is>
      </c>
      <c r="C8" s="5" t="inlineStr">
        <is>
          <t>Inv. Relations E-Mail</t>
        </is>
      </c>
      <c r="D8" s="5" t="inlineStr"/>
      <c r="E8" t="inlineStr">
        <is>
          <t>investor.relations@prudential.co.uk</t>
        </is>
      </c>
      <c r="G8" t="inlineStr">
        <is>
          <t>11.08.2020</t>
        </is>
      </c>
      <c r="H8" t="inlineStr">
        <is>
          <t>Score Half Year</t>
        </is>
      </c>
    </row>
    <row r="9">
      <c r="A9" s="5" t="inlineStr">
        <is>
          <t>Währung / Currency</t>
        </is>
      </c>
      <c r="B9" t="inlineStr">
        <is>
          <t>GBP</t>
        </is>
      </c>
      <c r="C9" s="5" t="inlineStr">
        <is>
          <t>Kontaktperson / Contact Person</t>
        </is>
      </c>
      <c r="D9" s="5" t="inlineStr"/>
      <c r="E9" t="inlineStr">
        <is>
          <t>William Elderkin</t>
        </is>
      </c>
    </row>
    <row r="10">
      <c r="A10" s="5" t="inlineStr">
        <is>
          <t>Branche / Industry</t>
        </is>
      </c>
      <c r="B10" t="inlineStr">
        <is>
          <t>Insurance</t>
        </is>
      </c>
      <c r="C10" s="5" t="inlineStr"/>
      <c r="D10" s="5" t="inlineStr"/>
    </row>
    <row r="11">
      <c r="A11" s="5" t="inlineStr">
        <is>
          <t>Sektor / Sector</t>
        </is>
      </c>
      <c r="B11" t="inlineStr">
        <is>
          <t>Financial Sector</t>
        </is>
      </c>
    </row>
    <row r="12">
      <c r="A12" s="5" t="inlineStr">
        <is>
          <t>Typ / Genre</t>
        </is>
      </c>
      <c r="B12" t="inlineStr">
        <is>
          <t>Stammaktie</t>
        </is>
      </c>
    </row>
    <row r="13">
      <c r="A13" s="5" t="inlineStr">
        <is>
          <t>Adresse / Address</t>
        </is>
      </c>
      <c r="B13" t="inlineStr">
        <is>
          <t>Prudential PLC1 Angel Court  UK-London EC2R 7AG</t>
        </is>
      </c>
    </row>
    <row r="14">
      <c r="A14" s="5" t="inlineStr">
        <is>
          <t>Management</t>
        </is>
      </c>
      <c r="B14" t="inlineStr">
        <is>
          <t>Mike Wells, Mark FitzPatrick, James Turner, Jolene Chen, Michael Falcon, Nic Nicandrou, Al-Noor Ramji</t>
        </is>
      </c>
    </row>
    <row r="15">
      <c r="A15" s="5" t="inlineStr">
        <is>
          <t>Aufsichtsrat / Board</t>
        </is>
      </c>
      <c r="B15" t="inlineStr">
        <is>
          <t>Paul Manduca, Mike Wells, Mark FitzPatrick, James Turner, Philip Remnant, Jeremy Anderson, Sir Howard Davies, David Law, Kai Nargolwala, Anthony Nightingale, Alice Schroeder, Tom Watjen, Fields Wicker-Miurin, Amy Yip</t>
        </is>
      </c>
    </row>
    <row r="16">
      <c r="A16" s="5" t="inlineStr">
        <is>
          <t>Beschreibung</t>
        </is>
      </c>
      <c r="B16" t="inlineStr">
        <is>
          <t>Prudential plc ist eines der führenden Finanzdienstleistungsunternehmen weltweit. Neben einem breiten Spektrum an Versicherungsprodukten und Fonds bietet die Unternehmensgruppe Leistungen als Direktbank an. Dazu gehören neben Internet- und Telefon-Banking auch der Abschluss von Hypotheken. Copyright 2014 FINANCE BASE AG</t>
        </is>
      </c>
    </row>
    <row r="17">
      <c r="A17" s="5" t="inlineStr">
        <is>
          <t>Profile</t>
        </is>
      </c>
      <c r="B17" t="inlineStr">
        <is>
          <t>Prudential plc one of the leading financial services companies in the world. In addition to a wide range of insurance products and fund the Group offers services as a direct bank. These include not only Internet and telephone banking, the conclusion of mortgages.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93736</v>
      </c>
      <c r="D20" t="n">
        <v>24931</v>
      </c>
      <c r="E20" t="n">
        <v>86562</v>
      </c>
      <c r="F20" t="n">
        <v>71842</v>
      </c>
      <c r="G20" t="n">
        <v>41305</v>
      </c>
      <c r="H20" t="n">
        <v>60126</v>
      </c>
      <c r="I20" t="n">
        <v>52375</v>
      </c>
      <c r="J20" t="n">
        <v>55476</v>
      </c>
      <c r="K20" t="n">
        <v>36506</v>
      </c>
      <c r="L20" t="n">
        <v>47646</v>
      </c>
      <c r="M20" t="n">
        <v>48099</v>
      </c>
      <c r="N20" t="n">
        <v>-10267</v>
      </c>
      <c r="O20" t="n">
        <v>32866</v>
      </c>
      <c r="P20" t="n">
        <v>35945</v>
      </c>
      <c r="Q20" t="n">
        <v>41125</v>
      </c>
      <c r="R20" t="n">
        <v>30651</v>
      </c>
      <c r="S20" t="n">
        <v>29009</v>
      </c>
      <c r="T20" t="n">
        <v>23477</v>
      </c>
      <c r="U20" t="n">
        <v>24637</v>
      </c>
      <c r="V20" t="n">
        <v>28258</v>
      </c>
      <c r="W20" t="inlineStr">
        <is>
          <t>-</t>
        </is>
      </c>
    </row>
    <row r="21">
      <c r="A21" s="5" t="inlineStr">
        <is>
          <t>Operatives Ergebnis (EBIT)</t>
        </is>
      </c>
      <c r="B21" s="5" t="inlineStr">
        <is>
          <t>EBIT Earning Before Interest &amp; Tax</t>
        </is>
      </c>
      <c r="C21" t="n">
        <v>2287</v>
      </c>
      <c r="D21" t="n">
        <v>3428</v>
      </c>
      <c r="E21" t="n">
        <v>4093</v>
      </c>
      <c r="F21" t="n">
        <v>3390</v>
      </c>
      <c r="G21" t="n">
        <v>3395</v>
      </c>
      <c r="H21" t="n">
        <v>3192</v>
      </c>
      <c r="I21" t="n">
        <v>2240</v>
      </c>
      <c r="J21" t="n">
        <v>3188</v>
      </c>
      <c r="K21" t="n">
        <v>1926</v>
      </c>
      <c r="L21" t="n">
        <v>2072</v>
      </c>
      <c r="M21" t="n">
        <v>1564</v>
      </c>
      <c r="N21" t="n">
        <v>-2074</v>
      </c>
      <c r="O21" t="n">
        <v>1185</v>
      </c>
      <c r="P21" t="n">
        <v>2071</v>
      </c>
      <c r="Q21" t="n">
        <v>2145</v>
      </c>
      <c r="R21" t="n">
        <v>650</v>
      </c>
      <c r="S21" t="n">
        <v>492</v>
      </c>
      <c r="T21" t="n">
        <v>556</v>
      </c>
      <c r="U21" t="n">
        <v>749</v>
      </c>
      <c r="V21" t="n">
        <v>1021</v>
      </c>
      <c r="W21" t="inlineStr">
        <is>
          <t>-</t>
        </is>
      </c>
    </row>
    <row r="22">
      <c r="A22" s="5" t="inlineStr">
        <is>
          <t>Finanzergebnis</t>
        </is>
      </c>
      <c r="B22" s="5" t="inlineStr">
        <is>
          <t>Financial Result</t>
        </is>
      </c>
      <c r="C22" t="inlineStr">
        <is>
          <t>-</t>
        </is>
      </c>
      <c r="D22" t="n">
        <v>207</v>
      </c>
      <c r="E22" t="n">
        <v>-797</v>
      </c>
      <c r="F22" t="n">
        <v>-1115</v>
      </c>
      <c r="G22" t="n">
        <v>-247</v>
      </c>
      <c r="H22" t="n">
        <v>-578</v>
      </c>
      <c r="I22" t="n">
        <v>-605</v>
      </c>
      <c r="J22" t="n">
        <v>-378</v>
      </c>
      <c r="K22" t="n">
        <v>17</v>
      </c>
      <c r="L22" t="n">
        <v>-611</v>
      </c>
      <c r="M22" t="n">
        <v>-818</v>
      </c>
      <c r="N22" t="n">
        <v>1624</v>
      </c>
      <c r="O22" t="n">
        <v>-19</v>
      </c>
      <c r="P22" t="inlineStr">
        <is>
          <t>-</t>
        </is>
      </c>
      <c r="Q22" t="inlineStr">
        <is>
          <t>-</t>
        </is>
      </c>
      <c r="R22" t="inlineStr">
        <is>
          <t>-</t>
        </is>
      </c>
      <c r="S22" t="n">
        <v>-142</v>
      </c>
      <c r="T22" t="n">
        <v>-72</v>
      </c>
      <c r="U22" t="n">
        <v>-364</v>
      </c>
      <c r="V22" t="n">
        <v>-74</v>
      </c>
      <c r="W22" t="inlineStr">
        <is>
          <t>-</t>
        </is>
      </c>
    </row>
    <row r="23">
      <c r="A23" s="5" t="inlineStr">
        <is>
          <t>Ergebnis vor Steuer (EBT)</t>
        </is>
      </c>
      <c r="B23" s="5" t="inlineStr">
        <is>
          <t>EBT Earning Before Tax</t>
        </is>
      </c>
      <c r="C23" t="n">
        <v>2287</v>
      </c>
      <c r="D23" t="n">
        <v>3635</v>
      </c>
      <c r="E23" t="n">
        <v>3296</v>
      </c>
      <c r="F23" t="n">
        <v>2275</v>
      </c>
      <c r="G23" t="n">
        <v>3148</v>
      </c>
      <c r="H23" t="n">
        <v>2614</v>
      </c>
      <c r="I23" t="n">
        <v>1635</v>
      </c>
      <c r="J23" t="n">
        <v>2810</v>
      </c>
      <c r="K23" t="n">
        <v>1943</v>
      </c>
      <c r="L23" t="n">
        <v>1461</v>
      </c>
      <c r="M23" t="n">
        <v>746</v>
      </c>
      <c r="N23" t="n">
        <v>-450</v>
      </c>
      <c r="O23" t="n">
        <v>1166</v>
      </c>
      <c r="P23" t="n">
        <v>2071</v>
      </c>
      <c r="Q23" t="n">
        <v>2145</v>
      </c>
      <c r="R23" t="n">
        <v>650</v>
      </c>
      <c r="S23" t="n">
        <v>350</v>
      </c>
      <c r="T23" t="n">
        <v>484</v>
      </c>
      <c r="U23" t="n">
        <v>385</v>
      </c>
      <c r="V23" t="n">
        <v>947</v>
      </c>
      <c r="W23" t="inlineStr">
        <is>
          <t>-</t>
        </is>
      </c>
    </row>
    <row r="24">
      <c r="A24" s="5" t="inlineStr">
        <is>
          <t>Steuern auf Einkommen und Ertrag</t>
        </is>
      </c>
      <c r="B24" s="5" t="inlineStr">
        <is>
          <t>Taxes on income and earnings</t>
        </is>
      </c>
      <c r="C24" t="n">
        <v>365</v>
      </c>
      <c r="D24" t="n">
        <v>622</v>
      </c>
      <c r="E24" t="n">
        <v>906</v>
      </c>
      <c r="F24" t="n">
        <v>354</v>
      </c>
      <c r="G24" t="n">
        <v>569</v>
      </c>
      <c r="H24" t="n">
        <v>398</v>
      </c>
      <c r="I24" t="n">
        <v>289</v>
      </c>
      <c r="J24" t="n">
        <v>613</v>
      </c>
      <c r="K24" t="n">
        <v>449</v>
      </c>
      <c r="L24" t="n">
        <v>25</v>
      </c>
      <c r="M24" t="n">
        <v>55</v>
      </c>
      <c r="N24" t="n">
        <v>-59</v>
      </c>
      <c r="O24" t="n">
        <v>382</v>
      </c>
      <c r="P24" t="n">
        <v>1196</v>
      </c>
      <c r="Q24" t="n">
        <v>1388</v>
      </c>
      <c r="R24" t="n">
        <v>232</v>
      </c>
      <c r="S24" t="n">
        <v>144</v>
      </c>
      <c r="T24" t="n">
        <v>44</v>
      </c>
      <c r="U24" t="n">
        <v>21</v>
      </c>
      <c r="V24" t="n">
        <v>314</v>
      </c>
      <c r="W24" t="inlineStr">
        <is>
          <t>-</t>
        </is>
      </c>
    </row>
    <row r="25">
      <c r="A25" s="5" t="inlineStr">
        <is>
          <t>Ergebnis nach Steuer</t>
        </is>
      </c>
      <c r="B25" s="5" t="inlineStr">
        <is>
          <t>Earnings after tax</t>
        </is>
      </c>
      <c r="C25" t="n">
        <v>1922</v>
      </c>
      <c r="D25" t="n">
        <v>3013</v>
      </c>
      <c r="E25" t="n">
        <v>2390</v>
      </c>
      <c r="F25" t="n">
        <v>1921</v>
      </c>
      <c r="G25" t="n">
        <v>2579</v>
      </c>
      <c r="H25" t="n">
        <v>2216</v>
      </c>
      <c r="I25" t="n">
        <v>1346</v>
      </c>
      <c r="J25" t="n">
        <v>2197</v>
      </c>
      <c r="K25" t="n">
        <v>1494</v>
      </c>
      <c r="L25" t="n">
        <v>1436</v>
      </c>
      <c r="M25" t="n">
        <v>691</v>
      </c>
      <c r="N25" t="n">
        <v>-391</v>
      </c>
      <c r="O25" t="n">
        <v>784</v>
      </c>
      <c r="P25" t="n">
        <v>875</v>
      </c>
      <c r="Q25" t="n">
        <v>757</v>
      </c>
      <c r="R25" t="n">
        <v>418</v>
      </c>
      <c r="S25" t="n">
        <v>206</v>
      </c>
      <c r="T25" t="n">
        <v>440</v>
      </c>
      <c r="U25" t="n">
        <v>364</v>
      </c>
      <c r="V25" t="n">
        <v>633</v>
      </c>
      <c r="W25" t="inlineStr">
        <is>
          <t>-</t>
        </is>
      </c>
    </row>
    <row r="26">
      <c r="A26" s="5" t="inlineStr">
        <is>
          <t>Minderheitenanteil</t>
        </is>
      </c>
      <c r="B26" s="5" t="inlineStr">
        <is>
          <t>Minority Share</t>
        </is>
      </c>
      <c r="C26" t="n">
        <v>9</v>
      </c>
      <c r="D26" t="n">
        <v>-3</v>
      </c>
      <c r="E26" t="n">
        <v>-1</v>
      </c>
      <c r="F26" t="inlineStr">
        <is>
          <t>-</t>
        </is>
      </c>
      <c r="G26" t="inlineStr">
        <is>
          <t>-</t>
        </is>
      </c>
      <c r="H26" t="inlineStr">
        <is>
          <t>-</t>
        </is>
      </c>
      <c r="I26" t="inlineStr">
        <is>
          <t>-</t>
        </is>
      </c>
      <c r="J26" t="inlineStr">
        <is>
          <t>-</t>
        </is>
      </c>
      <c r="K26" t="n">
        <v>-4</v>
      </c>
      <c r="L26" t="n">
        <v>-5</v>
      </c>
      <c r="M26" t="n">
        <v>-1</v>
      </c>
      <c r="N26" t="n">
        <v>-5</v>
      </c>
      <c r="O26" t="n">
        <v>-3</v>
      </c>
      <c r="P26" t="n">
        <v>-1</v>
      </c>
      <c r="Q26" t="n">
        <v>-12</v>
      </c>
      <c r="R26" t="n">
        <v>10</v>
      </c>
      <c r="S26" t="n">
        <v>2</v>
      </c>
      <c r="T26" t="n">
        <v>9</v>
      </c>
      <c r="U26" t="n">
        <v>25</v>
      </c>
      <c r="V26" t="n">
        <v>24</v>
      </c>
      <c r="W26" t="inlineStr">
        <is>
          <t>-</t>
        </is>
      </c>
    </row>
    <row r="27">
      <c r="A27" s="5" t="inlineStr">
        <is>
          <t>Jahresüberschuss/-fehlbetrag</t>
        </is>
      </c>
      <c r="B27" s="5" t="inlineStr">
        <is>
          <t>Net Profit</t>
        </is>
      </c>
      <c r="C27" t="n">
        <v>792</v>
      </c>
      <c r="D27" t="n">
        <v>3010</v>
      </c>
      <c r="E27" t="n">
        <v>2389</v>
      </c>
      <c r="F27" t="n">
        <v>1921</v>
      </c>
      <c r="G27" t="n">
        <v>2579</v>
      </c>
      <c r="H27" t="n">
        <v>2216</v>
      </c>
      <c r="I27" t="n">
        <v>1346</v>
      </c>
      <c r="J27" t="n">
        <v>2197</v>
      </c>
      <c r="K27" t="n">
        <v>1490</v>
      </c>
      <c r="L27" t="n">
        <v>1431</v>
      </c>
      <c r="M27" t="n">
        <v>676</v>
      </c>
      <c r="N27" t="n">
        <v>-396</v>
      </c>
      <c r="O27" t="n">
        <v>1022</v>
      </c>
      <c r="P27" t="n">
        <v>874</v>
      </c>
      <c r="Q27" t="n">
        <v>748</v>
      </c>
      <c r="R27" t="n">
        <v>428</v>
      </c>
      <c r="S27" t="n">
        <v>208</v>
      </c>
      <c r="T27" t="n">
        <v>449</v>
      </c>
      <c r="U27" t="n">
        <v>389</v>
      </c>
      <c r="V27" t="n">
        <v>657</v>
      </c>
      <c r="W27" t="inlineStr">
        <is>
          <t>-</t>
        </is>
      </c>
    </row>
    <row r="28">
      <c r="A28" s="5" t="inlineStr">
        <is>
          <t>Summe Aktiva</t>
        </is>
      </c>
      <c r="B28" s="5" t="inlineStr">
        <is>
          <t>Total Assets</t>
        </is>
      </c>
      <c r="C28" t="n">
        <v>454214</v>
      </c>
      <c r="D28" t="n">
        <v>508645</v>
      </c>
      <c r="E28" t="n">
        <v>493941</v>
      </c>
      <c r="F28" t="n">
        <v>470498</v>
      </c>
      <c r="G28" t="n">
        <v>386985</v>
      </c>
      <c r="H28" t="n">
        <v>369204</v>
      </c>
      <c r="I28" t="n">
        <v>325932</v>
      </c>
      <c r="J28" t="n">
        <v>310253</v>
      </c>
      <c r="K28" t="n">
        <v>273580</v>
      </c>
      <c r="L28" t="n">
        <v>260806</v>
      </c>
      <c r="M28" t="n">
        <v>227754</v>
      </c>
      <c r="N28" t="n">
        <v>215542</v>
      </c>
      <c r="O28" t="n">
        <v>219744</v>
      </c>
      <c r="P28" t="n">
        <v>216520</v>
      </c>
      <c r="Q28" t="n">
        <v>207377</v>
      </c>
      <c r="R28" t="n">
        <v>174540</v>
      </c>
      <c r="S28" t="n">
        <v>161726</v>
      </c>
      <c r="T28" t="n">
        <v>152161</v>
      </c>
      <c r="U28" t="n">
        <v>156769</v>
      </c>
      <c r="V28" t="n">
        <v>154950</v>
      </c>
      <c r="W28" t="inlineStr">
        <is>
          <t>-</t>
        </is>
      </c>
    </row>
    <row r="29">
      <c r="A29" s="5" t="inlineStr">
        <is>
          <t>Summe Fremdkapital</t>
        </is>
      </c>
      <c r="B29" s="5" t="inlineStr">
        <is>
          <t>Total Liabilities</t>
        </is>
      </c>
      <c r="C29" t="n">
        <v>434353</v>
      </c>
      <c r="D29" t="n">
        <v>491378</v>
      </c>
      <c r="E29" t="n">
        <v>477847</v>
      </c>
      <c r="F29" t="n">
        <v>455831</v>
      </c>
      <c r="G29" t="n">
        <v>374029</v>
      </c>
      <c r="H29" t="n">
        <v>357391</v>
      </c>
      <c r="I29" t="n">
        <v>316281</v>
      </c>
      <c r="J29" t="n">
        <v>299889</v>
      </c>
      <c r="K29" t="n">
        <v>264420</v>
      </c>
      <c r="L29" t="n">
        <v>252731</v>
      </c>
      <c r="M29" t="n">
        <v>221451</v>
      </c>
      <c r="N29" t="n">
        <v>210429</v>
      </c>
      <c r="O29" t="n">
        <v>213441</v>
      </c>
      <c r="P29" t="n">
        <v>210900</v>
      </c>
      <c r="Q29" t="n">
        <v>202011</v>
      </c>
      <c r="R29" t="n">
        <v>170188</v>
      </c>
      <c r="S29" t="n">
        <v>158341</v>
      </c>
      <c r="T29" t="n">
        <v>148385</v>
      </c>
      <c r="U29" t="n">
        <v>152627</v>
      </c>
      <c r="V29" t="n">
        <v>150656</v>
      </c>
      <c r="W29" t="inlineStr">
        <is>
          <t>-</t>
        </is>
      </c>
    </row>
    <row r="30">
      <c r="A30" s="5" t="inlineStr">
        <is>
          <t>Minderheitenanteil</t>
        </is>
      </c>
      <c r="B30" s="5" t="inlineStr">
        <is>
          <t>Minority Share</t>
        </is>
      </c>
      <c r="C30" t="n">
        <v>192</v>
      </c>
      <c r="D30" t="n">
        <v>18</v>
      </c>
      <c r="E30" t="n">
        <v>7</v>
      </c>
      <c r="F30" t="n">
        <v>1</v>
      </c>
      <c r="G30" t="n">
        <v>1</v>
      </c>
      <c r="H30" t="n">
        <v>1</v>
      </c>
      <c r="I30" t="n">
        <v>1</v>
      </c>
      <c r="J30" t="n">
        <v>5</v>
      </c>
      <c r="K30" t="n">
        <v>43</v>
      </c>
      <c r="L30" t="n">
        <v>44</v>
      </c>
      <c r="M30" t="n">
        <v>32</v>
      </c>
      <c r="N30" t="n">
        <v>55</v>
      </c>
      <c r="O30" t="n">
        <v>102</v>
      </c>
      <c r="P30" t="n">
        <v>132</v>
      </c>
      <c r="Q30" t="n">
        <v>172</v>
      </c>
      <c r="R30" t="n">
        <v>71</v>
      </c>
      <c r="S30" t="n">
        <v>107</v>
      </c>
      <c r="T30" t="n">
        <v>108</v>
      </c>
      <c r="U30" t="n">
        <v>192</v>
      </c>
      <c r="V30" t="n">
        <v>323</v>
      </c>
      <c r="W30" t="inlineStr">
        <is>
          <t>-</t>
        </is>
      </c>
    </row>
    <row r="31">
      <c r="A31" s="5" t="inlineStr">
        <is>
          <t>Summe Eigenkapital</t>
        </is>
      </c>
      <c r="B31" s="5" t="inlineStr">
        <is>
          <t>Equity</t>
        </is>
      </c>
      <c r="C31" t="n">
        <v>19477</v>
      </c>
      <c r="D31" t="n">
        <v>17249</v>
      </c>
      <c r="E31" t="n">
        <v>16087</v>
      </c>
      <c r="F31" t="n">
        <v>14666</v>
      </c>
      <c r="G31" t="n">
        <v>12955</v>
      </c>
      <c r="H31" t="n">
        <v>11811</v>
      </c>
      <c r="I31" t="n">
        <v>9650</v>
      </c>
      <c r="J31" t="n">
        <v>10359</v>
      </c>
      <c r="K31" t="n">
        <v>9117</v>
      </c>
      <c r="L31" t="n">
        <v>8031</v>
      </c>
      <c r="M31" t="n">
        <v>6271</v>
      </c>
      <c r="N31" t="n">
        <v>5058</v>
      </c>
      <c r="O31" t="n">
        <v>6201</v>
      </c>
      <c r="P31" t="n">
        <v>5488</v>
      </c>
      <c r="Q31" t="n">
        <v>5194</v>
      </c>
      <c r="R31" t="n">
        <v>4281</v>
      </c>
      <c r="S31" t="n">
        <v>3278</v>
      </c>
      <c r="T31" t="n">
        <v>3668</v>
      </c>
      <c r="U31" t="n">
        <v>3950</v>
      </c>
      <c r="V31" t="n">
        <v>3971</v>
      </c>
      <c r="W31" t="inlineStr">
        <is>
          <t>-</t>
        </is>
      </c>
    </row>
    <row r="32">
      <c r="A32" s="5" t="inlineStr">
        <is>
          <t>Summe Passiva</t>
        </is>
      </c>
      <c r="B32" s="5" t="inlineStr">
        <is>
          <t>Liabilities &amp; Shareholder Equity</t>
        </is>
      </c>
      <c r="C32" t="n">
        <v>454214</v>
      </c>
      <c r="D32" t="n">
        <v>508645</v>
      </c>
      <c r="E32" t="n">
        <v>493941</v>
      </c>
      <c r="F32" t="n">
        <v>470498</v>
      </c>
      <c r="G32" t="n">
        <v>386985</v>
      </c>
      <c r="H32" t="n">
        <v>369204</v>
      </c>
      <c r="I32" t="n">
        <v>325932</v>
      </c>
      <c r="J32" t="n">
        <v>310253</v>
      </c>
      <c r="K32" t="n">
        <v>273580</v>
      </c>
      <c r="L32" t="n">
        <v>260806</v>
      </c>
      <c r="M32" t="n">
        <v>227754</v>
      </c>
      <c r="N32" t="n">
        <v>215542</v>
      </c>
      <c r="O32" t="n">
        <v>219744</v>
      </c>
      <c r="P32" t="n">
        <v>216520</v>
      </c>
      <c r="Q32" t="n">
        <v>207377</v>
      </c>
      <c r="R32" t="n">
        <v>174540</v>
      </c>
      <c r="S32" t="n">
        <v>161726</v>
      </c>
      <c r="T32" t="n">
        <v>152161</v>
      </c>
      <c r="U32" t="n">
        <v>156769</v>
      </c>
      <c r="V32" t="n">
        <v>154950</v>
      </c>
      <c r="W32" t="inlineStr">
        <is>
          <t>-</t>
        </is>
      </c>
    </row>
    <row r="33">
      <c r="A33" s="5" t="inlineStr">
        <is>
          <t>Mio.Aktien im Umlauf</t>
        </is>
      </c>
      <c r="B33" s="5" t="inlineStr">
        <is>
          <t>Million shares outstanding</t>
        </is>
      </c>
      <c r="C33" t="n">
        <v>2601</v>
      </c>
      <c r="D33" t="n">
        <v>2593</v>
      </c>
      <c r="E33" t="n">
        <v>2587</v>
      </c>
      <c r="F33" t="n">
        <v>2581</v>
      </c>
      <c r="G33" t="n">
        <v>2572</v>
      </c>
      <c r="H33" t="n">
        <v>2568</v>
      </c>
      <c r="I33" t="n">
        <v>2560</v>
      </c>
      <c r="J33" t="n">
        <v>2557</v>
      </c>
      <c r="K33" t="n">
        <v>2548</v>
      </c>
      <c r="L33" t="n">
        <v>2546</v>
      </c>
      <c r="M33" t="n">
        <v>2532</v>
      </c>
      <c r="N33" t="n">
        <v>2470</v>
      </c>
      <c r="O33" t="n">
        <v>2470</v>
      </c>
      <c r="P33" t="n">
        <v>2444</v>
      </c>
      <c r="Q33" t="n">
        <v>2387</v>
      </c>
      <c r="R33" t="n">
        <v>2129</v>
      </c>
      <c r="S33" t="n">
        <v>1996</v>
      </c>
      <c r="T33" t="n">
        <v>1988</v>
      </c>
      <c r="U33" t="n">
        <v>1978</v>
      </c>
      <c r="V33" t="n">
        <v>1959</v>
      </c>
      <c r="W33" t="n">
        <v>1947</v>
      </c>
    </row>
    <row r="34">
      <c r="A34" s="5" t="inlineStr">
        <is>
          <t>Ergebnis je Aktie (brutto)</t>
        </is>
      </c>
      <c r="B34" s="5" t="inlineStr">
        <is>
          <t>Earnings per share</t>
        </is>
      </c>
      <c r="C34" t="n">
        <v>0.88</v>
      </c>
      <c r="D34" t="n">
        <v>1.4</v>
      </c>
      <c r="E34" t="n">
        <v>1.27</v>
      </c>
      <c r="F34" t="n">
        <v>0.88</v>
      </c>
      <c r="G34" t="n">
        <v>1.22</v>
      </c>
      <c r="H34" t="n">
        <v>1.02</v>
      </c>
      <c r="I34" t="n">
        <v>0.64</v>
      </c>
      <c r="J34" t="n">
        <v>1.1</v>
      </c>
      <c r="K34" t="n">
        <v>0.76</v>
      </c>
      <c r="L34" t="n">
        <v>0.57</v>
      </c>
      <c r="M34" t="n">
        <v>0.29</v>
      </c>
      <c r="N34" t="n">
        <v>-0.18</v>
      </c>
      <c r="O34" t="n">
        <v>0.47</v>
      </c>
      <c r="P34" t="n">
        <v>0.85</v>
      </c>
      <c r="Q34" t="n">
        <v>0.9</v>
      </c>
      <c r="R34" t="n">
        <v>0.31</v>
      </c>
      <c r="S34" t="n">
        <v>0.18</v>
      </c>
      <c r="T34" t="n">
        <v>0.24</v>
      </c>
      <c r="U34" t="n">
        <v>0.19</v>
      </c>
      <c r="V34" t="n">
        <v>0.48</v>
      </c>
      <c r="W34" t="inlineStr">
        <is>
          <t>-</t>
        </is>
      </c>
    </row>
    <row r="35">
      <c r="A35" s="5" t="inlineStr">
        <is>
          <t>Ergebnis je Aktie (unverwässert)</t>
        </is>
      </c>
      <c r="B35" s="5" t="inlineStr">
        <is>
          <t>Basic Earnings per share</t>
        </is>
      </c>
      <c r="C35" t="n">
        <v>0.3</v>
      </c>
      <c r="D35" t="n">
        <v>1.17</v>
      </c>
      <c r="E35" t="n">
        <v>0.93</v>
      </c>
      <c r="F35" t="n">
        <v>0.75</v>
      </c>
      <c r="G35" t="n">
        <v>1.01</v>
      </c>
      <c r="H35" t="n">
        <v>0.87</v>
      </c>
      <c r="I35" t="n">
        <v>0.53</v>
      </c>
      <c r="J35" t="n">
        <v>0.87</v>
      </c>
      <c r="K35" t="n">
        <v>0.59</v>
      </c>
      <c r="L35" t="n">
        <v>0.57</v>
      </c>
      <c r="M35" t="n">
        <v>0.27</v>
      </c>
      <c r="N35" t="n">
        <v>-0.16</v>
      </c>
      <c r="O35" t="n">
        <v>0.42</v>
      </c>
      <c r="P35" t="n">
        <v>0.36</v>
      </c>
      <c r="Q35" t="n">
        <v>0.32</v>
      </c>
      <c r="R35" t="n">
        <v>0.19</v>
      </c>
      <c r="S35" t="n">
        <v>0.13</v>
      </c>
      <c r="T35" t="n">
        <v>0.16</v>
      </c>
      <c r="U35" t="n">
        <v>0.23</v>
      </c>
      <c r="V35" t="n">
        <v>0.3</v>
      </c>
      <c r="W35" t="n">
        <v>0.26</v>
      </c>
    </row>
    <row r="36">
      <c r="A36" s="5" t="inlineStr">
        <is>
          <t>Ergebnis je Aktie (verwässert)</t>
        </is>
      </c>
      <c r="B36" s="5" t="inlineStr">
        <is>
          <t>Diluted Earnings per share</t>
        </is>
      </c>
      <c r="C36" t="n">
        <v>0.3</v>
      </c>
      <c r="D36" t="n">
        <v>1.17</v>
      </c>
      <c r="E36" t="n">
        <v>0.93</v>
      </c>
      <c r="F36" t="n">
        <v>0.75</v>
      </c>
      <c r="G36" t="n">
        <v>1.01</v>
      </c>
      <c r="H36" t="n">
        <v>0.87</v>
      </c>
      <c r="I36" t="n">
        <v>0.53</v>
      </c>
      <c r="J36" t="n">
        <v>0.86</v>
      </c>
      <c r="K36" t="n">
        <v>0.59</v>
      </c>
      <c r="L36" t="n">
        <v>0.57</v>
      </c>
      <c r="M36" t="n">
        <v>0.27</v>
      </c>
      <c r="N36" t="n">
        <v>-0.16</v>
      </c>
      <c r="O36" t="n">
        <v>0.42</v>
      </c>
      <c r="P36" t="n">
        <v>0.36</v>
      </c>
      <c r="Q36" t="n">
        <v>0.32</v>
      </c>
      <c r="R36" t="n">
        <v>0.2</v>
      </c>
      <c r="S36" t="n">
        <v>0.1</v>
      </c>
      <c r="T36" t="n">
        <v>0.23</v>
      </c>
      <c r="U36" t="n">
        <v>0.2</v>
      </c>
      <c r="V36" t="n">
        <v>0.34</v>
      </c>
      <c r="W36" t="n">
        <v>0.24</v>
      </c>
    </row>
    <row r="37">
      <c r="A37" s="5" t="inlineStr">
        <is>
          <t>Dividende je Aktie</t>
        </is>
      </c>
      <c r="B37" s="5" t="inlineStr">
        <is>
          <t>Dividend per share</t>
        </is>
      </c>
      <c r="C37" t="n">
        <v>0.46</v>
      </c>
      <c r="D37" t="n">
        <v>0.49</v>
      </c>
      <c r="E37" t="n">
        <v>0.47</v>
      </c>
      <c r="F37" t="n">
        <v>0.44</v>
      </c>
      <c r="G37" t="n">
        <v>0.39</v>
      </c>
      <c r="H37" t="n">
        <v>0.37</v>
      </c>
      <c r="I37" t="n">
        <v>0.34</v>
      </c>
      <c r="J37" t="n">
        <v>0.29</v>
      </c>
      <c r="K37" t="n">
        <v>0.25</v>
      </c>
      <c r="L37" t="n">
        <v>0.24</v>
      </c>
      <c r="M37" t="n">
        <v>0.2</v>
      </c>
      <c r="N37" t="n">
        <v>0.19</v>
      </c>
      <c r="O37" t="n">
        <v>0.18</v>
      </c>
      <c r="P37" t="n">
        <v>0.17</v>
      </c>
      <c r="Q37" t="n">
        <v>0.16</v>
      </c>
      <c r="R37" t="n">
        <v>0.16</v>
      </c>
      <c r="S37" t="n">
        <v>0.16</v>
      </c>
      <c r="T37" t="n">
        <v>0.26</v>
      </c>
      <c r="U37" t="n">
        <v>0.25</v>
      </c>
      <c r="V37" t="n">
        <v>0.25</v>
      </c>
      <c r="W37" t="n">
        <v>0.23</v>
      </c>
    </row>
    <row r="38">
      <c r="A38" s="5" t="inlineStr">
        <is>
          <t>Sonderdividende je Aktie</t>
        </is>
      </c>
      <c r="B38" s="5" t="inlineStr">
        <is>
          <t>Special Dividend per share</t>
        </is>
      </c>
      <c r="C38" t="inlineStr">
        <is>
          <t>-</t>
        </is>
      </c>
      <c r="D38" t="inlineStr">
        <is>
          <t>-</t>
        </is>
      </c>
      <c r="E38" t="inlineStr">
        <is>
          <t>-</t>
        </is>
      </c>
      <c r="F38" t="n">
        <v>0.1</v>
      </c>
      <c r="G38" t="n">
        <v>0.1</v>
      </c>
      <c r="H38" t="inlineStr">
        <is>
          <t>-</t>
        </is>
      </c>
      <c r="I38" t="inlineStr">
        <is>
          <t>-</t>
        </is>
      </c>
      <c r="J38" t="inlineStr">
        <is>
          <t>-</t>
        </is>
      </c>
      <c r="K38" t="inlineStr">
        <is>
          <t>-</t>
        </is>
      </c>
      <c r="L38" t="inlineStr">
        <is>
          <t>-</t>
        </is>
      </c>
      <c r="M38" t="inlineStr">
        <is>
          <t>-</t>
        </is>
      </c>
      <c r="N38" t="inlineStr">
        <is>
          <t>-</t>
        </is>
      </c>
      <c r="O38" t="inlineStr">
        <is>
          <t>-</t>
        </is>
      </c>
      <c r="P38" t="inlineStr">
        <is>
          <t>-</t>
        </is>
      </c>
      <c r="Q38" t="inlineStr">
        <is>
          <t>-</t>
        </is>
      </c>
      <c r="R38" t="inlineStr">
        <is>
          <t>-</t>
        </is>
      </c>
      <c r="S38" t="inlineStr">
        <is>
          <t>-</t>
        </is>
      </c>
      <c r="T38" t="inlineStr">
        <is>
          <t>-</t>
        </is>
      </c>
      <c r="U38" t="inlineStr">
        <is>
          <t>-</t>
        </is>
      </c>
      <c r="V38" t="inlineStr">
        <is>
          <t>-</t>
        </is>
      </c>
      <c r="W38" t="inlineStr">
        <is>
          <t>-</t>
        </is>
      </c>
    </row>
    <row r="39">
      <c r="A39" s="5" t="inlineStr">
        <is>
          <t>Dividendenausschüttung in Mio</t>
        </is>
      </c>
      <c r="B39" s="5" t="inlineStr">
        <is>
          <t>Dividend Payment in M</t>
        </is>
      </c>
      <c r="C39" t="n">
        <v>1634</v>
      </c>
      <c r="D39" t="n">
        <v>1244</v>
      </c>
      <c r="E39" t="n">
        <v>1159</v>
      </c>
      <c r="F39" t="n">
        <v>1267</v>
      </c>
      <c r="G39" t="n">
        <v>974</v>
      </c>
      <c r="H39" t="n">
        <v>895</v>
      </c>
      <c r="I39" t="n">
        <v>781</v>
      </c>
      <c r="J39" t="n">
        <v>655</v>
      </c>
      <c r="K39" t="n">
        <v>642</v>
      </c>
      <c r="L39" t="n">
        <v>439</v>
      </c>
      <c r="M39" t="n">
        <v>343</v>
      </c>
      <c r="N39" t="n">
        <v>469</v>
      </c>
      <c r="O39" t="n">
        <v>444</v>
      </c>
      <c r="P39" t="n">
        <v>399</v>
      </c>
      <c r="Q39" t="n">
        <v>378</v>
      </c>
      <c r="R39" t="n">
        <v>362</v>
      </c>
      <c r="S39" t="n">
        <v>320</v>
      </c>
      <c r="T39" t="n">
        <v>519</v>
      </c>
      <c r="U39" t="n">
        <v>504</v>
      </c>
      <c r="V39" t="n">
        <v>484</v>
      </c>
      <c r="W39" t="n">
        <v>449</v>
      </c>
    </row>
    <row r="40">
      <c r="A40" s="5" t="inlineStr">
        <is>
          <t>Ertrag</t>
        </is>
      </c>
      <c r="B40" s="5" t="inlineStr">
        <is>
          <t>Income</t>
        </is>
      </c>
      <c r="C40" t="n">
        <v>36.04</v>
      </c>
      <c r="D40" t="n">
        <v>9.609999999999999</v>
      </c>
      <c r="E40" t="n">
        <v>33.46</v>
      </c>
      <c r="F40" t="n">
        <v>27.83</v>
      </c>
      <c r="G40" t="n">
        <v>16.06</v>
      </c>
      <c r="H40" t="n">
        <v>23.42</v>
      </c>
      <c r="I40" t="n">
        <v>20.46</v>
      </c>
      <c r="J40" t="n">
        <v>21.69</v>
      </c>
      <c r="K40" t="n">
        <v>14.33</v>
      </c>
      <c r="L40" t="n">
        <v>18.72</v>
      </c>
      <c r="M40" t="n">
        <v>18.99</v>
      </c>
      <c r="N40" t="n">
        <v>-4.16</v>
      </c>
      <c r="O40" t="n">
        <v>13.31</v>
      </c>
      <c r="P40" t="n">
        <v>14.71</v>
      </c>
      <c r="Q40" t="n">
        <v>17.23</v>
      </c>
      <c r="R40" t="n">
        <v>14.4</v>
      </c>
      <c r="S40" t="n">
        <v>14.53</v>
      </c>
      <c r="T40" t="n">
        <v>11.81</v>
      </c>
      <c r="U40" t="n">
        <v>12.46</v>
      </c>
      <c r="V40" t="n">
        <v>14.42</v>
      </c>
      <c r="W40" t="inlineStr">
        <is>
          <t>-</t>
        </is>
      </c>
    </row>
    <row r="41">
      <c r="A41" s="5" t="inlineStr">
        <is>
          <t>Buchwert je Aktie</t>
        </is>
      </c>
      <c r="B41" s="5" t="inlineStr">
        <is>
          <t>Book value per share</t>
        </is>
      </c>
      <c r="C41" t="n">
        <v>7.49</v>
      </c>
      <c r="D41" t="n">
        <v>6.65</v>
      </c>
      <c r="E41" t="n">
        <v>6.22</v>
      </c>
      <c r="F41" t="n">
        <v>5.68</v>
      </c>
      <c r="G41" t="n">
        <v>5.04</v>
      </c>
      <c r="H41" t="n">
        <v>4.6</v>
      </c>
      <c r="I41" t="n">
        <v>3.77</v>
      </c>
      <c r="J41" t="n">
        <v>4.05</v>
      </c>
      <c r="K41" t="n">
        <v>3.58</v>
      </c>
      <c r="L41" t="n">
        <v>3.15</v>
      </c>
      <c r="M41" t="n">
        <v>2.48</v>
      </c>
      <c r="N41" t="n">
        <v>2.05</v>
      </c>
      <c r="O41" t="n">
        <v>2.51</v>
      </c>
      <c r="P41" t="n">
        <v>2.25</v>
      </c>
      <c r="Q41" t="n">
        <v>2.18</v>
      </c>
      <c r="R41" t="n">
        <v>2.01</v>
      </c>
      <c r="S41" t="n">
        <v>1.64</v>
      </c>
      <c r="T41" t="n">
        <v>1.85</v>
      </c>
      <c r="U41" t="n">
        <v>2</v>
      </c>
      <c r="V41" t="n">
        <v>2.03</v>
      </c>
      <c r="W41" t="inlineStr">
        <is>
          <t>-</t>
        </is>
      </c>
    </row>
    <row r="42">
      <c r="A42" s="5" t="inlineStr">
        <is>
          <t>Cashflow je Aktie</t>
        </is>
      </c>
      <c r="B42" s="5" t="inlineStr">
        <is>
          <t>Cashflow per share</t>
        </is>
      </c>
      <c r="C42" t="n">
        <v>-0.08</v>
      </c>
      <c r="D42" t="n">
        <v>0.95</v>
      </c>
      <c r="E42" t="n">
        <v>0.63</v>
      </c>
      <c r="F42" t="n">
        <v>0.85</v>
      </c>
      <c r="G42" t="n">
        <v>0.98</v>
      </c>
      <c r="H42" t="n">
        <v>0.71</v>
      </c>
      <c r="I42" t="n">
        <v>0.52</v>
      </c>
      <c r="J42" t="n">
        <v>0.17</v>
      </c>
      <c r="K42" t="n">
        <v>0.68</v>
      </c>
      <c r="L42" t="n">
        <v>0.77</v>
      </c>
      <c r="M42" t="n">
        <v>0.04</v>
      </c>
      <c r="N42" t="n">
        <v>0.46</v>
      </c>
      <c r="O42" t="n">
        <v>0.46</v>
      </c>
      <c r="P42" t="n">
        <v>0.9</v>
      </c>
      <c r="Q42" t="n">
        <v>-0.08</v>
      </c>
      <c r="R42" t="inlineStr">
        <is>
          <t>-</t>
        </is>
      </c>
      <c r="S42" t="inlineStr">
        <is>
          <t>-</t>
        </is>
      </c>
      <c r="T42" t="inlineStr">
        <is>
          <t>-</t>
        </is>
      </c>
      <c r="U42" t="inlineStr">
        <is>
          <t>-</t>
        </is>
      </c>
      <c r="V42" t="inlineStr">
        <is>
          <t>-</t>
        </is>
      </c>
      <c r="W42" t="inlineStr">
        <is>
          <t>-</t>
        </is>
      </c>
    </row>
    <row r="43">
      <c r="A43" s="5" t="inlineStr">
        <is>
          <t>Bilanzsumme je Aktie</t>
        </is>
      </c>
      <c r="B43" s="5" t="inlineStr">
        <is>
          <t>Total assets per share</t>
        </is>
      </c>
      <c r="C43" t="n">
        <v>174.62</v>
      </c>
      <c r="D43" t="n">
        <v>196.16</v>
      </c>
      <c r="E43" t="n">
        <v>190.92</v>
      </c>
      <c r="F43" t="n">
        <v>182.29</v>
      </c>
      <c r="G43" t="n">
        <v>150.43</v>
      </c>
      <c r="H43" t="n">
        <v>143.78</v>
      </c>
      <c r="I43" t="n">
        <v>127.3</v>
      </c>
      <c r="J43" t="n">
        <v>121.32</v>
      </c>
      <c r="K43" t="n">
        <v>107.37</v>
      </c>
      <c r="L43" t="n">
        <v>102.45</v>
      </c>
      <c r="M43" t="n">
        <v>89.94</v>
      </c>
      <c r="N43" t="n">
        <v>87.26000000000001</v>
      </c>
      <c r="O43" t="n">
        <v>88.97</v>
      </c>
      <c r="P43" t="n">
        <v>88.58</v>
      </c>
      <c r="Q43" t="n">
        <v>86.88</v>
      </c>
      <c r="R43" t="n">
        <v>81.98</v>
      </c>
      <c r="S43" t="n">
        <v>81.03</v>
      </c>
      <c r="T43" t="n">
        <v>76.54000000000001</v>
      </c>
      <c r="U43" t="n">
        <v>79.26000000000001</v>
      </c>
      <c r="V43" t="n">
        <v>79.09999999999999</v>
      </c>
      <c r="W43" t="inlineStr">
        <is>
          <t>-</t>
        </is>
      </c>
    </row>
    <row r="44">
      <c r="A44" s="5" t="inlineStr">
        <is>
          <t>Personal am Ende des Jahres</t>
        </is>
      </c>
      <c r="B44" s="5" t="inlineStr">
        <is>
          <t>Staff at the end of year</t>
        </is>
      </c>
      <c r="C44" t="n">
        <v>24676</v>
      </c>
      <c r="D44" t="n">
        <v>28206</v>
      </c>
      <c r="E44" t="n">
        <v>27151</v>
      </c>
      <c r="F44" t="n">
        <v>26267</v>
      </c>
      <c r="G44" t="n">
        <v>23507</v>
      </c>
      <c r="H44" t="n">
        <v>23047</v>
      </c>
      <c r="I44" t="n">
        <v>22308</v>
      </c>
      <c r="J44" t="n">
        <v>27619</v>
      </c>
      <c r="K44" t="n">
        <v>25414</v>
      </c>
      <c r="L44" t="n">
        <v>25992</v>
      </c>
      <c r="M44" t="n">
        <v>27389</v>
      </c>
      <c r="N44" t="n">
        <v>29683</v>
      </c>
      <c r="O44" t="n">
        <v>49616</v>
      </c>
      <c r="P44" t="n">
        <v>34789</v>
      </c>
      <c r="Q44" t="n">
        <v>31661</v>
      </c>
      <c r="R44" t="n">
        <v>21715</v>
      </c>
      <c r="S44" t="n">
        <v>21012</v>
      </c>
      <c r="T44" t="n">
        <v>21930</v>
      </c>
      <c r="U44" t="n">
        <v>23047</v>
      </c>
      <c r="V44" t="inlineStr">
        <is>
          <t>-</t>
        </is>
      </c>
      <c r="W44" t="inlineStr">
        <is>
          <t>-</t>
        </is>
      </c>
    </row>
    <row r="45">
      <c r="A45" s="5" t="inlineStr">
        <is>
          <t>Personalaufwand in Mio. GBP</t>
        </is>
      </c>
      <c r="B45" s="5" t="inlineStr"/>
      <c r="C45" t="inlineStr">
        <is>
          <t>-</t>
        </is>
      </c>
      <c r="D45" t="inlineStr">
        <is>
          <t>-</t>
        </is>
      </c>
      <c r="E45" t="inlineStr">
        <is>
          <t>-</t>
        </is>
      </c>
      <c r="F45" t="inlineStr">
        <is>
          <t>-</t>
        </is>
      </c>
      <c r="G45" t="inlineStr">
        <is>
          <t>-</t>
        </is>
      </c>
      <c r="H45" t="inlineStr">
        <is>
          <t>-</t>
        </is>
      </c>
      <c r="I45" t="inlineStr">
        <is>
          <t>-</t>
        </is>
      </c>
      <c r="J45" t="inlineStr">
        <is>
          <t>-</t>
        </is>
      </c>
      <c r="K45" t="inlineStr">
        <is>
          <t>-</t>
        </is>
      </c>
      <c r="L45" t="inlineStr">
        <is>
          <t>-</t>
        </is>
      </c>
      <c r="M45" t="inlineStr">
        <is>
          <t>-</t>
        </is>
      </c>
      <c r="N45" t="inlineStr">
        <is>
          <t>-</t>
        </is>
      </c>
      <c r="O45" t="inlineStr">
        <is>
          <t>-</t>
        </is>
      </c>
      <c r="P45" t="inlineStr">
        <is>
          <t>-</t>
        </is>
      </c>
      <c r="Q45" t="inlineStr">
        <is>
          <t>-</t>
        </is>
      </c>
      <c r="R45" t="inlineStr">
        <is>
          <t>-</t>
        </is>
      </c>
      <c r="S45" t="inlineStr">
        <is>
          <t>-</t>
        </is>
      </c>
      <c r="T45" t="inlineStr">
        <is>
          <t>-</t>
        </is>
      </c>
      <c r="U45" t="inlineStr">
        <is>
          <t>-</t>
        </is>
      </c>
      <c r="V45" t="inlineStr">
        <is>
          <t>-</t>
        </is>
      </c>
      <c r="W45" t="inlineStr">
        <is>
          <t>-</t>
        </is>
      </c>
    </row>
    <row r="46">
      <c r="A46" s="5" t="inlineStr">
        <is>
          <t>Aufwand je Mitarbeiter in GBP</t>
        </is>
      </c>
      <c r="B46" s="5" t="inlineStr"/>
      <c r="C46" t="inlineStr">
        <is>
          <t>-</t>
        </is>
      </c>
      <c r="D46" t="inlineStr">
        <is>
          <t>-</t>
        </is>
      </c>
      <c r="E46" t="inlineStr">
        <is>
          <t>-</t>
        </is>
      </c>
      <c r="F46" t="inlineStr">
        <is>
          <t>-</t>
        </is>
      </c>
      <c r="G46" t="inlineStr">
        <is>
          <t>-</t>
        </is>
      </c>
      <c r="H46" t="inlineStr">
        <is>
          <t>-</t>
        </is>
      </c>
      <c r="I46" t="inlineStr">
        <is>
          <t>-</t>
        </is>
      </c>
      <c r="J46" t="inlineStr">
        <is>
          <t>-</t>
        </is>
      </c>
      <c r="K46" t="inlineStr">
        <is>
          <t>-</t>
        </is>
      </c>
      <c r="L46" t="inlineStr">
        <is>
          <t>-</t>
        </is>
      </c>
      <c r="M46" t="inlineStr">
        <is>
          <t>-</t>
        </is>
      </c>
      <c r="N46" t="inlineStr">
        <is>
          <t>-</t>
        </is>
      </c>
      <c r="O46" t="inlineStr">
        <is>
          <t>-</t>
        </is>
      </c>
      <c r="P46" t="inlineStr">
        <is>
          <t>-</t>
        </is>
      </c>
      <c r="Q46" t="inlineStr">
        <is>
          <t>-</t>
        </is>
      </c>
      <c r="R46" t="inlineStr">
        <is>
          <t>-</t>
        </is>
      </c>
      <c r="S46" t="inlineStr">
        <is>
          <t>-</t>
        </is>
      </c>
      <c r="T46" t="inlineStr">
        <is>
          <t>-</t>
        </is>
      </c>
      <c r="U46" t="inlineStr">
        <is>
          <t>-</t>
        </is>
      </c>
      <c r="V46" t="inlineStr">
        <is>
          <t>-</t>
        </is>
      </c>
      <c r="W46" t="inlineStr">
        <is>
          <t>-</t>
        </is>
      </c>
    </row>
    <row r="47">
      <c r="A47" s="5" t="inlineStr">
        <is>
          <t>Ertrag je Mitarbeiter in GBP</t>
        </is>
      </c>
      <c r="B47" s="5" t="inlineStr"/>
      <c r="C47" t="n">
        <v>3800000</v>
      </c>
      <c r="D47" t="n">
        <v>883890</v>
      </c>
      <c r="E47" t="n">
        <v>3190000</v>
      </c>
      <c r="F47" t="n">
        <v>2740000</v>
      </c>
      <c r="G47" t="n">
        <v>1760000</v>
      </c>
      <c r="H47" t="n">
        <v>2610000</v>
      </c>
      <c r="I47" t="n">
        <v>2350000</v>
      </c>
      <c r="J47" t="n">
        <v>2010000</v>
      </c>
      <c r="K47" t="n">
        <v>1440000</v>
      </c>
      <c r="L47" t="n">
        <v>1830000</v>
      </c>
      <c r="M47" t="n">
        <v>1760000</v>
      </c>
      <c r="N47" t="n">
        <v>-345888</v>
      </c>
      <c r="O47" t="n">
        <v>662407</v>
      </c>
      <c r="P47" t="n">
        <v>1030000</v>
      </c>
      <c r="Q47" t="n">
        <v>1300000</v>
      </c>
      <c r="R47" t="n">
        <v>1410000</v>
      </c>
      <c r="S47" t="n">
        <v>1380000</v>
      </c>
      <c r="T47" t="n">
        <v>1070000</v>
      </c>
      <c r="U47" t="n">
        <v>1070000</v>
      </c>
      <c r="V47" t="inlineStr">
        <is>
          <t>-</t>
        </is>
      </c>
      <c r="W47" t="inlineStr">
        <is>
          <t>-</t>
        </is>
      </c>
    </row>
    <row r="48">
      <c r="A48" s="5" t="inlineStr">
        <is>
          <t>Bruttoergebnis je Mitarbeiter in GBP</t>
        </is>
      </c>
      <c r="B48" s="5" t="inlineStr"/>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c r="R48" t="inlineStr">
        <is>
          <t>-</t>
        </is>
      </c>
      <c r="S48" t="inlineStr">
        <is>
          <t>-</t>
        </is>
      </c>
      <c r="T48" t="inlineStr">
        <is>
          <t>-</t>
        </is>
      </c>
      <c r="U48" t="inlineStr">
        <is>
          <t>-</t>
        </is>
      </c>
      <c r="V48" t="inlineStr">
        <is>
          <t>-</t>
        </is>
      </c>
      <c r="W48" t="inlineStr">
        <is>
          <t>-</t>
        </is>
      </c>
    </row>
    <row r="49">
      <c r="A49" s="5" t="inlineStr">
        <is>
          <t>Gewinn je Mitarbeiter in GBP</t>
        </is>
      </c>
      <c r="B49" s="5" t="inlineStr"/>
      <c r="C49" t="n">
        <v>32096</v>
      </c>
      <c r="D49" t="n">
        <v>106715</v>
      </c>
      <c r="E49" t="n">
        <v>87989</v>
      </c>
      <c r="F49" t="n">
        <v>73134</v>
      </c>
      <c r="G49" t="n">
        <v>109712</v>
      </c>
      <c r="H49" t="n">
        <v>96151</v>
      </c>
      <c r="I49" t="n">
        <v>60337</v>
      </c>
      <c r="J49" t="n">
        <v>79547</v>
      </c>
      <c r="K49" t="n">
        <v>58629</v>
      </c>
      <c r="L49" t="n">
        <v>55055</v>
      </c>
      <c r="M49" t="n">
        <v>24681</v>
      </c>
      <c r="N49" t="n">
        <v>-13341</v>
      </c>
      <c r="O49" t="n">
        <v>20598</v>
      </c>
      <c r="P49" t="n">
        <v>25123</v>
      </c>
      <c r="Q49" t="n">
        <v>23625</v>
      </c>
      <c r="R49" t="n">
        <v>19710</v>
      </c>
      <c r="S49" t="n">
        <v>9899</v>
      </c>
      <c r="T49" t="n">
        <v>20474</v>
      </c>
      <c r="U49" t="n">
        <v>16879</v>
      </c>
      <c r="V49" t="inlineStr">
        <is>
          <t>-</t>
        </is>
      </c>
      <c r="W49" t="inlineStr">
        <is>
          <t>-</t>
        </is>
      </c>
    </row>
    <row r="50">
      <c r="A50" s="5" t="inlineStr">
        <is>
          <t>KGV (Kurs/Gewinn)</t>
        </is>
      </c>
      <c r="B50" s="5" t="inlineStr">
        <is>
          <t>PE (price/earnings)</t>
        </is>
      </c>
      <c r="C50" t="n">
        <v>47.8</v>
      </c>
      <c r="D50" t="n">
        <v>12</v>
      </c>
      <c r="E50" t="n">
        <v>20.5</v>
      </c>
      <c r="F50" t="n">
        <v>21.7</v>
      </c>
      <c r="G50" t="n">
        <v>15.2</v>
      </c>
      <c r="H50" t="n">
        <v>17.2</v>
      </c>
      <c r="I50" t="n">
        <v>25.4</v>
      </c>
      <c r="J50" t="n">
        <v>10</v>
      </c>
      <c r="K50" t="n">
        <v>10.8</v>
      </c>
      <c r="L50" t="n">
        <v>11.7</v>
      </c>
      <c r="M50" t="n">
        <v>25.9</v>
      </c>
      <c r="N50" t="inlineStr">
        <is>
          <t>-</t>
        </is>
      </c>
      <c r="O50" t="n">
        <v>17</v>
      </c>
      <c r="P50" t="n">
        <v>19.4</v>
      </c>
      <c r="Q50" t="n">
        <v>17.2</v>
      </c>
      <c r="R50" t="n">
        <v>23.8</v>
      </c>
      <c r="S50" t="n">
        <v>36.5</v>
      </c>
      <c r="T50" t="n">
        <v>27.4</v>
      </c>
      <c r="U50" t="n">
        <v>34.6</v>
      </c>
      <c r="V50" t="n">
        <v>35.9</v>
      </c>
      <c r="W50" t="n">
        <v>46.9</v>
      </c>
    </row>
    <row r="51">
      <c r="A51" s="5" t="inlineStr">
        <is>
          <t>KUV (Kurs/Umsatz)</t>
        </is>
      </c>
      <c r="B51" s="5" t="inlineStr">
        <is>
          <t>PS (price/sales)</t>
        </is>
      </c>
      <c r="C51" t="n">
        <v>0.4</v>
      </c>
      <c r="D51" t="n">
        <v>1.46</v>
      </c>
      <c r="E51" t="n">
        <v>0.57</v>
      </c>
      <c r="F51" t="n">
        <v>0.58</v>
      </c>
      <c r="G51" t="n">
        <v>0.95</v>
      </c>
      <c r="H51" t="n">
        <v>0.64</v>
      </c>
      <c r="I51" t="n">
        <v>0.66</v>
      </c>
      <c r="J51" t="n">
        <v>0.4</v>
      </c>
      <c r="K51" t="n">
        <v>0.45</v>
      </c>
      <c r="L51" t="n">
        <v>0.36</v>
      </c>
      <c r="M51" t="n">
        <v>0.37</v>
      </c>
      <c r="N51" t="n">
        <v>-1</v>
      </c>
      <c r="O51" t="n">
        <v>0.54</v>
      </c>
      <c r="P51" t="n">
        <v>0.48</v>
      </c>
      <c r="Q51" t="n">
        <v>0.32</v>
      </c>
      <c r="R51" t="n">
        <v>0.31</v>
      </c>
      <c r="S51" t="n">
        <v>0.33</v>
      </c>
      <c r="T51" t="n">
        <v>0.37</v>
      </c>
      <c r="U51" t="n">
        <v>0.64</v>
      </c>
      <c r="V51" t="n">
        <v>0.75</v>
      </c>
      <c r="W51" t="inlineStr">
        <is>
          <t>-</t>
        </is>
      </c>
    </row>
    <row r="52">
      <c r="A52" s="5" t="inlineStr">
        <is>
          <t>KBV (Kurs/Buchwert)</t>
        </is>
      </c>
      <c r="B52" s="5" t="inlineStr">
        <is>
          <t>PB (price/book value)</t>
        </is>
      </c>
      <c r="C52" t="n">
        <v>1.94</v>
      </c>
      <c r="D52" t="n">
        <v>2.11</v>
      </c>
      <c r="E52" t="n">
        <v>3.07</v>
      </c>
      <c r="F52" t="n">
        <v>2.87</v>
      </c>
      <c r="G52" t="n">
        <v>3.04</v>
      </c>
      <c r="H52" t="n">
        <v>3.24</v>
      </c>
      <c r="I52" t="n">
        <v>3.56</v>
      </c>
      <c r="J52" t="n">
        <v>2.14</v>
      </c>
      <c r="K52" t="n">
        <v>1.79</v>
      </c>
      <c r="L52" t="n">
        <v>2.12</v>
      </c>
      <c r="M52" t="n">
        <v>2.82</v>
      </c>
      <c r="N52" t="n">
        <v>2.03</v>
      </c>
      <c r="O52" t="n">
        <v>2.84</v>
      </c>
      <c r="P52" t="n">
        <v>3.12</v>
      </c>
      <c r="Q52" t="n">
        <v>2.53</v>
      </c>
      <c r="R52" t="n">
        <v>2.25</v>
      </c>
      <c r="S52" t="n">
        <v>2.89</v>
      </c>
      <c r="T52" t="n">
        <v>2.38</v>
      </c>
      <c r="U52" t="n">
        <v>3.99</v>
      </c>
      <c r="V52" t="n">
        <v>5.31</v>
      </c>
      <c r="W52" t="inlineStr">
        <is>
          <t>-</t>
        </is>
      </c>
    </row>
    <row r="53">
      <c r="A53" s="5" t="inlineStr">
        <is>
          <t>KCV (Kurs/Cashflow)</t>
        </is>
      </c>
      <c r="B53" s="5" t="inlineStr">
        <is>
          <t>PC (price/cashflow)</t>
        </is>
      </c>
      <c r="C53" t="n">
        <v>-180.34</v>
      </c>
      <c r="D53" t="n">
        <v>14.75</v>
      </c>
      <c r="E53" t="n">
        <v>30.44</v>
      </c>
      <c r="F53" t="n">
        <v>19.09</v>
      </c>
      <c r="G53" t="n">
        <v>15.55</v>
      </c>
      <c r="H53" t="n">
        <v>20.96</v>
      </c>
      <c r="I53" t="n">
        <v>25.91</v>
      </c>
      <c r="J53" t="n">
        <v>49.65</v>
      </c>
      <c r="K53" t="n">
        <v>9.369999999999999</v>
      </c>
      <c r="L53" t="n">
        <v>8.73</v>
      </c>
      <c r="M53" t="n">
        <v>163.66</v>
      </c>
      <c r="N53" t="n">
        <v>8.98</v>
      </c>
      <c r="O53" t="n">
        <v>15.45</v>
      </c>
      <c r="P53" t="n">
        <v>7.75</v>
      </c>
      <c r="Q53" t="n">
        <v>-65.97</v>
      </c>
      <c r="R53" t="inlineStr">
        <is>
          <t>-</t>
        </is>
      </c>
      <c r="S53" t="inlineStr">
        <is>
          <t>-</t>
        </is>
      </c>
      <c r="T53" t="inlineStr">
        <is>
          <t>-</t>
        </is>
      </c>
      <c r="U53" t="inlineStr">
        <is>
          <t>-</t>
        </is>
      </c>
      <c r="V53" t="inlineStr">
        <is>
          <t>-</t>
        </is>
      </c>
      <c r="W53" t="inlineStr">
        <is>
          <t>-</t>
        </is>
      </c>
    </row>
    <row r="54">
      <c r="A54" s="5" t="inlineStr">
        <is>
          <t>Dividendenrendite in %</t>
        </is>
      </c>
      <c r="B54" s="5" t="inlineStr">
        <is>
          <t>Dividend Yield in %</t>
        </is>
      </c>
      <c r="C54" t="n">
        <v>3.19</v>
      </c>
      <c r="D54" t="n">
        <v>3.52</v>
      </c>
      <c r="E54" t="n">
        <v>2.47</v>
      </c>
      <c r="F54" t="n">
        <v>2.67</v>
      </c>
      <c r="G54" t="n">
        <v>2.53</v>
      </c>
      <c r="H54" t="n">
        <v>2.48</v>
      </c>
      <c r="I54" t="n">
        <v>2.51</v>
      </c>
      <c r="J54" t="n">
        <v>3.37</v>
      </c>
      <c r="K54" t="n">
        <v>3.94</v>
      </c>
      <c r="L54" t="n">
        <v>3.59</v>
      </c>
      <c r="M54" t="n">
        <v>2.87</v>
      </c>
      <c r="N54" t="n">
        <v>4.57</v>
      </c>
      <c r="O54" t="n">
        <v>2.53</v>
      </c>
      <c r="P54" t="n">
        <v>2.43</v>
      </c>
      <c r="Q54" t="n">
        <v>2.91</v>
      </c>
      <c r="R54" t="n">
        <v>3.53</v>
      </c>
      <c r="S54" t="n">
        <v>3.38</v>
      </c>
      <c r="T54" t="n">
        <v>5.92</v>
      </c>
      <c r="U54" t="n">
        <v>3.14</v>
      </c>
      <c r="V54" t="n">
        <v>2.32</v>
      </c>
      <c r="W54" t="n">
        <v>1.89</v>
      </c>
    </row>
    <row r="55">
      <c r="A55" s="5" t="inlineStr">
        <is>
          <t>Gewinnrendite in %</t>
        </is>
      </c>
      <c r="B55" s="5" t="inlineStr">
        <is>
          <t>Return on profit in %</t>
        </is>
      </c>
      <c r="C55" t="n">
        <v>2.1</v>
      </c>
      <c r="D55" t="n">
        <v>8.300000000000001</v>
      </c>
      <c r="E55" t="n">
        <v>4.9</v>
      </c>
      <c r="F55" t="n">
        <v>4.6</v>
      </c>
      <c r="G55" t="n">
        <v>6.6</v>
      </c>
      <c r="H55" t="n">
        <v>5.8</v>
      </c>
      <c r="I55" t="n">
        <v>3.9</v>
      </c>
      <c r="J55" t="n">
        <v>10</v>
      </c>
      <c r="K55" t="n">
        <v>9.199999999999999</v>
      </c>
      <c r="L55" t="n">
        <v>8.5</v>
      </c>
      <c r="M55" t="n">
        <v>3.9</v>
      </c>
      <c r="N55" t="n">
        <v>-3.8</v>
      </c>
      <c r="O55" t="n">
        <v>5.9</v>
      </c>
      <c r="P55" t="n">
        <v>5.1</v>
      </c>
      <c r="Q55" t="n">
        <v>5.8</v>
      </c>
      <c r="R55" t="n">
        <v>4.2</v>
      </c>
      <c r="S55" t="n">
        <v>2.7</v>
      </c>
      <c r="T55" t="n">
        <v>3.6</v>
      </c>
      <c r="U55" t="n">
        <v>2.9</v>
      </c>
      <c r="V55" t="n">
        <v>2.8</v>
      </c>
      <c r="W55" t="n">
        <v>2.1</v>
      </c>
    </row>
    <row r="56">
      <c r="A56" s="5" t="inlineStr">
        <is>
          <t>Eigenkapitalrendite in %</t>
        </is>
      </c>
      <c r="B56" s="5" t="inlineStr">
        <is>
          <t>Return on Equity in %</t>
        </is>
      </c>
      <c r="C56" t="n">
        <v>4.07</v>
      </c>
      <c r="D56" t="n">
        <v>17.45</v>
      </c>
      <c r="E56" t="n">
        <v>14.85</v>
      </c>
      <c r="F56" t="n">
        <v>13.1</v>
      </c>
      <c r="G56" t="n">
        <v>19.91</v>
      </c>
      <c r="H56" t="n">
        <v>18.76</v>
      </c>
      <c r="I56" t="n">
        <v>13.95</v>
      </c>
      <c r="J56" t="n">
        <v>21.21</v>
      </c>
      <c r="K56" t="n">
        <v>16.34</v>
      </c>
      <c r="L56" t="n">
        <v>17.82</v>
      </c>
      <c r="M56" t="n">
        <v>10.78</v>
      </c>
      <c r="N56" t="n">
        <v>-7.83</v>
      </c>
      <c r="O56" t="n">
        <v>16.48</v>
      </c>
      <c r="P56" t="n">
        <v>15.93</v>
      </c>
      <c r="Q56" t="n">
        <v>14.4</v>
      </c>
      <c r="R56" t="n">
        <v>10</v>
      </c>
      <c r="S56" t="n">
        <v>6.35</v>
      </c>
      <c r="T56" t="n">
        <v>12.24</v>
      </c>
      <c r="U56" t="n">
        <v>9.85</v>
      </c>
      <c r="V56" t="n">
        <v>16.54</v>
      </c>
      <c r="W56" t="inlineStr">
        <is>
          <t>-</t>
        </is>
      </c>
    </row>
    <row r="57">
      <c r="A57" s="5" t="inlineStr">
        <is>
          <t>Gesamtkapitalrendite in %</t>
        </is>
      </c>
      <c r="B57" s="5" t="inlineStr">
        <is>
          <t>Total Return on Investment in %</t>
        </is>
      </c>
      <c r="C57" t="n">
        <v>0.17</v>
      </c>
      <c r="D57" t="n">
        <v>0.67</v>
      </c>
      <c r="E57" t="n">
        <v>0.57</v>
      </c>
      <c r="F57" t="n">
        <v>0.48</v>
      </c>
      <c r="G57" t="n">
        <v>0.75</v>
      </c>
      <c r="H57" t="n">
        <v>0.6899999999999999</v>
      </c>
      <c r="I57" t="n">
        <v>0.51</v>
      </c>
      <c r="J57" t="inlineStr">
        <is>
          <t>-</t>
        </is>
      </c>
      <c r="K57" t="inlineStr">
        <is>
          <t>-</t>
        </is>
      </c>
      <c r="L57" t="inlineStr">
        <is>
          <t>-</t>
        </is>
      </c>
      <c r="M57" t="inlineStr">
        <is>
          <t>-</t>
        </is>
      </c>
      <c r="N57" t="inlineStr">
        <is>
          <t>-</t>
        </is>
      </c>
      <c r="O57" t="inlineStr">
        <is>
          <t>-</t>
        </is>
      </c>
      <c r="P57" t="inlineStr">
        <is>
          <t>-</t>
        </is>
      </c>
      <c r="Q57" t="inlineStr">
        <is>
          <t>-</t>
        </is>
      </c>
      <c r="R57" t="inlineStr">
        <is>
          <t>-</t>
        </is>
      </c>
      <c r="S57" t="inlineStr">
        <is>
          <t>-</t>
        </is>
      </c>
      <c r="T57" t="inlineStr">
        <is>
          <t>-</t>
        </is>
      </c>
      <c r="U57" t="inlineStr">
        <is>
          <t>-</t>
        </is>
      </c>
      <c r="V57" t="inlineStr">
        <is>
          <t>-</t>
        </is>
      </c>
      <c r="W57" t="inlineStr">
        <is>
          <t>-</t>
        </is>
      </c>
    </row>
    <row r="58">
      <c r="A58" s="5" t="inlineStr">
        <is>
          <t>Eigenkapitalquote in %</t>
        </is>
      </c>
      <c r="B58" s="5" t="inlineStr">
        <is>
          <t>Equity Ratio in %</t>
        </is>
      </c>
      <c r="C58" t="n">
        <v>4.29</v>
      </c>
      <c r="D58" t="n">
        <v>3.39</v>
      </c>
      <c r="E58" t="n">
        <v>3.26</v>
      </c>
      <c r="F58" t="n">
        <v>3.12</v>
      </c>
      <c r="G58" t="n">
        <v>3.35</v>
      </c>
      <c r="H58" t="n">
        <v>3.2</v>
      </c>
      <c r="I58" t="n">
        <v>2.96</v>
      </c>
      <c r="J58" t="n">
        <v>3.34</v>
      </c>
      <c r="K58" t="n">
        <v>3.33</v>
      </c>
      <c r="L58" t="n">
        <v>3.08</v>
      </c>
      <c r="M58" t="n">
        <v>2.75</v>
      </c>
      <c r="N58" t="n">
        <v>2.35</v>
      </c>
      <c r="O58" t="n">
        <v>2.82</v>
      </c>
      <c r="P58" t="n">
        <v>2.53</v>
      </c>
      <c r="Q58" t="n">
        <v>2.5</v>
      </c>
      <c r="R58" t="n">
        <v>2.45</v>
      </c>
      <c r="S58" t="n">
        <v>2.03</v>
      </c>
      <c r="T58" t="n">
        <v>2.41</v>
      </c>
      <c r="U58" t="n">
        <v>2.52</v>
      </c>
      <c r="V58" t="n">
        <v>2.56</v>
      </c>
      <c r="W58" t="inlineStr">
        <is>
          <t>-</t>
        </is>
      </c>
    </row>
    <row r="59">
      <c r="A59" s="5" t="inlineStr">
        <is>
          <t>Fremdkapitalquote in %</t>
        </is>
      </c>
      <c r="B59" s="5" t="inlineStr">
        <is>
          <t>Debt Ratio in %</t>
        </is>
      </c>
      <c r="C59" t="n">
        <v>95.70999999999999</v>
      </c>
      <c r="D59" t="n">
        <v>96.61</v>
      </c>
      <c r="E59" t="n">
        <v>96.73999999999999</v>
      </c>
      <c r="F59" t="n">
        <v>96.88</v>
      </c>
      <c r="G59" t="n">
        <v>96.65000000000001</v>
      </c>
      <c r="H59" t="n">
        <v>96.8</v>
      </c>
      <c r="I59" t="n">
        <v>97.04000000000001</v>
      </c>
      <c r="J59" t="n">
        <v>96.66</v>
      </c>
      <c r="K59" t="n">
        <v>96.67</v>
      </c>
      <c r="L59" t="n">
        <v>96.92</v>
      </c>
      <c r="M59" t="n">
        <v>97.25</v>
      </c>
      <c r="N59" t="n">
        <v>97.65000000000001</v>
      </c>
      <c r="O59" t="n">
        <v>97.18000000000001</v>
      </c>
      <c r="P59" t="n">
        <v>97.47</v>
      </c>
      <c r="Q59" t="n">
        <v>97.5</v>
      </c>
      <c r="R59" t="n">
        <v>97.55</v>
      </c>
      <c r="S59" t="n">
        <v>97.97</v>
      </c>
      <c r="T59" t="n">
        <v>97.59</v>
      </c>
      <c r="U59" t="n">
        <v>97.48</v>
      </c>
      <c r="V59" t="n">
        <v>97.44</v>
      </c>
      <c r="W59" t="inlineStr">
        <is>
          <t>-</t>
        </is>
      </c>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is>
          <t>Gesamtkapitalrentabilität</t>
        </is>
      </c>
      <c r="B66" s="5" t="inlineStr">
        <is>
          <t>ROA Return on Assets in %</t>
        </is>
      </c>
      <c r="C66" t="n">
        <v>0.17</v>
      </c>
      <c r="D66" t="n">
        <v>0.59</v>
      </c>
      <c r="E66" t="n">
        <v>0.48</v>
      </c>
      <c r="F66" t="n">
        <v>0.41</v>
      </c>
      <c r="G66" t="n">
        <v>0.67</v>
      </c>
      <c r="H66" t="n">
        <v>0.6</v>
      </c>
      <c r="I66" t="n">
        <v>0.41</v>
      </c>
      <c r="J66" t="n">
        <v>0.71</v>
      </c>
      <c r="K66" t="n">
        <v>0.54</v>
      </c>
      <c r="L66" t="n">
        <v>0.55</v>
      </c>
      <c r="M66" t="n">
        <v>0.3</v>
      </c>
      <c r="N66" t="n">
        <v>-0.18</v>
      </c>
      <c r="O66" t="n">
        <v>0.47</v>
      </c>
      <c r="P66" t="n">
        <v>0.4</v>
      </c>
      <c r="Q66" t="n">
        <v>0.36</v>
      </c>
      <c r="R66" t="n">
        <v>0.25</v>
      </c>
      <c r="S66" t="n">
        <v>0.13</v>
      </c>
      <c r="T66" t="n">
        <v>0.3</v>
      </c>
      <c r="U66" t="n">
        <v>0.25</v>
      </c>
      <c r="V66" t="n">
        <v>0.42</v>
      </c>
    </row>
    <row r="67">
      <c r="A67" s="5" t="inlineStr">
        <is>
          <t>Ertrag des eingesetzten Kapitals</t>
        </is>
      </c>
      <c r="B67" s="5" t="inlineStr">
        <is>
          <t>ROCE Return on Cap. Empl. in %</t>
        </is>
      </c>
      <c r="C67" t="n">
        <v>0.51</v>
      </c>
      <c r="D67" t="n">
        <v>0.68</v>
      </c>
      <c r="E67" t="n">
        <v>0.83</v>
      </c>
      <c r="F67" t="n">
        <v>0.72</v>
      </c>
      <c r="G67" t="n">
        <v>0.88</v>
      </c>
      <c r="H67" t="n">
        <v>0.87</v>
      </c>
      <c r="I67" t="n">
        <v>0.6899999999999999</v>
      </c>
      <c r="J67" t="n">
        <v>1.03</v>
      </c>
      <c r="K67" t="n">
        <v>0.71</v>
      </c>
      <c r="L67" t="n">
        <v>0.8</v>
      </c>
      <c r="M67" t="n">
        <v>0.6899999999999999</v>
      </c>
      <c r="N67" t="n">
        <v>-0.97</v>
      </c>
      <c r="O67" t="n">
        <v>0.54</v>
      </c>
      <c r="P67" t="n">
        <v>0.97</v>
      </c>
      <c r="Q67" t="n">
        <v>1.04</v>
      </c>
      <c r="R67" t="n">
        <v>0.38</v>
      </c>
      <c r="S67" t="n">
        <v>0.31</v>
      </c>
      <c r="T67" t="n">
        <v>0.37</v>
      </c>
      <c r="U67" t="n">
        <v>0.48</v>
      </c>
      <c r="V67" t="n">
        <v>0.67</v>
      </c>
    </row>
    <row r="68">
      <c r="A68" s="5" t="inlineStr"/>
      <c r="B68" s="5" t="inlineStr"/>
    </row>
    <row r="69">
      <c r="A69" s="5" t="inlineStr"/>
      <c r="B69" s="5" t="inlineStr"/>
    </row>
    <row r="70">
      <c r="A70" s="5" t="inlineStr">
        <is>
          <t>Operativer Cashflow</t>
        </is>
      </c>
      <c r="B70" s="5" t="inlineStr">
        <is>
          <t>Operating Cashflow in M</t>
        </is>
      </c>
      <c r="C70" t="n">
        <v>-469064.34</v>
      </c>
      <c r="D70" t="n">
        <v>38246.75</v>
      </c>
      <c r="E70" t="n">
        <v>78748.28</v>
      </c>
      <c r="F70" t="n">
        <v>49271.29</v>
      </c>
      <c r="G70" t="n">
        <v>39994.6</v>
      </c>
      <c r="H70" t="n">
        <v>53825.28</v>
      </c>
      <c r="I70" t="n">
        <v>66329.60000000001</v>
      </c>
      <c r="J70" t="n">
        <v>126955.05</v>
      </c>
      <c r="K70" t="n">
        <v>23874.76</v>
      </c>
      <c r="L70" t="n">
        <v>22226.58</v>
      </c>
      <c r="M70" t="n">
        <v>414387.12</v>
      </c>
      <c r="N70" t="n">
        <v>22180.6</v>
      </c>
      <c r="O70" t="n">
        <v>38161.5</v>
      </c>
      <c r="P70" t="n">
        <v>18941</v>
      </c>
      <c r="Q70" t="n">
        <v>-157470.39</v>
      </c>
      <c r="R70" t="inlineStr">
        <is>
          <t>-</t>
        </is>
      </c>
      <c r="S70" t="inlineStr">
        <is>
          <t>-</t>
        </is>
      </c>
      <c r="T70" t="inlineStr">
        <is>
          <t>-</t>
        </is>
      </c>
      <c r="U70" t="inlineStr">
        <is>
          <t>-</t>
        </is>
      </c>
      <c r="V70" t="inlineStr">
        <is>
          <t>-</t>
        </is>
      </c>
    </row>
    <row r="71">
      <c r="A71" s="5" t="inlineStr">
        <is>
          <t>Aktienrückkauf</t>
        </is>
      </c>
      <c r="B71" s="5" t="inlineStr">
        <is>
          <t>Share Buyback in M</t>
        </is>
      </c>
      <c r="C71" t="n">
        <v>-8</v>
      </c>
      <c r="D71" t="n">
        <v>-6</v>
      </c>
      <c r="E71" t="n">
        <v>-6</v>
      </c>
      <c r="F71" t="n">
        <v>-9</v>
      </c>
      <c r="G71" t="n">
        <v>-4</v>
      </c>
      <c r="H71" t="n">
        <v>-8</v>
      </c>
      <c r="I71" t="n">
        <v>-3</v>
      </c>
      <c r="J71" t="n">
        <v>-9</v>
      </c>
      <c r="K71" t="n">
        <v>-2</v>
      </c>
      <c r="L71" t="n">
        <v>-14</v>
      </c>
      <c r="M71" t="n">
        <v>-62</v>
      </c>
      <c r="N71" t="n">
        <v>0</v>
      </c>
      <c r="O71" t="n">
        <v>-26</v>
      </c>
      <c r="P71" t="n">
        <v>-57</v>
      </c>
      <c r="Q71" t="n">
        <v>-258</v>
      </c>
      <c r="R71" t="n">
        <v>-133</v>
      </c>
      <c r="S71" t="n">
        <v>-8</v>
      </c>
      <c r="T71" t="n">
        <v>-10</v>
      </c>
      <c r="U71" t="n">
        <v>-19</v>
      </c>
      <c r="V71" t="n">
        <v>-12</v>
      </c>
    </row>
    <row r="72">
      <c r="A72" s="5" t="inlineStr"/>
      <c r="B72" s="5" t="inlineStr"/>
    </row>
    <row r="73">
      <c r="A73" s="5" t="inlineStr"/>
      <c r="B73" s="5" t="inlineStr"/>
    </row>
    <row r="74">
      <c r="A74" s="5" t="inlineStr"/>
      <c r="B74" s="5" t="inlineStr"/>
    </row>
    <row r="75">
      <c r="A75" s="5" t="inlineStr"/>
      <c r="B75" s="5" t="inlineStr"/>
    </row>
    <row r="76">
      <c r="A76" s="5" t="inlineStr">
        <is>
          <t>Gewinnwachstum 1J in %</t>
        </is>
      </c>
      <c r="B76" s="5" t="inlineStr">
        <is>
          <t>Earnings Growth 1Y in %</t>
        </is>
      </c>
      <c r="C76" t="n">
        <v>-73.69</v>
      </c>
      <c r="D76" t="n">
        <v>25.99</v>
      </c>
      <c r="E76" t="n">
        <v>24.36</v>
      </c>
      <c r="F76" t="n">
        <v>-25.51</v>
      </c>
      <c r="G76" t="n">
        <v>16.38</v>
      </c>
      <c r="H76" t="n">
        <v>64.64</v>
      </c>
      <c r="I76" t="n">
        <v>-38.73</v>
      </c>
      <c r="J76" t="n">
        <v>47.45</v>
      </c>
      <c r="K76" t="n">
        <v>4.12</v>
      </c>
      <c r="L76" t="n">
        <v>111.69</v>
      </c>
      <c r="M76" t="n">
        <v>-270.71</v>
      </c>
      <c r="N76" t="n">
        <v>-138.75</v>
      </c>
      <c r="O76" t="n">
        <v>16.93</v>
      </c>
      <c r="P76" t="n">
        <v>16.84</v>
      </c>
      <c r="Q76" t="n">
        <v>74.77</v>
      </c>
      <c r="R76" t="n">
        <v>105.77</v>
      </c>
      <c r="S76" t="n">
        <v>-53.67</v>
      </c>
      <c r="T76" t="n">
        <v>15.42</v>
      </c>
      <c r="U76" t="n">
        <v>-40.79</v>
      </c>
      <c r="V76" t="inlineStr">
        <is>
          <t>-</t>
        </is>
      </c>
    </row>
    <row r="77">
      <c r="A77" s="5" t="inlineStr">
        <is>
          <t>Gewinnwachstum 3J in %</t>
        </is>
      </c>
      <c r="B77" s="5" t="inlineStr">
        <is>
          <t>Earnings Growth 3Y in %</t>
        </is>
      </c>
      <c r="C77" t="n">
        <v>-7.78</v>
      </c>
      <c r="D77" t="n">
        <v>8.279999999999999</v>
      </c>
      <c r="E77" t="n">
        <v>5.08</v>
      </c>
      <c r="F77" t="n">
        <v>18.5</v>
      </c>
      <c r="G77" t="n">
        <v>14.1</v>
      </c>
      <c r="H77" t="n">
        <v>24.45</v>
      </c>
      <c r="I77" t="n">
        <v>4.28</v>
      </c>
      <c r="J77" t="n">
        <v>54.42</v>
      </c>
      <c r="K77" t="n">
        <v>-51.63</v>
      </c>
      <c r="L77" t="n">
        <v>-99.26000000000001</v>
      </c>
      <c r="M77" t="n">
        <v>-130.84</v>
      </c>
      <c r="N77" t="n">
        <v>-34.99</v>
      </c>
      <c r="O77" t="n">
        <v>36.18</v>
      </c>
      <c r="P77" t="n">
        <v>65.79000000000001</v>
      </c>
      <c r="Q77" t="n">
        <v>42.29</v>
      </c>
      <c r="R77" t="n">
        <v>22.51</v>
      </c>
      <c r="S77" t="n">
        <v>-26.35</v>
      </c>
      <c r="T77" t="inlineStr">
        <is>
          <t>-</t>
        </is>
      </c>
      <c r="U77" t="inlineStr">
        <is>
          <t>-</t>
        </is>
      </c>
      <c r="V77" t="inlineStr">
        <is>
          <t>-</t>
        </is>
      </c>
    </row>
    <row r="78">
      <c r="A78" s="5" t="inlineStr">
        <is>
          <t>Gewinnwachstum 5J in %</t>
        </is>
      </c>
      <c r="B78" s="5" t="inlineStr">
        <is>
          <t>Earnings Growth 5Y in %</t>
        </is>
      </c>
      <c r="C78" t="n">
        <v>-6.49</v>
      </c>
      <c r="D78" t="n">
        <v>21.17</v>
      </c>
      <c r="E78" t="n">
        <v>8.23</v>
      </c>
      <c r="F78" t="n">
        <v>12.85</v>
      </c>
      <c r="G78" t="n">
        <v>18.77</v>
      </c>
      <c r="H78" t="n">
        <v>37.83</v>
      </c>
      <c r="I78" t="n">
        <v>-29.24</v>
      </c>
      <c r="J78" t="n">
        <v>-49.24</v>
      </c>
      <c r="K78" t="n">
        <v>-55.34</v>
      </c>
      <c r="L78" t="n">
        <v>-52.8</v>
      </c>
      <c r="M78" t="n">
        <v>-60.18</v>
      </c>
      <c r="N78" t="n">
        <v>15.11</v>
      </c>
      <c r="O78" t="n">
        <v>32.13</v>
      </c>
      <c r="P78" t="n">
        <v>31.83</v>
      </c>
      <c r="Q78" t="n">
        <v>20.3</v>
      </c>
      <c r="R78" t="inlineStr">
        <is>
          <t>-</t>
        </is>
      </c>
      <c r="S78" t="inlineStr">
        <is>
          <t>-</t>
        </is>
      </c>
      <c r="T78" t="inlineStr">
        <is>
          <t>-</t>
        </is>
      </c>
      <c r="U78" t="inlineStr">
        <is>
          <t>-</t>
        </is>
      </c>
      <c r="V78" t="inlineStr">
        <is>
          <t>-</t>
        </is>
      </c>
    </row>
    <row r="79">
      <c r="A79" s="5" t="inlineStr">
        <is>
          <t>Gewinnwachstum 10J in %</t>
        </is>
      </c>
      <c r="B79" s="5" t="inlineStr">
        <is>
          <t>Earnings Growth 10Y in %</t>
        </is>
      </c>
      <c r="C79" t="n">
        <v>15.67</v>
      </c>
      <c r="D79" t="n">
        <v>-4.03</v>
      </c>
      <c r="E79" t="n">
        <v>-20.51</v>
      </c>
      <c r="F79" t="n">
        <v>-21.25</v>
      </c>
      <c r="G79" t="n">
        <v>-17.01</v>
      </c>
      <c r="H79" t="n">
        <v>-11.17</v>
      </c>
      <c r="I79" t="n">
        <v>-7.06</v>
      </c>
      <c r="J79" t="n">
        <v>-8.56</v>
      </c>
      <c r="K79" t="n">
        <v>-11.76</v>
      </c>
      <c r="L79" t="n">
        <v>-16.25</v>
      </c>
      <c r="M79" t="inlineStr">
        <is>
          <t>-</t>
        </is>
      </c>
      <c r="N79" t="inlineStr">
        <is>
          <t>-</t>
        </is>
      </c>
      <c r="O79" t="inlineStr">
        <is>
          <t>-</t>
        </is>
      </c>
      <c r="P79" t="inlineStr">
        <is>
          <t>-</t>
        </is>
      </c>
      <c r="Q79" t="inlineStr">
        <is>
          <t>-</t>
        </is>
      </c>
      <c r="R79" t="inlineStr">
        <is>
          <t>-</t>
        </is>
      </c>
      <c r="S79" t="inlineStr">
        <is>
          <t>-</t>
        </is>
      </c>
      <c r="T79" t="inlineStr">
        <is>
          <t>-</t>
        </is>
      </c>
      <c r="U79" t="inlineStr">
        <is>
          <t>-</t>
        </is>
      </c>
      <c r="V79" t="inlineStr">
        <is>
          <t>-</t>
        </is>
      </c>
    </row>
    <row r="80">
      <c r="A80" s="5" t="inlineStr">
        <is>
          <t>PEG Ratio</t>
        </is>
      </c>
      <c r="B80" s="5" t="inlineStr">
        <is>
          <t>KGW Kurs/Gewinn/Wachstum</t>
        </is>
      </c>
      <c r="C80" t="n">
        <v>-7.37</v>
      </c>
      <c r="D80" t="n">
        <v>0.57</v>
      </c>
      <c r="E80" t="n">
        <v>2.49</v>
      </c>
      <c r="F80" t="n">
        <v>1.69</v>
      </c>
      <c r="G80" t="n">
        <v>0.8100000000000001</v>
      </c>
      <c r="H80" t="n">
        <v>0.45</v>
      </c>
      <c r="I80" t="n">
        <v>-0.87</v>
      </c>
      <c r="J80" t="n">
        <v>-0.2</v>
      </c>
      <c r="K80" t="n">
        <v>-0.2</v>
      </c>
      <c r="L80" t="n">
        <v>-0.22</v>
      </c>
      <c r="M80" t="n">
        <v>-0.43</v>
      </c>
      <c r="N80" t="inlineStr">
        <is>
          <t>-</t>
        </is>
      </c>
      <c r="O80" t="n">
        <v>0.53</v>
      </c>
      <c r="P80" t="n">
        <v>0.61</v>
      </c>
      <c r="Q80" t="n">
        <v>0.85</v>
      </c>
      <c r="R80" t="inlineStr">
        <is>
          <t>-</t>
        </is>
      </c>
      <c r="S80" t="inlineStr">
        <is>
          <t>-</t>
        </is>
      </c>
      <c r="T80" t="inlineStr">
        <is>
          <t>-</t>
        </is>
      </c>
      <c r="U80" t="inlineStr">
        <is>
          <t>-</t>
        </is>
      </c>
      <c r="V80" t="inlineStr">
        <is>
          <t>-</t>
        </is>
      </c>
    </row>
    <row r="81">
      <c r="A81" s="5" t="inlineStr">
        <is>
          <t>EBIT-Wachstum 1J in %</t>
        </is>
      </c>
      <c r="B81" s="5" t="inlineStr">
        <is>
          <t>EBIT Growth 1Y in %</t>
        </is>
      </c>
      <c r="C81" t="n">
        <v>-33.28</v>
      </c>
      <c r="D81" t="n">
        <v>-16.25</v>
      </c>
      <c r="E81" t="n">
        <v>20.74</v>
      </c>
      <c r="F81" t="n">
        <v>-0.15</v>
      </c>
      <c r="G81" t="n">
        <v>6.36</v>
      </c>
      <c r="H81" t="n">
        <v>42.5</v>
      </c>
      <c r="I81" t="n">
        <v>-29.74</v>
      </c>
      <c r="J81" t="n">
        <v>65.52</v>
      </c>
      <c r="K81" t="n">
        <v>-7.05</v>
      </c>
      <c r="L81" t="n">
        <v>32.48</v>
      </c>
      <c r="M81" t="n">
        <v>-175.41</v>
      </c>
      <c r="N81" t="n">
        <v>-275.02</v>
      </c>
      <c r="O81" t="n">
        <v>-42.78</v>
      </c>
      <c r="P81" t="n">
        <v>-3.45</v>
      </c>
      <c r="Q81" t="n">
        <v>230</v>
      </c>
      <c r="R81" t="n">
        <v>32.11</v>
      </c>
      <c r="S81" t="n">
        <v>-11.51</v>
      </c>
      <c r="T81" t="n">
        <v>-25.77</v>
      </c>
      <c r="U81" t="n">
        <v>-26.64</v>
      </c>
      <c r="V81" t="inlineStr">
        <is>
          <t>-</t>
        </is>
      </c>
    </row>
    <row r="82">
      <c r="A82" s="5" t="inlineStr">
        <is>
          <t>EBIT-Wachstum 3J in %</t>
        </is>
      </c>
      <c r="B82" s="5" t="inlineStr">
        <is>
          <t>EBIT Growth 3Y in %</t>
        </is>
      </c>
      <c r="C82" t="n">
        <v>-9.6</v>
      </c>
      <c r="D82" t="n">
        <v>1.45</v>
      </c>
      <c r="E82" t="n">
        <v>8.98</v>
      </c>
      <c r="F82" t="n">
        <v>16.24</v>
      </c>
      <c r="G82" t="n">
        <v>6.37</v>
      </c>
      <c r="H82" t="n">
        <v>26.09</v>
      </c>
      <c r="I82" t="n">
        <v>9.58</v>
      </c>
      <c r="J82" t="n">
        <v>30.32</v>
      </c>
      <c r="K82" t="n">
        <v>-49.99</v>
      </c>
      <c r="L82" t="n">
        <v>-139.32</v>
      </c>
      <c r="M82" t="n">
        <v>-164.4</v>
      </c>
      <c r="N82" t="n">
        <v>-107.08</v>
      </c>
      <c r="O82" t="n">
        <v>61.26</v>
      </c>
      <c r="P82" t="n">
        <v>86.22</v>
      </c>
      <c r="Q82" t="n">
        <v>83.53</v>
      </c>
      <c r="R82" t="n">
        <v>-1.72</v>
      </c>
      <c r="S82" t="n">
        <v>-21.31</v>
      </c>
      <c r="T82" t="inlineStr">
        <is>
          <t>-</t>
        </is>
      </c>
      <c r="U82" t="inlineStr">
        <is>
          <t>-</t>
        </is>
      </c>
      <c r="V82" t="inlineStr">
        <is>
          <t>-</t>
        </is>
      </c>
    </row>
    <row r="83">
      <c r="A83" s="5" t="inlineStr">
        <is>
          <t>EBIT-Wachstum 5J in %</t>
        </is>
      </c>
      <c r="B83" s="5" t="inlineStr">
        <is>
          <t>EBIT Growth 5Y in %</t>
        </is>
      </c>
      <c r="C83" t="n">
        <v>-4.52</v>
      </c>
      <c r="D83" t="n">
        <v>10.64</v>
      </c>
      <c r="E83" t="n">
        <v>7.94</v>
      </c>
      <c r="F83" t="n">
        <v>16.9</v>
      </c>
      <c r="G83" t="n">
        <v>15.52</v>
      </c>
      <c r="H83" t="n">
        <v>20.74</v>
      </c>
      <c r="I83" t="n">
        <v>-22.84</v>
      </c>
      <c r="J83" t="n">
        <v>-71.90000000000001</v>
      </c>
      <c r="K83" t="n">
        <v>-93.56</v>
      </c>
      <c r="L83" t="n">
        <v>-92.84</v>
      </c>
      <c r="M83" t="n">
        <v>-53.33</v>
      </c>
      <c r="N83" t="n">
        <v>-11.83</v>
      </c>
      <c r="O83" t="n">
        <v>40.87</v>
      </c>
      <c r="P83" t="n">
        <v>44.28</v>
      </c>
      <c r="Q83" t="n">
        <v>39.64</v>
      </c>
      <c r="R83" t="inlineStr">
        <is>
          <t>-</t>
        </is>
      </c>
      <c r="S83" t="inlineStr">
        <is>
          <t>-</t>
        </is>
      </c>
      <c r="T83" t="inlineStr">
        <is>
          <t>-</t>
        </is>
      </c>
      <c r="U83" t="inlineStr">
        <is>
          <t>-</t>
        </is>
      </c>
      <c r="V83" t="inlineStr">
        <is>
          <t>-</t>
        </is>
      </c>
    </row>
    <row r="84">
      <c r="A84" s="5" t="inlineStr">
        <is>
          <t>EBIT-Wachstum 10J in %</t>
        </is>
      </c>
      <c r="B84" s="5" t="inlineStr">
        <is>
          <t>EBIT Growth 10Y in %</t>
        </is>
      </c>
      <c r="C84" t="n">
        <v>8.109999999999999</v>
      </c>
      <c r="D84" t="n">
        <v>-6.1</v>
      </c>
      <c r="E84" t="n">
        <v>-31.98</v>
      </c>
      <c r="F84" t="n">
        <v>-38.33</v>
      </c>
      <c r="G84" t="n">
        <v>-38.66</v>
      </c>
      <c r="H84" t="n">
        <v>-16.29</v>
      </c>
      <c r="I84" t="n">
        <v>-17.33</v>
      </c>
      <c r="J84" t="n">
        <v>-15.51</v>
      </c>
      <c r="K84" t="n">
        <v>-24.64</v>
      </c>
      <c r="L84" t="n">
        <v>-26.6</v>
      </c>
      <c r="M84" t="inlineStr">
        <is>
          <t>-</t>
        </is>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Op.Cashflow Wachstum 1J in %</t>
        </is>
      </c>
      <c r="B85" s="5" t="inlineStr">
        <is>
          <t>Op.Cashflow Wachstum 1Y in %</t>
        </is>
      </c>
      <c r="C85" t="n">
        <v>-1322.64</v>
      </c>
      <c r="D85" t="n">
        <v>-51.54</v>
      </c>
      <c r="E85" t="n">
        <v>59.46</v>
      </c>
      <c r="F85" t="n">
        <v>22.77</v>
      </c>
      <c r="G85" t="n">
        <v>-25.81</v>
      </c>
      <c r="H85" t="n">
        <v>-19.1</v>
      </c>
      <c r="I85" t="n">
        <v>-47.81</v>
      </c>
      <c r="J85" t="n">
        <v>429.88</v>
      </c>
      <c r="K85" t="n">
        <v>7.33</v>
      </c>
      <c r="L85" t="n">
        <v>-94.67</v>
      </c>
      <c r="M85" t="n">
        <v>1722.49</v>
      </c>
      <c r="N85" t="n">
        <v>-41.88</v>
      </c>
      <c r="O85" t="n">
        <v>99.34999999999999</v>
      </c>
      <c r="P85" t="n">
        <v>-111.75</v>
      </c>
      <c r="Q85" t="inlineStr">
        <is>
          <t>-</t>
        </is>
      </c>
      <c r="R85" t="inlineStr">
        <is>
          <t>-</t>
        </is>
      </c>
      <c r="S85" t="inlineStr">
        <is>
          <t>-</t>
        </is>
      </c>
      <c r="T85" t="inlineStr">
        <is>
          <t>-</t>
        </is>
      </c>
      <c r="U85" t="inlineStr">
        <is>
          <t>-</t>
        </is>
      </c>
      <c r="V85" t="inlineStr">
        <is>
          <t>-</t>
        </is>
      </c>
    </row>
    <row r="86">
      <c r="A86" s="5" t="inlineStr">
        <is>
          <t>Op.Cashflow Wachstum 3J in %</t>
        </is>
      </c>
      <c r="B86" s="5" t="inlineStr">
        <is>
          <t>Op.Cashflow Wachstum 3Y in %</t>
        </is>
      </c>
      <c r="C86" t="n">
        <v>-438.24</v>
      </c>
      <c r="D86" t="n">
        <v>10.23</v>
      </c>
      <c r="E86" t="n">
        <v>18.81</v>
      </c>
      <c r="F86" t="n">
        <v>-7.38</v>
      </c>
      <c r="G86" t="n">
        <v>-30.91</v>
      </c>
      <c r="H86" t="n">
        <v>120.99</v>
      </c>
      <c r="I86" t="n">
        <v>129.8</v>
      </c>
      <c r="J86" t="n">
        <v>114.18</v>
      </c>
      <c r="K86" t="n">
        <v>545.05</v>
      </c>
      <c r="L86" t="n">
        <v>528.65</v>
      </c>
      <c r="M86" t="n">
        <v>593.3200000000001</v>
      </c>
      <c r="N86" t="n">
        <v>-18.09</v>
      </c>
      <c r="O86" t="inlineStr">
        <is>
          <t>-</t>
        </is>
      </c>
      <c r="P86" t="inlineStr">
        <is>
          <t>-</t>
        </is>
      </c>
      <c r="Q86" t="inlineStr">
        <is>
          <t>-</t>
        </is>
      </c>
      <c r="R86" t="inlineStr">
        <is>
          <t>-</t>
        </is>
      </c>
      <c r="S86" t="inlineStr">
        <is>
          <t>-</t>
        </is>
      </c>
      <c r="T86" t="inlineStr">
        <is>
          <t>-</t>
        </is>
      </c>
      <c r="U86" t="inlineStr">
        <is>
          <t>-</t>
        </is>
      </c>
      <c r="V86" t="inlineStr">
        <is>
          <t>-</t>
        </is>
      </c>
    </row>
    <row r="87">
      <c r="A87" s="5" t="inlineStr">
        <is>
          <t>Op.Cashflow Wachstum 5J in %</t>
        </is>
      </c>
      <c r="B87" s="5" t="inlineStr">
        <is>
          <t>Op.Cashflow Wachstum 5Y in %</t>
        </is>
      </c>
      <c r="C87" t="n">
        <v>-263.55</v>
      </c>
      <c r="D87" t="n">
        <v>-2.84</v>
      </c>
      <c r="E87" t="n">
        <v>-2.1</v>
      </c>
      <c r="F87" t="n">
        <v>71.98999999999999</v>
      </c>
      <c r="G87" t="n">
        <v>68.90000000000001</v>
      </c>
      <c r="H87" t="n">
        <v>55.13</v>
      </c>
      <c r="I87" t="n">
        <v>403.44</v>
      </c>
      <c r="J87" t="n">
        <v>404.63</v>
      </c>
      <c r="K87" t="n">
        <v>338.52</v>
      </c>
      <c r="L87" t="n">
        <v>314.71</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Op.Cashflow Wachstum 10J in %</t>
        </is>
      </c>
      <c r="B88" s="5" t="inlineStr">
        <is>
          <t>Op.Cashflow Wachstum 10Y in %</t>
        </is>
      </c>
      <c r="C88" t="n">
        <v>-104.21</v>
      </c>
      <c r="D88" t="n">
        <v>200.3</v>
      </c>
      <c r="E88" t="n">
        <v>201.27</v>
      </c>
      <c r="F88" t="n">
        <v>205.25</v>
      </c>
      <c r="G88" t="n">
        <v>191.8</v>
      </c>
      <c r="H88" t="inlineStr">
        <is>
          <t>-</t>
        </is>
      </c>
      <c r="I88" t="inlineStr">
        <is>
          <t>-</t>
        </is>
      </c>
      <c r="J88" t="inlineStr">
        <is>
          <t>-</t>
        </is>
      </c>
      <c r="K88" t="inlineStr">
        <is>
          <t>-</t>
        </is>
      </c>
      <c r="L88" t="inlineStr">
        <is>
          <t>-</t>
        </is>
      </c>
      <c r="M88" t="inlineStr">
        <is>
          <t>-</t>
        </is>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Verschuldungsgrad in %</t>
        </is>
      </c>
      <c r="B89" s="5" t="inlineStr">
        <is>
          <t>Finance Gearing in %</t>
        </is>
      </c>
      <c r="C89" t="n">
        <v>2232</v>
      </c>
      <c r="D89" t="n">
        <v>2849</v>
      </c>
      <c r="E89" t="n">
        <v>2970</v>
      </c>
      <c r="F89" t="n">
        <v>3108</v>
      </c>
      <c r="G89" t="n">
        <v>2887</v>
      </c>
      <c r="H89" t="n">
        <v>3026</v>
      </c>
      <c r="I89" t="n">
        <v>3278</v>
      </c>
      <c r="J89" t="n">
        <v>2895</v>
      </c>
      <c r="K89" t="n">
        <v>2901</v>
      </c>
      <c r="L89" t="n">
        <v>3147</v>
      </c>
      <c r="M89" t="n">
        <v>3532</v>
      </c>
      <c r="N89" t="n">
        <v>4161</v>
      </c>
      <c r="O89" t="n">
        <v>3444</v>
      </c>
      <c r="P89" t="n">
        <v>3845</v>
      </c>
      <c r="Q89" t="n">
        <v>3893</v>
      </c>
      <c r="R89" t="n">
        <v>3977</v>
      </c>
      <c r="S89" t="n">
        <v>4834</v>
      </c>
      <c r="T89" t="n">
        <v>4048</v>
      </c>
      <c r="U89" t="n">
        <v>3869</v>
      </c>
      <c r="V89" t="n">
        <v>3802</v>
      </c>
      <c r="W89" t="inlineStr">
        <is>
          <t>-</t>
        </is>
      </c>
    </row>
  </sheetData>
  <pageMargins bottom="1" footer="0.5" header="0.5" left="0.75" right="0.75" top="1"/>
</worksheet>
</file>

<file path=xl/worksheets/sheet72.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19"/>
    <col customWidth="1" max="14" min="14" width="22"/>
    <col customWidth="1" max="15" min="15" width="11"/>
    <col customWidth="1" max="16" min="16" width="10"/>
  </cols>
  <sheetData>
    <row r="1">
      <c r="A1" s="1" t="inlineStr">
        <is>
          <t xml:space="preserve">RECKITT BENCKISER GROUP </t>
        </is>
      </c>
      <c r="B1" s="2" t="inlineStr">
        <is>
          <t>WKN: A0M1W6  ISIN: GB00B24CGK77  US-Symbol:RBGPF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+44-1753-217800</t>
        </is>
      </c>
      <c r="G4" t="inlineStr">
        <is>
          <t>27.02.2020</t>
        </is>
      </c>
      <c r="H4" t="inlineStr">
        <is>
          <t>Preliminary Results</t>
        </is>
      </c>
      <c r="J4" t="inlineStr">
        <is>
          <t>Massachusetts Financial Services Company and/​or its subsidiaries</t>
        </is>
      </c>
      <c r="L4" t="inlineStr">
        <is>
          <t>5,00%</t>
        </is>
      </c>
    </row>
    <row r="5">
      <c r="A5" s="5" t="inlineStr">
        <is>
          <t>Ticker</t>
        </is>
      </c>
      <c r="B5" t="inlineStr">
        <is>
          <t>3RB</t>
        </is>
      </c>
      <c r="C5" s="5" t="inlineStr">
        <is>
          <t>Fax</t>
        </is>
      </c>
      <c r="D5" s="5" t="inlineStr"/>
      <c r="E5" t="inlineStr">
        <is>
          <t>+44-1753-217899</t>
        </is>
      </c>
      <c r="G5" t="inlineStr">
        <is>
          <t>25.03.2020</t>
        </is>
      </c>
      <c r="H5" t="inlineStr">
        <is>
          <t>Publication Of Annual Report</t>
        </is>
      </c>
      <c r="J5" t="inlineStr">
        <is>
          <t>Freefloat</t>
        </is>
      </c>
      <c r="L5" t="inlineStr">
        <is>
          <t>95,00%</t>
        </is>
      </c>
    </row>
    <row r="6">
      <c r="A6" s="5" t="inlineStr">
        <is>
          <t>Gelistet Seit / Listed Since</t>
        </is>
      </c>
      <c r="B6" t="inlineStr">
        <is>
          <t>-</t>
        </is>
      </c>
      <c r="C6" s="5" t="inlineStr">
        <is>
          <t>Internet</t>
        </is>
      </c>
      <c r="D6" s="5" t="inlineStr"/>
      <c r="E6" t="inlineStr">
        <is>
          <t>http://www.reckittbenckiser.com</t>
        </is>
      </c>
      <c r="G6" t="inlineStr">
        <is>
          <t>16.04.2020</t>
        </is>
      </c>
      <c r="H6" t="inlineStr">
        <is>
          <t>Ex Dividend</t>
        </is>
      </c>
    </row>
    <row r="7">
      <c r="A7" s="5" t="inlineStr">
        <is>
          <t>Nominalwert / Nominal Value</t>
        </is>
      </c>
      <c r="B7" t="inlineStr">
        <is>
          <t>-</t>
        </is>
      </c>
      <c r="C7" s="5" t="inlineStr">
        <is>
          <t>Inv. Relations Telefon / Phone</t>
        </is>
      </c>
      <c r="D7" s="5" t="inlineStr"/>
      <c r="E7" t="inlineStr">
        <is>
          <t>+44-1753-217800</t>
        </is>
      </c>
      <c r="G7" t="inlineStr">
        <is>
          <t>30.04.2020</t>
        </is>
      </c>
      <c r="H7" t="inlineStr">
        <is>
          <t>Result Q1</t>
        </is>
      </c>
    </row>
    <row r="8">
      <c r="A8" s="5" t="inlineStr">
        <is>
          <t>Land / Country</t>
        </is>
      </c>
      <c r="B8" t="inlineStr">
        <is>
          <t>Großbritannien</t>
        </is>
      </c>
      <c r="C8" s="5" t="inlineStr">
        <is>
          <t>Inv. Relations E-Mail</t>
        </is>
      </c>
      <c r="D8" s="5" t="inlineStr"/>
      <c r="E8" t="inlineStr">
        <is>
          <t>ir@rb.com</t>
        </is>
      </c>
      <c r="G8" t="inlineStr">
        <is>
          <t>12.05.2020</t>
        </is>
      </c>
      <c r="H8" t="inlineStr">
        <is>
          <t>Annual General Meeting</t>
        </is>
      </c>
    </row>
    <row r="9">
      <c r="A9" s="5" t="inlineStr">
        <is>
          <t>Währung / Currency</t>
        </is>
      </c>
      <c r="B9" t="inlineStr">
        <is>
          <t>GBP</t>
        </is>
      </c>
      <c r="C9" s="5" t="inlineStr">
        <is>
          <t>Kontaktperson / Contact Person</t>
        </is>
      </c>
      <c r="D9" s="5" t="inlineStr"/>
      <c r="E9" t="inlineStr">
        <is>
          <t>Richard Joyce</t>
        </is>
      </c>
      <c r="G9" t="inlineStr">
        <is>
          <t>28.05.2020</t>
        </is>
      </c>
      <c r="H9" t="inlineStr">
        <is>
          <t>Dividend Payout</t>
        </is>
      </c>
    </row>
    <row r="10">
      <c r="A10" s="5" t="inlineStr">
        <is>
          <t>Branche / Industry</t>
        </is>
      </c>
      <c r="B10" t="inlineStr">
        <is>
          <t>Drugstore And Cosmetics Goods</t>
        </is>
      </c>
      <c r="C10" s="5" t="inlineStr">
        <is>
          <t>28.07.2020</t>
        </is>
      </c>
      <c r="D10" s="5" t="inlineStr">
        <is>
          <t>Score Half Year</t>
        </is>
      </c>
    </row>
    <row r="11">
      <c r="A11" s="5" t="inlineStr">
        <is>
          <t>Sektor / Sector</t>
        </is>
      </c>
      <c r="B11" t="inlineStr">
        <is>
          <t>Consumer Goods</t>
        </is>
      </c>
      <c r="C11" t="inlineStr">
        <is>
          <t>29.09.2020</t>
        </is>
      </c>
      <c r="D11" t="inlineStr">
        <is>
          <t>Dividend Payout</t>
        </is>
      </c>
    </row>
    <row r="12">
      <c r="A12" s="5" t="inlineStr">
        <is>
          <t>Typ / Genre</t>
        </is>
      </c>
      <c r="B12" t="inlineStr">
        <is>
          <t>Namensaktie</t>
        </is>
      </c>
      <c r="C12" t="inlineStr">
        <is>
          <t>20.10.2020</t>
        </is>
      </c>
      <c r="D12" t="inlineStr">
        <is>
          <t>Q3 Earnings</t>
        </is>
      </c>
    </row>
    <row r="13">
      <c r="A13" s="5" t="inlineStr">
        <is>
          <t>Adresse / Address</t>
        </is>
      </c>
      <c r="B13" t="inlineStr">
        <is>
          <t>Reckitt Benckiser Group plc103-105 Bath Road, Slough  UK-Berkshire SL1 3UH</t>
        </is>
      </c>
    </row>
    <row r="14">
      <c r="A14" s="5" t="inlineStr">
        <is>
          <t>Management</t>
        </is>
      </c>
      <c r="B14" t="inlineStr">
        <is>
          <t>Laxman Narasimhan, Rupert Bondy, Rob de Groot, Machiel Duijser, Jeff Carr, Kris Licht, Aditya Sehgal, Gurveen Singh, Harold van den Broek</t>
        </is>
      </c>
    </row>
    <row r="15">
      <c r="A15" s="5" t="inlineStr">
        <is>
          <t>Aufsichtsrat / Board</t>
        </is>
      </c>
      <c r="B15" t="inlineStr">
        <is>
          <t>Christopher A. Sinclair, Laxman Narasimhan, Adrian Hennah, Andrew Bonfield, Elane Stock, Mary Harris, Mehmood Khan, Nicandro Durante, Dr. Pamela Kirby, Sara Matthew, Warren Tucker</t>
        </is>
      </c>
    </row>
    <row r="16">
      <c r="A16" s="5" t="inlineStr">
        <is>
          <t>Beschreibung</t>
        </is>
      </c>
      <c r="B16" t="inlineStr">
        <is>
          <t>Reckitt Benckiser plc ist eine weltweit tätige Unternehmensgruppe deren Kernkompetenz in der Herstellung von Produkten für die Bereiche Gesundheit, Hygiene und Haushalt liegt. Die Produktkategorien sind in Gesundheit, Hygiene, Haushalt und Portfoliomarken strukturiert. Die Division RB Pharmaceuticals (RBP) wurde im Dezember 2014 ausgegliedert und agiert als eigenständige Gesellschaft unter dem Namen Indivior PLC (Indivior). Die wichtigsten Markenprodukte der Reckitt Benckiser plc sind: Finish, Lysol, Dettol, Vanish, Woolite, Durex, Calgon, Airwick, Harpic, Bang, Mortein, Veet, Nurofen, Clearasil, Strepsils, Gaviscon, Mucinex, Scholl und French’s. Mit Niederlassungen in mehr als 60 Ländern verkauft das Unternehmen seine Markenprodukte in rund 200 Länder weltweit. Der Hauptsitz der Reckitt Benckiser plc ist in Berkshire, UK. Copyright 2014 FINANCE BASE AG</t>
        </is>
      </c>
    </row>
    <row r="17">
      <c r="A17" s="5" t="inlineStr">
        <is>
          <t>Profile</t>
        </is>
      </c>
      <c r="B17" t="inlineStr">
        <is>
          <t>Reckitt Benckiser plc is a group of companies internationally active whose core competence lies in the manufacture of products for health, hygiene and household. The product categories are structured in health, hygiene, household and portfolio brands. The RB Pharmaceuticals (RBP) Division was spun off in December 2014 and operates as an independent company under the name Indivior PLC (Indivior). The main products of the brand Reckitt Benckiser plc are: Finish, Lysol, Dettol, Vanish, Woolite, Durex, Calgon, Airwick, Harpic, Bang, Mortein, Veet, Nurofen, Clearasil, Strepsils, Gaviscon, Mucinex, Scholl and French's. With operations in more than 60 countries, the company sells its branded products in approximately 200 countries worldwide. The headquarters of Reckitt Benckiser plc is in Berkshire,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12846</v>
      </c>
      <c r="D20" t="n">
        <v>12597</v>
      </c>
      <c r="E20" t="n">
        <v>11512</v>
      </c>
      <c r="F20" t="n">
        <v>9891</v>
      </c>
      <c r="G20" t="n">
        <v>8874</v>
      </c>
      <c r="H20" t="n">
        <v>8836</v>
      </c>
      <c r="I20" t="n">
        <v>10043</v>
      </c>
      <c r="J20" t="n">
        <v>9567</v>
      </c>
      <c r="K20" t="n">
        <v>9485</v>
      </c>
      <c r="L20" t="n">
        <v>8453</v>
      </c>
      <c r="M20" t="n">
        <v>7753</v>
      </c>
      <c r="N20" t="n">
        <v>6563</v>
      </c>
      <c r="O20" t="n">
        <v>5269</v>
      </c>
      <c r="P20" t="n">
        <v>5269</v>
      </c>
    </row>
    <row r="21">
      <c r="A21" s="5" t="inlineStr">
        <is>
          <t>Bruttoergebnis vom Umsatz</t>
        </is>
      </c>
      <c r="B21" s="5" t="inlineStr">
        <is>
          <t>Gross Profit</t>
        </is>
      </c>
      <c r="C21" t="n">
        <v>7778</v>
      </c>
      <c r="D21" t="n">
        <v>7635</v>
      </c>
      <c r="E21" t="n">
        <v>6870</v>
      </c>
      <c r="F21" t="n">
        <v>6026</v>
      </c>
      <c r="G21" t="n">
        <v>5246</v>
      </c>
      <c r="H21" t="n">
        <v>5096</v>
      </c>
      <c r="I21" t="n">
        <v>5969</v>
      </c>
      <c r="J21" t="n">
        <v>5537</v>
      </c>
      <c r="K21" t="n">
        <v>5662</v>
      </c>
      <c r="L21" t="n">
        <v>5121</v>
      </c>
      <c r="M21" t="n">
        <v>4664</v>
      </c>
      <c r="N21" t="n">
        <v>3890</v>
      </c>
      <c r="O21" t="n">
        <v>3072</v>
      </c>
      <c r="P21" t="n">
        <v>3072</v>
      </c>
    </row>
    <row r="22">
      <c r="A22" s="5" t="inlineStr">
        <is>
          <t>Operatives Ergebnis (EBIT)</t>
        </is>
      </c>
      <c r="B22" s="5" t="inlineStr">
        <is>
          <t>EBIT Earning Before Interest &amp; Tax</t>
        </is>
      </c>
      <c r="C22" t="n">
        <v>-1954</v>
      </c>
      <c r="D22" t="n">
        <v>3047</v>
      </c>
      <c r="E22" t="n">
        <v>2737</v>
      </c>
      <c r="F22" t="n">
        <v>2410</v>
      </c>
      <c r="G22" t="n">
        <v>2241</v>
      </c>
      <c r="H22" t="n">
        <v>2164</v>
      </c>
      <c r="I22" t="n">
        <v>2345</v>
      </c>
      <c r="J22" t="n">
        <v>2435</v>
      </c>
      <c r="K22" t="n">
        <v>2395</v>
      </c>
      <c r="L22" t="n">
        <v>2130</v>
      </c>
      <c r="M22" t="n">
        <v>1891</v>
      </c>
      <c r="N22" t="n">
        <v>1505</v>
      </c>
      <c r="O22" t="n">
        <v>1233</v>
      </c>
      <c r="P22" t="n">
        <v>1233</v>
      </c>
    </row>
    <row r="23">
      <c r="A23" s="5" t="inlineStr">
        <is>
          <t>Finanzergebnis</t>
        </is>
      </c>
      <c r="B23" s="5" t="inlineStr">
        <is>
          <t>Financial Result</t>
        </is>
      </c>
      <c r="C23" t="n">
        <v>-153</v>
      </c>
      <c r="D23" t="n">
        <v>-325</v>
      </c>
      <c r="E23" t="n">
        <v>-238</v>
      </c>
      <c r="F23" t="n">
        <v>-16</v>
      </c>
      <c r="G23" t="n">
        <v>-33</v>
      </c>
      <c r="H23" t="n">
        <v>-38</v>
      </c>
      <c r="I23" t="n">
        <v>-31</v>
      </c>
      <c r="J23" t="n">
        <v>-15</v>
      </c>
      <c r="K23" t="n">
        <v>-19</v>
      </c>
      <c r="L23" t="n">
        <v>6</v>
      </c>
      <c r="M23" t="n">
        <v>1</v>
      </c>
      <c r="N23" t="n">
        <v>-31</v>
      </c>
      <c r="O23" t="n">
        <v>-24</v>
      </c>
      <c r="P23" t="n">
        <v>-24</v>
      </c>
    </row>
    <row r="24">
      <c r="A24" s="5" t="inlineStr">
        <is>
          <t>Ergebnis vor Steuer (EBT)</t>
        </is>
      </c>
      <c r="B24" s="5" t="inlineStr">
        <is>
          <t>EBT Earning Before Tax</t>
        </is>
      </c>
      <c r="C24" t="n">
        <v>-2107</v>
      </c>
      <c r="D24" t="n">
        <v>2722</v>
      </c>
      <c r="E24" t="n">
        <v>2499</v>
      </c>
      <c r="F24" t="n">
        <v>2394</v>
      </c>
      <c r="G24" t="n">
        <v>2208</v>
      </c>
      <c r="H24" t="n">
        <v>2126</v>
      </c>
      <c r="I24" t="n">
        <v>2314</v>
      </c>
      <c r="J24" t="n">
        <v>2420</v>
      </c>
      <c r="K24" t="n">
        <v>2376</v>
      </c>
      <c r="L24" t="n">
        <v>2136</v>
      </c>
      <c r="M24" t="n">
        <v>1892</v>
      </c>
      <c r="N24" t="n">
        <v>1474</v>
      </c>
      <c r="O24" t="n">
        <v>1209</v>
      </c>
      <c r="P24" t="n">
        <v>1209</v>
      </c>
    </row>
    <row r="25">
      <c r="A25" s="5" t="inlineStr">
        <is>
          <t>Ergebnis nach Steuer</t>
        </is>
      </c>
      <c r="B25" s="5" t="inlineStr">
        <is>
          <t>Earnings after tax</t>
        </is>
      </c>
      <c r="C25" t="n">
        <v>-2772</v>
      </c>
      <c r="D25" t="n">
        <v>2186</v>
      </c>
      <c r="E25" t="n">
        <v>3393</v>
      </c>
      <c r="F25" t="n">
        <v>1836</v>
      </c>
      <c r="G25" t="n">
        <v>1745</v>
      </c>
      <c r="H25" t="n">
        <v>1664</v>
      </c>
      <c r="I25" t="n">
        <v>1740</v>
      </c>
      <c r="J25" t="n">
        <v>1833</v>
      </c>
      <c r="K25" t="n">
        <v>1754</v>
      </c>
      <c r="L25" t="n">
        <v>1570</v>
      </c>
      <c r="M25" t="n">
        <v>1418</v>
      </c>
      <c r="N25" t="n">
        <v>1120</v>
      </c>
      <c r="O25" t="n">
        <v>938</v>
      </c>
      <c r="P25" t="n">
        <v>938</v>
      </c>
    </row>
    <row r="26">
      <c r="A26" s="5" t="inlineStr">
        <is>
          <t>Minderheitenanteil</t>
        </is>
      </c>
      <c r="B26" s="5" t="inlineStr">
        <is>
          <t>Minority Share</t>
        </is>
      </c>
      <c r="C26" t="n">
        <v>-13</v>
      </c>
      <c r="D26" t="n">
        <v>-20</v>
      </c>
      <c r="E26" t="n">
        <v>-17</v>
      </c>
      <c r="F26" t="n">
        <v>-4</v>
      </c>
      <c r="G26" t="n">
        <v>-2</v>
      </c>
      <c r="H26" t="n">
        <v>-1</v>
      </c>
      <c r="I26" t="n">
        <v>-1</v>
      </c>
      <c r="J26" t="n">
        <v>-4</v>
      </c>
      <c r="K26" t="n">
        <v>-9</v>
      </c>
      <c r="L26" t="n">
        <v>-2</v>
      </c>
      <c r="M26" t="inlineStr">
        <is>
          <t>-</t>
        </is>
      </c>
      <c r="N26" t="inlineStr">
        <is>
          <t>-</t>
        </is>
      </c>
      <c r="O26" t="inlineStr">
        <is>
          <t>-</t>
        </is>
      </c>
      <c r="P26" t="inlineStr">
        <is>
          <t>-</t>
        </is>
      </c>
    </row>
    <row r="27">
      <c r="A27" s="5" t="inlineStr">
        <is>
          <t>Jahresüberschuss/-fehlbetrag</t>
        </is>
      </c>
      <c r="B27" s="5" t="inlineStr">
        <is>
          <t>Net Profit</t>
        </is>
      </c>
      <c r="C27" t="n">
        <v>-3683</v>
      </c>
      <c r="D27" t="n">
        <v>2161</v>
      </c>
      <c r="E27" t="n">
        <v>6172</v>
      </c>
      <c r="F27" t="n">
        <v>1832</v>
      </c>
      <c r="G27" t="n">
        <v>1743</v>
      </c>
      <c r="H27" t="n">
        <v>3223</v>
      </c>
      <c r="I27" t="n">
        <v>1739</v>
      </c>
      <c r="J27" t="n">
        <v>1829</v>
      </c>
      <c r="K27" t="n">
        <v>1745</v>
      </c>
      <c r="L27" t="n">
        <v>1568</v>
      </c>
      <c r="M27" t="n">
        <v>1418</v>
      </c>
      <c r="N27" t="n">
        <v>1120</v>
      </c>
      <c r="O27" t="n">
        <v>938</v>
      </c>
      <c r="P27" t="n">
        <v>938</v>
      </c>
    </row>
    <row r="28">
      <c r="A28" s="5" t="inlineStr">
        <is>
          <t>Summe Umlaufvermögen</t>
        </is>
      </c>
      <c r="B28" s="5" t="inlineStr">
        <is>
          <t>Current Assets</t>
        </is>
      </c>
      <c r="C28" t="n">
        <v>5033</v>
      </c>
      <c r="D28" t="n">
        <v>4952</v>
      </c>
      <c r="E28" t="n">
        <v>5424</v>
      </c>
      <c r="F28" t="n">
        <v>3450</v>
      </c>
      <c r="G28" t="n">
        <v>2882</v>
      </c>
      <c r="H28" t="n">
        <v>3160</v>
      </c>
      <c r="I28" t="n">
        <v>2901</v>
      </c>
      <c r="J28" t="n">
        <v>3057</v>
      </c>
      <c r="K28" t="n">
        <v>2938</v>
      </c>
      <c r="L28" t="n">
        <v>2642</v>
      </c>
      <c r="M28" t="n">
        <v>1770</v>
      </c>
      <c r="N28" t="n">
        <v>1954</v>
      </c>
      <c r="O28" t="n">
        <v>1442</v>
      </c>
      <c r="P28" t="n">
        <v>1442</v>
      </c>
    </row>
    <row r="29">
      <c r="A29" s="5" t="inlineStr">
        <is>
          <t>Summe Anlagevermögen</t>
        </is>
      </c>
      <c r="B29" s="5" t="inlineStr">
        <is>
          <t>Fixed Assets</t>
        </is>
      </c>
      <c r="C29" t="n">
        <v>27106</v>
      </c>
      <c r="D29" t="n">
        <v>32698</v>
      </c>
      <c r="E29" t="n">
        <v>31589</v>
      </c>
      <c r="F29" t="n">
        <v>14569</v>
      </c>
      <c r="G29" t="n">
        <v>12386</v>
      </c>
      <c r="H29" t="n">
        <v>12336</v>
      </c>
      <c r="I29" t="n">
        <v>12248</v>
      </c>
      <c r="J29" t="n">
        <v>12023</v>
      </c>
      <c r="K29" t="n">
        <v>11188</v>
      </c>
      <c r="L29" t="n">
        <v>10700</v>
      </c>
      <c r="M29" t="n">
        <v>6891</v>
      </c>
      <c r="N29" t="n">
        <v>7228</v>
      </c>
      <c r="O29" t="n">
        <v>4426</v>
      </c>
      <c r="P29" t="n">
        <v>4426</v>
      </c>
    </row>
    <row r="30">
      <c r="A30" s="5" t="inlineStr">
        <is>
          <t>Summe Aktiva</t>
        </is>
      </c>
      <c r="B30" s="5" t="inlineStr">
        <is>
          <t>Total Assets</t>
        </is>
      </c>
      <c r="C30" t="n">
        <v>32139</v>
      </c>
      <c r="D30" t="n">
        <v>37650</v>
      </c>
      <c r="E30" t="n">
        <v>37013</v>
      </c>
      <c r="F30" t="n">
        <v>18019</v>
      </c>
      <c r="G30" t="n">
        <v>15268</v>
      </c>
      <c r="H30" t="n">
        <v>15496</v>
      </c>
      <c r="I30" t="n">
        <v>15149</v>
      </c>
      <c r="J30" t="n">
        <v>15080</v>
      </c>
      <c r="K30" t="n">
        <v>14126</v>
      </c>
      <c r="L30" t="n">
        <v>13342</v>
      </c>
      <c r="M30" t="n">
        <v>8661</v>
      </c>
      <c r="N30" t="n">
        <v>9182</v>
      </c>
      <c r="O30" t="n">
        <v>5868</v>
      </c>
      <c r="P30" t="n">
        <v>5868</v>
      </c>
    </row>
    <row r="31">
      <c r="A31" s="5" t="inlineStr">
        <is>
          <t>Summe kurzfristiges Fremdkapital</t>
        </is>
      </c>
      <c r="B31" s="5" t="inlineStr">
        <is>
          <t>Short-Term Debt</t>
        </is>
      </c>
      <c r="C31" t="n">
        <v>8931</v>
      </c>
      <c r="D31" t="n">
        <v>7614</v>
      </c>
      <c r="E31" t="n">
        <v>6576</v>
      </c>
      <c r="F31" t="n">
        <v>5401</v>
      </c>
      <c r="G31" t="n">
        <v>5039</v>
      </c>
      <c r="H31" t="n">
        <v>5289</v>
      </c>
      <c r="I31" t="n">
        <v>5661</v>
      </c>
      <c r="J31" t="n">
        <v>6487</v>
      </c>
      <c r="K31" t="n">
        <v>5700</v>
      </c>
      <c r="L31" t="n">
        <v>5716</v>
      </c>
      <c r="M31" t="n">
        <v>2891</v>
      </c>
      <c r="N31" t="n">
        <v>4216</v>
      </c>
      <c r="O31" t="n">
        <v>2424</v>
      </c>
      <c r="P31" t="n">
        <v>2424</v>
      </c>
    </row>
    <row r="32">
      <c r="A32" s="5" t="inlineStr">
        <is>
          <t>Summe langfristiges Fremdkapital</t>
        </is>
      </c>
      <c r="B32" s="5" t="inlineStr">
        <is>
          <t>Long-Term Debt</t>
        </is>
      </c>
      <c r="C32" t="n">
        <v>13801</v>
      </c>
      <c r="D32" t="n">
        <v>15247</v>
      </c>
      <c r="E32" t="n">
        <v>16864</v>
      </c>
      <c r="F32" t="n">
        <v>4192</v>
      </c>
      <c r="G32" t="n">
        <v>3323</v>
      </c>
      <c r="H32" t="n">
        <v>3373</v>
      </c>
      <c r="I32" t="n">
        <v>3152</v>
      </c>
      <c r="J32" t="n">
        <v>2671</v>
      </c>
      <c r="K32" t="n">
        <v>2645</v>
      </c>
      <c r="L32" t="n">
        <v>2496</v>
      </c>
      <c r="M32" t="n">
        <v>1756</v>
      </c>
      <c r="N32" t="n">
        <v>1672</v>
      </c>
      <c r="O32" t="n">
        <v>1059</v>
      </c>
      <c r="P32" t="n">
        <v>1059</v>
      </c>
    </row>
    <row r="33">
      <c r="A33" s="5" t="inlineStr">
        <is>
          <t>Summe Fremdkapital</t>
        </is>
      </c>
      <c r="B33" s="5" t="inlineStr">
        <is>
          <t>Total Liabilities</t>
        </is>
      </c>
      <c r="C33" t="n">
        <v>22732</v>
      </c>
      <c r="D33" t="n">
        <v>22861</v>
      </c>
      <c r="E33" t="n">
        <v>23440</v>
      </c>
      <c r="F33" t="n">
        <v>9593</v>
      </c>
      <c r="G33" t="n">
        <v>8362</v>
      </c>
      <c r="H33" t="n">
        <v>8662</v>
      </c>
      <c r="I33" t="n">
        <v>8813</v>
      </c>
      <c r="J33" t="n">
        <v>9158</v>
      </c>
      <c r="K33" t="n">
        <v>8345</v>
      </c>
      <c r="L33" t="n">
        <v>8212</v>
      </c>
      <c r="M33" t="n">
        <v>4647</v>
      </c>
      <c r="N33" t="n">
        <v>5888</v>
      </c>
      <c r="O33" t="n">
        <v>3483</v>
      </c>
      <c r="P33" t="n">
        <v>3483</v>
      </c>
    </row>
    <row r="34">
      <c r="A34" s="5" t="inlineStr">
        <is>
          <t>Minderheitenanteil</t>
        </is>
      </c>
      <c r="B34" s="5" t="inlineStr">
        <is>
          <t>Minority Share</t>
        </is>
      </c>
      <c r="C34" t="n">
        <v>44</v>
      </c>
      <c r="D34" t="n">
        <v>47</v>
      </c>
      <c r="E34" t="n">
        <v>40</v>
      </c>
      <c r="F34" t="n">
        <v>5</v>
      </c>
      <c r="G34" t="n">
        <v>2</v>
      </c>
      <c r="H34" t="n">
        <v>2</v>
      </c>
      <c r="I34" t="n">
        <v>2</v>
      </c>
      <c r="J34" t="n">
        <v>1</v>
      </c>
      <c r="K34" t="n">
        <v>70</v>
      </c>
      <c r="L34" t="n">
        <v>72</v>
      </c>
      <c r="M34" t="n">
        <v>2</v>
      </c>
      <c r="N34" t="n">
        <v>2</v>
      </c>
      <c r="O34" t="n">
        <v>2</v>
      </c>
      <c r="P34" t="n">
        <v>2</v>
      </c>
    </row>
    <row r="35">
      <c r="A35" s="5" t="inlineStr">
        <is>
          <t>Summe Eigenkapital</t>
        </is>
      </c>
      <c r="B35" s="5" t="inlineStr">
        <is>
          <t>Equity</t>
        </is>
      </c>
      <c r="C35" t="n">
        <v>9363</v>
      </c>
      <c r="D35" t="n">
        <v>14742</v>
      </c>
      <c r="E35" t="n">
        <v>13533</v>
      </c>
      <c r="F35" t="n">
        <v>8421</v>
      </c>
      <c r="G35" t="n">
        <v>6904</v>
      </c>
      <c r="H35" t="n">
        <v>6832</v>
      </c>
      <c r="I35" t="n">
        <v>6334</v>
      </c>
      <c r="J35" t="n">
        <v>5921</v>
      </c>
      <c r="K35" t="n">
        <v>5711</v>
      </c>
      <c r="L35" t="n">
        <v>5058</v>
      </c>
      <c r="M35" t="n">
        <v>4012</v>
      </c>
      <c r="N35" t="n">
        <v>3292</v>
      </c>
      <c r="O35" t="n">
        <v>2383</v>
      </c>
      <c r="P35" t="n">
        <v>2383</v>
      </c>
    </row>
    <row r="36">
      <c r="A36" s="5" t="inlineStr">
        <is>
          <t>Summe Passiva</t>
        </is>
      </c>
      <c r="B36" s="5" t="inlineStr">
        <is>
          <t>Liabilities &amp; Shareholder Equity</t>
        </is>
      </c>
      <c r="C36" t="n">
        <v>32139</v>
      </c>
      <c r="D36" t="n">
        <v>37650</v>
      </c>
      <c r="E36" t="n">
        <v>37013</v>
      </c>
      <c r="F36" t="n">
        <v>18019</v>
      </c>
      <c r="G36" t="n">
        <v>15268</v>
      </c>
      <c r="H36" t="n">
        <v>15496</v>
      </c>
      <c r="I36" t="n">
        <v>15149</v>
      </c>
      <c r="J36" t="n">
        <v>15080</v>
      </c>
      <c r="K36" t="n">
        <v>14126</v>
      </c>
      <c r="L36" t="n">
        <v>13342</v>
      </c>
      <c r="M36" t="n">
        <v>8661</v>
      </c>
      <c r="N36" t="n">
        <v>9182</v>
      </c>
      <c r="O36" t="n">
        <v>5868</v>
      </c>
      <c r="P36" t="n">
        <v>5868</v>
      </c>
    </row>
    <row r="37">
      <c r="A37" s="5" t="inlineStr">
        <is>
          <t>Mio.Aktien im Umlauf</t>
        </is>
      </c>
      <c r="B37" s="5" t="inlineStr">
        <is>
          <t>Million shares outstanding</t>
        </is>
      </c>
      <c r="C37" t="n">
        <v>736.54</v>
      </c>
      <c r="D37" t="n">
        <v>736.54</v>
      </c>
      <c r="E37" t="n">
        <v>736.54</v>
      </c>
      <c r="F37" t="n">
        <v>736.54</v>
      </c>
      <c r="G37" t="n">
        <v>736.54</v>
      </c>
      <c r="H37" t="n">
        <v>736.54</v>
      </c>
      <c r="I37" t="n">
        <v>736.54</v>
      </c>
      <c r="J37" t="n">
        <v>734.2</v>
      </c>
      <c r="K37" t="n">
        <v>728.6</v>
      </c>
      <c r="L37" t="n">
        <v>725.9</v>
      </c>
      <c r="M37" t="n">
        <v>722.6</v>
      </c>
      <c r="N37" t="n">
        <v>722.6</v>
      </c>
      <c r="O37" t="n">
        <v>722.4</v>
      </c>
      <c r="P37" t="n">
        <v>722.4</v>
      </c>
    </row>
    <row r="38">
      <c r="A38" s="5" t="inlineStr">
        <is>
          <t>Gezeichnetes Kapital (in Mio.)</t>
        </is>
      </c>
      <c r="B38" s="5" t="inlineStr">
        <is>
          <t>Subscribed Capital in M</t>
        </is>
      </c>
      <c r="C38" t="n">
        <v>74</v>
      </c>
      <c r="D38" t="n">
        <v>74</v>
      </c>
      <c r="E38" t="n">
        <v>74</v>
      </c>
      <c r="F38" t="n">
        <v>74</v>
      </c>
      <c r="G38" t="n">
        <v>74</v>
      </c>
      <c r="H38" t="n">
        <v>74</v>
      </c>
      <c r="I38" t="n">
        <v>74</v>
      </c>
      <c r="J38" t="n">
        <v>73</v>
      </c>
      <c r="K38" t="n">
        <v>73</v>
      </c>
      <c r="L38" t="n">
        <v>73</v>
      </c>
      <c r="M38" t="n">
        <v>72</v>
      </c>
      <c r="N38" t="n">
        <v>72</v>
      </c>
      <c r="O38" t="n">
        <v>72</v>
      </c>
      <c r="P38" t="n">
        <v>72</v>
      </c>
    </row>
    <row r="39">
      <c r="A39" s="5" t="inlineStr">
        <is>
          <t>Ergebnis je Aktie (brutto)</t>
        </is>
      </c>
      <c r="B39" s="5" t="inlineStr">
        <is>
          <t>Earnings per share</t>
        </is>
      </c>
      <c r="C39" t="n">
        <v>-2.86</v>
      </c>
      <c r="D39" t="n">
        <v>3.7</v>
      </c>
      <c r="E39" t="n">
        <v>3.39</v>
      </c>
      <c r="F39" t="n">
        <v>3.25</v>
      </c>
      <c r="G39" t="n">
        <v>3</v>
      </c>
      <c r="H39" t="n">
        <v>2.89</v>
      </c>
      <c r="I39" t="n">
        <v>3.14</v>
      </c>
      <c r="J39" t="n">
        <v>3.3</v>
      </c>
      <c r="K39" t="n">
        <v>3.26</v>
      </c>
      <c r="L39" t="n">
        <v>2.94</v>
      </c>
      <c r="M39" t="n">
        <v>2.62</v>
      </c>
      <c r="N39" t="n">
        <v>2.04</v>
      </c>
      <c r="O39" t="n">
        <v>1.67</v>
      </c>
      <c r="P39" t="n">
        <v>1.67</v>
      </c>
    </row>
    <row r="40">
      <c r="A40" s="5" t="inlineStr">
        <is>
          <t>Ergebnis je Aktie (unverwässert)</t>
        </is>
      </c>
      <c r="B40" s="5" t="inlineStr">
        <is>
          <t>Basic Earnings per share</t>
        </is>
      </c>
      <c r="C40" t="n">
        <v>-5.2</v>
      </c>
      <c r="D40" t="n">
        <v>3.06</v>
      </c>
      <c r="E40" t="n">
        <v>8.789999999999999</v>
      </c>
      <c r="F40" t="n">
        <v>2.6</v>
      </c>
      <c r="G40" t="n">
        <v>2.44</v>
      </c>
      <c r="H40" t="n">
        <v>4.47</v>
      </c>
      <c r="I40" t="n">
        <v>2.42</v>
      </c>
      <c r="J40" t="n">
        <v>2.53</v>
      </c>
      <c r="K40" t="n">
        <v>2.4</v>
      </c>
      <c r="L40" t="n">
        <v>2.17</v>
      </c>
      <c r="M40" t="n">
        <v>1.99</v>
      </c>
      <c r="N40" t="n">
        <v>1.58</v>
      </c>
      <c r="O40" t="n">
        <v>1.31</v>
      </c>
      <c r="P40" t="n">
        <v>1.31</v>
      </c>
    </row>
    <row r="41">
      <c r="A41" s="5" t="inlineStr">
        <is>
          <t>Ergebnis je Aktie (verwässert)</t>
        </is>
      </c>
      <c r="B41" s="5" t="inlineStr">
        <is>
          <t>Diluted Earnings per share</t>
        </is>
      </c>
      <c r="C41" t="n">
        <v>-5.2</v>
      </c>
      <c r="D41" t="n">
        <v>3.05</v>
      </c>
      <c r="E41" t="n">
        <v>8.68</v>
      </c>
      <c r="F41" t="n">
        <v>2.57</v>
      </c>
      <c r="G41" t="n">
        <v>2.41</v>
      </c>
      <c r="H41" t="n">
        <v>4.41</v>
      </c>
      <c r="I41" t="n">
        <v>2.39</v>
      </c>
      <c r="J41" t="n">
        <v>2.5</v>
      </c>
      <c r="K41" t="n">
        <v>2.37</v>
      </c>
      <c r="L41" t="n">
        <v>2.14</v>
      </c>
      <c r="M41" t="n">
        <v>1.95</v>
      </c>
      <c r="N41" t="n">
        <v>1.55</v>
      </c>
      <c r="O41" t="n">
        <v>1.28</v>
      </c>
      <c r="P41" t="n">
        <v>1.28</v>
      </c>
    </row>
    <row r="42">
      <c r="A42" s="5" t="inlineStr">
        <is>
          <t>Dividende je Aktie</t>
        </is>
      </c>
      <c r="B42" s="5" t="inlineStr">
        <is>
          <t>Dividend per share</t>
        </is>
      </c>
      <c r="C42" t="n">
        <v>1.75</v>
      </c>
      <c r="D42" t="n">
        <v>1.71</v>
      </c>
      <c r="E42" t="n">
        <v>1.64</v>
      </c>
      <c r="F42" t="n">
        <v>1.53</v>
      </c>
      <c r="G42" t="n">
        <v>1.39</v>
      </c>
      <c r="H42" t="n">
        <v>1.39</v>
      </c>
      <c r="I42" t="n">
        <v>1.37</v>
      </c>
      <c r="J42" t="n">
        <v>1.34</v>
      </c>
      <c r="K42" t="n">
        <v>1.25</v>
      </c>
      <c r="L42" t="n">
        <v>1.15</v>
      </c>
      <c r="M42" t="n">
        <v>1</v>
      </c>
      <c r="N42" t="n">
        <v>0.62</v>
      </c>
      <c r="O42" t="n">
        <v>0.5</v>
      </c>
      <c r="P42" t="n">
        <v>0.5</v>
      </c>
    </row>
    <row r="43">
      <c r="A43" s="5" t="inlineStr">
        <is>
          <t>Dividendenausschüttung in Mio</t>
        </is>
      </c>
      <c r="B43" s="5" t="inlineStr">
        <is>
          <t>Dividend Payment in M</t>
        </is>
      </c>
      <c r="C43" t="n">
        <v>1227</v>
      </c>
      <c r="D43" t="n">
        <v>1187</v>
      </c>
      <c r="E43" t="n">
        <v>1134</v>
      </c>
      <c r="F43" t="n">
        <v>1035</v>
      </c>
      <c r="G43" t="n">
        <v>924</v>
      </c>
      <c r="H43" t="n">
        <v>988</v>
      </c>
      <c r="I43" t="n">
        <v>992</v>
      </c>
      <c r="J43" t="n">
        <v>916</v>
      </c>
      <c r="K43" t="n">
        <v>873</v>
      </c>
      <c r="L43" t="n">
        <v>773</v>
      </c>
      <c r="M43" t="n">
        <v>648</v>
      </c>
      <c r="N43" t="n">
        <v>441</v>
      </c>
      <c r="O43" t="n">
        <v>358</v>
      </c>
      <c r="P43" t="n">
        <v>358</v>
      </c>
    </row>
    <row r="44">
      <c r="A44" s="5" t="inlineStr">
        <is>
          <t>Umsatz je Aktie</t>
        </is>
      </c>
      <c r="B44" s="5" t="inlineStr">
        <is>
          <t>Revenue per share</t>
        </is>
      </c>
      <c r="C44" t="n">
        <v>17.44</v>
      </c>
      <c r="D44" t="n">
        <v>17.1</v>
      </c>
      <c r="E44" t="n">
        <v>15.63</v>
      </c>
      <c r="F44" t="n">
        <v>13.43</v>
      </c>
      <c r="G44" t="n">
        <v>12.05</v>
      </c>
      <c r="H44" t="n">
        <v>12</v>
      </c>
      <c r="I44" t="n">
        <v>13.64</v>
      </c>
      <c r="J44" t="n">
        <v>13.03</v>
      </c>
      <c r="K44" t="n">
        <v>13.02</v>
      </c>
      <c r="L44" t="n">
        <v>11.64</v>
      </c>
      <c r="M44" t="n">
        <v>10.73</v>
      </c>
      <c r="N44" t="n">
        <v>9.08</v>
      </c>
      <c r="O44" t="n">
        <v>7.29</v>
      </c>
      <c r="P44" t="n">
        <v>7.29</v>
      </c>
    </row>
    <row r="45">
      <c r="A45" s="5" t="inlineStr">
        <is>
          <t>Buchwert je Aktie</t>
        </is>
      </c>
      <c r="B45" s="5" t="inlineStr">
        <is>
          <t>Book value per share</t>
        </is>
      </c>
      <c r="C45" t="n">
        <v>12.71</v>
      </c>
      <c r="D45" t="n">
        <v>20.02</v>
      </c>
      <c r="E45" t="n">
        <v>18.37</v>
      </c>
      <c r="F45" t="n">
        <v>11.43</v>
      </c>
      <c r="G45" t="n">
        <v>9.369999999999999</v>
      </c>
      <c r="H45" t="n">
        <v>9.279999999999999</v>
      </c>
      <c r="I45" t="n">
        <v>8.6</v>
      </c>
      <c r="J45" t="n">
        <v>8.06</v>
      </c>
      <c r="K45" t="n">
        <v>7.84</v>
      </c>
      <c r="L45" t="n">
        <v>6.97</v>
      </c>
      <c r="M45" t="n">
        <v>5.55</v>
      </c>
      <c r="N45" t="n">
        <v>4.56</v>
      </c>
      <c r="O45" t="n">
        <v>3.3</v>
      </c>
      <c r="P45" t="n">
        <v>3.3</v>
      </c>
    </row>
    <row r="46">
      <c r="A46" s="5" t="inlineStr">
        <is>
          <t>Cashflow je Aktie</t>
        </is>
      </c>
      <c r="B46" s="5" t="inlineStr">
        <is>
          <t>Cashflow per share</t>
        </is>
      </c>
      <c r="C46" t="n">
        <v>1.92</v>
      </c>
      <c r="D46" t="n">
        <v>3.33</v>
      </c>
      <c r="E46" t="n">
        <v>3.38</v>
      </c>
      <c r="F46" t="n">
        <v>3.29</v>
      </c>
      <c r="G46" t="n">
        <v>2.42</v>
      </c>
      <c r="H46" t="n">
        <v>2.85</v>
      </c>
      <c r="I46" t="n">
        <v>2.88</v>
      </c>
      <c r="J46" t="n">
        <v>2.57</v>
      </c>
      <c r="K46" t="n">
        <v>2.39</v>
      </c>
      <c r="L46" t="n">
        <v>2.13</v>
      </c>
      <c r="M46" t="n">
        <v>2.7</v>
      </c>
      <c r="N46" t="n">
        <v>1.84</v>
      </c>
      <c r="O46" t="n">
        <v>1.35</v>
      </c>
      <c r="P46" t="n">
        <v>1.35</v>
      </c>
    </row>
    <row r="47">
      <c r="A47" s="5" t="inlineStr">
        <is>
          <t>Bilanzsumme je Aktie</t>
        </is>
      </c>
      <c r="B47" s="5" t="inlineStr">
        <is>
          <t>Total assets per share</t>
        </is>
      </c>
      <c r="C47" t="n">
        <v>43.64</v>
      </c>
      <c r="D47" t="n">
        <v>51.12</v>
      </c>
      <c r="E47" t="n">
        <v>50.25</v>
      </c>
      <c r="F47" t="n">
        <v>24.46</v>
      </c>
      <c r="G47" t="n">
        <v>20.73</v>
      </c>
      <c r="H47" t="n">
        <v>21.04</v>
      </c>
      <c r="I47" t="n">
        <v>20.57</v>
      </c>
      <c r="J47" t="n">
        <v>20.54</v>
      </c>
      <c r="K47" t="n">
        <v>19.39</v>
      </c>
      <c r="L47" t="n">
        <v>18.38</v>
      </c>
      <c r="M47" t="n">
        <v>11.99</v>
      </c>
      <c r="N47" t="n">
        <v>12.71</v>
      </c>
      <c r="O47" t="n">
        <v>8.119999999999999</v>
      </c>
      <c r="P47" t="n">
        <v>8.119999999999999</v>
      </c>
    </row>
    <row r="48">
      <c r="A48" s="5" t="inlineStr">
        <is>
          <t>Personal am Ende des Jahres</t>
        </is>
      </c>
      <c r="B48" s="5" t="inlineStr">
        <is>
          <t>Staff at the end of year</t>
        </is>
      </c>
      <c r="C48" t="n">
        <v>42400</v>
      </c>
      <c r="D48" t="n">
        <v>42400</v>
      </c>
      <c r="E48" t="n">
        <v>40400</v>
      </c>
      <c r="F48" t="n">
        <v>34700</v>
      </c>
      <c r="G48" t="n">
        <v>34700</v>
      </c>
      <c r="H48" t="n">
        <v>37200</v>
      </c>
      <c r="I48" t="n">
        <v>37100</v>
      </c>
      <c r="J48" t="n">
        <v>35900</v>
      </c>
      <c r="K48" t="n">
        <v>37800</v>
      </c>
      <c r="L48" t="n">
        <v>27200</v>
      </c>
      <c r="M48" t="n">
        <v>24900</v>
      </c>
      <c r="N48" t="n">
        <v>24300</v>
      </c>
      <c r="O48" t="n">
        <v>23400</v>
      </c>
      <c r="P48" t="n">
        <v>23400</v>
      </c>
    </row>
    <row r="49">
      <c r="A49" s="5" t="inlineStr">
        <is>
          <t>Personalaufwand in Mio. GBP</t>
        </is>
      </c>
      <c r="B49" s="5" t="inlineStr"/>
      <c r="C49" t="n">
        <v>1882</v>
      </c>
      <c r="D49" t="n">
        <v>1767</v>
      </c>
      <c r="E49" t="n">
        <v>1597</v>
      </c>
      <c r="F49" t="n">
        <v>1222</v>
      </c>
      <c r="G49" t="n">
        <v>1158</v>
      </c>
      <c r="H49" t="n">
        <v>1245</v>
      </c>
      <c r="I49" t="n">
        <v>1329</v>
      </c>
      <c r="J49" t="n">
        <v>1196</v>
      </c>
      <c r="K49" t="n">
        <v>1246</v>
      </c>
      <c r="L49" t="n">
        <v>1078</v>
      </c>
      <c r="M49" t="n">
        <v>1001</v>
      </c>
      <c r="N49" t="n">
        <v>864</v>
      </c>
      <c r="O49" t="n">
        <v>741</v>
      </c>
      <c r="P49" t="n">
        <v>741</v>
      </c>
    </row>
    <row r="50">
      <c r="A50" s="5" t="inlineStr">
        <is>
          <t>Aufwand je Mitarbeiter in GBP</t>
        </is>
      </c>
      <c r="B50" s="5" t="inlineStr"/>
      <c r="C50" t="n">
        <v>44387</v>
      </c>
      <c r="D50" t="n">
        <v>41675</v>
      </c>
      <c r="E50" t="n">
        <v>39530</v>
      </c>
      <c r="F50" t="n">
        <v>35216</v>
      </c>
      <c r="G50" t="n">
        <v>33372</v>
      </c>
      <c r="H50" t="n">
        <v>33468</v>
      </c>
      <c r="I50" t="n">
        <v>35822</v>
      </c>
      <c r="J50" t="n">
        <v>33315</v>
      </c>
      <c r="K50" t="n">
        <v>32963</v>
      </c>
      <c r="L50" t="n">
        <v>39632</v>
      </c>
      <c r="M50" t="n">
        <v>40201</v>
      </c>
      <c r="N50" t="n">
        <v>35556</v>
      </c>
      <c r="O50" t="n">
        <v>31667</v>
      </c>
      <c r="P50" t="n">
        <v>31667</v>
      </c>
    </row>
    <row r="51">
      <c r="A51" s="5" t="inlineStr">
        <is>
          <t>Umsatz je Mitarbeiter in GBP</t>
        </is>
      </c>
      <c r="B51" s="5" t="inlineStr"/>
      <c r="C51" t="n">
        <v>302972</v>
      </c>
      <c r="D51" t="n">
        <v>297099</v>
      </c>
      <c r="E51" t="n">
        <v>284951</v>
      </c>
      <c r="F51" t="n">
        <v>285043</v>
      </c>
      <c r="G51" t="n">
        <v>255735</v>
      </c>
      <c r="H51" t="n">
        <v>237527</v>
      </c>
      <c r="I51" t="n">
        <v>270701</v>
      </c>
      <c r="J51" t="n">
        <v>266490</v>
      </c>
      <c r="K51" t="n">
        <v>250926</v>
      </c>
      <c r="L51" t="n">
        <v>310772</v>
      </c>
      <c r="M51" t="n">
        <v>311365</v>
      </c>
      <c r="N51" t="n">
        <v>270082</v>
      </c>
      <c r="O51" t="n">
        <v>225171</v>
      </c>
      <c r="P51" t="n">
        <v>225171</v>
      </c>
    </row>
    <row r="52">
      <c r="A52" s="5" t="inlineStr">
        <is>
          <t>Bruttoergebnis je Mitarbeiter in GBP</t>
        </is>
      </c>
      <c r="B52" s="5" t="inlineStr"/>
      <c r="C52" t="n">
        <v>183443</v>
      </c>
      <c r="D52" t="n">
        <v>180071</v>
      </c>
      <c r="E52" t="n">
        <v>170050</v>
      </c>
      <c r="F52" t="n">
        <v>173660</v>
      </c>
      <c r="G52" t="n">
        <v>151182</v>
      </c>
      <c r="H52" t="n">
        <v>136989</v>
      </c>
      <c r="I52" t="n">
        <v>160889</v>
      </c>
      <c r="J52" t="n">
        <v>154234</v>
      </c>
      <c r="K52" t="n">
        <v>149788</v>
      </c>
      <c r="L52" t="n">
        <v>188272</v>
      </c>
      <c r="M52" t="n">
        <v>187309</v>
      </c>
      <c r="N52" t="n">
        <v>160082</v>
      </c>
      <c r="O52" t="n">
        <v>131282</v>
      </c>
      <c r="P52" t="n">
        <v>131282</v>
      </c>
    </row>
    <row r="53">
      <c r="A53" s="5" t="inlineStr">
        <is>
          <t>Gewinn je Mitarbeiter in GBP</t>
        </is>
      </c>
      <c r="B53" s="5" t="inlineStr"/>
      <c r="C53" t="n">
        <v>-86863</v>
      </c>
      <c r="D53" t="n">
        <v>50967</v>
      </c>
      <c r="E53" t="n">
        <v>152772</v>
      </c>
      <c r="F53" t="n">
        <v>52795</v>
      </c>
      <c r="G53" t="n">
        <v>50231</v>
      </c>
      <c r="H53" t="n">
        <v>86640</v>
      </c>
      <c r="I53" t="n">
        <v>46873</v>
      </c>
      <c r="J53" t="n">
        <v>50947</v>
      </c>
      <c r="K53" t="n">
        <v>46164</v>
      </c>
      <c r="L53" t="n">
        <v>57647</v>
      </c>
      <c r="M53" t="n">
        <v>56948</v>
      </c>
      <c r="N53" t="n">
        <v>46091</v>
      </c>
      <c r="O53" t="n">
        <v>40085</v>
      </c>
      <c r="P53" t="n">
        <v>40085</v>
      </c>
    </row>
    <row r="54">
      <c r="A54" s="5" t="inlineStr">
        <is>
          <t>KGV (Kurs/Gewinn)</t>
        </is>
      </c>
      <c r="B54" s="5" t="inlineStr">
        <is>
          <t>PE (price/earnings)</t>
        </is>
      </c>
      <c r="C54" t="inlineStr">
        <is>
          <t>-</t>
        </is>
      </c>
      <c r="D54" t="n">
        <v>19.6</v>
      </c>
      <c r="E54" t="n">
        <v>7.9</v>
      </c>
      <c r="F54" t="n">
        <v>26.5</v>
      </c>
      <c r="G54" t="n">
        <v>25.7</v>
      </c>
      <c r="H54" t="n">
        <v>11.7</v>
      </c>
      <c r="I54" t="n">
        <v>19.8</v>
      </c>
      <c r="J54" t="n">
        <v>15.3</v>
      </c>
      <c r="K54" t="n">
        <v>13.3</v>
      </c>
      <c r="L54" t="n">
        <v>16.2</v>
      </c>
      <c r="M54" t="n">
        <v>16.9</v>
      </c>
      <c r="N54" t="n">
        <v>16.3</v>
      </c>
      <c r="O54" t="n">
        <v>22.2</v>
      </c>
      <c r="P54" t="n">
        <v>22.2</v>
      </c>
    </row>
    <row r="55">
      <c r="A55" s="5" t="inlineStr">
        <is>
          <t>KUV (Kurs/Umsatz)</t>
        </is>
      </c>
      <c r="B55" s="5" t="inlineStr">
        <is>
          <t>PS (price/sales)</t>
        </is>
      </c>
      <c r="C55" t="n">
        <v>3.51</v>
      </c>
      <c r="D55" t="n">
        <v>3.52</v>
      </c>
      <c r="E55" t="n">
        <v>4.43</v>
      </c>
      <c r="F55" t="n">
        <v>5.13</v>
      </c>
      <c r="G55" t="n">
        <v>5.21</v>
      </c>
      <c r="H55" t="n">
        <v>4.34</v>
      </c>
      <c r="I55" t="n">
        <v>3.52</v>
      </c>
      <c r="J55" t="n">
        <v>2.98</v>
      </c>
      <c r="K55" t="n">
        <v>2.44</v>
      </c>
      <c r="L55" t="n">
        <v>3.03</v>
      </c>
      <c r="M55" t="n">
        <v>3.13</v>
      </c>
      <c r="N55" t="n">
        <v>2.84</v>
      </c>
      <c r="O55" t="n">
        <v>4</v>
      </c>
      <c r="P55" t="n">
        <v>4</v>
      </c>
    </row>
    <row r="56">
      <c r="A56" s="5" t="inlineStr">
        <is>
          <t>KBV (Kurs/Buchwert)</t>
        </is>
      </c>
      <c r="B56" s="5" t="inlineStr">
        <is>
          <t>PB (price/book value)</t>
        </is>
      </c>
      <c r="C56" t="n">
        <v>4.82</v>
      </c>
      <c r="D56" t="n">
        <v>3</v>
      </c>
      <c r="E56" t="n">
        <v>3.77</v>
      </c>
      <c r="F56" t="n">
        <v>6.02</v>
      </c>
      <c r="G56" t="n">
        <v>6.7</v>
      </c>
      <c r="H56" t="n">
        <v>5.62</v>
      </c>
      <c r="I56" t="n">
        <v>5.57</v>
      </c>
      <c r="J56" t="n">
        <v>4.81</v>
      </c>
      <c r="K56" t="n">
        <v>4.06</v>
      </c>
      <c r="L56" t="n">
        <v>5.06</v>
      </c>
      <c r="M56" t="n">
        <v>6.04</v>
      </c>
      <c r="N56" t="n">
        <v>5.66</v>
      </c>
      <c r="O56" t="n">
        <v>8.83</v>
      </c>
      <c r="P56" t="n">
        <v>8.83</v>
      </c>
    </row>
    <row r="57">
      <c r="A57" s="5" t="inlineStr">
        <is>
          <t>KCV (Kurs/Cashflow)</t>
        </is>
      </c>
      <c r="B57" s="5" t="inlineStr">
        <is>
          <t>PC (price/cashflow)</t>
        </is>
      </c>
      <c r="C57" t="n">
        <v>31.99</v>
      </c>
      <c r="D57" t="n">
        <v>18.05</v>
      </c>
      <c r="E57" t="n">
        <v>20.46</v>
      </c>
      <c r="F57" t="n">
        <v>20.94</v>
      </c>
      <c r="G57" t="n">
        <v>25.93</v>
      </c>
      <c r="H57" t="n">
        <v>18.28</v>
      </c>
      <c r="I57" t="n">
        <v>16.64</v>
      </c>
      <c r="J57" t="n">
        <v>15.08</v>
      </c>
      <c r="K57" t="n">
        <v>13.32</v>
      </c>
      <c r="L57" t="n">
        <v>16.57</v>
      </c>
      <c r="M57" t="n">
        <v>12.45</v>
      </c>
      <c r="N57" t="n">
        <v>13.97</v>
      </c>
      <c r="O57" t="n">
        <v>21.59</v>
      </c>
      <c r="P57" t="n">
        <v>21.59</v>
      </c>
    </row>
    <row r="58">
      <c r="A58" s="5" t="inlineStr">
        <is>
          <t>Dividendenrendite in %</t>
        </is>
      </c>
      <c r="B58" s="5" t="inlineStr">
        <is>
          <t>Dividend Yield in %</t>
        </is>
      </c>
      <c r="C58" t="n">
        <v>2.85</v>
      </c>
      <c r="D58" t="n">
        <v>2.84</v>
      </c>
      <c r="E58" t="n">
        <v>2.37</v>
      </c>
      <c r="F58" t="n">
        <v>2.22</v>
      </c>
      <c r="G58" t="n">
        <v>2.21</v>
      </c>
      <c r="H58" t="n">
        <v>2.67</v>
      </c>
      <c r="I58" t="n">
        <v>2.86</v>
      </c>
      <c r="J58" t="n">
        <v>3.45</v>
      </c>
      <c r="K58" t="n">
        <v>3.93</v>
      </c>
      <c r="L58" t="n">
        <v>3.26</v>
      </c>
      <c r="M58" t="n">
        <v>2.98</v>
      </c>
      <c r="N58" t="n">
        <v>2.4</v>
      </c>
      <c r="O58" t="n">
        <v>1.72</v>
      </c>
      <c r="P58" t="n">
        <v>1.72</v>
      </c>
    </row>
    <row r="59">
      <c r="A59" s="5" t="inlineStr">
        <is>
          <t>Gewinnrendite in %</t>
        </is>
      </c>
      <c r="B59" s="5" t="inlineStr">
        <is>
          <t>Return on profit in %</t>
        </is>
      </c>
      <c r="C59" t="n">
        <v>-8.5</v>
      </c>
      <c r="D59" t="n">
        <v>5.1</v>
      </c>
      <c r="E59" t="n">
        <v>12.7</v>
      </c>
      <c r="F59" t="n">
        <v>3.8</v>
      </c>
      <c r="G59" t="n">
        <v>3.9</v>
      </c>
      <c r="H59" t="n">
        <v>8.6</v>
      </c>
      <c r="I59" t="n">
        <v>5</v>
      </c>
      <c r="J59" t="n">
        <v>6.5</v>
      </c>
      <c r="K59" t="n">
        <v>7.5</v>
      </c>
      <c r="L59" t="n">
        <v>6.2</v>
      </c>
      <c r="M59" t="n">
        <v>5.9</v>
      </c>
      <c r="N59" t="n">
        <v>6.1</v>
      </c>
      <c r="O59" t="n">
        <v>4.5</v>
      </c>
      <c r="P59" t="n">
        <v>4.5</v>
      </c>
    </row>
    <row r="60">
      <c r="A60" s="5" t="inlineStr">
        <is>
          <t>Eigenkapitalrendite in %</t>
        </is>
      </c>
      <c r="B60" s="5" t="inlineStr">
        <is>
          <t>Return on Equity in %</t>
        </is>
      </c>
      <c r="C60" t="n">
        <v>-39.34</v>
      </c>
      <c r="D60" t="n">
        <v>14.66</v>
      </c>
      <c r="E60" t="n">
        <v>45.61</v>
      </c>
      <c r="F60" t="n">
        <v>21.76</v>
      </c>
      <c r="G60" t="n">
        <v>25.25</v>
      </c>
      <c r="H60" t="n">
        <v>47.18</v>
      </c>
      <c r="I60" t="n">
        <v>27.46</v>
      </c>
      <c r="J60" t="n">
        <v>30.89</v>
      </c>
      <c r="K60" t="n">
        <v>30.56</v>
      </c>
      <c r="L60" t="n">
        <v>31</v>
      </c>
      <c r="M60" t="n">
        <v>35.34</v>
      </c>
      <c r="N60" t="n">
        <v>34.02</v>
      </c>
      <c r="O60" t="n">
        <v>39.36</v>
      </c>
      <c r="P60" t="n">
        <v>39.36</v>
      </c>
    </row>
    <row r="61">
      <c r="A61" s="5" t="inlineStr">
        <is>
          <t>Umsatzrendite in %</t>
        </is>
      </c>
      <c r="B61" s="5" t="inlineStr">
        <is>
          <t>Return on sales in %</t>
        </is>
      </c>
      <c r="C61" t="n">
        <v>-28.67</v>
      </c>
      <c r="D61" t="n">
        <v>17.15</v>
      </c>
      <c r="E61" t="n">
        <v>53.61</v>
      </c>
      <c r="F61" t="n">
        <v>18.52</v>
      </c>
      <c r="G61" t="n">
        <v>19.64</v>
      </c>
      <c r="H61" t="n">
        <v>36.48</v>
      </c>
      <c r="I61" t="n">
        <v>17.32</v>
      </c>
      <c r="J61" t="n">
        <v>19.12</v>
      </c>
      <c r="K61" t="n">
        <v>18.4</v>
      </c>
      <c r="L61" t="n">
        <v>18.55</v>
      </c>
      <c r="M61" t="n">
        <v>18.29</v>
      </c>
      <c r="N61" t="n">
        <v>17.07</v>
      </c>
      <c r="O61" t="n">
        <v>17.8</v>
      </c>
      <c r="P61" t="n">
        <v>17.8</v>
      </c>
    </row>
    <row r="62">
      <c r="A62" s="5" t="inlineStr">
        <is>
          <t>Gesamtkapitalrendite in %</t>
        </is>
      </c>
      <c r="B62" s="5" t="inlineStr">
        <is>
          <t>Total Return on Investment in %</t>
        </is>
      </c>
      <c r="C62" t="n">
        <v>-11.46</v>
      </c>
      <c r="D62" t="n">
        <v>5.74</v>
      </c>
      <c r="E62" t="n">
        <v>16.68</v>
      </c>
      <c r="F62" t="n">
        <v>10.17</v>
      </c>
      <c r="G62" t="n">
        <v>11.42</v>
      </c>
      <c r="H62" t="n">
        <v>20.8</v>
      </c>
      <c r="I62" t="n">
        <v>11.48</v>
      </c>
      <c r="J62" t="n">
        <v>12.13</v>
      </c>
      <c r="K62" t="n">
        <v>12.35</v>
      </c>
      <c r="L62" t="n">
        <v>11.75</v>
      </c>
      <c r="M62" t="n">
        <v>16.37</v>
      </c>
      <c r="N62" t="n">
        <v>12.2</v>
      </c>
      <c r="O62" t="n">
        <v>15.99</v>
      </c>
      <c r="P62" t="n">
        <v>15.99</v>
      </c>
    </row>
    <row r="63">
      <c r="A63" s="5" t="inlineStr">
        <is>
          <t>Return on Investment in %</t>
        </is>
      </c>
      <c r="B63" s="5" t="inlineStr">
        <is>
          <t>Return on Investment in %</t>
        </is>
      </c>
      <c r="C63" t="n">
        <v>-11.46</v>
      </c>
      <c r="D63" t="n">
        <v>5.74</v>
      </c>
      <c r="E63" t="n">
        <v>16.68</v>
      </c>
      <c r="F63" t="n">
        <v>10.17</v>
      </c>
      <c r="G63" t="n">
        <v>11.42</v>
      </c>
      <c r="H63" t="n">
        <v>20.8</v>
      </c>
      <c r="I63" t="n">
        <v>11.48</v>
      </c>
      <c r="J63" t="n">
        <v>12.13</v>
      </c>
      <c r="K63" t="n">
        <v>12.35</v>
      </c>
      <c r="L63" t="n">
        <v>11.75</v>
      </c>
      <c r="M63" t="n">
        <v>16.37</v>
      </c>
      <c r="N63" t="n">
        <v>12.2</v>
      </c>
      <c r="O63" t="n">
        <v>15.99</v>
      </c>
      <c r="P63" t="n">
        <v>15.99</v>
      </c>
    </row>
    <row r="64">
      <c r="A64" s="5" t="inlineStr">
        <is>
          <t>Arbeitsintensität in %</t>
        </is>
      </c>
      <c r="B64" s="5" t="inlineStr">
        <is>
          <t>Work Intensity in %</t>
        </is>
      </c>
      <c r="C64" t="n">
        <v>15.66</v>
      </c>
      <c r="D64" t="n">
        <v>13.15</v>
      </c>
      <c r="E64" t="n">
        <v>14.65</v>
      </c>
      <c r="F64" t="n">
        <v>19.15</v>
      </c>
      <c r="G64" t="n">
        <v>18.88</v>
      </c>
      <c r="H64" t="n">
        <v>20.39</v>
      </c>
      <c r="I64" t="n">
        <v>19.15</v>
      </c>
      <c r="J64" t="n">
        <v>20.27</v>
      </c>
      <c r="K64" t="n">
        <v>20.8</v>
      </c>
      <c r="L64" t="n">
        <v>19.8</v>
      </c>
      <c r="M64" t="n">
        <v>20.44</v>
      </c>
      <c r="N64" t="n">
        <v>21.28</v>
      </c>
      <c r="O64" t="n">
        <v>24.57</v>
      </c>
      <c r="P64" t="n">
        <v>24.57</v>
      </c>
    </row>
    <row r="65">
      <c r="A65" s="5" t="inlineStr">
        <is>
          <t>Eigenkapitalquote in %</t>
        </is>
      </c>
      <c r="B65" s="5" t="inlineStr">
        <is>
          <t>Equity Ratio in %</t>
        </is>
      </c>
      <c r="C65" t="n">
        <v>29.13</v>
      </c>
      <c r="D65" t="n">
        <v>39.16</v>
      </c>
      <c r="E65" t="n">
        <v>36.56</v>
      </c>
      <c r="F65" t="n">
        <v>46.73</v>
      </c>
      <c r="G65" t="n">
        <v>45.22</v>
      </c>
      <c r="H65" t="n">
        <v>44.09</v>
      </c>
      <c r="I65" t="n">
        <v>41.81</v>
      </c>
      <c r="J65" t="n">
        <v>39.26</v>
      </c>
      <c r="K65" t="n">
        <v>40.43</v>
      </c>
      <c r="L65" t="n">
        <v>37.91</v>
      </c>
      <c r="M65" t="n">
        <v>46.32</v>
      </c>
      <c r="N65" t="n">
        <v>35.85</v>
      </c>
      <c r="O65" t="n">
        <v>40.61</v>
      </c>
      <c r="P65" t="n">
        <v>40.61</v>
      </c>
    </row>
    <row r="66">
      <c r="A66" s="5" t="inlineStr">
        <is>
          <t>Fremdkapitalquote in %</t>
        </is>
      </c>
      <c r="B66" s="5" t="inlineStr">
        <is>
          <t>Debt Ratio in %</t>
        </is>
      </c>
      <c r="C66" t="n">
        <v>70.87</v>
      </c>
      <c r="D66" t="n">
        <v>60.84</v>
      </c>
      <c r="E66" t="n">
        <v>63.44</v>
      </c>
      <c r="F66" t="n">
        <v>53.27</v>
      </c>
      <c r="G66" t="n">
        <v>54.78</v>
      </c>
      <c r="H66" t="n">
        <v>55.91</v>
      </c>
      <c r="I66" t="n">
        <v>58.19</v>
      </c>
      <c r="J66" t="n">
        <v>60.74</v>
      </c>
      <c r="K66" t="n">
        <v>59.57</v>
      </c>
      <c r="L66" t="n">
        <v>62.09</v>
      </c>
      <c r="M66" t="n">
        <v>53.68</v>
      </c>
      <c r="N66" t="n">
        <v>64.15000000000001</v>
      </c>
      <c r="O66" t="n">
        <v>59.39</v>
      </c>
      <c r="P66" t="n">
        <v>59.39</v>
      </c>
    </row>
    <row r="67">
      <c r="A67" s="5" t="inlineStr">
        <is>
          <t>Verschuldungsgrad in %</t>
        </is>
      </c>
      <c r="B67" s="5" t="inlineStr">
        <is>
          <t>Finance Gearing in %</t>
        </is>
      </c>
      <c r="C67" t="n">
        <v>243.26</v>
      </c>
      <c r="D67" t="n">
        <v>155.39</v>
      </c>
      <c r="E67" t="n">
        <v>173.5</v>
      </c>
      <c r="F67" t="n">
        <v>113.98</v>
      </c>
      <c r="G67" t="n">
        <v>121.15</v>
      </c>
      <c r="H67" t="n">
        <v>126.81</v>
      </c>
      <c r="I67" t="n">
        <v>139.17</v>
      </c>
      <c r="J67" t="n">
        <v>154.69</v>
      </c>
      <c r="K67" t="n">
        <v>147.35</v>
      </c>
      <c r="L67" t="n">
        <v>163.78</v>
      </c>
      <c r="M67" t="n">
        <v>115.88</v>
      </c>
      <c r="N67" t="n">
        <v>178.92</v>
      </c>
      <c r="O67" t="n">
        <v>146.24</v>
      </c>
      <c r="P67" t="n">
        <v>146.24</v>
      </c>
    </row>
    <row r="68">
      <c r="A68" s="5" t="inlineStr">
        <is>
          <t>Bruttoergebnis Marge in %</t>
        </is>
      </c>
      <c r="B68" s="5" t="inlineStr">
        <is>
          <t>Gross Profit Marge in %</t>
        </is>
      </c>
      <c r="C68" t="n">
        <v>60.55</v>
      </c>
      <c r="D68" t="n">
        <v>60.61</v>
      </c>
      <c r="E68" t="n">
        <v>59.68</v>
      </c>
      <c r="F68" t="n">
        <v>60.92</v>
      </c>
      <c r="G68" t="n">
        <v>59.12</v>
      </c>
      <c r="H68" t="n">
        <v>57.67</v>
      </c>
      <c r="I68" t="n">
        <v>59.43</v>
      </c>
      <c r="J68" t="n">
        <v>57.88</v>
      </c>
      <c r="K68" t="n">
        <v>59.69</v>
      </c>
      <c r="L68" t="n">
        <v>60.58</v>
      </c>
      <c r="M68" t="n">
        <v>60.16</v>
      </c>
      <c r="N68" t="n">
        <v>59.27</v>
      </c>
      <c r="O68" t="n">
        <v>58.3</v>
      </c>
    </row>
    <row r="69">
      <c r="A69" s="5" t="inlineStr">
        <is>
          <t>Kurzfristige Vermögensquote in %</t>
        </is>
      </c>
      <c r="B69" s="5" t="inlineStr">
        <is>
          <t>Current Assets Ratio in %</t>
        </is>
      </c>
      <c r="C69" t="n">
        <v>15.66</v>
      </c>
      <c r="D69" t="n">
        <v>13.15</v>
      </c>
      <c r="E69" t="n">
        <v>14.65</v>
      </c>
      <c r="F69" t="n">
        <v>19.15</v>
      </c>
      <c r="G69" t="n">
        <v>18.88</v>
      </c>
      <c r="H69" t="n">
        <v>20.39</v>
      </c>
      <c r="I69" t="n">
        <v>19.15</v>
      </c>
      <c r="J69" t="n">
        <v>20.27</v>
      </c>
      <c r="K69" t="n">
        <v>20.8</v>
      </c>
      <c r="L69" t="n">
        <v>19.8</v>
      </c>
      <c r="M69" t="n">
        <v>20.44</v>
      </c>
      <c r="N69" t="n">
        <v>21.28</v>
      </c>
      <c r="O69" t="n">
        <v>24.57</v>
      </c>
    </row>
    <row r="70">
      <c r="A70" s="5" t="inlineStr">
        <is>
          <t>Nettogewinn Marge in %</t>
        </is>
      </c>
      <c r="B70" s="5" t="inlineStr">
        <is>
          <t>Net Profit Marge in %</t>
        </is>
      </c>
      <c r="C70" t="n">
        <v>-28.67</v>
      </c>
      <c r="D70" t="n">
        <v>17.15</v>
      </c>
      <c r="E70" t="n">
        <v>53.61</v>
      </c>
      <c r="F70" t="n">
        <v>18.52</v>
      </c>
      <c r="G70" t="n">
        <v>19.64</v>
      </c>
      <c r="H70" t="n">
        <v>36.48</v>
      </c>
      <c r="I70" t="n">
        <v>17.32</v>
      </c>
      <c r="J70" t="n">
        <v>19.12</v>
      </c>
      <c r="K70" t="n">
        <v>18.4</v>
      </c>
      <c r="L70" t="n">
        <v>18.55</v>
      </c>
      <c r="M70" t="n">
        <v>18.29</v>
      </c>
      <c r="N70" t="n">
        <v>17.07</v>
      </c>
      <c r="O70" t="n">
        <v>17.8</v>
      </c>
    </row>
    <row r="71">
      <c r="A71" s="5" t="inlineStr">
        <is>
          <t>Operative Ergebnis Marge in %</t>
        </is>
      </c>
      <c r="B71" s="5" t="inlineStr">
        <is>
          <t>EBIT Marge in %</t>
        </is>
      </c>
      <c r="C71" t="n">
        <v>-15.21</v>
      </c>
      <c r="D71" t="n">
        <v>24.19</v>
      </c>
      <c r="E71" t="n">
        <v>23.78</v>
      </c>
      <c r="F71" t="n">
        <v>24.37</v>
      </c>
      <c r="G71" t="n">
        <v>25.25</v>
      </c>
      <c r="H71" t="n">
        <v>24.49</v>
      </c>
      <c r="I71" t="n">
        <v>23.35</v>
      </c>
      <c r="J71" t="n">
        <v>25.45</v>
      </c>
      <c r="K71" t="n">
        <v>25.25</v>
      </c>
      <c r="L71" t="n">
        <v>25.2</v>
      </c>
      <c r="M71" t="n">
        <v>24.39</v>
      </c>
      <c r="N71" t="n">
        <v>22.93</v>
      </c>
      <c r="O71" t="n">
        <v>23.4</v>
      </c>
    </row>
    <row r="72">
      <c r="A72" s="5" t="inlineStr">
        <is>
          <t>Vermögensumsschlag in %</t>
        </is>
      </c>
      <c r="B72" s="5" t="inlineStr">
        <is>
          <t>Asset Turnover in %</t>
        </is>
      </c>
      <c r="C72" t="n">
        <v>39.97</v>
      </c>
      <c r="D72" t="n">
        <v>33.46</v>
      </c>
      <c r="E72" t="n">
        <v>31.1</v>
      </c>
      <c r="F72" t="n">
        <v>54.89</v>
      </c>
      <c r="G72" t="n">
        <v>58.12</v>
      </c>
      <c r="H72" t="n">
        <v>57.02</v>
      </c>
      <c r="I72" t="n">
        <v>66.29000000000001</v>
      </c>
      <c r="J72" t="n">
        <v>63.44</v>
      </c>
      <c r="K72" t="n">
        <v>67.15000000000001</v>
      </c>
      <c r="L72" t="n">
        <v>63.36</v>
      </c>
      <c r="M72" t="n">
        <v>89.52</v>
      </c>
      <c r="N72" t="n">
        <v>71.48</v>
      </c>
      <c r="O72" t="n">
        <v>89.79000000000001</v>
      </c>
    </row>
    <row r="73">
      <c r="A73" s="5" t="inlineStr">
        <is>
          <t>Langfristige Vermögensquote in %</t>
        </is>
      </c>
      <c r="B73" s="5" t="inlineStr">
        <is>
          <t>Non-Current Assets Ratio in %</t>
        </is>
      </c>
      <c r="C73" t="n">
        <v>84.34</v>
      </c>
      <c r="D73" t="n">
        <v>86.84999999999999</v>
      </c>
      <c r="E73" t="n">
        <v>85.34999999999999</v>
      </c>
      <c r="F73" t="n">
        <v>80.84999999999999</v>
      </c>
      <c r="G73" t="n">
        <v>81.12</v>
      </c>
      <c r="H73" t="n">
        <v>79.61</v>
      </c>
      <c r="I73" t="n">
        <v>80.84999999999999</v>
      </c>
      <c r="J73" t="n">
        <v>79.73</v>
      </c>
      <c r="K73" t="n">
        <v>79.2</v>
      </c>
      <c r="L73" t="n">
        <v>80.2</v>
      </c>
      <c r="M73" t="n">
        <v>79.56</v>
      </c>
      <c r="N73" t="n">
        <v>78.72</v>
      </c>
      <c r="O73" t="n">
        <v>75.43000000000001</v>
      </c>
    </row>
    <row r="74">
      <c r="A74" s="5" t="inlineStr">
        <is>
          <t>Gesamtkapitalrentabilität</t>
        </is>
      </c>
      <c r="B74" s="5" t="inlineStr">
        <is>
          <t>ROA Return on Assets in %</t>
        </is>
      </c>
      <c r="C74" t="n">
        <v>-11.46</v>
      </c>
      <c r="D74" t="n">
        <v>5.74</v>
      </c>
      <c r="E74" t="n">
        <v>16.68</v>
      </c>
      <c r="F74" t="n">
        <v>10.17</v>
      </c>
      <c r="G74" t="n">
        <v>11.42</v>
      </c>
      <c r="H74" t="n">
        <v>20.8</v>
      </c>
      <c r="I74" t="n">
        <v>11.48</v>
      </c>
      <c r="J74" t="n">
        <v>12.13</v>
      </c>
      <c r="K74" t="n">
        <v>12.35</v>
      </c>
      <c r="L74" t="n">
        <v>11.75</v>
      </c>
      <c r="M74" t="n">
        <v>16.37</v>
      </c>
      <c r="N74" t="n">
        <v>12.2</v>
      </c>
      <c r="O74" t="n">
        <v>15.99</v>
      </c>
    </row>
    <row r="75">
      <c r="A75" s="5" t="inlineStr">
        <is>
          <t>Ertrag des eingesetzten Kapitals</t>
        </is>
      </c>
      <c r="B75" s="5" t="inlineStr">
        <is>
          <t>ROCE Return on Cap. Empl. in %</t>
        </is>
      </c>
      <c r="C75" t="n">
        <v>-8.42</v>
      </c>
      <c r="D75" t="n">
        <v>10.14</v>
      </c>
      <c r="E75" t="n">
        <v>8.99</v>
      </c>
      <c r="F75" t="n">
        <v>19.1</v>
      </c>
      <c r="G75" t="n">
        <v>21.91</v>
      </c>
      <c r="H75" t="n">
        <v>21.2</v>
      </c>
      <c r="I75" t="n">
        <v>24.72</v>
      </c>
      <c r="J75" t="n">
        <v>28.34</v>
      </c>
      <c r="K75" t="n">
        <v>28.42</v>
      </c>
      <c r="L75" t="n">
        <v>27.93</v>
      </c>
      <c r="M75" t="n">
        <v>32.77</v>
      </c>
      <c r="N75" t="n">
        <v>30.31</v>
      </c>
      <c r="O75" t="n">
        <v>35.8</v>
      </c>
    </row>
    <row r="76">
      <c r="A76" s="5" t="inlineStr">
        <is>
          <t>Eigenkapital zu Anlagevermögen</t>
        </is>
      </c>
      <c r="B76" s="5" t="inlineStr">
        <is>
          <t>Equity to Fixed Assets in %</t>
        </is>
      </c>
      <c r="C76" t="n">
        <v>34.54</v>
      </c>
      <c r="D76" t="n">
        <v>45.09</v>
      </c>
      <c r="E76" t="n">
        <v>42.84</v>
      </c>
      <c r="F76" t="n">
        <v>57.8</v>
      </c>
      <c r="G76" t="n">
        <v>55.74</v>
      </c>
      <c r="H76" t="n">
        <v>55.38</v>
      </c>
      <c r="I76" t="n">
        <v>51.71</v>
      </c>
      <c r="J76" t="n">
        <v>49.25</v>
      </c>
      <c r="K76" t="n">
        <v>51.05</v>
      </c>
      <c r="L76" t="n">
        <v>47.27</v>
      </c>
      <c r="M76" t="n">
        <v>58.22</v>
      </c>
      <c r="N76" t="n">
        <v>45.55</v>
      </c>
      <c r="O76" t="n">
        <v>53.84</v>
      </c>
    </row>
    <row r="77">
      <c r="A77" s="5" t="inlineStr">
        <is>
          <t>Liquidität Dritten Grades</t>
        </is>
      </c>
      <c r="B77" s="5" t="inlineStr">
        <is>
          <t>Current Ratio in %</t>
        </is>
      </c>
      <c r="C77" t="n">
        <v>56.35</v>
      </c>
      <c r="D77" t="n">
        <v>65.04000000000001</v>
      </c>
      <c r="E77" t="n">
        <v>82.48</v>
      </c>
      <c r="F77" t="n">
        <v>63.88</v>
      </c>
      <c r="G77" t="n">
        <v>57.19</v>
      </c>
      <c r="H77" t="n">
        <v>59.75</v>
      </c>
      <c r="I77" t="n">
        <v>51.25</v>
      </c>
      <c r="J77" t="n">
        <v>47.13</v>
      </c>
      <c r="K77" t="n">
        <v>51.54</v>
      </c>
      <c r="L77" t="n">
        <v>46.22</v>
      </c>
      <c r="M77" t="n">
        <v>61.22</v>
      </c>
      <c r="N77" t="n">
        <v>46.35</v>
      </c>
      <c r="O77" t="n">
        <v>59.49</v>
      </c>
    </row>
    <row r="78">
      <c r="A78" s="5" t="inlineStr">
        <is>
          <t>Operativer Cashflow</t>
        </is>
      </c>
      <c r="B78" s="5" t="inlineStr">
        <is>
          <t>Operating Cashflow in M</t>
        </is>
      </c>
      <c r="C78" t="n">
        <v>23561.9146</v>
      </c>
      <c r="D78" t="n">
        <v>13294.547</v>
      </c>
      <c r="E78" t="n">
        <v>15069.6084</v>
      </c>
      <c r="F78" t="n">
        <v>15423.1476</v>
      </c>
      <c r="G78" t="n">
        <v>19098.4822</v>
      </c>
      <c r="H78" t="n">
        <v>13463.9512</v>
      </c>
      <c r="I78" t="n">
        <v>12256.0256</v>
      </c>
      <c r="J78" t="n">
        <v>11071.736</v>
      </c>
      <c r="K78" t="n">
        <v>9704.952000000001</v>
      </c>
      <c r="L78" t="n">
        <v>12028.163</v>
      </c>
      <c r="M78" t="n">
        <v>8996.369999999999</v>
      </c>
      <c r="N78" t="n">
        <v>10094.722</v>
      </c>
      <c r="O78" t="n">
        <v>15596.616</v>
      </c>
    </row>
    <row r="79">
      <c r="A79" s="5" t="inlineStr">
        <is>
          <t>Aktienrückkauf</t>
        </is>
      </c>
      <c r="B79" s="5" t="inlineStr">
        <is>
          <t>Share Buyback in M</t>
        </is>
      </c>
      <c r="C79" t="n">
        <v>0</v>
      </c>
      <c r="D79" t="n">
        <v>0</v>
      </c>
      <c r="E79" t="n">
        <v>0</v>
      </c>
      <c r="F79" t="n">
        <v>0</v>
      </c>
      <c r="G79" t="n">
        <v>0</v>
      </c>
      <c r="H79" t="n">
        <v>0</v>
      </c>
      <c r="I79" t="n">
        <v>-2.339999999999918</v>
      </c>
      <c r="J79" t="n">
        <v>-5.600000000000023</v>
      </c>
      <c r="K79" t="n">
        <v>-2.700000000000045</v>
      </c>
      <c r="L79" t="n">
        <v>-3.299999999999955</v>
      </c>
      <c r="M79" t="n">
        <v>0</v>
      </c>
      <c r="N79" t="n">
        <v>-0.2000000000000455</v>
      </c>
      <c r="O79" t="n">
        <v>0</v>
      </c>
    </row>
    <row r="80">
      <c r="A80" s="5" t="inlineStr">
        <is>
          <t>Umsatzwachstum 1J in %</t>
        </is>
      </c>
      <c r="B80" s="5" t="inlineStr">
        <is>
          <t>Revenue Growth 1Y in %</t>
        </is>
      </c>
      <c r="C80" t="n">
        <v>1.98</v>
      </c>
      <c r="D80" t="n">
        <v>9.42</v>
      </c>
      <c r="E80" t="n">
        <v>16.39</v>
      </c>
      <c r="F80" t="n">
        <v>11.46</v>
      </c>
      <c r="G80" t="n">
        <v>0.43</v>
      </c>
      <c r="H80" t="n">
        <v>-12.02</v>
      </c>
      <c r="I80" t="n">
        <v>4.98</v>
      </c>
      <c r="J80" t="n">
        <v>0.86</v>
      </c>
      <c r="K80" t="n">
        <v>12.21</v>
      </c>
      <c r="L80" t="n">
        <v>9.029999999999999</v>
      </c>
      <c r="M80" t="n">
        <v>18.13</v>
      </c>
      <c r="N80" t="n">
        <v>24.56</v>
      </c>
      <c r="O80" t="inlineStr">
        <is>
          <t>-</t>
        </is>
      </c>
    </row>
    <row r="81">
      <c r="A81" s="5" t="inlineStr">
        <is>
          <t>Umsatzwachstum 3J in %</t>
        </is>
      </c>
      <c r="B81" s="5" t="inlineStr">
        <is>
          <t>Revenue Growth 3Y in %</t>
        </is>
      </c>
      <c r="C81" t="n">
        <v>9.26</v>
      </c>
      <c r="D81" t="n">
        <v>12.42</v>
      </c>
      <c r="E81" t="n">
        <v>9.43</v>
      </c>
      <c r="F81" t="n">
        <v>-0.04</v>
      </c>
      <c r="G81" t="n">
        <v>-2.2</v>
      </c>
      <c r="H81" t="n">
        <v>-2.06</v>
      </c>
      <c r="I81" t="n">
        <v>6.02</v>
      </c>
      <c r="J81" t="n">
        <v>7.37</v>
      </c>
      <c r="K81" t="n">
        <v>13.12</v>
      </c>
      <c r="L81" t="n">
        <v>17.24</v>
      </c>
      <c r="M81" t="n">
        <v>14.23</v>
      </c>
      <c r="N81" t="inlineStr">
        <is>
          <t>-</t>
        </is>
      </c>
      <c r="O81" t="inlineStr">
        <is>
          <t>-</t>
        </is>
      </c>
    </row>
    <row r="82">
      <c r="A82" s="5" t="inlineStr">
        <is>
          <t>Umsatzwachstum 5J in %</t>
        </is>
      </c>
      <c r="B82" s="5" t="inlineStr">
        <is>
          <t>Revenue Growth 5Y in %</t>
        </is>
      </c>
      <c r="C82" t="n">
        <v>7.94</v>
      </c>
      <c r="D82" t="n">
        <v>5.14</v>
      </c>
      <c r="E82" t="n">
        <v>4.25</v>
      </c>
      <c r="F82" t="n">
        <v>1.14</v>
      </c>
      <c r="G82" t="n">
        <v>1.29</v>
      </c>
      <c r="H82" t="n">
        <v>3.01</v>
      </c>
      <c r="I82" t="n">
        <v>9.039999999999999</v>
      </c>
      <c r="J82" t="n">
        <v>12.96</v>
      </c>
      <c r="K82" t="n">
        <v>12.79</v>
      </c>
      <c r="L82" t="inlineStr">
        <is>
          <t>-</t>
        </is>
      </c>
      <c r="M82" t="inlineStr">
        <is>
          <t>-</t>
        </is>
      </c>
      <c r="N82" t="inlineStr">
        <is>
          <t>-</t>
        </is>
      </c>
      <c r="O82" t="inlineStr">
        <is>
          <t>-</t>
        </is>
      </c>
    </row>
    <row r="83">
      <c r="A83" s="5" t="inlineStr">
        <is>
          <t>Umsatzwachstum 10J in %</t>
        </is>
      </c>
      <c r="B83" s="5" t="inlineStr">
        <is>
          <t>Revenue Growth 10Y in %</t>
        </is>
      </c>
      <c r="C83" t="n">
        <v>5.47</v>
      </c>
      <c r="D83" t="n">
        <v>7.09</v>
      </c>
      <c r="E83" t="n">
        <v>8.6</v>
      </c>
      <c r="F83" t="n">
        <v>6.96</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-270.43</v>
      </c>
      <c r="D84" t="n">
        <v>-64.98999999999999</v>
      </c>
      <c r="E84" t="n">
        <v>236.9</v>
      </c>
      <c r="F84" t="n">
        <v>5.11</v>
      </c>
      <c r="G84" t="n">
        <v>-45.92</v>
      </c>
      <c r="H84" t="n">
        <v>85.34</v>
      </c>
      <c r="I84" t="n">
        <v>-4.92</v>
      </c>
      <c r="J84" t="n">
        <v>4.81</v>
      </c>
      <c r="K84" t="n">
        <v>11.29</v>
      </c>
      <c r="L84" t="n">
        <v>10.58</v>
      </c>
      <c r="M84" t="n">
        <v>26.61</v>
      </c>
      <c r="N84" t="n">
        <v>19.4</v>
      </c>
      <c r="O84" t="inlineStr">
        <is>
          <t>-</t>
        </is>
      </c>
    </row>
    <row r="85">
      <c r="A85" s="5" t="inlineStr">
        <is>
          <t>Gewinnwachstum 3J in %</t>
        </is>
      </c>
      <c r="B85" s="5" t="inlineStr">
        <is>
          <t>Earnings Growth 3Y in %</t>
        </is>
      </c>
      <c r="C85" t="n">
        <v>-32.84</v>
      </c>
      <c r="D85" t="n">
        <v>59.01</v>
      </c>
      <c r="E85" t="n">
        <v>65.36</v>
      </c>
      <c r="F85" t="n">
        <v>14.84</v>
      </c>
      <c r="G85" t="n">
        <v>11.5</v>
      </c>
      <c r="H85" t="n">
        <v>28.41</v>
      </c>
      <c r="I85" t="n">
        <v>3.73</v>
      </c>
      <c r="J85" t="n">
        <v>8.890000000000001</v>
      </c>
      <c r="K85" t="n">
        <v>16.16</v>
      </c>
      <c r="L85" t="n">
        <v>18.86</v>
      </c>
      <c r="M85" t="n">
        <v>15.34</v>
      </c>
      <c r="N85" t="inlineStr">
        <is>
          <t>-</t>
        </is>
      </c>
      <c r="O85" t="inlineStr">
        <is>
          <t>-</t>
        </is>
      </c>
    </row>
    <row r="86">
      <c r="A86" s="5" t="inlineStr">
        <is>
          <t>Gewinnwachstum 5J in %</t>
        </is>
      </c>
      <c r="B86" s="5" t="inlineStr">
        <is>
          <t>Earnings Growth 5Y in %</t>
        </is>
      </c>
      <c r="C86" t="n">
        <v>-27.87</v>
      </c>
      <c r="D86" t="n">
        <v>43.29</v>
      </c>
      <c r="E86" t="n">
        <v>55.3</v>
      </c>
      <c r="F86" t="n">
        <v>8.880000000000001</v>
      </c>
      <c r="G86" t="n">
        <v>10.12</v>
      </c>
      <c r="H86" t="n">
        <v>21.42</v>
      </c>
      <c r="I86" t="n">
        <v>9.67</v>
      </c>
      <c r="J86" t="n">
        <v>14.54</v>
      </c>
      <c r="K86" t="n">
        <v>13.58</v>
      </c>
      <c r="L86" t="inlineStr">
        <is>
          <t>-</t>
        </is>
      </c>
      <c r="M86" t="inlineStr">
        <is>
          <t>-</t>
        </is>
      </c>
      <c r="N86" t="inlineStr">
        <is>
          <t>-</t>
        </is>
      </c>
      <c r="O86" t="inlineStr">
        <is>
          <t>-</t>
        </is>
      </c>
    </row>
    <row r="87">
      <c r="A87" s="5" t="inlineStr">
        <is>
          <t>Gewinnwachstum 10J in %</t>
        </is>
      </c>
      <c r="B87" s="5" t="inlineStr">
        <is>
          <t>Earnings Growth 10Y in %</t>
        </is>
      </c>
      <c r="C87" t="n">
        <v>-3.22</v>
      </c>
      <c r="D87" t="n">
        <v>26.48</v>
      </c>
      <c r="E87" t="n">
        <v>34.92</v>
      </c>
      <c r="F87" t="n">
        <v>11.23</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inlineStr">
        <is>
          <t>-</t>
        </is>
      </c>
      <c r="D88" t="n">
        <v>0.45</v>
      </c>
      <c r="E88" t="n">
        <v>0.14</v>
      </c>
      <c r="F88" t="n">
        <v>2.98</v>
      </c>
      <c r="G88" t="n">
        <v>2.54</v>
      </c>
      <c r="H88" t="n">
        <v>0.55</v>
      </c>
      <c r="I88" t="n">
        <v>2.05</v>
      </c>
      <c r="J88" t="n">
        <v>1.05</v>
      </c>
      <c r="K88" t="n">
        <v>0.98</v>
      </c>
      <c r="L88" t="inlineStr">
        <is>
          <t>-</t>
        </is>
      </c>
      <c r="M88" t="inlineStr">
        <is>
          <t>-</t>
        </is>
      </c>
      <c r="N88" t="inlineStr">
        <is>
          <t>-</t>
        </is>
      </c>
      <c r="O88" t="inlineStr">
        <is>
          <t>-</t>
        </is>
      </c>
    </row>
    <row r="89">
      <c r="A89" s="5" t="inlineStr">
        <is>
          <t>EBIT-Wachstum 1J in %</t>
        </is>
      </c>
      <c r="B89" s="5" t="inlineStr">
        <is>
          <t>EBIT Growth 1Y in %</t>
        </is>
      </c>
      <c r="C89" t="n">
        <v>-164.13</v>
      </c>
      <c r="D89" t="n">
        <v>11.33</v>
      </c>
      <c r="E89" t="n">
        <v>13.57</v>
      </c>
      <c r="F89" t="n">
        <v>7.54</v>
      </c>
      <c r="G89" t="n">
        <v>3.56</v>
      </c>
      <c r="H89" t="n">
        <v>-7.72</v>
      </c>
      <c r="I89" t="n">
        <v>-3.7</v>
      </c>
      <c r="J89" t="n">
        <v>1.67</v>
      </c>
      <c r="K89" t="n">
        <v>12.44</v>
      </c>
      <c r="L89" t="n">
        <v>12.64</v>
      </c>
      <c r="M89" t="n">
        <v>25.65</v>
      </c>
      <c r="N89" t="n">
        <v>22.06</v>
      </c>
      <c r="O89" t="inlineStr">
        <is>
          <t>-</t>
        </is>
      </c>
    </row>
    <row r="90">
      <c r="A90" s="5" t="inlineStr">
        <is>
          <t>EBIT-Wachstum 3J in %</t>
        </is>
      </c>
      <c r="B90" s="5" t="inlineStr">
        <is>
          <t>EBIT Growth 3Y in %</t>
        </is>
      </c>
      <c r="C90" t="n">
        <v>-46.41</v>
      </c>
      <c r="D90" t="n">
        <v>10.81</v>
      </c>
      <c r="E90" t="n">
        <v>8.220000000000001</v>
      </c>
      <c r="F90" t="n">
        <v>1.13</v>
      </c>
      <c r="G90" t="n">
        <v>-2.62</v>
      </c>
      <c r="H90" t="n">
        <v>-3.25</v>
      </c>
      <c r="I90" t="n">
        <v>3.47</v>
      </c>
      <c r="J90" t="n">
        <v>8.92</v>
      </c>
      <c r="K90" t="n">
        <v>16.91</v>
      </c>
      <c r="L90" t="n">
        <v>20.12</v>
      </c>
      <c r="M90" t="n">
        <v>15.9</v>
      </c>
      <c r="N90" t="inlineStr">
        <is>
          <t>-</t>
        </is>
      </c>
      <c r="O90" t="inlineStr">
        <is>
          <t>-</t>
        </is>
      </c>
    </row>
    <row r="91">
      <c r="A91" s="5" t="inlineStr">
        <is>
          <t>EBIT-Wachstum 5J in %</t>
        </is>
      </c>
      <c r="B91" s="5" t="inlineStr">
        <is>
          <t>EBIT Growth 5Y in %</t>
        </is>
      </c>
      <c r="C91" t="n">
        <v>-25.63</v>
      </c>
      <c r="D91" t="n">
        <v>5.66</v>
      </c>
      <c r="E91" t="n">
        <v>2.65</v>
      </c>
      <c r="F91" t="n">
        <v>0.27</v>
      </c>
      <c r="G91" t="n">
        <v>1.25</v>
      </c>
      <c r="H91" t="n">
        <v>3.07</v>
      </c>
      <c r="I91" t="n">
        <v>9.74</v>
      </c>
      <c r="J91" t="n">
        <v>14.89</v>
      </c>
      <c r="K91" t="n">
        <v>14.56</v>
      </c>
      <c r="L91" t="inlineStr">
        <is>
          <t>-</t>
        </is>
      </c>
      <c r="M91" t="inlineStr">
        <is>
          <t>-</t>
        </is>
      </c>
      <c r="N91" t="inlineStr">
        <is>
          <t>-</t>
        </is>
      </c>
      <c r="O91" t="inlineStr">
        <is>
          <t>-</t>
        </is>
      </c>
    </row>
    <row r="92">
      <c r="A92" s="5" t="inlineStr">
        <is>
          <t>EBIT-Wachstum 10J in %</t>
        </is>
      </c>
      <c r="B92" s="5" t="inlineStr">
        <is>
          <t>EBIT Growth 10Y in %</t>
        </is>
      </c>
      <c r="C92" t="n">
        <v>-11.28</v>
      </c>
      <c r="D92" t="n">
        <v>7.7</v>
      </c>
      <c r="E92" t="n">
        <v>8.77</v>
      </c>
      <c r="F92" t="n">
        <v>7.41</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77.23</v>
      </c>
      <c r="D93" t="n">
        <v>-11.78</v>
      </c>
      <c r="E93" t="n">
        <v>-2.29</v>
      </c>
      <c r="F93" t="n">
        <v>-19.24</v>
      </c>
      <c r="G93" t="n">
        <v>41.85</v>
      </c>
      <c r="H93" t="n">
        <v>9.859999999999999</v>
      </c>
      <c r="I93" t="n">
        <v>10.34</v>
      </c>
      <c r="J93" t="n">
        <v>13.21</v>
      </c>
      <c r="K93" t="n">
        <v>-19.61</v>
      </c>
      <c r="L93" t="n">
        <v>33.09</v>
      </c>
      <c r="M93" t="n">
        <v>-10.88</v>
      </c>
      <c r="N93" t="n">
        <v>-35.29</v>
      </c>
      <c r="O93" t="inlineStr">
        <is>
          <t>-</t>
        </is>
      </c>
    </row>
    <row r="94">
      <c r="A94" s="5" t="inlineStr">
        <is>
          <t>Op.Cashflow Wachstum 3J in %</t>
        </is>
      </c>
      <c r="B94" s="5" t="inlineStr">
        <is>
          <t>Op.Cashflow Wachstum 3Y in %</t>
        </is>
      </c>
      <c r="C94" t="n">
        <v>21.05</v>
      </c>
      <c r="D94" t="n">
        <v>-11.1</v>
      </c>
      <c r="E94" t="n">
        <v>6.77</v>
      </c>
      <c r="F94" t="n">
        <v>10.82</v>
      </c>
      <c r="G94" t="n">
        <v>20.68</v>
      </c>
      <c r="H94" t="n">
        <v>11.14</v>
      </c>
      <c r="I94" t="n">
        <v>1.31</v>
      </c>
      <c r="J94" t="n">
        <v>8.9</v>
      </c>
      <c r="K94" t="n">
        <v>0.87</v>
      </c>
      <c r="L94" t="n">
        <v>-4.36</v>
      </c>
      <c r="M94" t="n">
        <v>-15.39</v>
      </c>
      <c r="N94" t="inlineStr">
        <is>
          <t>-</t>
        </is>
      </c>
      <c r="O94" t="inlineStr">
        <is>
          <t>-</t>
        </is>
      </c>
    </row>
    <row r="95">
      <c r="A95" s="5" t="inlineStr">
        <is>
          <t>Op.Cashflow Wachstum 5J in %</t>
        </is>
      </c>
      <c r="B95" s="5" t="inlineStr">
        <is>
          <t>Op.Cashflow Wachstum 5Y in %</t>
        </is>
      </c>
      <c r="C95" t="n">
        <v>17.15</v>
      </c>
      <c r="D95" t="n">
        <v>3.68</v>
      </c>
      <c r="E95" t="n">
        <v>8.1</v>
      </c>
      <c r="F95" t="n">
        <v>11.2</v>
      </c>
      <c r="G95" t="n">
        <v>11.13</v>
      </c>
      <c r="H95" t="n">
        <v>9.380000000000001</v>
      </c>
      <c r="I95" t="n">
        <v>5.23</v>
      </c>
      <c r="J95" t="n">
        <v>-3.9</v>
      </c>
      <c r="K95" t="n">
        <v>-6.54</v>
      </c>
      <c r="L95" t="inlineStr">
        <is>
          <t>-</t>
        </is>
      </c>
      <c r="M95" t="inlineStr">
        <is>
          <t>-</t>
        </is>
      </c>
      <c r="N95" t="inlineStr">
        <is>
          <t>-</t>
        </is>
      </c>
      <c r="O95" t="inlineStr">
        <is>
          <t>-</t>
        </is>
      </c>
    </row>
    <row r="96">
      <c r="A96" s="5" t="inlineStr">
        <is>
          <t>Op.Cashflow Wachstum 10J in %</t>
        </is>
      </c>
      <c r="B96" s="5" t="inlineStr">
        <is>
          <t>Op.Cashflow Wachstum 10Y in %</t>
        </is>
      </c>
      <c r="C96" t="n">
        <v>13.27</v>
      </c>
      <c r="D96" t="n">
        <v>4.46</v>
      </c>
      <c r="E96" t="n">
        <v>2.1</v>
      </c>
      <c r="F96" t="n">
        <v>2.33</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-3898</v>
      </c>
      <c r="D97" t="n">
        <v>-2662</v>
      </c>
      <c r="E97" t="n">
        <v>-1152</v>
      </c>
      <c r="F97" t="n">
        <v>-1951</v>
      </c>
      <c r="G97" t="n">
        <v>-2157</v>
      </c>
      <c r="H97" t="n">
        <v>-2129</v>
      </c>
      <c r="I97" t="n">
        <v>-2760</v>
      </c>
      <c r="J97" t="n">
        <v>-3430</v>
      </c>
      <c r="K97" t="n">
        <v>-2762</v>
      </c>
      <c r="L97" t="n">
        <v>-3074</v>
      </c>
      <c r="M97" t="n">
        <v>-1121</v>
      </c>
      <c r="N97" t="n">
        <v>-2262</v>
      </c>
      <c r="O97" t="n">
        <v>-982</v>
      </c>
      <c r="P97" t="n">
        <v>-982</v>
      </c>
    </row>
  </sheetData>
  <pageMargins bottom="1" footer="0.5" header="0.5" left="0.75" right="0.75" top="1"/>
</worksheet>
</file>

<file path=xl/worksheets/sheet73.xml><?xml version="1.0" encoding="utf-8"?>
<worksheet xmlns="http://schemas.openxmlformats.org/spreadsheetml/2006/main">
  <sheetPr>
    <outlinePr summaryBelow="1" summaryRight="1"/>
    <pageSetUpPr/>
  </sheetPr>
  <dimension ref="A1:P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 customWidth="1" max="13" min="13" width="8"/>
    <col customWidth="1" max="14" min="14" width="8"/>
    <col customWidth="1" max="15" min="15" width="8"/>
    <col customWidth="1" max="16" min="16" width="8"/>
  </cols>
  <sheetData>
    <row r="1">
      <c r="A1" s="1" t="inlineStr">
        <is>
          <t xml:space="preserve">RELX GROUP </t>
        </is>
      </c>
      <c r="B1" s="2" t="inlineStr">
        <is>
          <t>WKN: A0M95J  ISIN: GB00B2B0DG97  US-Symbol:RUKEF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+44-20-7166-5500</t>
        </is>
      </c>
      <c r="G4" t="inlineStr">
        <is>
          <t>13.02.2020</t>
        </is>
      </c>
      <c r="H4" t="inlineStr">
        <is>
          <t>Preliminary Results</t>
        </is>
      </c>
      <c r="J4" t="inlineStr">
        <is>
          <t>BlackRock Group</t>
        </is>
      </c>
      <c r="L4" t="inlineStr">
        <is>
          <t>7,84%</t>
        </is>
      </c>
    </row>
    <row r="5">
      <c r="A5" s="5" t="inlineStr">
        <is>
          <t>Ticker</t>
        </is>
      </c>
      <c r="B5" t="inlineStr">
        <is>
          <t>RDEB</t>
        </is>
      </c>
      <c r="C5" s="5" t="inlineStr">
        <is>
          <t>Fax</t>
        </is>
      </c>
      <c r="D5" s="5" t="inlineStr"/>
      <c r="E5" t="inlineStr">
        <is>
          <t>+44-20-7166-5799</t>
        </is>
      </c>
      <c r="G5" t="inlineStr">
        <is>
          <t>21.02.2020</t>
        </is>
      </c>
      <c r="H5" t="inlineStr">
        <is>
          <t>Publication Of Annual Report</t>
        </is>
      </c>
      <c r="J5" t="inlineStr">
        <is>
          <t>Invesco Limited</t>
        </is>
      </c>
      <c r="L5" t="inlineStr">
        <is>
          <t>4,99%</t>
        </is>
      </c>
    </row>
    <row r="6">
      <c r="A6" s="5" t="inlineStr">
        <is>
          <t>Gelistet Seit / Listed Since</t>
        </is>
      </c>
      <c r="B6" t="inlineStr">
        <is>
          <t>-</t>
        </is>
      </c>
      <c r="C6" s="5" t="inlineStr">
        <is>
          <t>Internet</t>
        </is>
      </c>
      <c r="D6" s="5" t="inlineStr"/>
      <c r="E6" t="inlineStr">
        <is>
          <t>http://www.relx.com/</t>
        </is>
      </c>
      <c r="G6" t="inlineStr">
        <is>
          <t>23.04.2020</t>
        </is>
      </c>
      <c r="H6" t="inlineStr">
        <is>
          <t>Annual General Meeting</t>
        </is>
      </c>
      <c r="J6" t="inlineStr">
        <is>
          <t>Freefloat</t>
        </is>
      </c>
      <c r="L6" t="inlineStr">
        <is>
          <t>87,17%</t>
        </is>
      </c>
    </row>
    <row r="7">
      <c r="A7" s="5" t="inlineStr">
        <is>
          <t>Nominalwert / Nominal Value</t>
        </is>
      </c>
      <c r="B7" t="inlineStr">
        <is>
          <t>-</t>
        </is>
      </c>
      <c r="C7" s="5" t="inlineStr">
        <is>
          <t>E-Mail</t>
        </is>
      </c>
      <c r="D7" s="5" t="inlineStr"/>
      <c r="E7" t="inlineStr">
        <is>
          <t>london@relx.com</t>
        </is>
      </c>
      <c r="G7" t="inlineStr">
        <is>
          <t>24.04.2020</t>
        </is>
      </c>
      <c r="H7" t="inlineStr">
        <is>
          <t>Ex Dividend</t>
        </is>
      </c>
    </row>
    <row r="8">
      <c r="A8" s="5" t="inlineStr">
        <is>
          <t>Land / Country</t>
        </is>
      </c>
      <c r="B8" t="inlineStr">
        <is>
          <t>Großbritannien</t>
        </is>
      </c>
      <c r="C8" s="5" t="inlineStr">
        <is>
          <t>Inv. Relations Telefon / Phone</t>
        </is>
      </c>
      <c r="D8" s="5" t="inlineStr"/>
      <c r="E8" t="inlineStr">
        <is>
          <t>+44-20-7166-5751</t>
        </is>
      </c>
      <c r="G8" t="inlineStr">
        <is>
          <t>28.05.2020</t>
        </is>
      </c>
      <c r="H8" t="inlineStr">
        <is>
          <t>Dividend Payout</t>
        </is>
      </c>
    </row>
    <row r="9">
      <c r="A9" s="5" t="inlineStr">
        <is>
          <t>Währung / Currency</t>
        </is>
      </c>
      <c r="B9" t="inlineStr">
        <is>
          <t>GBP</t>
        </is>
      </c>
      <c r="C9" s="5" t="inlineStr">
        <is>
          <t>Inv. Relations E-Mail</t>
        </is>
      </c>
      <c r="D9" s="5" t="inlineStr"/>
      <c r="E9" t="inlineStr">
        <is>
          <t>investor.relations@relx.com</t>
        </is>
      </c>
      <c r="G9" t="inlineStr">
        <is>
          <t>23.07.2020</t>
        </is>
      </c>
      <c r="H9" t="inlineStr">
        <is>
          <t>Score Half Year</t>
        </is>
      </c>
    </row>
    <row r="10">
      <c r="A10" s="5" t="inlineStr">
        <is>
          <t>Branche / Industry</t>
        </is>
      </c>
      <c r="B10" t="inlineStr">
        <is>
          <t>Print Media (Newspapers And Magazines)</t>
        </is>
      </c>
      <c r="C10" s="5" t="inlineStr">
        <is>
          <t>Kontaktperson / Contact Person</t>
        </is>
      </c>
      <c r="D10" s="5" t="inlineStr"/>
      <c r="E10" t="inlineStr">
        <is>
          <t>Colin Tennant</t>
        </is>
      </c>
    </row>
    <row r="11">
      <c r="A11" s="5" t="inlineStr">
        <is>
          <t>Sektor / Sector</t>
        </is>
      </c>
      <c r="B11" t="inlineStr">
        <is>
          <t>Media / Entertainment / Leisure</t>
        </is>
      </c>
    </row>
    <row r="12">
      <c r="A12" s="5" t="inlineStr">
        <is>
          <t>Typ / Genre</t>
        </is>
      </c>
      <c r="B12" t="inlineStr">
        <is>
          <t>Namensaktie</t>
        </is>
      </c>
    </row>
    <row r="13">
      <c r="A13" s="5" t="inlineStr">
        <is>
          <t>Adresse / Address</t>
        </is>
      </c>
      <c r="B13" t="inlineStr">
        <is>
          <t>RELX plc1-3 Strand  UK-London WC2N 5JR</t>
        </is>
      </c>
    </row>
    <row r="14">
      <c r="A14" s="5" t="inlineStr">
        <is>
          <t>Management</t>
        </is>
      </c>
      <c r="B14" t="inlineStr">
        <is>
          <t>Erik Engstrom, Nick Luff</t>
        </is>
      </c>
    </row>
    <row r="15">
      <c r="A15" s="5" t="inlineStr">
        <is>
          <t>Aufsichtsrat / Board</t>
        </is>
      </c>
      <c r="B15" t="inlineStr">
        <is>
          <t>Anthony Habgood, Erik Engstrom, Nick Luff, Dr Wolfhart Hauser, Adrian Hennah, Charlotte Hogg, Marike van Lier Lels, Robert MacLeod, Linda S. Sanford, Andrew Sukawaty, Suzanne Wood</t>
        </is>
      </c>
    </row>
    <row r="16">
      <c r="A16" s="5" t="inlineStr">
        <is>
          <t>Beschreibung</t>
        </is>
      </c>
      <c r="B16" t="inlineStr">
        <is>
          <t>RELX plc ist die britische Muttergesellschaft der RELX Group, einer der weltweit führenden Anbieter von Informationslösungen für Geschäftskunden. RELX plc und RELX NV sind zu 52.90% und 47.10% an der RELX Group beteiligt. Der Konzern ist in die Geschäftsfelder Wissenschaft, Technik und Medizin, Risikomanagement und Wirtschaftsinformationen, Recht und Ausstellungen gegliedert. Die Unternehmensgruppe verlegt Fachzeitschriften, wissenschaftliche Magazine und Fachbücher und bietet darüber hinaus Datenanalysen, Fachinformationen über Internetportale und Online-Informationsdatenbanken, Online-Tools und Marketinglösungen an. Die umfangreiche Produktpalette beinhaltet beispielsweise die Marken: Elsevier, RBI, Farmers Weekly, BankersAccuity, Cell, ScienceDirect, The Lancet, Accurint, LexisNexis, Estates Gazette, ICIS , Evolve , HESI und Embase. Des Weiteren organisiert der Konzern rund 500 internationale Ausstellungen und Konferenzen in mehr als 40 Ländern. RELX plc hat ihren Hauptsitz in London, UK. Copyright 2014 FINANCE BASE AG</t>
        </is>
      </c>
    </row>
    <row r="17">
      <c r="A17" s="5" t="inlineStr">
        <is>
          <t>Profile</t>
        </is>
      </c>
      <c r="B17" t="inlineStr">
        <is>
          <t>RELX plc is the UK parent company of Reed Elsevier plc, a leading global provider of information solutions to business customers. RELX plc and RELX NV holds 52.90% and 47.10% of the Reed Elsevier plc. The Group is divided into the business areas of science, technology and medicine, risk management and business information, legal and exhibitions. The group published journals, scientific magazines and textbooks and also offers data analysis, technical information via Internet portals and online information databases, online tools and marketing solutions. The extensive product range, for example, includes the brands: Elsevier, RBI, Farmers Weekly, BankersAccuity, Cell, Science Direct, The Lancet, Accurint, LexisNexis, Estates Gazette, ICIS, Evolve, HESI and Embase. The Group also organized some 500 international exhibitions and conferences in more than 40 countries. RELX plc is headquartered in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7874</v>
      </c>
      <c r="D20" t="n">
        <v>7492</v>
      </c>
      <c r="E20" t="n">
        <v>7355</v>
      </c>
      <c r="F20" t="n">
        <v>6895</v>
      </c>
      <c r="G20" t="n">
        <v>5971</v>
      </c>
      <c r="H20" t="n">
        <v>5773</v>
      </c>
      <c r="I20" t="inlineStr">
        <is>
          <t>-</t>
        </is>
      </c>
      <c r="J20" t="inlineStr">
        <is>
          <t>-</t>
        </is>
      </c>
      <c r="K20" t="inlineStr">
        <is>
          <t>-</t>
        </is>
      </c>
      <c r="L20" t="inlineStr">
        <is>
          <t>-</t>
        </is>
      </c>
      <c r="M20" t="inlineStr">
        <is>
          <t>-</t>
        </is>
      </c>
      <c r="N20" t="inlineStr">
        <is>
          <t>-</t>
        </is>
      </c>
      <c r="O20" t="inlineStr">
        <is>
          <t>-</t>
        </is>
      </c>
      <c r="P20" t="inlineStr">
        <is>
          <t>-</t>
        </is>
      </c>
    </row>
    <row r="21">
      <c r="A21" s="5" t="inlineStr">
        <is>
          <t>Bruttoergebnis vom Umsatz</t>
        </is>
      </c>
      <c r="B21" s="5" t="inlineStr">
        <is>
          <t>Gross Profit</t>
        </is>
      </c>
      <c r="C21" t="n">
        <v>5119</v>
      </c>
      <c r="D21" t="n">
        <v>4848</v>
      </c>
      <c r="E21" t="n">
        <v>4724</v>
      </c>
      <c r="F21" t="n">
        <v>4407</v>
      </c>
      <c r="G21" t="n">
        <v>3842</v>
      </c>
      <c r="H21" t="n">
        <v>3767</v>
      </c>
      <c r="I21" t="inlineStr">
        <is>
          <t>-</t>
        </is>
      </c>
      <c r="J21" t="inlineStr">
        <is>
          <t>-</t>
        </is>
      </c>
      <c r="K21" t="inlineStr">
        <is>
          <t>-</t>
        </is>
      </c>
      <c r="L21" t="inlineStr">
        <is>
          <t>-</t>
        </is>
      </c>
      <c r="M21" t="inlineStr">
        <is>
          <t>-</t>
        </is>
      </c>
      <c r="N21" t="inlineStr">
        <is>
          <t>-</t>
        </is>
      </c>
      <c r="O21" t="inlineStr">
        <is>
          <t>-</t>
        </is>
      </c>
      <c r="P21" t="inlineStr">
        <is>
          <t>-</t>
        </is>
      </c>
    </row>
    <row r="22">
      <c r="A22" s="5" t="inlineStr">
        <is>
          <t>Operatives Ergebnis (EBIT)</t>
        </is>
      </c>
      <c r="B22" s="5" t="inlineStr">
        <is>
          <t>EBIT Earning Before Interest &amp; Tax</t>
        </is>
      </c>
      <c r="C22" t="n">
        <v>2101</v>
      </c>
      <c r="D22" t="n">
        <v>1964</v>
      </c>
      <c r="E22" t="n">
        <v>1905</v>
      </c>
      <c r="F22" t="n">
        <v>1708</v>
      </c>
      <c r="G22" t="n">
        <v>1497</v>
      </c>
      <c r="H22" t="n">
        <v>1402</v>
      </c>
      <c r="I22" t="inlineStr">
        <is>
          <t>-</t>
        </is>
      </c>
      <c r="J22" t="inlineStr">
        <is>
          <t>-</t>
        </is>
      </c>
      <c r="K22" t="inlineStr">
        <is>
          <t>-</t>
        </is>
      </c>
      <c r="L22" t="inlineStr">
        <is>
          <t>-</t>
        </is>
      </c>
      <c r="M22" t="inlineStr">
        <is>
          <t>-</t>
        </is>
      </c>
      <c r="N22" t="inlineStr">
        <is>
          <t>-</t>
        </is>
      </c>
      <c r="O22" t="inlineStr">
        <is>
          <t>-</t>
        </is>
      </c>
      <c r="P22" t="inlineStr">
        <is>
          <t>-</t>
        </is>
      </c>
    </row>
    <row r="23">
      <c r="A23" s="5" t="inlineStr">
        <is>
          <t>Finanzergebnis</t>
        </is>
      </c>
      <c r="B23" s="5" t="inlineStr">
        <is>
          <t>Financial Result</t>
        </is>
      </c>
      <c r="C23" t="n">
        <v>-254</v>
      </c>
      <c r="D23" t="n">
        <v>-244</v>
      </c>
      <c r="E23" t="n">
        <v>-171</v>
      </c>
      <c r="F23" t="n">
        <v>-235</v>
      </c>
      <c r="G23" t="n">
        <v>-185</v>
      </c>
      <c r="H23" t="n">
        <v>-173</v>
      </c>
      <c r="I23" t="inlineStr">
        <is>
          <t>-</t>
        </is>
      </c>
      <c r="J23" t="inlineStr">
        <is>
          <t>-</t>
        </is>
      </c>
      <c r="K23" t="inlineStr">
        <is>
          <t>-</t>
        </is>
      </c>
      <c r="L23" t="inlineStr">
        <is>
          <t>-</t>
        </is>
      </c>
      <c r="M23" t="inlineStr">
        <is>
          <t>-</t>
        </is>
      </c>
      <c r="N23" t="inlineStr">
        <is>
          <t>-</t>
        </is>
      </c>
      <c r="O23" t="inlineStr">
        <is>
          <t>-</t>
        </is>
      </c>
      <c r="P23" t="inlineStr">
        <is>
          <t>-</t>
        </is>
      </c>
    </row>
    <row r="24">
      <c r="A24" s="5" t="inlineStr">
        <is>
          <t>Ergebnis vor Steuer (EBT)</t>
        </is>
      </c>
      <c r="B24" s="5" t="inlineStr">
        <is>
          <t>EBT Earning Before Tax</t>
        </is>
      </c>
      <c r="C24" t="n">
        <v>1847</v>
      </c>
      <c r="D24" t="n">
        <v>1720</v>
      </c>
      <c r="E24" t="n">
        <v>1734</v>
      </c>
      <c r="F24" t="n">
        <v>1473</v>
      </c>
      <c r="G24" t="n">
        <v>1312</v>
      </c>
      <c r="H24" t="n">
        <v>1229</v>
      </c>
      <c r="I24" t="inlineStr">
        <is>
          <t>-</t>
        </is>
      </c>
      <c r="J24" t="inlineStr">
        <is>
          <t>-</t>
        </is>
      </c>
      <c r="K24" t="inlineStr">
        <is>
          <t>-</t>
        </is>
      </c>
      <c r="L24" t="inlineStr">
        <is>
          <t>-</t>
        </is>
      </c>
      <c r="M24" t="inlineStr">
        <is>
          <t>-</t>
        </is>
      </c>
      <c r="N24" t="inlineStr">
        <is>
          <t>-</t>
        </is>
      </c>
      <c r="O24" t="inlineStr">
        <is>
          <t>-</t>
        </is>
      </c>
      <c r="P24" t="inlineStr">
        <is>
          <t>-</t>
        </is>
      </c>
    </row>
    <row r="25">
      <c r="A25" s="5" t="inlineStr">
        <is>
          <t>Steuern auf Einkommen und Ertrag</t>
        </is>
      </c>
      <c r="B25" s="5" t="inlineStr">
        <is>
          <t>Taxes on income and earnings</t>
        </is>
      </c>
      <c r="C25" t="n">
        <v>338</v>
      </c>
      <c r="D25" t="n">
        <v>292</v>
      </c>
      <c r="E25" t="n">
        <v>67</v>
      </c>
      <c r="F25" t="n">
        <v>304</v>
      </c>
      <c r="G25" t="n">
        <v>298</v>
      </c>
      <c r="H25" t="n">
        <v>269</v>
      </c>
      <c r="I25" t="inlineStr">
        <is>
          <t>-</t>
        </is>
      </c>
      <c r="J25" t="inlineStr">
        <is>
          <t>-</t>
        </is>
      </c>
      <c r="K25" t="inlineStr">
        <is>
          <t>-</t>
        </is>
      </c>
      <c r="L25" t="inlineStr">
        <is>
          <t>-</t>
        </is>
      </c>
      <c r="M25" t="inlineStr">
        <is>
          <t>-</t>
        </is>
      </c>
      <c r="N25" t="inlineStr">
        <is>
          <t>-</t>
        </is>
      </c>
      <c r="O25" t="inlineStr">
        <is>
          <t>-</t>
        </is>
      </c>
      <c r="P25" t="inlineStr">
        <is>
          <t>-</t>
        </is>
      </c>
    </row>
    <row r="26">
      <c r="A26" s="5" t="inlineStr">
        <is>
          <t>Ergebnis nach Steuer</t>
        </is>
      </c>
      <c r="B26" s="5" t="inlineStr">
        <is>
          <t>Earnings after tax</t>
        </is>
      </c>
      <c r="C26" t="n">
        <v>1509</v>
      </c>
      <c r="D26" t="n">
        <v>1428</v>
      </c>
      <c r="E26" t="n">
        <v>1667</v>
      </c>
      <c r="F26" t="n">
        <v>1169</v>
      </c>
      <c r="G26" t="n">
        <v>1014</v>
      </c>
      <c r="H26" t="n">
        <v>960</v>
      </c>
      <c r="I26" t="inlineStr">
        <is>
          <t>-</t>
        </is>
      </c>
      <c r="J26" t="inlineStr">
        <is>
          <t>-</t>
        </is>
      </c>
      <c r="K26" t="inlineStr">
        <is>
          <t>-</t>
        </is>
      </c>
      <c r="L26" t="inlineStr">
        <is>
          <t>-</t>
        </is>
      </c>
      <c r="M26" t="inlineStr">
        <is>
          <t>-</t>
        </is>
      </c>
      <c r="N26" t="inlineStr">
        <is>
          <t>-</t>
        </is>
      </c>
      <c r="O26" t="inlineStr">
        <is>
          <t>-</t>
        </is>
      </c>
      <c r="P26" t="inlineStr">
        <is>
          <t>-</t>
        </is>
      </c>
    </row>
    <row r="27">
      <c r="A27" s="5" t="inlineStr">
        <is>
          <t>Minderheitenanteil</t>
        </is>
      </c>
      <c r="B27" s="5" t="inlineStr">
        <is>
          <t>Minority Share</t>
        </is>
      </c>
      <c r="C27" t="n">
        <v>-4</v>
      </c>
      <c r="D27" t="n">
        <v>-6</v>
      </c>
      <c r="E27" t="n">
        <v>-8</v>
      </c>
      <c r="F27" t="n">
        <v>-8</v>
      </c>
      <c r="G27" t="n">
        <v>-6</v>
      </c>
      <c r="H27" t="n">
        <v>-5</v>
      </c>
      <c r="I27" t="inlineStr">
        <is>
          <t>-</t>
        </is>
      </c>
      <c r="J27" t="inlineStr">
        <is>
          <t>-</t>
        </is>
      </c>
      <c r="K27" t="inlineStr">
        <is>
          <t>-</t>
        </is>
      </c>
      <c r="L27" t="inlineStr">
        <is>
          <t>-</t>
        </is>
      </c>
      <c r="M27" t="inlineStr">
        <is>
          <t>-</t>
        </is>
      </c>
      <c r="N27" t="inlineStr">
        <is>
          <t>-</t>
        </is>
      </c>
      <c r="O27" t="inlineStr">
        <is>
          <t>-</t>
        </is>
      </c>
      <c r="P27" t="inlineStr">
        <is>
          <t>-</t>
        </is>
      </c>
    </row>
    <row r="28">
      <c r="A28" s="5" t="inlineStr">
        <is>
          <t>Jahresüberschuss/-fehlbetrag</t>
        </is>
      </c>
      <c r="B28" s="5" t="inlineStr">
        <is>
          <t>Net Profit</t>
        </is>
      </c>
      <c r="C28" t="n">
        <v>1505</v>
      </c>
      <c r="D28" t="n">
        <v>1422</v>
      </c>
      <c r="E28" t="n">
        <v>1659</v>
      </c>
      <c r="F28" t="n">
        <v>1161</v>
      </c>
      <c r="G28" t="n">
        <v>1008</v>
      </c>
      <c r="H28" t="n">
        <v>955</v>
      </c>
      <c r="I28" t="inlineStr">
        <is>
          <t>-</t>
        </is>
      </c>
      <c r="J28" t="inlineStr">
        <is>
          <t>-</t>
        </is>
      </c>
      <c r="K28" t="inlineStr">
        <is>
          <t>-</t>
        </is>
      </c>
      <c r="L28" t="inlineStr">
        <is>
          <t>-</t>
        </is>
      </c>
      <c r="M28" t="inlineStr">
        <is>
          <t>-</t>
        </is>
      </c>
      <c r="N28" t="inlineStr">
        <is>
          <t>-</t>
        </is>
      </c>
      <c r="O28" t="inlineStr">
        <is>
          <t>-</t>
        </is>
      </c>
      <c r="P28" t="inlineStr">
        <is>
          <t>-</t>
        </is>
      </c>
    </row>
    <row r="29">
      <c r="A29" s="5" t="inlineStr">
        <is>
          <t>Summe Umlaufvermögen</t>
        </is>
      </c>
      <c r="B29" s="5" t="inlineStr">
        <is>
          <t>Current Assets</t>
        </is>
      </c>
      <c r="C29" t="n">
        <v>2445</v>
      </c>
      <c r="D29" t="n">
        <v>2351</v>
      </c>
      <c r="E29" t="n">
        <v>2159</v>
      </c>
      <c r="F29" t="n">
        <v>2347</v>
      </c>
      <c r="G29" t="n">
        <v>1912</v>
      </c>
      <c r="H29" t="n">
        <v>1936</v>
      </c>
      <c r="I29" t="inlineStr">
        <is>
          <t>-</t>
        </is>
      </c>
      <c r="J29" t="inlineStr">
        <is>
          <t>-</t>
        </is>
      </c>
      <c r="K29" t="inlineStr">
        <is>
          <t>-</t>
        </is>
      </c>
      <c r="L29" t="inlineStr">
        <is>
          <t>-</t>
        </is>
      </c>
      <c r="M29" t="inlineStr">
        <is>
          <t>-</t>
        </is>
      </c>
      <c r="N29" t="inlineStr">
        <is>
          <t>-</t>
        </is>
      </c>
      <c r="O29" t="inlineStr">
        <is>
          <t>-</t>
        </is>
      </c>
      <c r="P29" t="inlineStr">
        <is>
          <t>-</t>
        </is>
      </c>
    </row>
    <row r="30">
      <c r="A30" s="5" t="inlineStr">
        <is>
          <t>Summe Anlagevermögen</t>
        </is>
      </c>
      <c r="B30" s="5" t="inlineStr">
        <is>
          <t>Fixed Assets</t>
        </is>
      </c>
      <c r="C30" t="n">
        <v>11344</v>
      </c>
      <c r="D30" t="n">
        <v>11648</v>
      </c>
      <c r="E30" t="n">
        <v>10124</v>
      </c>
      <c r="F30" t="n">
        <v>10976</v>
      </c>
      <c r="G30" t="n">
        <v>9273</v>
      </c>
      <c r="H30" t="n">
        <v>9151</v>
      </c>
      <c r="I30" t="inlineStr">
        <is>
          <t>-</t>
        </is>
      </c>
      <c r="J30" t="inlineStr">
        <is>
          <t>-</t>
        </is>
      </c>
      <c r="K30" t="inlineStr">
        <is>
          <t>-</t>
        </is>
      </c>
      <c r="L30" t="inlineStr">
        <is>
          <t>-</t>
        </is>
      </c>
      <c r="M30" t="inlineStr">
        <is>
          <t>-</t>
        </is>
      </c>
      <c r="N30" t="inlineStr">
        <is>
          <t>-</t>
        </is>
      </c>
      <c r="O30" t="inlineStr">
        <is>
          <t>-</t>
        </is>
      </c>
      <c r="P30" t="inlineStr">
        <is>
          <t>-</t>
        </is>
      </c>
    </row>
    <row r="31">
      <c r="A31" s="5" t="inlineStr">
        <is>
          <t>Summe Aktiva</t>
        </is>
      </c>
      <c r="B31" s="5" t="inlineStr">
        <is>
          <t>Total Assets</t>
        </is>
      </c>
      <c r="C31" t="n">
        <v>13789</v>
      </c>
      <c r="D31" t="n">
        <v>13999</v>
      </c>
      <c r="E31" t="n">
        <v>12283</v>
      </c>
      <c r="F31" t="n">
        <v>13323</v>
      </c>
      <c r="G31" t="n">
        <v>11185</v>
      </c>
      <c r="H31" t="n">
        <v>11087</v>
      </c>
      <c r="I31" t="inlineStr">
        <is>
          <t>-</t>
        </is>
      </c>
      <c r="J31" t="inlineStr">
        <is>
          <t>-</t>
        </is>
      </c>
      <c r="K31" t="inlineStr">
        <is>
          <t>-</t>
        </is>
      </c>
      <c r="L31" t="inlineStr">
        <is>
          <t>-</t>
        </is>
      </c>
      <c r="M31" t="inlineStr">
        <is>
          <t>-</t>
        </is>
      </c>
      <c r="N31" t="inlineStr">
        <is>
          <t>-</t>
        </is>
      </c>
      <c r="O31" t="inlineStr">
        <is>
          <t>-</t>
        </is>
      </c>
      <c r="P31" t="inlineStr">
        <is>
          <t>-</t>
        </is>
      </c>
    </row>
    <row r="32">
      <c r="A32" s="5" t="inlineStr">
        <is>
          <t>Summe kurzfristiges Fremdkapital</t>
        </is>
      </c>
      <c r="B32" s="5" t="inlineStr">
        <is>
          <t>Short-Term Debt</t>
        </is>
      </c>
      <c r="C32" t="n">
        <v>5947</v>
      </c>
      <c r="D32" t="n">
        <v>5321</v>
      </c>
      <c r="E32" t="n">
        <v>4526</v>
      </c>
      <c r="F32" t="n">
        <v>5304</v>
      </c>
      <c r="G32" t="n">
        <v>4176</v>
      </c>
      <c r="H32" t="n">
        <v>3936</v>
      </c>
      <c r="I32" t="inlineStr">
        <is>
          <t>-</t>
        </is>
      </c>
      <c r="J32" t="inlineStr">
        <is>
          <t>-</t>
        </is>
      </c>
      <c r="K32" t="inlineStr">
        <is>
          <t>-</t>
        </is>
      </c>
      <c r="L32" t="inlineStr">
        <is>
          <t>-</t>
        </is>
      </c>
      <c r="M32" t="inlineStr">
        <is>
          <t>-</t>
        </is>
      </c>
      <c r="N32" t="inlineStr">
        <is>
          <t>-</t>
        </is>
      </c>
      <c r="O32" t="inlineStr">
        <is>
          <t>-</t>
        </is>
      </c>
      <c r="P32" t="inlineStr">
        <is>
          <t>-</t>
        </is>
      </c>
    </row>
    <row r="33">
      <c r="A33" s="5" t="inlineStr">
        <is>
          <t>Summe langfristiges Fremdkapital</t>
        </is>
      </c>
      <c r="B33" s="5" t="inlineStr">
        <is>
          <t>Long-Term Debt</t>
        </is>
      </c>
      <c r="C33" t="n">
        <v>5652</v>
      </c>
      <c r="D33" t="n">
        <v>6319</v>
      </c>
      <c r="E33" t="n">
        <v>5383</v>
      </c>
      <c r="F33" t="n">
        <v>5661</v>
      </c>
      <c r="G33" t="n">
        <v>4831</v>
      </c>
      <c r="H33" t="n">
        <v>5014</v>
      </c>
      <c r="I33" t="inlineStr">
        <is>
          <t>-</t>
        </is>
      </c>
      <c r="J33" t="inlineStr">
        <is>
          <t>-</t>
        </is>
      </c>
      <c r="K33" t="inlineStr">
        <is>
          <t>-</t>
        </is>
      </c>
      <c r="L33" t="inlineStr">
        <is>
          <t>-</t>
        </is>
      </c>
      <c r="M33" t="inlineStr">
        <is>
          <t>-</t>
        </is>
      </c>
      <c r="N33" t="inlineStr">
        <is>
          <t>-</t>
        </is>
      </c>
      <c r="O33" t="inlineStr">
        <is>
          <t>-</t>
        </is>
      </c>
      <c r="P33" t="inlineStr">
        <is>
          <t>-</t>
        </is>
      </c>
    </row>
    <row r="34">
      <c r="A34" s="5" t="inlineStr">
        <is>
          <t>Summe Fremdkapital</t>
        </is>
      </c>
      <c r="B34" s="5" t="inlineStr">
        <is>
          <t>Total Liabilities</t>
        </is>
      </c>
      <c r="C34" t="n">
        <v>11599</v>
      </c>
      <c r="D34" t="n">
        <v>11640</v>
      </c>
      <c r="E34" t="n">
        <v>9909</v>
      </c>
      <c r="F34" t="n">
        <v>10965</v>
      </c>
      <c r="G34" t="n">
        <v>9007</v>
      </c>
      <c r="H34" t="n">
        <v>8950</v>
      </c>
      <c r="I34" t="inlineStr">
        <is>
          <t>-</t>
        </is>
      </c>
      <c r="J34" t="inlineStr">
        <is>
          <t>-</t>
        </is>
      </c>
      <c r="K34" t="inlineStr">
        <is>
          <t>-</t>
        </is>
      </c>
      <c r="L34" t="inlineStr">
        <is>
          <t>-</t>
        </is>
      </c>
      <c r="M34" t="inlineStr">
        <is>
          <t>-</t>
        </is>
      </c>
      <c r="N34" t="inlineStr">
        <is>
          <t>-</t>
        </is>
      </c>
      <c r="O34" t="inlineStr">
        <is>
          <t>-</t>
        </is>
      </c>
      <c r="P34" t="inlineStr">
        <is>
          <t>-</t>
        </is>
      </c>
    </row>
    <row r="35">
      <c r="A35" s="5" t="inlineStr">
        <is>
          <t>Minderheitenanteil</t>
        </is>
      </c>
      <c r="B35" s="5" t="inlineStr">
        <is>
          <t>Minority Share</t>
        </is>
      </c>
      <c r="C35" t="n">
        <v>24</v>
      </c>
      <c r="D35" t="n">
        <v>30</v>
      </c>
      <c r="E35" t="n">
        <v>21</v>
      </c>
      <c r="F35" t="n">
        <v>38</v>
      </c>
      <c r="G35" t="n">
        <v>34</v>
      </c>
      <c r="H35" t="n">
        <v>31</v>
      </c>
      <c r="I35" t="inlineStr">
        <is>
          <t>-</t>
        </is>
      </c>
      <c r="J35" t="inlineStr">
        <is>
          <t>-</t>
        </is>
      </c>
      <c r="K35" t="inlineStr">
        <is>
          <t>-</t>
        </is>
      </c>
      <c r="L35" t="inlineStr">
        <is>
          <t>-</t>
        </is>
      </c>
      <c r="M35" t="inlineStr">
        <is>
          <t>-</t>
        </is>
      </c>
      <c r="N35" t="inlineStr">
        <is>
          <t>-</t>
        </is>
      </c>
      <c r="O35" t="inlineStr">
        <is>
          <t>-</t>
        </is>
      </c>
      <c r="P35" t="inlineStr">
        <is>
          <t>-</t>
        </is>
      </c>
    </row>
    <row r="36">
      <c r="A36" s="5" t="inlineStr">
        <is>
          <t>Summe Eigenkapital</t>
        </is>
      </c>
      <c r="B36" s="5" t="inlineStr">
        <is>
          <t>Equity</t>
        </is>
      </c>
      <c r="C36" t="n">
        <v>2166</v>
      </c>
      <c r="D36" t="n">
        <v>2329</v>
      </c>
      <c r="E36" t="n">
        <v>2353</v>
      </c>
      <c r="F36" t="n">
        <v>2320</v>
      </c>
      <c r="G36" t="n">
        <v>2144</v>
      </c>
      <c r="H36" t="n">
        <v>2106</v>
      </c>
      <c r="I36" t="inlineStr">
        <is>
          <t>-</t>
        </is>
      </c>
      <c r="J36" t="inlineStr">
        <is>
          <t>-</t>
        </is>
      </c>
      <c r="K36" t="inlineStr">
        <is>
          <t>-</t>
        </is>
      </c>
      <c r="L36" t="inlineStr">
        <is>
          <t>-</t>
        </is>
      </c>
      <c r="M36" t="inlineStr">
        <is>
          <t>-</t>
        </is>
      </c>
      <c r="N36" t="inlineStr">
        <is>
          <t>-</t>
        </is>
      </c>
      <c r="O36" t="inlineStr">
        <is>
          <t>-</t>
        </is>
      </c>
      <c r="P36" t="inlineStr">
        <is>
          <t>-</t>
        </is>
      </c>
    </row>
    <row r="37">
      <c r="A37" s="5" t="inlineStr">
        <is>
          <t>Summe Passiva</t>
        </is>
      </c>
      <c r="B37" s="5" t="inlineStr">
        <is>
          <t>Liabilities &amp; Shareholder Equity</t>
        </is>
      </c>
      <c r="C37" t="n">
        <v>13789</v>
      </c>
      <c r="D37" t="n">
        <v>13999</v>
      </c>
      <c r="E37" t="n">
        <v>12283</v>
      </c>
      <c r="F37" t="n">
        <v>13323</v>
      </c>
      <c r="G37" t="n">
        <v>11185</v>
      </c>
      <c r="H37" t="n">
        <v>11087</v>
      </c>
      <c r="I37" t="inlineStr">
        <is>
          <t>-</t>
        </is>
      </c>
      <c r="J37" t="inlineStr">
        <is>
          <t>-</t>
        </is>
      </c>
      <c r="K37" t="inlineStr">
        <is>
          <t>-</t>
        </is>
      </c>
      <c r="L37" t="inlineStr">
        <is>
          <t>-</t>
        </is>
      </c>
      <c r="M37" t="inlineStr">
        <is>
          <t>-</t>
        </is>
      </c>
      <c r="N37" t="inlineStr">
        <is>
          <t>-</t>
        </is>
      </c>
      <c r="O37" t="inlineStr">
        <is>
          <t>-</t>
        </is>
      </c>
      <c r="P37" t="inlineStr">
        <is>
          <t>-</t>
        </is>
      </c>
    </row>
    <row r="38">
      <c r="A38" s="5" t="inlineStr">
        <is>
          <t>Mio.Aktien im Umlauf</t>
        </is>
      </c>
      <c r="B38" s="5" t="inlineStr">
        <is>
          <t>Million shares outstanding</t>
        </is>
      </c>
      <c r="C38" t="n">
        <v>1932</v>
      </c>
      <c r="D38" t="n">
        <v>1962</v>
      </c>
      <c r="E38" t="n">
        <v>2124</v>
      </c>
      <c r="F38" t="n">
        <v>2164</v>
      </c>
      <c r="G38" t="n">
        <v>2224</v>
      </c>
      <c r="H38" t="inlineStr">
        <is>
          <t>-</t>
        </is>
      </c>
      <c r="I38" t="inlineStr">
        <is>
          <t>-</t>
        </is>
      </c>
      <c r="J38" t="inlineStr">
        <is>
          <t>-</t>
        </is>
      </c>
      <c r="K38" t="inlineStr">
        <is>
          <t>-</t>
        </is>
      </c>
      <c r="L38" t="inlineStr">
        <is>
          <t>-</t>
        </is>
      </c>
      <c r="M38" t="inlineStr">
        <is>
          <t>-</t>
        </is>
      </c>
      <c r="N38" t="inlineStr">
        <is>
          <t>-</t>
        </is>
      </c>
      <c r="O38" t="inlineStr">
        <is>
          <t>-</t>
        </is>
      </c>
      <c r="P38" t="inlineStr">
        <is>
          <t>-</t>
        </is>
      </c>
    </row>
    <row r="39">
      <c r="A39" s="5" t="inlineStr">
        <is>
          <t>Mio.Aktien im Umlauf</t>
        </is>
      </c>
      <c r="B39" s="5" t="inlineStr">
        <is>
          <t>Million shares outstanding</t>
        </is>
      </c>
      <c r="C39" t="n">
        <v>1932</v>
      </c>
      <c r="D39" t="n">
        <v>1962</v>
      </c>
      <c r="E39" t="n">
        <v>1124</v>
      </c>
      <c r="F39" t="n">
        <v>1144</v>
      </c>
      <c r="G39" t="n">
        <v>1176</v>
      </c>
      <c r="H39" t="n">
        <v>1205</v>
      </c>
      <c r="I39" t="n">
        <v>1267</v>
      </c>
      <c r="J39" t="n">
        <v>1258</v>
      </c>
      <c r="K39" t="n">
        <v>1251</v>
      </c>
      <c r="L39" t="n">
        <v>1249</v>
      </c>
      <c r="M39" t="n">
        <v>1247</v>
      </c>
      <c r="N39" t="inlineStr">
        <is>
          <t>-</t>
        </is>
      </c>
      <c r="O39" t="inlineStr">
        <is>
          <t>-</t>
        </is>
      </c>
      <c r="P39" t="inlineStr">
        <is>
          <t>-</t>
        </is>
      </c>
    </row>
    <row r="40">
      <c r="A40" s="5" t="inlineStr">
        <is>
          <t>Ergebnis je Aktie (brutto)</t>
        </is>
      </c>
      <c r="B40" s="5" t="inlineStr">
        <is>
          <t>Earnings per share</t>
        </is>
      </c>
      <c r="C40" t="n">
        <v>0.96</v>
      </c>
      <c r="D40" t="n">
        <v>0.88</v>
      </c>
      <c r="E40" t="n">
        <v>0.82</v>
      </c>
      <c r="F40" t="n">
        <v>0.68</v>
      </c>
      <c r="G40" t="n">
        <v>0.59</v>
      </c>
      <c r="H40" t="inlineStr">
        <is>
          <t>-</t>
        </is>
      </c>
      <c r="I40" t="inlineStr">
        <is>
          <t>-</t>
        </is>
      </c>
      <c r="J40" t="inlineStr">
        <is>
          <t>-</t>
        </is>
      </c>
      <c r="K40" t="inlineStr">
        <is>
          <t>-</t>
        </is>
      </c>
      <c r="L40" t="inlineStr">
        <is>
          <t>-</t>
        </is>
      </c>
      <c r="M40" t="inlineStr">
        <is>
          <t>-</t>
        </is>
      </c>
      <c r="N40" t="inlineStr">
        <is>
          <t>-</t>
        </is>
      </c>
      <c r="O40" t="inlineStr">
        <is>
          <t>-</t>
        </is>
      </c>
      <c r="P40" t="inlineStr">
        <is>
          <t>-</t>
        </is>
      </c>
    </row>
    <row r="41">
      <c r="A41" s="5" t="inlineStr">
        <is>
          <t>Ergebnis je Aktie (unverwässert)</t>
        </is>
      </c>
      <c r="B41" s="5" t="inlineStr">
        <is>
          <t>Basic Earnings per share</t>
        </is>
      </c>
      <c r="C41" t="n">
        <v>0.77</v>
      </c>
      <c r="D41" t="n">
        <v>0.72</v>
      </c>
      <c r="E41" t="n">
        <v>0.82</v>
      </c>
      <c r="F41" t="n">
        <v>0.5600000000000001</v>
      </c>
      <c r="G41" t="n">
        <v>0.46</v>
      </c>
      <c r="H41" t="n">
        <v>0.43</v>
      </c>
      <c r="I41" t="n">
        <v>0.49</v>
      </c>
      <c r="J41" t="n">
        <v>0.46</v>
      </c>
      <c r="K41" t="n">
        <v>0.32</v>
      </c>
      <c r="L41" t="n">
        <v>0.27</v>
      </c>
      <c r="M41" t="n">
        <v>0.17</v>
      </c>
      <c r="N41" t="inlineStr">
        <is>
          <t>-</t>
        </is>
      </c>
      <c r="O41" t="inlineStr">
        <is>
          <t>-</t>
        </is>
      </c>
      <c r="P41" t="inlineStr">
        <is>
          <t>-</t>
        </is>
      </c>
    </row>
    <row r="42">
      <c r="A42" s="5" t="inlineStr">
        <is>
          <t>Ergebnis je Aktie (verwässert)</t>
        </is>
      </c>
      <c r="B42" s="5" t="inlineStr">
        <is>
          <t>Diluted Earnings per share</t>
        </is>
      </c>
      <c r="C42" t="n">
        <v>0.77</v>
      </c>
      <c r="D42" t="n">
        <v>0.71</v>
      </c>
      <c r="E42" t="n">
        <v>0.82</v>
      </c>
      <c r="F42" t="n">
        <v>0.5600000000000001</v>
      </c>
      <c r="G42" t="n">
        <v>0.46</v>
      </c>
      <c r="H42" t="n">
        <v>0.43</v>
      </c>
      <c r="I42" t="n">
        <v>0.48</v>
      </c>
      <c r="J42" t="n">
        <v>0.45</v>
      </c>
      <c r="K42" t="n">
        <v>0.32</v>
      </c>
      <c r="L42" t="n">
        <v>0.27</v>
      </c>
      <c r="M42" t="n">
        <v>0.17</v>
      </c>
      <c r="N42" t="inlineStr">
        <is>
          <t>-</t>
        </is>
      </c>
      <c r="O42" t="inlineStr">
        <is>
          <t>-</t>
        </is>
      </c>
      <c r="P42" t="inlineStr">
        <is>
          <t>-</t>
        </is>
      </c>
    </row>
    <row r="43">
      <c r="A43" s="5" t="inlineStr">
        <is>
          <t>Dividende je Aktie</t>
        </is>
      </c>
      <c r="B43" s="5" t="inlineStr">
        <is>
          <t>Dividend per share</t>
        </is>
      </c>
      <c r="C43" t="n">
        <v>0.46</v>
      </c>
      <c r="D43" t="n">
        <v>0.42</v>
      </c>
      <c r="E43" t="n">
        <v>0.39</v>
      </c>
      <c r="F43" t="n">
        <v>0.42</v>
      </c>
      <c r="G43" t="n">
        <v>0.3</v>
      </c>
      <c r="H43" t="n">
        <v>0.26</v>
      </c>
      <c r="I43" t="n">
        <v>0.25</v>
      </c>
      <c r="J43" t="n">
        <v>0.23</v>
      </c>
      <c r="K43" t="n">
        <v>0.22</v>
      </c>
      <c r="L43" t="n">
        <v>0.2</v>
      </c>
      <c r="M43" t="n">
        <v>0.2</v>
      </c>
      <c r="N43" t="n">
        <v>0.19</v>
      </c>
      <c r="O43" t="n">
        <v>0.18</v>
      </c>
      <c r="P43" t="n">
        <v>0.18</v>
      </c>
    </row>
    <row r="44">
      <c r="A44" s="5" t="inlineStr">
        <is>
          <t>Dividendenausschüttung in Mio</t>
        </is>
      </c>
      <c r="B44" s="5" t="inlineStr">
        <is>
          <t>Dividend Payment in M</t>
        </is>
      </c>
      <c r="C44" t="inlineStr">
        <is>
          <t>-</t>
        </is>
      </c>
      <c r="D44" t="inlineStr">
        <is>
          <t>-</t>
        </is>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c r="O44" t="inlineStr">
        <is>
          <t>-</t>
        </is>
      </c>
      <c r="P44" t="inlineStr">
        <is>
          <t>-</t>
        </is>
      </c>
    </row>
    <row r="45">
      <c r="A45" s="5" t="inlineStr">
        <is>
          <t>Umsatz je Aktie</t>
        </is>
      </c>
      <c r="B45" s="5" t="inlineStr">
        <is>
          <t>Revenue per share</t>
        </is>
      </c>
      <c r="C45" t="n">
        <v>4.08</v>
      </c>
      <c r="D45" t="n">
        <v>3.82</v>
      </c>
      <c r="E45" t="n">
        <v>3.46</v>
      </c>
      <c r="F45" t="n">
        <v>3.19</v>
      </c>
      <c r="G45" t="n">
        <v>2.68</v>
      </c>
      <c r="H45" t="inlineStr">
        <is>
          <t>-</t>
        </is>
      </c>
      <c r="I45" t="inlineStr">
        <is>
          <t>-</t>
        </is>
      </c>
      <c r="J45" t="inlineStr">
        <is>
          <t>-</t>
        </is>
      </c>
      <c r="K45" t="inlineStr">
        <is>
          <t>-</t>
        </is>
      </c>
      <c r="L45" t="inlineStr">
        <is>
          <t>-</t>
        </is>
      </c>
      <c r="M45" t="inlineStr">
        <is>
          <t>-</t>
        </is>
      </c>
      <c r="N45" t="inlineStr">
        <is>
          <t>-</t>
        </is>
      </c>
      <c r="O45" t="inlineStr">
        <is>
          <t>-</t>
        </is>
      </c>
      <c r="P45" t="inlineStr">
        <is>
          <t>-</t>
        </is>
      </c>
    </row>
    <row r="46">
      <c r="A46" s="5" t="inlineStr">
        <is>
          <t>Buchwert je Aktie</t>
        </is>
      </c>
      <c r="B46" s="5" t="inlineStr">
        <is>
          <t>Book value per share</t>
        </is>
      </c>
      <c r="C46" t="n">
        <v>1.13</v>
      </c>
      <c r="D46" t="n">
        <v>1.2</v>
      </c>
      <c r="E46" t="n">
        <v>1.12</v>
      </c>
      <c r="F46" t="n">
        <v>1.09</v>
      </c>
      <c r="G46" t="n">
        <v>0.98</v>
      </c>
      <c r="H46" t="inlineStr">
        <is>
          <t>-</t>
        </is>
      </c>
      <c r="I46" t="inlineStr">
        <is>
          <t>-</t>
        </is>
      </c>
      <c r="J46" t="inlineStr">
        <is>
          <t>-</t>
        </is>
      </c>
      <c r="K46" t="inlineStr">
        <is>
          <t>-</t>
        </is>
      </c>
      <c r="L46" t="inlineStr">
        <is>
          <t>-</t>
        </is>
      </c>
      <c r="M46" t="inlineStr">
        <is>
          <t>-</t>
        </is>
      </c>
      <c r="N46" t="inlineStr">
        <is>
          <t>-</t>
        </is>
      </c>
      <c r="O46" t="inlineStr">
        <is>
          <t>-</t>
        </is>
      </c>
      <c r="P46" t="inlineStr">
        <is>
          <t>-</t>
        </is>
      </c>
    </row>
    <row r="47">
      <c r="A47" s="5" t="inlineStr">
        <is>
          <t>Cashflow je Aktie</t>
        </is>
      </c>
      <c r="B47" s="5" t="inlineStr">
        <is>
          <t>Cashflow per share</t>
        </is>
      </c>
      <c r="C47" t="n">
        <v>1.08</v>
      </c>
      <c r="D47" t="n">
        <v>1.01</v>
      </c>
      <c r="E47" t="n">
        <v>0.87</v>
      </c>
      <c r="F47" t="n">
        <v>0.78</v>
      </c>
      <c r="G47" t="n">
        <v>0.63</v>
      </c>
      <c r="H47" t="inlineStr">
        <is>
          <t>-</t>
        </is>
      </c>
      <c r="I47" t="inlineStr">
        <is>
          <t>-</t>
        </is>
      </c>
      <c r="J47" t="inlineStr">
        <is>
          <t>-</t>
        </is>
      </c>
      <c r="K47" t="inlineStr">
        <is>
          <t>-</t>
        </is>
      </c>
      <c r="L47" t="inlineStr">
        <is>
          <t>-</t>
        </is>
      </c>
      <c r="M47" t="inlineStr">
        <is>
          <t>-</t>
        </is>
      </c>
      <c r="N47" t="inlineStr">
        <is>
          <t>-</t>
        </is>
      </c>
      <c r="O47" t="inlineStr">
        <is>
          <t>-</t>
        </is>
      </c>
      <c r="P47" t="inlineStr">
        <is>
          <t>-</t>
        </is>
      </c>
    </row>
    <row r="48">
      <c r="A48" s="5" t="inlineStr">
        <is>
          <t>Bilanzsumme je Aktie</t>
        </is>
      </c>
      <c r="B48" s="5" t="inlineStr">
        <is>
          <t>Total assets per share</t>
        </is>
      </c>
      <c r="C48" t="n">
        <v>7.14</v>
      </c>
      <c r="D48" t="n">
        <v>7.14</v>
      </c>
      <c r="E48" t="n">
        <v>5.78</v>
      </c>
      <c r="F48" t="n">
        <v>6.16</v>
      </c>
      <c r="G48" t="n">
        <v>5.03</v>
      </c>
      <c r="H48" t="inlineStr">
        <is>
          <t>-</t>
        </is>
      </c>
      <c r="I48" t="inlineStr">
        <is>
          <t>-</t>
        </is>
      </c>
      <c r="J48" t="inlineStr">
        <is>
          <t>-</t>
        </is>
      </c>
      <c r="K48" t="inlineStr">
        <is>
          <t>-</t>
        </is>
      </c>
      <c r="L48" t="inlineStr">
        <is>
          <t>-</t>
        </is>
      </c>
      <c r="M48" t="inlineStr">
        <is>
          <t>-</t>
        </is>
      </c>
      <c r="N48" t="inlineStr">
        <is>
          <t>-</t>
        </is>
      </c>
      <c r="O48" t="inlineStr">
        <is>
          <t>-</t>
        </is>
      </c>
      <c r="P48" t="inlineStr">
        <is>
          <t>-</t>
        </is>
      </c>
    </row>
    <row r="49">
      <c r="A49" s="5" t="inlineStr">
        <is>
          <t>Personal am Ende des Jahres</t>
        </is>
      </c>
      <c r="B49" s="5" t="inlineStr">
        <is>
          <t>Staff at the end of year</t>
        </is>
      </c>
      <c r="C49" t="n">
        <v>33200</v>
      </c>
      <c r="D49" t="n">
        <v>32100</v>
      </c>
      <c r="E49" t="n">
        <v>31000</v>
      </c>
      <c r="F49" t="n">
        <v>31200</v>
      </c>
      <c r="G49" t="n">
        <v>30000</v>
      </c>
      <c r="H49" t="inlineStr">
        <is>
          <t>-</t>
        </is>
      </c>
      <c r="I49" t="inlineStr">
        <is>
          <t>-</t>
        </is>
      </c>
      <c r="J49" t="inlineStr">
        <is>
          <t>-</t>
        </is>
      </c>
      <c r="K49" t="inlineStr">
        <is>
          <t>-</t>
        </is>
      </c>
      <c r="L49" t="inlineStr">
        <is>
          <t>-</t>
        </is>
      </c>
      <c r="M49" t="inlineStr">
        <is>
          <t>-</t>
        </is>
      </c>
      <c r="N49" t="inlineStr">
        <is>
          <t>-</t>
        </is>
      </c>
      <c r="O49" t="inlineStr">
        <is>
          <t>-</t>
        </is>
      </c>
      <c r="P49" t="inlineStr">
        <is>
          <t>-</t>
        </is>
      </c>
    </row>
    <row r="50">
      <c r="A50" s="5" t="inlineStr">
        <is>
          <t>Personalaufwand in Mio. GBP</t>
        </is>
      </c>
      <c r="B50" s="5" t="inlineStr"/>
      <c r="C50" t="n">
        <v>2498</v>
      </c>
      <c r="D50" t="n">
        <v>2350</v>
      </c>
      <c r="E50" t="n">
        <v>2273</v>
      </c>
      <c r="F50" t="n">
        <v>2114</v>
      </c>
      <c r="G50" t="n">
        <v>1751</v>
      </c>
      <c r="H50" t="inlineStr">
        <is>
          <t>-</t>
        </is>
      </c>
      <c r="I50" t="inlineStr">
        <is>
          <t>-</t>
        </is>
      </c>
      <c r="J50" t="inlineStr">
        <is>
          <t>-</t>
        </is>
      </c>
      <c r="K50" t="inlineStr">
        <is>
          <t>-</t>
        </is>
      </c>
      <c r="L50" t="inlineStr">
        <is>
          <t>-</t>
        </is>
      </c>
      <c r="M50" t="inlineStr">
        <is>
          <t>-</t>
        </is>
      </c>
      <c r="N50" t="inlineStr">
        <is>
          <t>-</t>
        </is>
      </c>
      <c r="O50" t="inlineStr">
        <is>
          <t>-</t>
        </is>
      </c>
      <c r="P50" t="inlineStr">
        <is>
          <t>-</t>
        </is>
      </c>
    </row>
    <row r="51">
      <c r="A51" s="5" t="inlineStr">
        <is>
          <t>Aufwand je Mitarbeiter in GBP</t>
        </is>
      </c>
      <c r="B51" s="5" t="inlineStr"/>
      <c r="C51" t="n">
        <v>75241</v>
      </c>
      <c r="D51" t="n">
        <v>73209</v>
      </c>
      <c r="E51" t="n">
        <v>73323</v>
      </c>
      <c r="F51" t="n">
        <v>67756</v>
      </c>
      <c r="G51" t="n">
        <v>58367</v>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Umsatz je Mitarbeiter in GBP</t>
        </is>
      </c>
      <c r="B52" s="5" t="inlineStr"/>
      <c r="C52" t="n">
        <v>237169</v>
      </c>
      <c r="D52" t="n">
        <v>233396</v>
      </c>
      <c r="E52" t="n">
        <v>237258</v>
      </c>
      <c r="F52" t="n">
        <v>220994</v>
      </c>
      <c r="G52" t="n">
        <v>199033</v>
      </c>
      <c r="H52" t="inlineStr">
        <is>
          <t>-</t>
        </is>
      </c>
      <c r="I52" t="inlineStr">
        <is>
          <t>-</t>
        </is>
      </c>
      <c r="J52" t="inlineStr">
        <is>
          <t>-</t>
        </is>
      </c>
      <c r="K52" t="inlineStr">
        <is>
          <t>-</t>
        </is>
      </c>
      <c r="L52" t="inlineStr">
        <is>
          <t>-</t>
        </is>
      </c>
      <c r="M52" t="inlineStr">
        <is>
          <t>-</t>
        </is>
      </c>
      <c r="N52" t="inlineStr">
        <is>
          <t>-</t>
        </is>
      </c>
      <c r="O52" t="inlineStr">
        <is>
          <t>-</t>
        </is>
      </c>
      <c r="P52" t="inlineStr">
        <is>
          <t>-</t>
        </is>
      </c>
    </row>
    <row r="53">
      <c r="A53" s="5" t="inlineStr">
        <is>
          <t>Bruttoergebnis je Mitarbeiter in GBP</t>
        </is>
      </c>
      <c r="B53" s="5" t="inlineStr"/>
      <c r="C53" t="n">
        <v>154187</v>
      </c>
      <c r="D53" t="n">
        <v>151028</v>
      </c>
      <c r="E53" t="n">
        <v>152387</v>
      </c>
      <c r="F53" t="n">
        <v>141250</v>
      </c>
      <c r="G53" t="n">
        <v>128067</v>
      </c>
      <c r="H53" t="inlineStr">
        <is>
          <t>-</t>
        </is>
      </c>
      <c r="I53" t="inlineStr">
        <is>
          <t>-</t>
        </is>
      </c>
      <c r="J53" t="inlineStr">
        <is>
          <t>-</t>
        </is>
      </c>
      <c r="K53" t="inlineStr">
        <is>
          <t>-</t>
        </is>
      </c>
      <c r="L53" t="inlineStr">
        <is>
          <t>-</t>
        </is>
      </c>
      <c r="M53" t="inlineStr">
        <is>
          <t>-</t>
        </is>
      </c>
      <c r="N53" t="inlineStr">
        <is>
          <t>-</t>
        </is>
      </c>
      <c r="O53" t="inlineStr">
        <is>
          <t>-</t>
        </is>
      </c>
      <c r="P53" t="inlineStr">
        <is>
          <t>-</t>
        </is>
      </c>
    </row>
    <row r="54">
      <c r="A54" s="5" t="inlineStr">
        <is>
          <t>Gewinn je Mitarbeiter in GBP</t>
        </is>
      </c>
      <c r="B54" s="5" t="inlineStr"/>
      <c r="C54" t="n">
        <v>45331</v>
      </c>
      <c r="D54" t="n">
        <v>44299</v>
      </c>
      <c r="E54" t="n">
        <v>53516</v>
      </c>
      <c r="F54" t="n">
        <v>37212</v>
      </c>
      <c r="G54" t="n">
        <v>33600</v>
      </c>
      <c r="H54" t="inlineStr">
        <is>
          <t>-</t>
        </is>
      </c>
      <c r="I54" t="inlineStr">
        <is>
          <t>-</t>
        </is>
      </c>
      <c r="J54" t="inlineStr">
        <is>
          <t>-</t>
        </is>
      </c>
      <c r="K54" t="inlineStr">
        <is>
          <t>-</t>
        </is>
      </c>
      <c r="L54" t="inlineStr">
        <is>
          <t>-</t>
        </is>
      </c>
      <c r="M54" t="inlineStr">
        <is>
          <t>-</t>
        </is>
      </c>
      <c r="N54" t="inlineStr">
        <is>
          <t>-</t>
        </is>
      </c>
      <c r="O54" t="inlineStr">
        <is>
          <t>-</t>
        </is>
      </c>
      <c r="P54" t="inlineStr">
        <is>
          <t>-</t>
        </is>
      </c>
    </row>
    <row r="55">
      <c r="A55" s="5" t="inlineStr">
        <is>
          <t>KGV (Kurs/Gewinn)</t>
        </is>
      </c>
      <c r="B55" s="5" t="inlineStr">
        <is>
          <t>PE (price/earnings)</t>
        </is>
      </c>
      <c r="C55" t="n">
        <v>24.6</v>
      </c>
      <c r="D55" t="n">
        <v>22.5</v>
      </c>
      <c r="E55" t="n">
        <v>21.2</v>
      </c>
      <c r="F55" t="n">
        <v>25.7</v>
      </c>
      <c r="G55" t="n">
        <v>26</v>
      </c>
      <c r="H55" t="n">
        <v>25.6</v>
      </c>
      <c r="I55" t="n">
        <v>18.3</v>
      </c>
      <c r="J55" t="n">
        <v>14</v>
      </c>
      <c r="K55" t="n">
        <v>16.2</v>
      </c>
      <c r="L55" t="n">
        <v>20.1</v>
      </c>
      <c r="M55" t="n">
        <v>30.1</v>
      </c>
      <c r="N55" t="inlineStr">
        <is>
          <t>-</t>
        </is>
      </c>
      <c r="O55" t="inlineStr">
        <is>
          <t>-</t>
        </is>
      </c>
      <c r="P55" t="inlineStr">
        <is>
          <t>-</t>
        </is>
      </c>
    </row>
    <row r="56">
      <c r="A56" s="5" t="inlineStr">
        <is>
          <t>KUV (Kurs/Umsatz)</t>
        </is>
      </c>
      <c r="B56" s="5" t="inlineStr">
        <is>
          <t>PS (price/sales)</t>
        </is>
      </c>
      <c r="C56" t="n">
        <v>4.68</v>
      </c>
      <c r="D56" t="n">
        <v>4.23</v>
      </c>
      <c r="E56" t="n">
        <v>5.02</v>
      </c>
      <c r="F56" t="n">
        <v>4.55</v>
      </c>
      <c r="G56" t="n">
        <v>4.46</v>
      </c>
      <c r="H56" t="inlineStr">
        <is>
          <t>-</t>
        </is>
      </c>
      <c r="I56" t="inlineStr">
        <is>
          <t>-</t>
        </is>
      </c>
      <c r="J56" t="inlineStr">
        <is>
          <t>-</t>
        </is>
      </c>
      <c r="K56" t="inlineStr">
        <is>
          <t>-</t>
        </is>
      </c>
      <c r="L56" t="inlineStr">
        <is>
          <t>-</t>
        </is>
      </c>
      <c r="M56" t="inlineStr">
        <is>
          <t>-</t>
        </is>
      </c>
      <c r="N56" t="inlineStr">
        <is>
          <t>-</t>
        </is>
      </c>
      <c r="O56" t="inlineStr">
        <is>
          <t>-</t>
        </is>
      </c>
      <c r="P56" t="inlineStr">
        <is>
          <t>-</t>
        </is>
      </c>
    </row>
    <row r="57">
      <c r="A57" s="5" t="inlineStr">
        <is>
          <t>KBV (Kurs/Buchwert)</t>
        </is>
      </c>
      <c r="B57" s="5" t="inlineStr">
        <is>
          <t>PB (price/book value)</t>
        </is>
      </c>
      <c r="C57" t="n">
        <v>17</v>
      </c>
      <c r="D57" t="n">
        <v>13.62</v>
      </c>
      <c r="E57" t="n">
        <v>15.69</v>
      </c>
      <c r="F57" t="n">
        <v>13.52</v>
      </c>
      <c r="G57" t="n">
        <v>12.42</v>
      </c>
      <c r="H57" t="inlineStr">
        <is>
          <t>-</t>
        </is>
      </c>
      <c r="I57" t="inlineStr">
        <is>
          <t>-</t>
        </is>
      </c>
      <c r="J57" t="inlineStr">
        <is>
          <t>-</t>
        </is>
      </c>
      <c r="K57" t="inlineStr">
        <is>
          <t>-</t>
        </is>
      </c>
      <c r="L57" t="inlineStr">
        <is>
          <t>-</t>
        </is>
      </c>
      <c r="M57" t="inlineStr">
        <is>
          <t>-</t>
        </is>
      </c>
      <c r="N57" t="inlineStr">
        <is>
          <t>-</t>
        </is>
      </c>
      <c r="O57" t="inlineStr">
        <is>
          <t>-</t>
        </is>
      </c>
      <c r="P57" t="inlineStr">
        <is>
          <t>-</t>
        </is>
      </c>
    </row>
    <row r="58">
      <c r="A58" s="5" t="inlineStr">
        <is>
          <t>KCV (Kurs/Cashflow)</t>
        </is>
      </c>
      <c r="B58" s="5" t="inlineStr">
        <is>
          <t>PC (price/cashflow)</t>
        </is>
      </c>
      <c r="C58" t="n">
        <v>17.63</v>
      </c>
      <c r="D58" t="n">
        <v>15.98</v>
      </c>
      <c r="E58" t="n">
        <v>19.98</v>
      </c>
      <c r="F58" t="n">
        <v>18.64</v>
      </c>
      <c r="G58" t="n">
        <v>18.92</v>
      </c>
      <c r="H58" t="inlineStr">
        <is>
          <t>-</t>
        </is>
      </c>
      <c r="I58" t="inlineStr">
        <is>
          <t>-</t>
        </is>
      </c>
      <c r="J58" t="inlineStr">
        <is>
          <t>-</t>
        </is>
      </c>
      <c r="K58" t="inlineStr">
        <is>
          <t>-</t>
        </is>
      </c>
      <c r="L58" t="inlineStr">
        <is>
          <t>-</t>
        </is>
      </c>
      <c r="M58" t="inlineStr">
        <is>
          <t>-</t>
        </is>
      </c>
      <c r="N58" t="inlineStr">
        <is>
          <t>-</t>
        </is>
      </c>
      <c r="O58" t="inlineStr">
        <is>
          <t>-</t>
        </is>
      </c>
      <c r="P58" t="inlineStr">
        <is>
          <t>-</t>
        </is>
      </c>
    </row>
    <row r="59">
      <c r="A59" s="5" t="inlineStr">
        <is>
          <t>Dividendenrendite in %</t>
        </is>
      </c>
      <c r="B59" s="5" t="inlineStr">
        <is>
          <t>Dividend Yield in %</t>
        </is>
      </c>
      <c r="C59" t="n">
        <v>2.4</v>
      </c>
      <c r="D59" t="n">
        <v>2.6</v>
      </c>
      <c r="E59" t="n">
        <v>2.27</v>
      </c>
      <c r="F59" t="n">
        <v>2.9</v>
      </c>
      <c r="G59" t="n">
        <v>2.51</v>
      </c>
      <c r="H59" t="n">
        <v>2.36</v>
      </c>
      <c r="I59" t="n">
        <v>2.78</v>
      </c>
      <c r="J59" t="n">
        <v>3.58</v>
      </c>
      <c r="K59" t="n">
        <v>4.24</v>
      </c>
      <c r="L59" t="n">
        <v>3.69</v>
      </c>
      <c r="M59" t="n">
        <v>3.91</v>
      </c>
      <c r="N59" t="n">
        <v>3.75</v>
      </c>
      <c r="O59" t="n">
        <v>2.29</v>
      </c>
      <c r="P59" t="n">
        <v>2.29</v>
      </c>
    </row>
    <row r="60">
      <c r="A60" s="5" t="inlineStr">
        <is>
          <t>Gewinnrendite in %</t>
        </is>
      </c>
      <c r="B60" s="5" t="inlineStr">
        <is>
          <t>Return on profit in %</t>
        </is>
      </c>
      <c r="C60" t="n">
        <v>4.1</v>
      </c>
      <c r="D60" t="n">
        <v>4.4</v>
      </c>
      <c r="E60" t="n">
        <v>4.7</v>
      </c>
      <c r="F60" t="n">
        <v>3.9</v>
      </c>
      <c r="G60" t="n">
        <v>3.8</v>
      </c>
      <c r="H60" t="n">
        <v>3.9</v>
      </c>
      <c r="I60" t="n">
        <v>5.5</v>
      </c>
      <c r="J60" t="n">
        <v>7.2</v>
      </c>
      <c r="K60" t="n">
        <v>6.2</v>
      </c>
      <c r="L60" t="n">
        <v>5</v>
      </c>
      <c r="M60" t="n">
        <v>3.3</v>
      </c>
      <c r="N60" t="inlineStr">
        <is>
          <t>-</t>
        </is>
      </c>
      <c r="O60" t="inlineStr">
        <is>
          <t>-</t>
        </is>
      </c>
      <c r="P60" t="inlineStr">
        <is>
          <t>-</t>
        </is>
      </c>
    </row>
    <row r="61">
      <c r="A61" s="5" t="inlineStr">
        <is>
          <t>Eigenkapitalrendite in %</t>
        </is>
      </c>
      <c r="B61" s="5" t="inlineStr">
        <is>
          <t>Return on Equity in %</t>
        </is>
      </c>
      <c r="C61" t="n">
        <v>68.72</v>
      </c>
      <c r="D61" t="n">
        <v>60.28</v>
      </c>
      <c r="E61" t="n">
        <v>69.88</v>
      </c>
      <c r="F61" t="n">
        <v>49.24</v>
      </c>
      <c r="G61" t="n">
        <v>46.28</v>
      </c>
      <c r="H61" t="n">
        <v>44.69</v>
      </c>
      <c r="I61" t="inlineStr">
        <is>
          <t>-</t>
        </is>
      </c>
      <c r="J61" t="inlineStr">
        <is>
          <t>-</t>
        </is>
      </c>
      <c r="K61" t="inlineStr">
        <is>
          <t>-</t>
        </is>
      </c>
      <c r="L61" t="inlineStr">
        <is>
          <t>-</t>
        </is>
      </c>
      <c r="M61" t="inlineStr">
        <is>
          <t>-</t>
        </is>
      </c>
      <c r="N61" t="inlineStr">
        <is>
          <t>-</t>
        </is>
      </c>
      <c r="O61" t="inlineStr">
        <is>
          <t>-</t>
        </is>
      </c>
      <c r="P61" t="inlineStr">
        <is>
          <t>-</t>
        </is>
      </c>
    </row>
    <row r="62">
      <c r="A62" s="5" t="inlineStr">
        <is>
          <t>Umsatzrendite in %</t>
        </is>
      </c>
      <c r="B62" s="5" t="inlineStr">
        <is>
          <t>Return on sales in %</t>
        </is>
      </c>
      <c r="C62" t="n">
        <v>19.11</v>
      </c>
      <c r="D62" t="n">
        <v>18.98</v>
      </c>
      <c r="E62" t="n">
        <v>22.56</v>
      </c>
      <c r="F62" t="n">
        <v>16.84</v>
      </c>
      <c r="G62" t="n">
        <v>16.88</v>
      </c>
      <c r="H62" t="n">
        <v>16.54</v>
      </c>
      <c r="I62" t="inlineStr">
        <is>
          <t>-</t>
        </is>
      </c>
      <c r="J62" t="inlineStr">
        <is>
          <t>-</t>
        </is>
      </c>
      <c r="K62" t="inlineStr">
        <is>
          <t>-</t>
        </is>
      </c>
      <c r="L62" t="inlineStr">
        <is>
          <t>-</t>
        </is>
      </c>
      <c r="M62" t="inlineStr">
        <is>
          <t>-</t>
        </is>
      </c>
      <c r="N62" t="inlineStr">
        <is>
          <t>-</t>
        </is>
      </c>
      <c r="O62" t="inlineStr">
        <is>
          <t>-</t>
        </is>
      </c>
      <c r="P62" t="inlineStr">
        <is>
          <t>-</t>
        </is>
      </c>
    </row>
    <row r="63">
      <c r="A63" s="5" t="inlineStr">
        <is>
          <t>Gesamtkapitalrendite in %</t>
        </is>
      </c>
      <c r="B63" s="5" t="inlineStr">
        <is>
          <t>Total Return on Investment in %</t>
        </is>
      </c>
      <c r="C63" t="n">
        <v>13.19</v>
      </c>
      <c r="D63" t="n">
        <v>11.71</v>
      </c>
      <c r="E63" t="n">
        <v>15.02</v>
      </c>
      <c r="F63" t="n">
        <v>10.24</v>
      </c>
      <c r="G63" t="n">
        <v>10.59</v>
      </c>
      <c r="H63" t="n">
        <v>10.14</v>
      </c>
      <c r="I63" t="inlineStr">
        <is>
          <t>-</t>
        </is>
      </c>
      <c r="J63" t="inlineStr">
        <is>
          <t>-</t>
        </is>
      </c>
      <c r="K63" t="inlineStr">
        <is>
          <t>-</t>
        </is>
      </c>
      <c r="L63" t="inlineStr">
        <is>
          <t>-</t>
        </is>
      </c>
      <c r="M63" t="inlineStr">
        <is>
          <t>-</t>
        </is>
      </c>
      <c r="N63" t="inlineStr">
        <is>
          <t>-</t>
        </is>
      </c>
      <c r="O63" t="inlineStr">
        <is>
          <t>-</t>
        </is>
      </c>
      <c r="P63" t="inlineStr">
        <is>
          <t>-</t>
        </is>
      </c>
    </row>
    <row r="64">
      <c r="A64" s="5" t="inlineStr">
        <is>
          <t>Return on Investment in %</t>
        </is>
      </c>
      <c r="B64" s="5" t="inlineStr">
        <is>
          <t>Return on Investment in %</t>
        </is>
      </c>
      <c r="C64" t="n">
        <v>10.91</v>
      </c>
      <c r="D64" t="n">
        <v>10.16</v>
      </c>
      <c r="E64" t="n">
        <v>13.51</v>
      </c>
      <c r="F64" t="n">
        <v>8.710000000000001</v>
      </c>
      <c r="G64" t="n">
        <v>9.01</v>
      </c>
      <c r="H64" t="n">
        <v>8.609999999999999</v>
      </c>
      <c r="I64" t="inlineStr">
        <is>
          <t>-</t>
        </is>
      </c>
      <c r="J64" t="inlineStr">
        <is>
          <t>-</t>
        </is>
      </c>
      <c r="K64" t="inlineStr">
        <is>
          <t>-</t>
        </is>
      </c>
      <c r="L64" t="inlineStr">
        <is>
          <t>-</t>
        </is>
      </c>
      <c r="M64" t="inlineStr">
        <is>
          <t>-</t>
        </is>
      </c>
      <c r="N64" t="inlineStr">
        <is>
          <t>-</t>
        </is>
      </c>
      <c r="O64" t="inlineStr">
        <is>
          <t>-</t>
        </is>
      </c>
      <c r="P64" t="inlineStr">
        <is>
          <t>-</t>
        </is>
      </c>
    </row>
    <row r="65">
      <c r="A65" s="5" t="inlineStr">
        <is>
          <t>Arbeitsintensität in %</t>
        </is>
      </c>
      <c r="B65" s="5" t="inlineStr">
        <is>
          <t>Work Intensity in %</t>
        </is>
      </c>
      <c r="C65" t="n">
        <v>17.73</v>
      </c>
      <c r="D65" t="n">
        <v>16.79</v>
      </c>
      <c r="E65" t="n">
        <v>17.58</v>
      </c>
      <c r="F65" t="n">
        <v>17.62</v>
      </c>
      <c r="G65" t="n">
        <v>17.09</v>
      </c>
      <c r="H65" t="n">
        <v>17.46</v>
      </c>
      <c r="I65" t="inlineStr">
        <is>
          <t>-</t>
        </is>
      </c>
      <c r="J65" t="inlineStr">
        <is>
          <t>-</t>
        </is>
      </c>
      <c r="K65" t="inlineStr">
        <is>
          <t>-</t>
        </is>
      </c>
      <c r="L65" t="inlineStr">
        <is>
          <t>-</t>
        </is>
      </c>
      <c r="M65" t="inlineStr">
        <is>
          <t>-</t>
        </is>
      </c>
      <c r="N65" t="inlineStr">
        <is>
          <t>-</t>
        </is>
      </c>
      <c r="O65" t="inlineStr">
        <is>
          <t>-</t>
        </is>
      </c>
      <c r="P65" t="inlineStr">
        <is>
          <t>-</t>
        </is>
      </c>
    </row>
    <row r="66">
      <c r="A66" s="5" t="inlineStr">
        <is>
          <t>Eigenkapitalquote in %</t>
        </is>
      </c>
      <c r="B66" s="5" t="inlineStr">
        <is>
          <t>Equity Ratio in %</t>
        </is>
      </c>
      <c r="C66" t="n">
        <v>15.88</v>
      </c>
      <c r="D66" t="n">
        <v>16.85</v>
      </c>
      <c r="E66" t="n">
        <v>19.33</v>
      </c>
      <c r="F66" t="n">
        <v>17.7</v>
      </c>
      <c r="G66" t="n">
        <v>19.47</v>
      </c>
      <c r="H66" t="n">
        <v>19.27</v>
      </c>
      <c r="I66" t="inlineStr">
        <is>
          <t>-</t>
        </is>
      </c>
      <c r="J66" t="inlineStr">
        <is>
          <t>-</t>
        </is>
      </c>
      <c r="K66" t="inlineStr">
        <is>
          <t>-</t>
        </is>
      </c>
      <c r="L66" t="inlineStr">
        <is>
          <t>-</t>
        </is>
      </c>
      <c r="M66" t="inlineStr">
        <is>
          <t>-</t>
        </is>
      </c>
      <c r="N66" t="inlineStr">
        <is>
          <t>-</t>
        </is>
      </c>
      <c r="O66" t="inlineStr">
        <is>
          <t>-</t>
        </is>
      </c>
      <c r="P66" t="inlineStr">
        <is>
          <t>-</t>
        </is>
      </c>
    </row>
    <row r="67">
      <c r="A67" s="5" t="inlineStr">
        <is>
          <t>Fremdkapitalquote in %</t>
        </is>
      </c>
      <c r="B67" s="5" t="inlineStr">
        <is>
          <t>Debt Ratio in %</t>
        </is>
      </c>
      <c r="C67" t="n">
        <v>84.12</v>
      </c>
      <c r="D67" t="n">
        <v>83.15000000000001</v>
      </c>
      <c r="E67" t="n">
        <v>80.67</v>
      </c>
      <c r="F67" t="n">
        <v>82.3</v>
      </c>
      <c r="G67" t="n">
        <v>80.53</v>
      </c>
      <c r="H67" t="n">
        <v>80.73</v>
      </c>
      <c r="I67" t="inlineStr">
        <is>
          <t>-</t>
        </is>
      </c>
      <c r="J67" t="inlineStr">
        <is>
          <t>-</t>
        </is>
      </c>
      <c r="K67" t="inlineStr">
        <is>
          <t>-</t>
        </is>
      </c>
      <c r="L67" t="inlineStr">
        <is>
          <t>-</t>
        </is>
      </c>
      <c r="M67" t="inlineStr">
        <is>
          <t>-</t>
        </is>
      </c>
      <c r="N67" t="inlineStr">
        <is>
          <t>-</t>
        </is>
      </c>
      <c r="O67" t="inlineStr">
        <is>
          <t>-</t>
        </is>
      </c>
      <c r="P67" t="inlineStr">
        <is>
          <t>-</t>
        </is>
      </c>
    </row>
    <row r="68">
      <c r="A68" s="5" t="inlineStr">
        <is>
          <t>Verschuldungsgrad in %</t>
        </is>
      </c>
      <c r="B68" s="5" t="inlineStr">
        <is>
          <t>Finance Gearing in %</t>
        </is>
      </c>
      <c r="C68" t="n">
        <v>529.63</v>
      </c>
      <c r="D68" t="n">
        <v>493.43</v>
      </c>
      <c r="E68" t="n">
        <v>417.4</v>
      </c>
      <c r="F68" t="n">
        <v>465.01</v>
      </c>
      <c r="G68" t="n">
        <v>413.54</v>
      </c>
      <c r="H68" t="n">
        <v>418.81</v>
      </c>
      <c r="I68" t="inlineStr">
        <is>
          <t>-</t>
        </is>
      </c>
      <c r="J68" t="inlineStr">
        <is>
          <t>-</t>
        </is>
      </c>
      <c r="K68" t="inlineStr">
        <is>
          <t>-</t>
        </is>
      </c>
      <c r="L68" t="inlineStr">
        <is>
          <t>-</t>
        </is>
      </c>
      <c r="M68" t="inlineStr">
        <is>
          <t>-</t>
        </is>
      </c>
      <c r="N68" t="inlineStr">
        <is>
          <t>-</t>
        </is>
      </c>
      <c r="O68" t="inlineStr">
        <is>
          <t>-</t>
        </is>
      </c>
      <c r="P68" t="inlineStr">
        <is>
          <t>-</t>
        </is>
      </c>
    </row>
    <row r="69">
      <c r="A69" s="5" t="inlineStr">
        <is>
          <t>Bruttoergebnis Marge in %</t>
        </is>
      </c>
      <c r="B69" s="5" t="inlineStr">
        <is>
          <t>Gross Profit Marge in %</t>
        </is>
      </c>
      <c r="C69" t="n">
        <v>65.01000000000001</v>
      </c>
      <c r="D69" t="n">
        <v>64.70999999999999</v>
      </c>
      <c r="E69" t="n">
        <v>64.23</v>
      </c>
      <c r="F69" t="n">
        <v>63.92</v>
      </c>
      <c r="G69" t="n">
        <v>64.34</v>
      </c>
      <c r="H69" t="n">
        <v>65.25</v>
      </c>
      <c r="I69" t="inlineStr">
        <is>
          <t>-</t>
        </is>
      </c>
      <c r="J69" t="inlineStr">
        <is>
          <t>-</t>
        </is>
      </c>
      <c r="K69" t="inlineStr">
        <is>
          <t>-</t>
        </is>
      </c>
      <c r="L69" t="inlineStr">
        <is>
          <t>-</t>
        </is>
      </c>
      <c r="M69" t="inlineStr">
        <is>
          <t>-</t>
        </is>
      </c>
      <c r="N69" t="inlineStr">
        <is>
          <t>-</t>
        </is>
      </c>
      <c r="O69" t="inlineStr">
        <is>
          <t>-</t>
        </is>
      </c>
    </row>
    <row r="70">
      <c r="A70" s="5" t="inlineStr">
        <is>
          <t>Kurzfristige Vermögensquote in %</t>
        </is>
      </c>
      <c r="B70" s="5" t="inlineStr">
        <is>
          <t>Current Assets Ratio in %</t>
        </is>
      </c>
      <c r="C70" t="n">
        <v>17.73</v>
      </c>
      <c r="D70" t="n">
        <v>16.79</v>
      </c>
      <c r="E70" t="n">
        <v>17.58</v>
      </c>
      <c r="F70" t="n">
        <v>17.62</v>
      </c>
      <c r="G70" t="n">
        <v>17.09</v>
      </c>
      <c r="H70" t="n">
        <v>17.46</v>
      </c>
      <c r="I70" t="inlineStr">
        <is>
          <t>-</t>
        </is>
      </c>
      <c r="J70" t="inlineStr">
        <is>
          <t>-</t>
        </is>
      </c>
      <c r="K70" t="inlineStr">
        <is>
          <t>-</t>
        </is>
      </c>
      <c r="L70" t="inlineStr">
        <is>
          <t>-</t>
        </is>
      </c>
      <c r="M70" t="inlineStr">
        <is>
          <t>-</t>
        </is>
      </c>
      <c r="N70" t="inlineStr">
        <is>
          <t>-</t>
        </is>
      </c>
      <c r="O70" t="inlineStr">
        <is>
          <t>-</t>
        </is>
      </c>
    </row>
    <row r="71">
      <c r="A71" s="5" t="inlineStr">
        <is>
          <t>Nettogewinn Marge in %</t>
        </is>
      </c>
      <c r="B71" s="5" t="inlineStr">
        <is>
          <t>Net Profit Marge in %</t>
        </is>
      </c>
      <c r="C71" t="n">
        <v>19.11</v>
      </c>
      <c r="D71" t="n">
        <v>18.98</v>
      </c>
      <c r="E71" t="n">
        <v>22.56</v>
      </c>
      <c r="F71" t="n">
        <v>16.84</v>
      </c>
      <c r="G71" t="n">
        <v>16.88</v>
      </c>
      <c r="H71" t="n">
        <v>16.54</v>
      </c>
      <c r="I71" t="inlineStr">
        <is>
          <t>-</t>
        </is>
      </c>
      <c r="J71" t="inlineStr">
        <is>
          <t>-</t>
        </is>
      </c>
      <c r="K71" t="inlineStr">
        <is>
          <t>-</t>
        </is>
      </c>
      <c r="L71" t="inlineStr">
        <is>
          <t>-</t>
        </is>
      </c>
      <c r="M71" t="inlineStr">
        <is>
          <t>-</t>
        </is>
      </c>
      <c r="N71" t="inlineStr">
        <is>
          <t>-</t>
        </is>
      </c>
      <c r="O71" t="inlineStr">
        <is>
          <t>-</t>
        </is>
      </c>
    </row>
    <row r="72">
      <c r="A72" s="5" t="inlineStr">
        <is>
          <t>Operative Ergebnis Marge in %</t>
        </is>
      </c>
      <c r="B72" s="5" t="inlineStr">
        <is>
          <t>EBIT Marge in %</t>
        </is>
      </c>
      <c r="C72" t="n">
        <v>26.68</v>
      </c>
      <c r="D72" t="n">
        <v>26.21</v>
      </c>
      <c r="E72" t="n">
        <v>25.9</v>
      </c>
      <c r="F72" t="n">
        <v>24.77</v>
      </c>
      <c r="G72" t="n">
        <v>25.07</v>
      </c>
      <c r="H72" t="n">
        <v>24.29</v>
      </c>
      <c r="I72" t="inlineStr">
        <is>
          <t>-</t>
        </is>
      </c>
      <c r="J72" t="inlineStr">
        <is>
          <t>-</t>
        </is>
      </c>
      <c r="K72" t="inlineStr">
        <is>
          <t>-</t>
        </is>
      </c>
      <c r="L72" t="inlineStr">
        <is>
          <t>-</t>
        </is>
      </c>
      <c r="M72" t="inlineStr">
        <is>
          <t>-</t>
        </is>
      </c>
      <c r="N72" t="inlineStr">
        <is>
          <t>-</t>
        </is>
      </c>
      <c r="O72" t="inlineStr">
        <is>
          <t>-</t>
        </is>
      </c>
    </row>
    <row r="73">
      <c r="A73" s="5" t="inlineStr">
        <is>
          <t>Vermögensumsschlag in %</t>
        </is>
      </c>
      <c r="B73" s="5" t="inlineStr">
        <is>
          <t>Asset Turnover in %</t>
        </is>
      </c>
      <c r="C73" t="n">
        <v>57.1</v>
      </c>
      <c r="D73" t="n">
        <v>53.52</v>
      </c>
      <c r="E73" t="n">
        <v>59.88</v>
      </c>
      <c r="F73" t="n">
        <v>51.75</v>
      </c>
      <c r="G73" t="n">
        <v>53.38</v>
      </c>
      <c r="H73" t="n">
        <v>52.07</v>
      </c>
      <c r="I73" t="inlineStr">
        <is>
          <t>-</t>
        </is>
      </c>
      <c r="J73" t="inlineStr">
        <is>
          <t>-</t>
        </is>
      </c>
      <c r="K73" t="inlineStr">
        <is>
          <t>-</t>
        </is>
      </c>
      <c r="L73" t="inlineStr">
        <is>
          <t>-</t>
        </is>
      </c>
      <c r="M73" t="inlineStr">
        <is>
          <t>-</t>
        </is>
      </c>
      <c r="N73" t="inlineStr">
        <is>
          <t>-</t>
        </is>
      </c>
      <c r="O73" t="inlineStr">
        <is>
          <t>-</t>
        </is>
      </c>
    </row>
    <row r="74">
      <c r="A74" s="5" t="inlineStr">
        <is>
          <t>Langfristige Vermögensquote in %</t>
        </is>
      </c>
      <c r="B74" s="5" t="inlineStr">
        <is>
          <t>Non-Current Assets Ratio in %</t>
        </is>
      </c>
      <c r="C74" t="n">
        <v>82.27</v>
      </c>
      <c r="D74" t="n">
        <v>83.20999999999999</v>
      </c>
      <c r="E74" t="n">
        <v>82.42</v>
      </c>
      <c r="F74" t="n">
        <v>82.38</v>
      </c>
      <c r="G74" t="n">
        <v>82.91</v>
      </c>
      <c r="H74" t="n">
        <v>82.54000000000001</v>
      </c>
      <c r="I74" t="inlineStr">
        <is>
          <t>-</t>
        </is>
      </c>
      <c r="J74" t="inlineStr">
        <is>
          <t>-</t>
        </is>
      </c>
      <c r="K74" t="inlineStr">
        <is>
          <t>-</t>
        </is>
      </c>
      <c r="L74" t="inlineStr">
        <is>
          <t>-</t>
        </is>
      </c>
      <c r="M74" t="inlineStr">
        <is>
          <t>-</t>
        </is>
      </c>
      <c r="N74" t="inlineStr">
        <is>
          <t>-</t>
        </is>
      </c>
      <c r="O74" t="inlineStr">
        <is>
          <t>-</t>
        </is>
      </c>
    </row>
    <row r="75">
      <c r="A75" s="5" t="inlineStr">
        <is>
          <t>Gesamtkapitalrentabilität</t>
        </is>
      </c>
      <c r="B75" s="5" t="inlineStr">
        <is>
          <t>ROA Return on Assets in %</t>
        </is>
      </c>
      <c r="C75" t="n">
        <v>10.91</v>
      </c>
      <c r="D75" t="n">
        <v>10.16</v>
      </c>
      <c r="E75" t="n">
        <v>13.51</v>
      </c>
      <c r="F75" t="n">
        <v>8.710000000000001</v>
      </c>
      <c r="G75" t="n">
        <v>9.01</v>
      </c>
      <c r="H75" t="n">
        <v>8.609999999999999</v>
      </c>
      <c r="I75" t="inlineStr">
        <is>
          <t>-</t>
        </is>
      </c>
      <c r="J75" t="inlineStr">
        <is>
          <t>-</t>
        </is>
      </c>
      <c r="K75" t="inlineStr">
        <is>
          <t>-</t>
        </is>
      </c>
      <c r="L75" t="inlineStr">
        <is>
          <t>-</t>
        </is>
      </c>
      <c r="M75" t="inlineStr">
        <is>
          <t>-</t>
        </is>
      </c>
      <c r="N75" t="inlineStr">
        <is>
          <t>-</t>
        </is>
      </c>
      <c r="O75" t="inlineStr">
        <is>
          <t>-</t>
        </is>
      </c>
    </row>
    <row r="76">
      <c r="A76" s="5" t="inlineStr">
        <is>
          <t>Ertrag des eingesetzten Kapitals</t>
        </is>
      </c>
      <c r="B76" s="5" t="inlineStr">
        <is>
          <t>ROCE Return on Cap. Empl. in %</t>
        </is>
      </c>
      <c r="C76" t="n">
        <v>26.79</v>
      </c>
      <c r="D76" t="n">
        <v>22.63</v>
      </c>
      <c r="E76" t="n">
        <v>24.56</v>
      </c>
      <c r="F76" t="n">
        <v>21.3</v>
      </c>
      <c r="G76" t="n">
        <v>21.36</v>
      </c>
      <c r="H76" t="n">
        <v>19.61</v>
      </c>
      <c r="I76" t="inlineStr">
        <is>
          <t>-</t>
        </is>
      </c>
      <c r="J76" t="inlineStr">
        <is>
          <t>-</t>
        </is>
      </c>
      <c r="K76" t="inlineStr">
        <is>
          <t>-</t>
        </is>
      </c>
      <c r="L76" t="inlineStr">
        <is>
          <t>-</t>
        </is>
      </c>
      <c r="M76" t="inlineStr">
        <is>
          <t>-</t>
        </is>
      </c>
      <c r="N76" t="inlineStr">
        <is>
          <t>-</t>
        </is>
      </c>
      <c r="O76" t="inlineStr">
        <is>
          <t>-</t>
        </is>
      </c>
    </row>
    <row r="77">
      <c r="A77" s="5" t="inlineStr">
        <is>
          <t>Eigenkapital zu Anlagevermögen</t>
        </is>
      </c>
      <c r="B77" s="5" t="inlineStr">
        <is>
          <t>Equity to Fixed Assets in %</t>
        </is>
      </c>
      <c r="C77" t="n">
        <v>19.09</v>
      </c>
      <c r="D77" t="n">
        <v>19.99</v>
      </c>
      <c r="E77" t="n">
        <v>23.24</v>
      </c>
      <c r="F77" t="n">
        <v>21.14</v>
      </c>
      <c r="G77" t="n">
        <v>23.12</v>
      </c>
      <c r="H77" t="n">
        <v>23.01</v>
      </c>
      <c r="I77" t="inlineStr">
        <is>
          <t>-</t>
        </is>
      </c>
      <c r="J77" t="inlineStr">
        <is>
          <t>-</t>
        </is>
      </c>
      <c r="K77" t="inlineStr">
        <is>
          <t>-</t>
        </is>
      </c>
      <c r="L77" t="inlineStr">
        <is>
          <t>-</t>
        </is>
      </c>
      <c r="M77" t="inlineStr">
        <is>
          <t>-</t>
        </is>
      </c>
      <c r="N77" t="inlineStr">
        <is>
          <t>-</t>
        </is>
      </c>
      <c r="O77" t="inlineStr">
        <is>
          <t>-</t>
        </is>
      </c>
    </row>
    <row r="78">
      <c r="A78" s="5" t="inlineStr">
        <is>
          <t>Liquidität Dritten Grades</t>
        </is>
      </c>
      <c r="B78" s="5" t="inlineStr">
        <is>
          <t>Current Ratio in %</t>
        </is>
      </c>
      <c r="C78" t="n">
        <v>41.11</v>
      </c>
      <c r="D78" t="n">
        <v>44.18</v>
      </c>
      <c r="E78" t="n">
        <v>47.7</v>
      </c>
      <c r="F78" t="n">
        <v>44.25</v>
      </c>
      <c r="G78" t="n">
        <v>45.79</v>
      </c>
      <c r="H78" t="n">
        <v>49.19</v>
      </c>
      <c r="I78" t="inlineStr">
        <is>
          <t>-</t>
        </is>
      </c>
      <c r="J78" t="inlineStr">
        <is>
          <t>-</t>
        </is>
      </c>
      <c r="K78" t="inlineStr">
        <is>
          <t>-</t>
        </is>
      </c>
      <c r="L78" t="inlineStr">
        <is>
          <t>-</t>
        </is>
      </c>
      <c r="M78" t="inlineStr">
        <is>
          <t>-</t>
        </is>
      </c>
      <c r="N78" t="inlineStr">
        <is>
          <t>-</t>
        </is>
      </c>
      <c r="O78" t="inlineStr">
        <is>
          <t>-</t>
        </is>
      </c>
    </row>
    <row r="79">
      <c r="A79" s="5" t="inlineStr">
        <is>
          <t>Operativer Cashflow</t>
        </is>
      </c>
      <c r="B79" s="5" t="inlineStr">
        <is>
          <t>Operating Cashflow in M</t>
        </is>
      </c>
      <c r="C79" t="n">
        <v>34061.16</v>
      </c>
      <c r="D79" t="n">
        <v>31352.76</v>
      </c>
      <c r="E79" t="n">
        <v>22457.52</v>
      </c>
      <c r="F79" t="n">
        <v>21324.16</v>
      </c>
      <c r="G79" t="n">
        <v>22249.92</v>
      </c>
      <c r="H79" t="inlineStr">
        <is>
          <t>-</t>
        </is>
      </c>
      <c r="I79" t="inlineStr">
        <is>
          <t>-</t>
        </is>
      </c>
      <c r="J79" t="inlineStr">
        <is>
          <t>-</t>
        </is>
      </c>
      <c r="K79" t="inlineStr">
        <is>
          <t>-</t>
        </is>
      </c>
      <c r="L79" t="inlineStr">
        <is>
          <t>-</t>
        </is>
      </c>
      <c r="M79" t="inlineStr">
        <is>
          <t>-</t>
        </is>
      </c>
      <c r="N79" t="inlineStr">
        <is>
          <t>-</t>
        </is>
      </c>
      <c r="O79" t="inlineStr">
        <is>
          <t>-</t>
        </is>
      </c>
    </row>
    <row r="80">
      <c r="A80" s="5" t="inlineStr">
        <is>
          <t>Aktienrückkauf</t>
        </is>
      </c>
      <c r="B80" s="5" t="inlineStr">
        <is>
          <t>Share Buyback in M</t>
        </is>
      </c>
      <c r="C80" t="n">
        <v>30</v>
      </c>
      <c r="D80" t="n">
        <v>-838</v>
      </c>
      <c r="E80" t="n">
        <v>20</v>
      </c>
      <c r="F80" t="n">
        <v>32</v>
      </c>
      <c r="G80" t="n">
        <v>29</v>
      </c>
      <c r="H80" t="n">
        <v>62</v>
      </c>
      <c r="I80" t="n">
        <v>-9</v>
      </c>
      <c r="J80" t="n">
        <v>-7</v>
      </c>
      <c r="K80" t="n">
        <v>-2</v>
      </c>
      <c r="L80" t="n">
        <v>-2</v>
      </c>
      <c r="M80" t="inlineStr">
        <is>
          <t>-</t>
        </is>
      </c>
      <c r="N80" t="inlineStr">
        <is>
          <t>-</t>
        </is>
      </c>
      <c r="O80" t="inlineStr">
        <is>
          <t>-</t>
        </is>
      </c>
    </row>
    <row r="81">
      <c r="A81" s="5" t="inlineStr">
        <is>
          <t>Umsatzwachstum 1J in %</t>
        </is>
      </c>
      <c r="B81" s="5" t="inlineStr">
        <is>
          <t>Revenue Growth 1Y in %</t>
        </is>
      </c>
      <c r="C81" t="n">
        <v>5.1</v>
      </c>
      <c r="D81" t="n">
        <v>1.86</v>
      </c>
      <c r="E81" t="n">
        <v>6.67</v>
      </c>
      <c r="F81" t="n">
        <v>15.47</v>
      </c>
      <c r="G81" t="n">
        <v>3.43</v>
      </c>
      <c r="H81" t="inlineStr">
        <is>
          <t>-</t>
        </is>
      </c>
      <c r="I81" t="inlineStr">
        <is>
          <t>-</t>
        </is>
      </c>
      <c r="J81" t="inlineStr">
        <is>
          <t>-</t>
        </is>
      </c>
      <c r="K81" t="inlineStr">
        <is>
          <t>-</t>
        </is>
      </c>
      <c r="L81" t="inlineStr">
        <is>
          <t>-</t>
        </is>
      </c>
      <c r="M81" t="inlineStr">
        <is>
          <t>-</t>
        </is>
      </c>
      <c r="N81" t="inlineStr">
        <is>
          <t>-</t>
        </is>
      </c>
      <c r="O81" t="inlineStr">
        <is>
          <t>-</t>
        </is>
      </c>
    </row>
    <row r="82">
      <c r="A82" s="5" t="inlineStr">
        <is>
          <t>Umsatzwachstum 3J in %</t>
        </is>
      </c>
      <c r="B82" s="5" t="inlineStr">
        <is>
          <t>Revenue Growth 3Y in %</t>
        </is>
      </c>
      <c r="C82" t="n">
        <v>4.54</v>
      </c>
      <c r="D82" t="n">
        <v>8</v>
      </c>
      <c r="E82" t="n">
        <v>8.52</v>
      </c>
      <c r="F82" t="inlineStr">
        <is>
          <t>-</t>
        </is>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Umsatzwachstum 5J in %</t>
        </is>
      </c>
      <c r="B83" s="5" t="inlineStr">
        <is>
          <t>Revenue Growth 5Y in %</t>
        </is>
      </c>
      <c r="C83" t="n">
        <v>6.51</v>
      </c>
      <c r="D83" t="inlineStr">
        <is>
          <t>-</t>
        </is>
      </c>
      <c r="E83" t="inlineStr">
        <is>
          <t>-</t>
        </is>
      </c>
      <c r="F83" t="inlineStr">
        <is>
          <t>-</t>
        </is>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Umsatzwachstum 10J in %</t>
        </is>
      </c>
      <c r="B84" s="5" t="inlineStr">
        <is>
          <t>Revenue Growth 10Y in %</t>
        </is>
      </c>
      <c r="C84" t="inlineStr">
        <is>
          <t>-</t>
        </is>
      </c>
      <c r="D84" t="inlineStr">
        <is>
          <t>-</t>
        </is>
      </c>
      <c r="E84" t="inlineStr">
        <is>
          <t>-</t>
        </is>
      </c>
      <c r="F84" t="inlineStr">
        <is>
          <t>-</t>
        </is>
      </c>
      <c r="G84" t="inlineStr">
        <is>
          <t>-</t>
        </is>
      </c>
      <c r="H84" t="inlineStr">
        <is>
          <t>-</t>
        </is>
      </c>
      <c r="I84" t="inlineStr">
        <is>
          <t>-</t>
        </is>
      </c>
      <c r="J84" t="inlineStr">
        <is>
          <t>-</t>
        </is>
      </c>
      <c r="K84" t="inlineStr">
        <is>
          <t>-</t>
        </is>
      </c>
      <c r="L84" t="inlineStr">
        <is>
          <t>-</t>
        </is>
      </c>
      <c r="M84" t="inlineStr">
        <is>
          <t>-</t>
        </is>
      </c>
      <c r="N84" t="inlineStr">
        <is>
          <t>-</t>
        </is>
      </c>
      <c r="O84" t="inlineStr">
        <is>
          <t>-</t>
        </is>
      </c>
    </row>
    <row r="85">
      <c r="A85" s="5" t="inlineStr">
        <is>
          <t>Gewinnwachstum 1J in %</t>
        </is>
      </c>
      <c r="B85" s="5" t="inlineStr">
        <is>
          <t>Earnings Growth 1Y in %</t>
        </is>
      </c>
      <c r="C85" t="n">
        <v>5.84</v>
      </c>
      <c r="D85" t="n">
        <v>-14.29</v>
      </c>
      <c r="E85" t="n">
        <v>42.89</v>
      </c>
      <c r="F85" t="n">
        <v>15.18</v>
      </c>
      <c r="G85" t="n">
        <v>5.55</v>
      </c>
      <c r="H85" t="inlineStr">
        <is>
          <t>-</t>
        </is>
      </c>
      <c r="I85" t="inlineStr">
        <is>
          <t>-</t>
        </is>
      </c>
      <c r="J85" t="inlineStr">
        <is>
          <t>-</t>
        </is>
      </c>
      <c r="K85" t="inlineStr">
        <is>
          <t>-</t>
        </is>
      </c>
      <c r="L85" t="inlineStr">
        <is>
          <t>-</t>
        </is>
      </c>
      <c r="M85" t="inlineStr">
        <is>
          <t>-</t>
        </is>
      </c>
      <c r="N85" t="inlineStr">
        <is>
          <t>-</t>
        </is>
      </c>
      <c r="O85" t="inlineStr">
        <is>
          <t>-</t>
        </is>
      </c>
    </row>
    <row r="86">
      <c r="A86" s="5" t="inlineStr">
        <is>
          <t>Gewinnwachstum 3J in %</t>
        </is>
      </c>
      <c r="B86" s="5" t="inlineStr">
        <is>
          <t>Earnings Growth 3Y in %</t>
        </is>
      </c>
      <c r="C86" t="n">
        <v>11.48</v>
      </c>
      <c r="D86" t="n">
        <v>14.59</v>
      </c>
      <c r="E86" t="n">
        <v>21.21</v>
      </c>
      <c r="F86" t="inlineStr">
        <is>
          <t>-</t>
        </is>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Gewinnwachstum 5J in %</t>
        </is>
      </c>
      <c r="B87" s="5" t="inlineStr">
        <is>
          <t>Earnings Growth 5Y in %</t>
        </is>
      </c>
      <c r="C87" t="n">
        <v>11.03</v>
      </c>
      <c r="D87" t="inlineStr">
        <is>
          <t>-</t>
        </is>
      </c>
      <c r="E87" t="inlineStr">
        <is>
          <t>-</t>
        </is>
      </c>
      <c r="F87" t="inlineStr">
        <is>
          <t>-</t>
        </is>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Gewinnwachstum 10J in %</t>
        </is>
      </c>
      <c r="B88" s="5" t="inlineStr">
        <is>
          <t>Earnings Growth 10Y in %</t>
        </is>
      </c>
      <c r="C88" t="inlineStr">
        <is>
          <t>-</t>
        </is>
      </c>
      <c r="D88" t="inlineStr">
        <is>
          <t>-</t>
        </is>
      </c>
      <c r="E88" t="inlineStr">
        <is>
          <t>-</t>
        </is>
      </c>
      <c r="F88" t="inlineStr">
        <is>
          <t>-</t>
        </is>
      </c>
      <c r="G88" t="inlineStr">
        <is>
          <t>-</t>
        </is>
      </c>
      <c r="H88" t="inlineStr">
        <is>
          <t>-</t>
        </is>
      </c>
      <c r="I88" t="inlineStr">
        <is>
          <t>-</t>
        </is>
      </c>
      <c r="J88" t="inlineStr">
        <is>
          <t>-</t>
        </is>
      </c>
      <c r="K88" t="inlineStr">
        <is>
          <t>-</t>
        </is>
      </c>
      <c r="L88" t="inlineStr">
        <is>
          <t>-</t>
        </is>
      </c>
      <c r="M88" t="inlineStr">
        <is>
          <t>-</t>
        </is>
      </c>
      <c r="N88" t="inlineStr">
        <is>
          <t>-</t>
        </is>
      </c>
      <c r="O88" t="inlineStr">
        <is>
          <t>-</t>
        </is>
      </c>
    </row>
    <row r="89">
      <c r="A89" s="5" t="inlineStr">
        <is>
          <t>PEG Ratio</t>
        </is>
      </c>
      <c r="B89" s="5" t="inlineStr">
        <is>
          <t>KGW Kurs/Gewinn/Wachstum</t>
        </is>
      </c>
      <c r="C89" t="n">
        <v>2.23</v>
      </c>
      <c r="D89" t="inlineStr">
        <is>
          <t>-</t>
        </is>
      </c>
      <c r="E89" t="inlineStr">
        <is>
          <t>-</t>
        </is>
      </c>
      <c r="F89" t="inlineStr">
        <is>
          <t>-</t>
        </is>
      </c>
      <c r="G89" t="inlineStr">
        <is>
          <t>-</t>
        </is>
      </c>
      <c r="H89" t="inlineStr">
        <is>
          <t>-</t>
        </is>
      </c>
      <c r="I89" t="inlineStr">
        <is>
          <t>-</t>
        </is>
      </c>
      <c r="J89" t="inlineStr">
        <is>
          <t>-</t>
        </is>
      </c>
      <c r="K89" t="inlineStr">
        <is>
          <t>-</t>
        </is>
      </c>
      <c r="L89" t="inlineStr">
        <is>
          <t>-</t>
        </is>
      </c>
      <c r="M89" t="inlineStr">
        <is>
          <t>-</t>
        </is>
      </c>
      <c r="N89" t="inlineStr">
        <is>
          <t>-</t>
        </is>
      </c>
      <c r="O89" t="inlineStr">
        <is>
          <t>-</t>
        </is>
      </c>
    </row>
    <row r="90">
      <c r="A90" s="5" t="inlineStr">
        <is>
          <t>EBIT-Wachstum 1J in %</t>
        </is>
      </c>
      <c r="B90" s="5" t="inlineStr">
        <is>
          <t>EBIT Growth 1Y in %</t>
        </is>
      </c>
      <c r="C90" t="n">
        <v>6.98</v>
      </c>
      <c r="D90" t="n">
        <v>3.1</v>
      </c>
      <c r="E90" t="n">
        <v>11.53</v>
      </c>
      <c r="F90" t="n">
        <v>14.09</v>
      </c>
      <c r="G90" t="n">
        <v>6.78</v>
      </c>
      <c r="H90" t="inlineStr">
        <is>
          <t>-</t>
        </is>
      </c>
      <c r="I90" t="inlineStr">
        <is>
          <t>-</t>
        </is>
      </c>
      <c r="J90" t="inlineStr">
        <is>
          <t>-</t>
        </is>
      </c>
      <c r="K90" t="inlineStr">
        <is>
          <t>-</t>
        </is>
      </c>
      <c r="L90" t="inlineStr">
        <is>
          <t>-</t>
        </is>
      </c>
      <c r="M90" t="inlineStr">
        <is>
          <t>-</t>
        </is>
      </c>
      <c r="N90" t="inlineStr">
        <is>
          <t>-</t>
        </is>
      </c>
      <c r="O90" t="inlineStr">
        <is>
          <t>-</t>
        </is>
      </c>
    </row>
    <row r="91">
      <c r="A91" s="5" t="inlineStr">
        <is>
          <t>EBIT-Wachstum 3J in %</t>
        </is>
      </c>
      <c r="B91" s="5" t="inlineStr">
        <is>
          <t>EBIT Growth 3Y in %</t>
        </is>
      </c>
      <c r="C91" t="n">
        <v>7.2</v>
      </c>
      <c r="D91" t="n">
        <v>9.57</v>
      </c>
      <c r="E91" t="n">
        <v>10.8</v>
      </c>
      <c r="F91" t="inlineStr">
        <is>
          <t>-</t>
        </is>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EBIT-Wachstum 5J in %</t>
        </is>
      </c>
      <c r="B92" s="5" t="inlineStr">
        <is>
          <t>EBIT Growth 5Y in %</t>
        </is>
      </c>
      <c r="C92" t="n">
        <v>8.5</v>
      </c>
      <c r="D92" t="inlineStr">
        <is>
          <t>-</t>
        </is>
      </c>
      <c r="E92" t="inlineStr">
        <is>
          <t>-</t>
        </is>
      </c>
      <c r="F92" t="inlineStr">
        <is>
          <t>-</t>
        </is>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EBIT-Wachstum 10J in %</t>
        </is>
      </c>
      <c r="B93" s="5" t="inlineStr">
        <is>
          <t>EBIT Growth 10Y in %</t>
        </is>
      </c>
      <c r="C93" t="inlineStr">
        <is>
          <t>-</t>
        </is>
      </c>
      <c r="D93" t="inlineStr">
        <is>
          <t>-</t>
        </is>
      </c>
      <c r="E93" t="inlineStr">
        <is>
          <t>-</t>
        </is>
      </c>
      <c r="F93" t="inlineStr">
        <is>
          <t>-</t>
        </is>
      </c>
      <c r="G93" t="inlineStr">
        <is>
          <t>-</t>
        </is>
      </c>
      <c r="H93" t="inlineStr">
        <is>
          <t>-</t>
        </is>
      </c>
      <c r="I93" t="inlineStr">
        <is>
          <t>-</t>
        </is>
      </c>
      <c r="J93" t="inlineStr">
        <is>
          <t>-</t>
        </is>
      </c>
      <c r="K93" t="inlineStr">
        <is>
          <t>-</t>
        </is>
      </c>
      <c r="L93" t="inlineStr">
        <is>
          <t>-</t>
        </is>
      </c>
      <c r="M93" t="inlineStr">
        <is>
          <t>-</t>
        </is>
      </c>
      <c r="N93" t="inlineStr">
        <is>
          <t>-</t>
        </is>
      </c>
      <c r="O93" t="inlineStr">
        <is>
          <t>-</t>
        </is>
      </c>
    </row>
    <row r="94">
      <c r="A94" s="5" t="inlineStr">
        <is>
          <t>Op.Cashflow Wachstum 1J in %</t>
        </is>
      </c>
      <c r="B94" s="5" t="inlineStr">
        <is>
          <t>Op.Cashflow Wachstum 1Y in %</t>
        </is>
      </c>
      <c r="C94" t="n">
        <v>10.33</v>
      </c>
      <c r="D94" t="n">
        <v>-20.02</v>
      </c>
      <c r="E94" t="n">
        <v>7.19</v>
      </c>
      <c r="F94" t="n">
        <v>-1.48</v>
      </c>
      <c r="G94" t="inlineStr">
        <is>
          <t>-</t>
        </is>
      </c>
      <c r="H94" t="inlineStr">
        <is>
          <t>-</t>
        </is>
      </c>
      <c r="I94" t="inlineStr">
        <is>
          <t>-</t>
        </is>
      </c>
      <c r="J94" t="inlineStr">
        <is>
          <t>-</t>
        </is>
      </c>
      <c r="K94" t="inlineStr">
        <is>
          <t>-</t>
        </is>
      </c>
      <c r="L94" t="inlineStr">
        <is>
          <t>-</t>
        </is>
      </c>
      <c r="M94" t="inlineStr">
        <is>
          <t>-</t>
        </is>
      </c>
      <c r="N94" t="inlineStr">
        <is>
          <t>-</t>
        </is>
      </c>
      <c r="O94" t="inlineStr">
        <is>
          <t>-</t>
        </is>
      </c>
    </row>
    <row r="95">
      <c r="A95" s="5" t="inlineStr">
        <is>
          <t>Op.Cashflow Wachstum 3J in %</t>
        </is>
      </c>
      <c r="B95" s="5" t="inlineStr">
        <is>
          <t>Op.Cashflow Wachstum 3Y in %</t>
        </is>
      </c>
      <c r="C95" t="n">
        <v>-0.83</v>
      </c>
      <c r="D95" t="n">
        <v>-4.77</v>
      </c>
      <c r="E95" t="inlineStr">
        <is>
          <t>-</t>
        </is>
      </c>
      <c r="F95" t="inlineStr">
        <is>
          <t>-</t>
        </is>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Op.Cashflow Wachstum 5J in %</t>
        </is>
      </c>
      <c r="B96" s="5" t="inlineStr">
        <is>
          <t>Op.Cashflow Wachstum 5Y in %</t>
        </is>
      </c>
      <c r="C96" t="inlineStr">
        <is>
          <t>-</t>
        </is>
      </c>
      <c r="D96" t="inlineStr">
        <is>
          <t>-</t>
        </is>
      </c>
      <c r="E96" t="inlineStr">
        <is>
          <t>-</t>
        </is>
      </c>
      <c r="F96" t="inlineStr">
        <is>
          <t>-</t>
        </is>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c r="H97" t="inlineStr">
        <is>
          <t>-</t>
        </is>
      </c>
      <c r="I97" t="inlineStr">
        <is>
          <t>-</t>
        </is>
      </c>
      <c r="J97" t="inlineStr">
        <is>
          <t>-</t>
        </is>
      </c>
      <c r="K97" t="inlineStr">
        <is>
          <t>-</t>
        </is>
      </c>
      <c r="L97" t="inlineStr">
        <is>
          <t>-</t>
        </is>
      </c>
      <c r="M97" t="inlineStr">
        <is>
          <t>-</t>
        </is>
      </c>
      <c r="N97" t="inlineStr">
        <is>
          <t>-</t>
        </is>
      </c>
      <c r="O97" t="inlineStr">
        <is>
          <t>-</t>
        </is>
      </c>
    </row>
    <row r="98">
      <c r="A98" s="5" t="inlineStr">
        <is>
          <t>Working Capital in Mio</t>
        </is>
      </c>
      <c r="B98" s="5" t="inlineStr">
        <is>
          <t>Working Capital in M</t>
        </is>
      </c>
      <c r="C98" t="n">
        <v>-3502</v>
      </c>
      <c r="D98" t="n">
        <v>-2970</v>
      </c>
      <c r="E98" t="n">
        <v>-2367</v>
      </c>
      <c r="F98" t="n">
        <v>-2957</v>
      </c>
      <c r="G98" t="n">
        <v>-2264</v>
      </c>
      <c r="H98" t="n">
        <v>-2000</v>
      </c>
      <c r="I98" t="inlineStr">
        <is>
          <t>-</t>
        </is>
      </c>
      <c r="J98" t="inlineStr">
        <is>
          <t>-</t>
        </is>
      </c>
      <c r="K98" t="inlineStr">
        <is>
          <t>-</t>
        </is>
      </c>
      <c r="L98" t="inlineStr">
        <is>
          <t>-</t>
        </is>
      </c>
      <c r="M98" t="inlineStr">
        <is>
          <t>-</t>
        </is>
      </c>
      <c r="N98" t="inlineStr">
        <is>
          <t>-</t>
        </is>
      </c>
      <c r="O98" t="inlineStr">
        <is>
          <t>-</t>
        </is>
      </c>
      <c r="P98" t="inlineStr">
        <is>
          <t>-</t>
        </is>
      </c>
    </row>
  </sheetData>
  <pageMargins bottom="1" footer="0.5" header="0.5" left="0.75" right="0.75" top="1"/>
</worksheet>
</file>

<file path=xl/worksheets/sheet74.xml><?xml version="1.0" encoding="utf-8"?>
<worksheet xmlns="http://schemas.openxmlformats.org/spreadsheetml/2006/main">
  <sheetPr>
    <outlinePr summaryBelow="1" summaryRight="1"/>
    <pageSetUpPr/>
  </sheetPr>
  <dimension ref="A1:P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9"/>
    <col customWidth="1" max="14" min="14" width="9"/>
    <col customWidth="1" max="15" min="15" width="10"/>
    <col customWidth="1" max="16" min="16" width="9"/>
  </cols>
  <sheetData>
    <row r="1">
      <c r="A1" s="1" t="inlineStr">
        <is>
          <t xml:space="preserve">RENTOKIL INITIAL </t>
        </is>
      </c>
      <c r="B1" s="2" t="inlineStr">
        <is>
          <t>WKN: A0EQ3A  ISIN: GB00B082RF11  US-Symbol:RKLIF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+44-1276-607444</t>
        </is>
      </c>
      <c r="G4" t="inlineStr">
        <is>
          <t>27.02.2020</t>
        </is>
      </c>
      <c r="H4" t="inlineStr">
        <is>
          <t>Preliminary Results</t>
        </is>
      </c>
      <c r="J4" t="inlineStr">
        <is>
          <t>Ameriprise Financial, Inc.</t>
        </is>
      </c>
      <c r="L4" t="inlineStr">
        <is>
          <t>9,99%</t>
        </is>
      </c>
    </row>
    <row r="5">
      <c r="A5" s="5" t="inlineStr">
        <is>
          <t>Ticker</t>
        </is>
      </c>
      <c r="B5" t="inlineStr">
        <is>
          <t>RTO1</t>
        </is>
      </c>
      <c r="C5" s="5" t="inlineStr">
        <is>
          <t>Fax</t>
        </is>
      </c>
      <c r="D5" s="5" t="inlineStr"/>
      <c r="E5" t="inlineStr">
        <is>
          <t>-</t>
        </is>
      </c>
      <c r="G5" t="inlineStr">
        <is>
          <t>27.03.2020</t>
        </is>
      </c>
      <c r="H5" t="inlineStr">
        <is>
          <t>Publication Of Annual Report</t>
        </is>
      </c>
      <c r="J5" t="inlineStr">
        <is>
          <t>Majedie Asset Management Limited</t>
        </is>
      </c>
      <c r="L5" t="inlineStr">
        <is>
          <t>5,61%</t>
        </is>
      </c>
    </row>
    <row r="6">
      <c r="A6" s="5" t="inlineStr">
        <is>
          <t>Gelistet Seit / Listed Since</t>
        </is>
      </c>
      <c r="B6" t="inlineStr">
        <is>
          <t>-</t>
        </is>
      </c>
      <c r="C6" s="5" t="inlineStr">
        <is>
          <t>Internet</t>
        </is>
      </c>
      <c r="D6" s="5" t="inlineStr"/>
      <c r="E6" t="inlineStr">
        <is>
          <t>http://www.rentokil-initial.com/</t>
        </is>
      </c>
      <c r="G6" t="inlineStr">
        <is>
          <t>13.05.2020</t>
        </is>
      </c>
      <c r="H6" t="inlineStr">
        <is>
          <t>Annual General Meeting</t>
        </is>
      </c>
      <c r="J6" t="inlineStr">
        <is>
          <t>The Capital Group Companies, Inc</t>
        </is>
      </c>
      <c r="L6" t="inlineStr">
        <is>
          <t>5,06%</t>
        </is>
      </c>
    </row>
    <row r="7">
      <c r="A7" s="5" t="inlineStr">
        <is>
          <t>Nominalwert / Nominal Value</t>
        </is>
      </c>
      <c r="B7" t="inlineStr">
        <is>
          <t>0,01</t>
        </is>
      </c>
      <c r="C7" s="5" t="inlineStr">
        <is>
          <t>Inv. Relations Telefon / Phone</t>
        </is>
      </c>
      <c r="D7" s="5" t="inlineStr"/>
      <c r="E7" t="inlineStr">
        <is>
          <t>+44-1276-536582</t>
        </is>
      </c>
      <c r="G7" t="inlineStr">
        <is>
          <t>30.07.2020</t>
        </is>
      </c>
      <c r="H7" t="inlineStr">
        <is>
          <t>Score Half Year</t>
        </is>
      </c>
      <c r="J7" t="inlineStr">
        <is>
          <t>BlackRock, Inc.</t>
        </is>
      </c>
      <c r="L7" t="inlineStr">
        <is>
          <t>5,05%</t>
        </is>
      </c>
    </row>
    <row r="8">
      <c r="A8" s="5" t="inlineStr">
        <is>
          <t>Land / Country</t>
        </is>
      </c>
      <c r="B8" t="inlineStr">
        <is>
          <t>Großbritannien</t>
        </is>
      </c>
      <c r="C8" s="5" t="inlineStr">
        <is>
          <t>Inv. Relations E-Mail</t>
        </is>
      </c>
      <c r="D8" s="5" t="inlineStr"/>
      <c r="E8" t="inlineStr">
        <is>
          <t>katharine.rycroft@rentokil-initial.com</t>
        </is>
      </c>
      <c r="J8" t="inlineStr">
        <is>
          <t>Schroders plc</t>
        </is>
      </c>
      <c r="L8" t="inlineStr">
        <is>
          <t>4,91%</t>
        </is>
      </c>
    </row>
    <row r="9">
      <c r="A9" s="5" t="inlineStr">
        <is>
          <t>Währung / Currency</t>
        </is>
      </c>
      <c r="B9" t="inlineStr">
        <is>
          <t>GBP</t>
        </is>
      </c>
      <c r="C9" s="5" t="inlineStr">
        <is>
          <t>Kontaktperson / Contact Person</t>
        </is>
      </c>
      <c r="D9" s="5" t="inlineStr"/>
      <c r="E9" t="inlineStr">
        <is>
          <t>Katharine Rycroft</t>
        </is>
      </c>
      <c r="J9" t="inlineStr">
        <is>
          <t>Invesco Ltd.</t>
        </is>
      </c>
      <c r="L9" t="inlineStr">
        <is>
          <t>4,89%</t>
        </is>
      </c>
    </row>
    <row r="10">
      <c r="A10" s="5" t="inlineStr">
        <is>
          <t>Branche / Industry</t>
        </is>
      </c>
      <c r="B10" t="inlineStr">
        <is>
          <t>Waste Disposal / Environmental Technology / Service Covered</t>
        </is>
      </c>
      <c r="C10" s="5" t="inlineStr"/>
      <c r="D10" s="5" t="inlineStr"/>
      <c r="J10" t="inlineStr">
        <is>
          <t>Artemis Investment Management LLP</t>
        </is>
      </c>
      <c r="L10" t="inlineStr">
        <is>
          <t>4,80%</t>
        </is>
      </c>
    </row>
    <row r="11">
      <c r="A11" s="5" t="inlineStr">
        <is>
          <t>Sektor / Sector</t>
        </is>
      </c>
      <c r="B11" t="inlineStr">
        <is>
          <t>Provider</t>
        </is>
      </c>
      <c r="J11" t="inlineStr">
        <is>
          <t>AXA SA</t>
        </is>
      </c>
      <c r="L11" t="inlineStr">
        <is>
          <t>4,80%</t>
        </is>
      </c>
    </row>
    <row r="12">
      <c r="A12" s="5" t="inlineStr">
        <is>
          <t>Typ / Genre</t>
        </is>
      </c>
      <c r="B12" t="inlineStr">
        <is>
          <t>Stammaktie</t>
        </is>
      </c>
      <c r="J12" t="inlineStr">
        <is>
          <t>Aviva plc and its subsidiaries</t>
        </is>
      </c>
      <c r="L12" t="inlineStr">
        <is>
          <t>3,95%</t>
        </is>
      </c>
    </row>
    <row r="13">
      <c r="A13" s="5" t="inlineStr">
        <is>
          <t>Adresse / Address</t>
        </is>
      </c>
      <c r="B13" t="inlineStr">
        <is>
          <t>Rentokil Initial plcRiverbank, Meadows Business Park, Blackwater  UK-Camberley, GU17 9AB</t>
        </is>
      </c>
    </row>
    <row r="14">
      <c r="A14" s="5" t="inlineStr">
        <is>
          <t>Management</t>
        </is>
      </c>
      <c r="B14" t="inlineStr">
        <is>
          <t>Andy Ransom, Jeremy Townsend, Daragh Fagan</t>
        </is>
      </c>
    </row>
    <row r="15">
      <c r="A15" s="5" t="inlineStr">
        <is>
          <t>Aufsichtsrat / Board</t>
        </is>
      </c>
      <c r="B15" t="inlineStr">
        <is>
          <t>Richard Solomons, Andy Ransom, John Pettigrew, Angela Seymour-Jackson, Julie Southern, Jeremy Townsend, Linda Yueh, Daragh Fagan</t>
        </is>
      </c>
    </row>
    <row r="16">
      <c r="A16" s="5" t="inlineStr">
        <is>
          <t>Beschreibung</t>
        </is>
      </c>
      <c r="B16" t="inlineStr">
        <is>
          <t>Rentokil Initial plc ist ein Dienstleistungsunternehmen, das hauptsächlich in der Schädlingsbekämpfung, im Hygiene- und Reinigungsservice und im Bereich Miet-Textilien international tätig ist. Bei der Schädlingsbekämpfung ist die Gesellschaft auf die Bekämpfung und die Vorbeugung gegen Insekten, Pilze und Feuchtigkeit in Gebäuden spezialisiert und bietet zusätzlich Versicherungen gegen diese Risiken an. Im Hygiene- und Reinigungsbereich betreibt Rentokil Initial einen professionellen Reinigungsservice für Industrieunternehmen, den Handel, Hotels, Restaurants, Schulen, Krankenhäuser, öffentliche Einrichtungen, Flughäfen und Transportunternehmen. Die Dienstleistungspalette umfasst unter anderem die Einsammlung und Entsorgung von Müll, die Tiefenreinigung von Küchen, sanitärer Anlagen, U-Bahnstationen, IT- und Telekommunikationsgeräten wie auch von kontaminierten Böden. Zusätzlich produziert, vertreibt und wartet die Unternehmensgruppe Geräte für Waschräume wie Händetrockner, Papier- und Leinenhandtuchspender, Lufterfrischer und Seifenspender. Im Weiteren werden Bepflanzungen hauptsächlich für Innenräume offeriert. Darüber hinaus offeriert der Konzern europaweit Miet-Berufskleidung und -Textilien für Hotels, Krankenhäuser und Restaurants und versorgt Unternehmen mit individuell abgestimmter Arbeitskleidung, Uniformen oder Reinraumbekleidung. Das Geschäftsfeld Facilities Management wurde im März 2014 an die Interserve Plc verkauft. Mit Niederlassungen in über 60 Ländern betreut der Konzern mehr als eine Million Kunden. Copyright 2014 FINANCE BASE AG</t>
        </is>
      </c>
    </row>
    <row r="17">
      <c r="A17" s="5" t="inlineStr">
        <is>
          <t>Profile</t>
        </is>
      </c>
      <c r="B17" t="inlineStr">
        <is>
          <t>Rentokil Initial plc is a service company that operates internationally mainly in pest control, in the hygiene and cleaning service in the area and rental textiles. Pest control, the company specializes in the control and prevention of insects, fungi and moisture in buildings and also offers insurance against these risks to. In the hygiene and cleaning area Rentokil Initial operates a professional cleaning service for industrial companies, trade, hotels, restaurants, schools, hospitals, public buildings, airports and transport companies. The range of services includes, among other things, the collection and disposal of garbage, deep cleaning of kitchens, sanitary facilities, underground stations, IT and telecommunications equipment as well as from contaminated soils. In addition, manufactures, sells and maintains the group equipment for washrooms such as hand dryers, paper and linen towel dispensers, air fresheners and soap dispensers. Furthermore plantings are mainly offered for interiors. The Group also offers Europe rental workwear and textiles for hotels, hospitals and restaurants, and provides companies with individually tailored work clothes, uniforms or clean room clothing. The business unit Facilities Management was sold to the Interserve Plc in March, 2014. With offices in over 60 countries, the company serves more than one million customers.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2714</v>
      </c>
      <c r="D20" t="n">
        <v>2472</v>
      </c>
      <c r="E20" t="n">
        <v>2412</v>
      </c>
      <c r="F20" t="n">
        <v>2168</v>
      </c>
      <c r="G20" t="n">
        <v>1759</v>
      </c>
      <c r="H20" t="n">
        <v>1741</v>
      </c>
      <c r="I20" t="n">
        <v>2327</v>
      </c>
      <c r="J20" t="n">
        <v>2546</v>
      </c>
      <c r="K20" t="n">
        <v>2526</v>
      </c>
      <c r="L20" t="n">
        <v>2497</v>
      </c>
      <c r="M20" t="n">
        <v>2531</v>
      </c>
      <c r="N20" t="n">
        <v>2328</v>
      </c>
      <c r="O20" t="n">
        <v>2203</v>
      </c>
      <c r="P20" t="n">
        <v>2203</v>
      </c>
    </row>
    <row r="21">
      <c r="A21" s="5" t="inlineStr">
        <is>
          <t>Operatives Ergebnis (EBIT)</t>
        </is>
      </c>
      <c r="B21" s="5" t="inlineStr">
        <is>
          <t>EBIT Earning Before Interest &amp; Tax</t>
        </is>
      </c>
      <c r="C21" t="n">
        <v>369.4</v>
      </c>
      <c r="D21" t="n">
        <v>-96.09999999999999</v>
      </c>
      <c r="E21" t="n">
        <v>741.4</v>
      </c>
      <c r="F21" t="n">
        <v>232.4</v>
      </c>
      <c r="G21" t="n">
        <v>187.8</v>
      </c>
      <c r="H21" t="n">
        <v>202.1</v>
      </c>
      <c r="I21" t="n">
        <v>171.3</v>
      </c>
      <c r="J21" t="n">
        <v>145.8</v>
      </c>
      <c r="K21" t="n">
        <v>-10.2</v>
      </c>
      <c r="L21" t="n">
        <v>61.5</v>
      </c>
      <c r="M21" t="n">
        <v>119.3</v>
      </c>
      <c r="N21" t="n">
        <v>82.09999999999999</v>
      </c>
      <c r="O21" t="n">
        <v>211.9</v>
      </c>
      <c r="P21" t="n">
        <v>211.9</v>
      </c>
    </row>
    <row r="22">
      <c r="A22" s="5" t="inlineStr">
        <is>
          <t>Finanzergebnis</t>
        </is>
      </c>
      <c r="B22" s="5" t="inlineStr">
        <is>
          <t>Financial Result</t>
        </is>
      </c>
      <c r="C22" t="n">
        <v>-30.9</v>
      </c>
      <c r="D22" t="n">
        <v>-18</v>
      </c>
      <c r="E22" t="n">
        <v>-27.8</v>
      </c>
      <c r="F22" t="n">
        <v>-23.9</v>
      </c>
      <c r="G22" t="n">
        <v>-28.8</v>
      </c>
      <c r="H22" t="n">
        <v>-38.9</v>
      </c>
      <c r="I22" t="n">
        <v>-48.7</v>
      </c>
      <c r="J22" t="n">
        <v>-63.1</v>
      </c>
      <c r="K22" t="n">
        <v>-40.3</v>
      </c>
      <c r="L22" t="n">
        <v>-47</v>
      </c>
      <c r="M22" t="n">
        <v>-54.3</v>
      </c>
      <c r="N22" t="n">
        <v>-59.3</v>
      </c>
      <c r="O22" t="n">
        <v>-69.90000000000001</v>
      </c>
      <c r="P22" t="n">
        <v>-69.90000000000001</v>
      </c>
    </row>
    <row r="23">
      <c r="A23" s="5" t="inlineStr">
        <is>
          <t>Ergebnis vor Steuer (EBT)</t>
        </is>
      </c>
      <c r="B23" s="5" t="inlineStr">
        <is>
          <t>EBT Earning Before Tax</t>
        </is>
      </c>
      <c r="C23" t="n">
        <v>338.5</v>
      </c>
      <c r="D23" t="n">
        <v>-114.1</v>
      </c>
      <c r="E23" t="n">
        <v>713.6</v>
      </c>
      <c r="F23" t="n">
        <v>208.5</v>
      </c>
      <c r="G23" t="n">
        <v>159</v>
      </c>
      <c r="H23" t="n">
        <v>163.2</v>
      </c>
      <c r="I23" t="n">
        <v>122.6</v>
      </c>
      <c r="J23" t="n">
        <v>82.7</v>
      </c>
      <c r="K23" t="n">
        <v>-50.5</v>
      </c>
      <c r="L23" t="n">
        <v>14.5</v>
      </c>
      <c r="M23" t="n">
        <v>65</v>
      </c>
      <c r="N23" t="n">
        <v>22.8</v>
      </c>
      <c r="O23" t="n">
        <v>142</v>
      </c>
      <c r="P23" t="n">
        <v>142</v>
      </c>
    </row>
    <row r="24">
      <c r="A24" s="5" t="inlineStr">
        <is>
          <t>Ergebnis nach Steuer</t>
        </is>
      </c>
      <c r="B24" s="5" t="inlineStr">
        <is>
          <t>Earnings after tax</t>
        </is>
      </c>
      <c r="C24" t="n">
        <v>283.8</v>
      </c>
      <c r="D24" t="n">
        <v>-98.3</v>
      </c>
      <c r="E24" t="n">
        <v>683</v>
      </c>
      <c r="F24" t="n">
        <v>167.8</v>
      </c>
      <c r="G24" t="n">
        <v>124.3</v>
      </c>
      <c r="H24" t="n">
        <v>126.1</v>
      </c>
      <c r="I24" t="n">
        <v>91.2</v>
      </c>
      <c r="J24" t="n">
        <v>53.7</v>
      </c>
      <c r="K24" t="n">
        <v>-67.09999999999999</v>
      </c>
      <c r="L24" t="n">
        <v>-20.3</v>
      </c>
      <c r="M24" t="n">
        <v>48.9</v>
      </c>
      <c r="N24" t="n">
        <v>16.4</v>
      </c>
      <c r="O24" t="n">
        <v>111.7</v>
      </c>
      <c r="P24" t="n">
        <v>111.7</v>
      </c>
    </row>
    <row r="25">
      <c r="A25" s="5" t="inlineStr">
        <is>
          <t>Minderheitenanteil</t>
        </is>
      </c>
      <c r="B25" s="5" t="inlineStr">
        <is>
          <t>Minority Share</t>
        </is>
      </c>
      <c r="C25" t="inlineStr">
        <is>
          <t>-</t>
        </is>
      </c>
      <c r="D25" t="inlineStr">
        <is>
          <t>-</t>
        </is>
      </c>
      <c r="E25" t="inlineStr">
        <is>
          <t>-</t>
        </is>
      </c>
      <c r="F25" t="inlineStr">
        <is>
          <t>-</t>
        </is>
      </c>
      <c r="G25" t="inlineStr">
        <is>
          <t>-</t>
        </is>
      </c>
      <c r="H25" t="n">
        <v>0.3</v>
      </c>
      <c r="I25" t="n">
        <v>-1.2</v>
      </c>
      <c r="J25" t="n">
        <v>-2.3</v>
      </c>
      <c r="K25" t="n">
        <v>-2.6</v>
      </c>
      <c r="L25" t="n">
        <v>-3.1</v>
      </c>
      <c r="M25" t="n">
        <v>-1.3</v>
      </c>
      <c r="N25" t="n">
        <v>-2.6</v>
      </c>
      <c r="O25" t="n">
        <v>-2.2</v>
      </c>
      <c r="P25" t="n">
        <v>-2.2</v>
      </c>
    </row>
    <row r="26">
      <c r="A26" s="5" t="inlineStr">
        <is>
          <t>Jahresüberschuss/-fehlbetrag</t>
        </is>
      </c>
      <c r="B26" s="5" t="inlineStr">
        <is>
          <t>Net Profit</t>
        </is>
      </c>
      <c r="C26" t="n">
        <v>283.8</v>
      </c>
      <c r="D26" t="n">
        <v>-98.3</v>
      </c>
      <c r="E26" t="n">
        <v>683</v>
      </c>
      <c r="F26" t="n">
        <v>167.8</v>
      </c>
      <c r="G26" t="n">
        <v>124.3</v>
      </c>
      <c r="H26" t="n">
        <v>261.8</v>
      </c>
      <c r="I26" t="n">
        <v>37.5</v>
      </c>
      <c r="J26" t="n">
        <v>51.4</v>
      </c>
      <c r="K26" t="n">
        <v>-69.7</v>
      </c>
      <c r="L26" t="n">
        <v>-23.4</v>
      </c>
      <c r="M26" t="n">
        <v>47.6</v>
      </c>
      <c r="N26" t="n">
        <v>18.8</v>
      </c>
      <c r="O26" t="n">
        <v>656.3</v>
      </c>
      <c r="P26" t="n">
        <v>656.3</v>
      </c>
    </row>
    <row r="27">
      <c r="A27" s="5" t="inlineStr">
        <is>
          <t>Summe Umlaufvermögen</t>
        </is>
      </c>
      <c r="B27" s="5" t="inlineStr">
        <is>
          <t>Current Assets</t>
        </is>
      </c>
      <c r="C27" t="n">
        <v>925.7</v>
      </c>
      <c r="D27" t="n">
        <v>741.5</v>
      </c>
      <c r="E27" t="n">
        <v>864.1</v>
      </c>
      <c r="F27" t="n">
        <v>823.4</v>
      </c>
      <c r="G27" t="n">
        <v>598.7</v>
      </c>
      <c r="H27" t="n">
        <v>628.5</v>
      </c>
      <c r="I27" t="n">
        <v>926.1</v>
      </c>
      <c r="J27" t="n">
        <v>695.9</v>
      </c>
      <c r="K27" t="n">
        <v>581.9</v>
      </c>
      <c r="L27" t="n">
        <v>553.6</v>
      </c>
      <c r="M27" t="n">
        <v>601.9</v>
      </c>
      <c r="N27" t="n">
        <v>684.6</v>
      </c>
      <c r="O27" t="n">
        <v>611.3</v>
      </c>
      <c r="P27" t="n">
        <v>611.3</v>
      </c>
    </row>
    <row r="28">
      <c r="A28" s="5" t="inlineStr">
        <is>
          <t>Summe Anlagevermögen</t>
        </is>
      </c>
      <c r="B28" s="5" t="inlineStr">
        <is>
          <t>Fixed Assets</t>
        </is>
      </c>
      <c r="C28" t="n">
        <v>2469</v>
      </c>
      <c r="D28" t="n">
        <v>2340</v>
      </c>
      <c r="E28" t="n">
        <v>2244</v>
      </c>
      <c r="F28" t="n">
        <v>1719</v>
      </c>
      <c r="G28" t="n">
        <v>1562</v>
      </c>
      <c r="H28" t="n">
        <v>1160</v>
      </c>
      <c r="I28" t="n">
        <v>1068</v>
      </c>
      <c r="J28" t="n">
        <v>1251</v>
      </c>
      <c r="K28" t="n">
        <v>1217</v>
      </c>
      <c r="L28" t="n">
        <v>1248</v>
      </c>
      <c r="M28" t="n">
        <v>1399</v>
      </c>
      <c r="N28" t="n">
        <v>1712</v>
      </c>
      <c r="O28" t="n">
        <v>1349</v>
      </c>
      <c r="P28" t="n">
        <v>1349</v>
      </c>
    </row>
    <row r="29">
      <c r="A29" s="5" t="inlineStr">
        <is>
          <t>Summe Aktiva</t>
        </is>
      </c>
      <c r="B29" s="5" t="inlineStr">
        <is>
          <t>Total Assets</t>
        </is>
      </c>
      <c r="C29" t="n">
        <v>3394</v>
      </c>
      <c r="D29" t="n">
        <v>3082</v>
      </c>
      <c r="E29" t="n">
        <v>3108</v>
      </c>
      <c r="F29" t="n">
        <v>2543</v>
      </c>
      <c r="G29" t="n">
        <v>2161</v>
      </c>
      <c r="H29" t="n">
        <v>1788</v>
      </c>
      <c r="I29" t="n">
        <v>1994</v>
      </c>
      <c r="J29" t="n">
        <v>1947</v>
      </c>
      <c r="K29" t="n">
        <v>1799</v>
      </c>
      <c r="L29" t="n">
        <v>1802</v>
      </c>
      <c r="M29" t="n">
        <v>2001</v>
      </c>
      <c r="N29" t="n">
        <v>2397</v>
      </c>
      <c r="O29" t="n">
        <v>1960</v>
      </c>
      <c r="P29" t="n">
        <v>1960</v>
      </c>
    </row>
    <row r="30">
      <c r="A30" s="5" t="inlineStr">
        <is>
          <t>Summe kurzfristiges Fremdkapital</t>
        </is>
      </c>
      <c r="B30" s="5" t="inlineStr">
        <is>
          <t>Short-Term Debt</t>
        </is>
      </c>
      <c r="C30" t="n">
        <v>915.8</v>
      </c>
      <c r="D30" t="n">
        <v>1288</v>
      </c>
      <c r="E30" t="n">
        <v>713.8</v>
      </c>
      <c r="F30" t="n">
        <v>679.6</v>
      </c>
      <c r="G30" t="n">
        <v>852.6</v>
      </c>
      <c r="H30" t="n">
        <v>516.1</v>
      </c>
      <c r="I30" t="n">
        <v>1041</v>
      </c>
      <c r="J30" t="n">
        <v>754.8</v>
      </c>
      <c r="K30" t="n">
        <v>710.1</v>
      </c>
      <c r="L30" t="n">
        <v>723</v>
      </c>
      <c r="M30" t="n">
        <v>805.5</v>
      </c>
      <c r="N30" t="n">
        <v>831.4</v>
      </c>
      <c r="O30" t="n">
        <v>1034</v>
      </c>
      <c r="P30" t="n">
        <v>1034</v>
      </c>
    </row>
    <row r="31">
      <c r="A31" s="5" t="inlineStr">
        <is>
          <t>Summe langfristiges Fremdkapital</t>
        </is>
      </c>
      <c r="B31" s="5" t="inlineStr">
        <is>
          <t>Long-Term Debt</t>
        </is>
      </c>
      <c r="C31" t="n">
        <v>1476</v>
      </c>
      <c r="D31" t="n">
        <v>961.1</v>
      </c>
      <c r="E31" t="n">
        <v>1460</v>
      </c>
      <c r="F31" t="n">
        <v>1503</v>
      </c>
      <c r="G31" t="n">
        <v>1096</v>
      </c>
      <c r="H31" t="n">
        <v>1172</v>
      </c>
      <c r="I31" t="n">
        <v>1185</v>
      </c>
      <c r="J31" t="n">
        <v>1341</v>
      </c>
      <c r="K31" t="n">
        <v>1193</v>
      </c>
      <c r="L31" t="n">
        <v>1204</v>
      </c>
      <c r="M31" t="n">
        <v>1346</v>
      </c>
      <c r="N31" t="n">
        <v>1627</v>
      </c>
      <c r="O31" t="n">
        <v>868.1</v>
      </c>
      <c r="P31" t="n">
        <v>868.1</v>
      </c>
    </row>
    <row r="32">
      <c r="A32" s="5" t="inlineStr">
        <is>
          <t>Summe Fremdkapital</t>
        </is>
      </c>
      <c r="B32" s="5" t="inlineStr">
        <is>
          <t>Total Liabilities</t>
        </is>
      </c>
      <c r="C32" t="n">
        <v>2392</v>
      </c>
      <c r="D32" t="n">
        <v>2249</v>
      </c>
      <c r="E32" t="n">
        <v>2174</v>
      </c>
      <c r="F32" t="n">
        <v>2182</v>
      </c>
      <c r="G32" t="n">
        <v>1949</v>
      </c>
      <c r="H32" t="n">
        <v>1688</v>
      </c>
      <c r="I32" t="n">
        <v>2226</v>
      </c>
      <c r="J32" t="n">
        <v>2096</v>
      </c>
      <c r="K32" t="n">
        <v>1903</v>
      </c>
      <c r="L32" t="n">
        <v>1927</v>
      </c>
      <c r="M32" t="n">
        <v>2151</v>
      </c>
      <c r="N32" t="n">
        <v>2459</v>
      </c>
      <c r="O32" t="n">
        <v>1902</v>
      </c>
      <c r="P32" t="n">
        <v>1902</v>
      </c>
    </row>
    <row r="33">
      <c r="A33" s="5" t="inlineStr">
        <is>
          <t>Minderheitenanteil</t>
        </is>
      </c>
      <c r="B33" s="5" t="inlineStr">
        <is>
          <t>Minority Share</t>
        </is>
      </c>
      <c r="C33" t="n">
        <v>0.6</v>
      </c>
      <c r="D33" t="n">
        <v>0.4</v>
      </c>
      <c r="E33" t="n">
        <v>0.3</v>
      </c>
      <c r="F33" t="n">
        <v>0.1</v>
      </c>
      <c r="G33" t="n">
        <v>-0.2</v>
      </c>
      <c r="H33" t="n">
        <v>-0.2</v>
      </c>
      <c r="I33" t="n">
        <v>0.1</v>
      </c>
      <c r="J33" t="n">
        <v>6.7</v>
      </c>
      <c r="K33" t="n">
        <v>5.5</v>
      </c>
      <c r="L33" t="n">
        <v>10.5</v>
      </c>
      <c r="M33" t="n">
        <v>9.300000000000001</v>
      </c>
      <c r="N33" t="n">
        <v>9</v>
      </c>
      <c r="O33" t="n">
        <v>7.4</v>
      </c>
      <c r="P33" t="n">
        <v>7.4</v>
      </c>
    </row>
    <row r="34">
      <c r="A34" s="5" t="inlineStr">
        <is>
          <t>Summe Eigenkapital</t>
        </is>
      </c>
      <c r="B34" s="5" t="inlineStr">
        <is>
          <t>Equity</t>
        </is>
      </c>
      <c r="C34" t="n">
        <v>1002</v>
      </c>
      <c r="D34" t="n">
        <v>832.2</v>
      </c>
      <c r="E34" t="n">
        <v>933.7</v>
      </c>
      <c r="F34" t="n">
        <v>360.6</v>
      </c>
      <c r="G34" t="n">
        <v>212.3</v>
      </c>
      <c r="H34" t="n">
        <v>100.2</v>
      </c>
      <c r="I34" t="n">
        <v>-232.1</v>
      </c>
      <c r="J34" t="n">
        <v>-155.8</v>
      </c>
      <c r="K34" t="n">
        <v>-109.7</v>
      </c>
      <c r="L34" t="n">
        <v>-135.7</v>
      </c>
      <c r="M34" t="n">
        <v>-159.4</v>
      </c>
      <c r="N34" t="n">
        <v>-70.90000000000001</v>
      </c>
      <c r="O34" t="n">
        <v>50.9</v>
      </c>
      <c r="P34" t="n">
        <v>50.9</v>
      </c>
    </row>
    <row r="35">
      <c r="A35" s="5" t="inlineStr">
        <is>
          <t>Summe Passiva</t>
        </is>
      </c>
      <c r="B35" s="5" t="inlineStr">
        <is>
          <t>Liabilities &amp; Shareholder Equity</t>
        </is>
      </c>
      <c r="C35" t="n">
        <v>3394</v>
      </c>
      <c r="D35" t="n">
        <v>3082</v>
      </c>
      <c r="E35" t="n">
        <v>3108</v>
      </c>
      <c r="F35" t="n">
        <v>2543</v>
      </c>
      <c r="G35" t="n">
        <v>2161</v>
      </c>
      <c r="H35" t="n">
        <v>1788</v>
      </c>
      <c r="I35" t="n">
        <v>1994</v>
      </c>
      <c r="J35" t="n">
        <v>1947</v>
      </c>
      <c r="K35" t="n">
        <v>1799</v>
      </c>
      <c r="L35" t="n">
        <v>1802</v>
      </c>
      <c r="M35" t="n">
        <v>2001</v>
      </c>
      <c r="N35" t="n">
        <v>2397</v>
      </c>
      <c r="O35" t="n">
        <v>1960</v>
      </c>
      <c r="P35" t="n">
        <v>1960</v>
      </c>
    </row>
    <row r="36">
      <c r="A36" s="5" t="inlineStr">
        <is>
          <t>Mio.Aktien im Umlauf</t>
        </is>
      </c>
      <c r="B36" s="5" t="inlineStr">
        <is>
          <t>Million shares outstanding</t>
        </is>
      </c>
      <c r="C36" t="n">
        <v>1849</v>
      </c>
      <c r="D36" t="n">
        <v>1843</v>
      </c>
      <c r="E36" t="n">
        <v>1837</v>
      </c>
      <c r="F36" t="n">
        <v>1829</v>
      </c>
      <c r="G36" t="n">
        <v>1823</v>
      </c>
      <c r="H36" t="n">
        <v>1823</v>
      </c>
      <c r="I36" t="n">
        <v>1817</v>
      </c>
      <c r="J36" t="n">
        <v>1815</v>
      </c>
      <c r="K36" t="n">
        <v>1815</v>
      </c>
      <c r="L36" t="n">
        <v>1815</v>
      </c>
      <c r="M36" t="n">
        <v>1815</v>
      </c>
      <c r="N36" t="n">
        <v>1815</v>
      </c>
      <c r="O36" t="n">
        <v>1815</v>
      </c>
      <c r="P36" t="n">
        <v>1815</v>
      </c>
    </row>
    <row r="37">
      <c r="A37" s="5" t="inlineStr">
        <is>
          <t>Gezeichnetes Kapital (in Mio.)</t>
        </is>
      </c>
      <c r="B37" s="5" t="inlineStr">
        <is>
          <t>Subscribed Capital in M</t>
        </is>
      </c>
      <c r="C37" t="n">
        <v>18.5</v>
      </c>
      <c r="D37" t="n">
        <v>18.4</v>
      </c>
      <c r="E37" t="n">
        <v>18.4</v>
      </c>
      <c r="F37" t="n">
        <v>18.3</v>
      </c>
      <c r="G37" t="n">
        <v>18.2</v>
      </c>
      <c r="H37" t="n">
        <v>18.2</v>
      </c>
      <c r="I37" t="n">
        <v>18.2</v>
      </c>
      <c r="J37" t="n">
        <v>18.1</v>
      </c>
      <c r="K37" t="n">
        <v>18.1</v>
      </c>
      <c r="L37" t="n">
        <v>18.1</v>
      </c>
      <c r="M37" t="n">
        <v>18.1</v>
      </c>
      <c r="N37" t="n">
        <v>18.1</v>
      </c>
      <c r="O37" t="n">
        <v>18.1</v>
      </c>
      <c r="P37" t="n">
        <v>18.1</v>
      </c>
    </row>
    <row r="38">
      <c r="A38" s="5" t="inlineStr">
        <is>
          <t>Ergebnis je Aktie (brutto)</t>
        </is>
      </c>
      <c r="B38" s="5" t="inlineStr">
        <is>
          <t>Earnings per share</t>
        </is>
      </c>
      <c r="C38" t="n">
        <v>0.18</v>
      </c>
      <c r="D38" t="n">
        <v>-0.06</v>
      </c>
      <c r="E38" t="n">
        <v>0.39</v>
      </c>
      <c r="F38" t="n">
        <v>0.11</v>
      </c>
      <c r="G38" t="n">
        <v>0.09</v>
      </c>
      <c r="H38" t="n">
        <v>0.09</v>
      </c>
      <c r="I38" t="n">
        <v>0.07000000000000001</v>
      </c>
      <c r="J38" t="n">
        <v>0.05</v>
      </c>
      <c r="K38" t="n">
        <v>-0.03</v>
      </c>
      <c r="L38" t="n">
        <v>0.01</v>
      </c>
      <c r="M38" t="n">
        <v>0.04</v>
      </c>
      <c r="N38" t="n">
        <v>0.01</v>
      </c>
      <c r="O38" t="n">
        <v>0.08</v>
      </c>
      <c r="P38" t="n">
        <v>0.08</v>
      </c>
    </row>
    <row r="39">
      <c r="A39" s="5" t="inlineStr">
        <is>
          <t>Ergebnis je Aktie (unverwässert)</t>
        </is>
      </c>
      <c r="B39" s="5" t="inlineStr">
        <is>
          <t>Basic Earnings per share</t>
        </is>
      </c>
      <c r="C39" t="n">
        <v>0.15</v>
      </c>
      <c r="D39" t="n">
        <v>0.054</v>
      </c>
      <c r="E39" t="n">
        <v>0.37</v>
      </c>
      <c r="F39" t="n">
        <v>0.092</v>
      </c>
      <c r="G39" t="n">
        <v>0.07000000000000001</v>
      </c>
      <c r="H39" t="n">
        <v>0.14</v>
      </c>
      <c r="I39" t="n">
        <v>0.02</v>
      </c>
      <c r="J39" t="n">
        <v>0.03</v>
      </c>
      <c r="K39" t="n">
        <v>-0.04</v>
      </c>
      <c r="L39" t="n">
        <v>-0.01</v>
      </c>
      <c r="M39" t="n">
        <v>0.03</v>
      </c>
      <c r="N39" t="n">
        <v>0.01</v>
      </c>
      <c r="O39" t="n">
        <v>0.36</v>
      </c>
      <c r="P39" t="n">
        <v>0.36</v>
      </c>
    </row>
    <row r="40">
      <c r="A40" s="5" t="inlineStr">
        <is>
          <t>Ergebnis je Aktie (verwässert)</t>
        </is>
      </c>
      <c r="B40" s="5" t="inlineStr">
        <is>
          <t>Diluted Earnings per share</t>
        </is>
      </c>
      <c r="C40" t="n">
        <v>0.15</v>
      </c>
      <c r="D40" t="n">
        <v>0.054</v>
      </c>
      <c r="E40" t="n">
        <v>0.37</v>
      </c>
      <c r="F40" t="n">
        <v>0.091</v>
      </c>
      <c r="G40" t="n">
        <v>0.07000000000000001</v>
      </c>
      <c r="H40" t="n">
        <v>0.14</v>
      </c>
      <c r="I40" t="n">
        <v>0.02</v>
      </c>
      <c r="J40" t="n">
        <v>0.03</v>
      </c>
      <c r="K40" t="n">
        <v>-0.04</v>
      </c>
      <c r="L40" t="n">
        <v>-0.01</v>
      </c>
      <c r="M40" t="n">
        <v>0.03</v>
      </c>
      <c r="N40" t="n">
        <v>0.01</v>
      </c>
      <c r="O40" t="n">
        <v>0.36</v>
      </c>
      <c r="P40" t="n">
        <v>0.36</v>
      </c>
    </row>
    <row r="41">
      <c r="A41" s="5" t="inlineStr">
        <is>
          <t>Dividende je Aktie</t>
        </is>
      </c>
      <c r="B41" s="5" t="inlineStr">
        <is>
          <t>Dividend per share</t>
        </is>
      </c>
      <c r="C41" t="n">
        <v>0.052</v>
      </c>
      <c r="D41" t="n">
        <v>0.045</v>
      </c>
      <c r="E41" t="n">
        <v>0.039</v>
      </c>
      <c r="F41" t="n">
        <v>0.034</v>
      </c>
      <c r="G41" t="n">
        <v>0.03</v>
      </c>
      <c r="H41" t="n">
        <v>0.03</v>
      </c>
      <c r="I41" t="n">
        <v>0.02</v>
      </c>
      <c r="J41" t="n">
        <v>0.01</v>
      </c>
      <c r="K41" t="n">
        <v>0.01</v>
      </c>
      <c r="L41" t="inlineStr">
        <is>
          <t>-</t>
        </is>
      </c>
      <c r="M41" t="inlineStr">
        <is>
          <t>-</t>
        </is>
      </c>
      <c r="N41" t="n">
        <v>0.01</v>
      </c>
      <c r="O41" t="n">
        <v>0.07000000000000001</v>
      </c>
      <c r="P41" t="n">
        <v>0.07000000000000001</v>
      </c>
    </row>
    <row r="42">
      <c r="A42" s="5" t="inlineStr">
        <is>
          <t>Dividendenausschüttung in Mio</t>
        </is>
      </c>
      <c r="B42" s="5" t="inlineStr">
        <is>
          <t>Dividend Payment in M</t>
        </is>
      </c>
      <c r="C42" t="n">
        <v>85.8</v>
      </c>
      <c r="D42" t="n">
        <v>74.2</v>
      </c>
      <c r="E42" t="n">
        <v>64.3</v>
      </c>
      <c r="F42" t="n">
        <v>55.5</v>
      </c>
      <c r="G42" t="n">
        <v>48.9</v>
      </c>
      <c r="H42" t="n">
        <v>43.2</v>
      </c>
      <c r="I42" t="n">
        <v>38.6</v>
      </c>
      <c r="J42" t="inlineStr">
        <is>
          <t>-</t>
        </is>
      </c>
      <c r="K42" t="inlineStr">
        <is>
          <t>-</t>
        </is>
      </c>
      <c r="L42" t="inlineStr">
        <is>
          <t>-</t>
        </is>
      </c>
      <c r="M42" t="inlineStr">
        <is>
          <t>-</t>
        </is>
      </c>
      <c r="N42" t="inlineStr">
        <is>
          <t>-</t>
        </is>
      </c>
      <c r="O42" t="inlineStr">
        <is>
          <t>-</t>
        </is>
      </c>
      <c r="P42" t="inlineStr">
        <is>
          <t>-</t>
        </is>
      </c>
    </row>
    <row r="43">
      <c r="A43" s="5" t="inlineStr">
        <is>
          <t>Umsatz</t>
        </is>
      </c>
      <c r="B43" s="5" t="inlineStr">
        <is>
          <t>Revenue</t>
        </is>
      </c>
      <c r="C43" t="n">
        <v>1.47</v>
      </c>
      <c r="D43" t="n">
        <v>1.34</v>
      </c>
      <c r="E43" t="n">
        <v>1.31</v>
      </c>
      <c r="F43" t="n">
        <v>1.19</v>
      </c>
      <c r="G43" t="n">
        <v>0.96</v>
      </c>
      <c r="H43" t="n">
        <v>0.95</v>
      </c>
      <c r="I43" t="n">
        <v>1.28</v>
      </c>
      <c r="J43" t="n">
        <v>1.4</v>
      </c>
      <c r="K43" t="n">
        <v>1.39</v>
      </c>
      <c r="L43" t="n">
        <v>1.38</v>
      </c>
      <c r="M43" t="n">
        <v>1.39</v>
      </c>
      <c r="N43" t="n">
        <v>1.28</v>
      </c>
      <c r="O43" t="n">
        <v>1.21</v>
      </c>
      <c r="P43" t="n">
        <v>1.21</v>
      </c>
    </row>
    <row r="44">
      <c r="A44" s="5" t="inlineStr">
        <is>
          <t>Buchwert je Aktie</t>
        </is>
      </c>
      <c r="B44" s="5" t="inlineStr">
        <is>
          <t>Book value per share</t>
        </is>
      </c>
      <c r="C44" t="n">
        <v>0.54</v>
      </c>
      <c r="D44" t="n">
        <v>0.45</v>
      </c>
      <c r="E44" t="n">
        <v>0.51</v>
      </c>
      <c r="F44" t="n">
        <v>0.2</v>
      </c>
      <c r="G44" t="n">
        <v>0.12</v>
      </c>
      <c r="H44" t="n">
        <v>0.05</v>
      </c>
      <c r="I44" t="n">
        <v>-0.13</v>
      </c>
      <c r="J44" t="n">
        <v>-0.09</v>
      </c>
      <c r="K44" t="n">
        <v>-0.06</v>
      </c>
      <c r="L44" t="n">
        <v>-0.07000000000000001</v>
      </c>
      <c r="M44" t="n">
        <v>-0.09</v>
      </c>
      <c r="N44" t="n">
        <v>-0.04</v>
      </c>
      <c r="O44" t="n">
        <v>0.03</v>
      </c>
      <c r="P44" t="n">
        <v>0.03</v>
      </c>
    </row>
    <row r="45">
      <c r="A45" s="5" t="inlineStr">
        <is>
          <t>Cashflow je Aktie</t>
        </is>
      </c>
      <c r="B45" s="5" t="inlineStr">
        <is>
          <t>Cashflow per share</t>
        </is>
      </c>
      <c r="C45" t="n">
        <v>0.25</v>
      </c>
      <c r="D45" t="n">
        <v>0.2</v>
      </c>
      <c r="E45" t="n">
        <v>0.21</v>
      </c>
      <c r="F45" t="n">
        <v>0.2</v>
      </c>
      <c r="G45" t="n">
        <v>0.18</v>
      </c>
      <c r="H45" t="n">
        <v>0.15</v>
      </c>
      <c r="I45" t="n">
        <v>0.14</v>
      </c>
      <c r="J45" t="n">
        <v>0.15</v>
      </c>
      <c r="K45" t="n">
        <v>0.15</v>
      </c>
      <c r="L45" t="n">
        <v>0.18</v>
      </c>
      <c r="M45" t="n">
        <v>0.23</v>
      </c>
      <c r="N45" t="n">
        <v>0.12</v>
      </c>
      <c r="O45" t="n">
        <v>0.1</v>
      </c>
      <c r="P45" t="n">
        <v>0.1</v>
      </c>
    </row>
    <row r="46">
      <c r="A46" s="5" t="inlineStr">
        <is>
          <t>Bilanzsumme je Aktie</t>
        </is>
      </c>
      <c r="B46" s="5" t="inlineStr">
        <is>
          <t>Total assets per share</t>
        </is>
      </c>
      <c r="C46" t="n">
        <v>1.84</v>
      </c>
      <c r="D46" t="n">
        <v>1.67</v>
      </c>
      <c r="E46" t="n">
        <v>1.69</v>
      </c>
      <c r="F46" t="n">
        <v>1.39</v>
      </c>
      <c r="G46" t="n">
        <v>1.19</v>
      </c>
      <c r="H46" t="n">
        <v>0.98</v>
      </c>
      <c r="I46" t="n">
        <v>1.1</v>
      </c>
      <c r="J46" t="n">
        <v>1.07</v>
      </c>
      <c r="K46" t="n">
        <v>0.99</v>
      </c>
      <c r="L46" t="n">
        <v>0.99</v>
      </c>
      <c r="M46" t="n">
        <v>1.1</v>
      </c>
      <c r="N46" t="n">
        <v>1.32</v>
      </c>
      <c r="O46" t="n">
        <v>1.08</v>
      </c>
      <c r="P46" t="n">
        <v>1.08</v>
      </c>
    </row>
    <row r="47">
      <c r="A47" s="5" t="inlineStr">
        <is>
          <t>Personal am Ende des Jahres</t>
        </is>
      </c>
      <c r="B47" s="5" t="inlineStr">
        <is>
          <t>Staff at the end of year</t>
        </is>
      </c>
      <c r="C47" t="n">
        <v>42933</v>
      </c>
      <c r="D47" t="n">
        <v>39480</v>
      </c>
      <c r="E47" t="n">
        <v>36036</v>
      </c>
      <c r="F47" t="n">
        <v>32150</v>
      </c>
      <c r="G47" t="n">
        <v>29792</v>
      </c>
      <c r="H47" t="n">
        <v>28061</v>
      </c>
      <c r="I47" t="n">
        <v>53508</v>
      </c>
      <c r="J47" t="n">
        <v>59519</v>
      </c>
      <c r="K47" t="n">
        <v>66470</v>
      </c>
      <c r="L47" t="n">
        <v>66364</v>
      </c>
      <c r="M47" t="n">
        <v>67515</v>
      </c>
      <c r="N47" t="n">
        <v>78242</v>
      </c>
      <c r="O47" t="n">
        <v>76412</v>
      </c>
      <c r="P47" t="n">
        <v>76412</v>
      </c>
    </row>
    <row r="48">
      <c r="A48" s="5" t="inlineStr">
        <is>
          <t>Personalaufwand in Mio. GBP</t>
        </is>
      </c>
      <c r="B48" s="5" t="inlineStr"/>
      <c r="C48" t="n">
        <v>1312</v>
      </c>
      <c r="D48" t="n">
        <v>1191</v>
      </c>
      <c r="E48" t="n">
        <v>1166</v>
      </c>
      <c r="F48" t="n">
        <v>1055</v>
      </c>
      <c r="G48" t="n">
        <v>825.1</v>
      </c>
      <c r="H48" t="n">
        <v>786.8</v>
      </c>
      <c r="I48" t="n">
        <v>1031</v>
      </c>
      <c r="J48" t="n">
        <v>1131</v>
      </c>
      <c r="K48" t="n">
        <v>1164</v>
      </c>
      <c r="L48" t="n">
        <v>1113</v>
      </c>
      <c r="M48" t="n">
        <v>1165</v>
      </c>
      <c r="N48" t="n">
        <v>1137</v>
      </c>
      <c r="O48" t="n">
        <v>1082</v>
      </c>
      <c r="P48" t="n">
        <v>1082</v>
      </c>
    </row>
    <row r="49">
      <c r="A49" s="5" t="inlineStr">
        <is>
          <t>Aufwand je Mitarbeiter in GBP</t>
        </is>
      </c>
      <c r="B49" s="5" t="inlineStr"/>
      <c r="C49" t="n">
        <v>30564</v>
      </c>
      <c r="D49" t="n">
        <v>30172</v>
      </c>
      <c r="E49" t="n">
        <v>32354</v>
      </c>
      <c r="F49" t="n">
        <v>32799</v>
      </c>
      <c r="G49" t="n">
        <v>27695</v>
      </c>
      <c r="H49" t="n">
        <v>28039</v>
      </c>
      <c r="I49" t="n">
        <v>19261</v>
      </c>
      <c r="J49" t="n">
        <v>19004</v>
      </c>
      <c r="K49" t="n">
        <v>17512</v>
      </c>
      <c r="L49" t="n">
        <v>16777</v>
      </c>
      <c r="M49" t="n">
        <v>17258</v>
      </c>
      <c r="N49" t="n">
        <v>14534</v>
      </c>
      <c r="O49" t="n">
        <v>14164</v>
      </c>
      <c r="P49" t="n">
        <v>14164</v>
      </c>
    </row>
    <row r="50">
      <c r="A50" s="5" t="inlineStr">
        <is>
          <t>Umsatz je Aktie</t>
        </is>
      </c>
      <c r="B50" s="5" t="inlineStr">
        <is>
          <t>Revenue per share</t>
        </is>
      </c>
      <c r="C50" t="n">
        <v>63224</v>
      </c>
      <c r="D50" t="n">
        <v>62622</v>
      </c>
      <c r="E50" t="n">
        <v>66941</v>
      </c>
      <c r="F50" t="n">
        <v>67437</v>
      </c>
      <c r="G50" t="n">
        <v>59043</v>
      </c>
      <c r="H50" t="n">
        <v>62036</v>
      </c>
      <c r="I50" t="n">
        <v>43491</v>
      </c>
      <c r="J50" t="n">
        <v>42781</v>
      </c>
      <c r="K50" t="n">
        <v>37995</v>
      </c>
      <c r="L50" t="n">
        <v>37618</v>
      </c>
      <c r="M50" t="n">
        <v>37485</v>
      </c>
      <c r="N50" t="n">
        <v>29751</v>
      </c>
      <c r="O50" t="n">
        <v>28836</v>
      </c>
      <c r="P50" t="n">
        <v>28836</v>
      </c>
    </row>
    <row r="51">
      <c r="A51" s="5" t="inlineStr">
        <is>
          <t>Bruttoergebnis je Mitarbeiter in GBP</t>
        </is>
      </c>
      <c r="B51" s="5" t="inlineStr"/>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Gewinn je Mitarbeiter in GBP</t>
        </is>
      </c>
      <c r="B52" s="5" t="inlineStr"/>
      <c r="C52" t="n">
        <v>6610</v>
      </c>
      <c r="D52" t="n">
        <v>-2490</v>
      </c>
      <c r="E52" t="n">
        <v>18953</v>
      </c>
      <c r="F52" t="n">
        <v>5219</v>
      </c>
      <c r="G52" t="n">
        <v>4172</v>
      </c>
      <c r="H52" t="n">
        <v>9330</v>
      </c>
      <c r="I52" t="n">
        <v>700.83</v>
      </c>
      <c r="J52" t="n">
        <v>863.59</v>
      </c>
      <c r="K52" t="n">
        <v>-1049</v>
      </c>
      <c r="L52" t="n">
        <v>-352.6</v>
      </c>
      <c r="M52" t="n">
        <v>705.03</v>
      </c>
      <c r="N52" t="n">
        <v>240.28</v>
      </c>
      <c r="O52" t="n">
        <v>8589</v>
      </c>
      <c r="P52" t="n">
        <v>8589</v>
      </c>
    </row>
    <row r="53">
      <c r="A53" s="5" t="inlineStr">
        <is>
          <t>KGV (Kurs/Gewinn)</t>
        </is>
      </c>
      <c r="B53" s="5" t="inlineStr">
        <is>
          <t>PE (price/earnings)</t>
        </is>
      </c>
      <c r="C53" t="n">
        <v>29.5</v>
      </c>
      <c r="D53" t="n">
        <v>63</v>
      </c>
      <c r="E53" t="n">
        <v>8.5</v>
      </c>
      <c r="F53" t="n">
        <v>24.2</v>
      </c>
      <c r="G53" t="n">
        <v>22.7</v>
      </c>
      <c r="H53" t="n">
        <v>8.6</v>
      </c>
      <c r="I53" t="n">
        <v>58</v>
      </c>
      <c r="J53" t="n">
        <v>32</v>
      </c>
      <c r="K53" t="inlineStr">
        <is>
          <t>-</t>
        </is>
      </c>
      <c r="L53" t="inlineStr">
        <is>
          <t>-</t>
        </is>
      </c>
      <c r="M53" t="n">
        <v>38.7</v>
      </c>
      <c r="N53" t="n">
        <v>44</v>
      </c>
      <c r="O53" t="n">
        <v>3.4</v>
      </c>
      <c r="P53" t="n">
        <v>3.4</v>
      </c>
    </row>
    <row r="54">
      <c r="A54" s="5" t="inlineStr">
        <is>
          <t>KUV (Kurs/Umsatz)</t>
        </is>
      </c>
      <c r="B54" s="5" t="inlineStr">
        <is>
          <t>PS (price/sales)</t>
        </is>
      </c>
      <c r="C54" t="n">
        <v>3.09</v>
      </c>
      <c r="D54" t="n">
        <v>2.51</v>
      </c>
      <c r="E54" t="n">
        <v>2.42</v>
      </c>
      <c r="F54" t="n">
        <v>1.87</v>
      </c>
      <c r="G54" t="n">
        <v>1.65</v>
      </c>
      <c r="H54" t="n">
        <v>1.27</v>
      </c>
      <c r="I54" t="n">
        <v>0.91</v>
      </c>
      <c r="J54" t="n">
        <v>0.68</v>
      </c>
      <c r="K54" t="n">
        <v>0.45</v>
      </c>
      <c r="L54" t="n">
        <v>0.72</v>
      </c>
      <c r="M54" t="n">
        <v>0.83</v>
      </c>
      <c r="N54" t="n">
        <v>0.34</v>
      </c>
      <c r="O54" t="n">
        <v>1</v>
      </c>
      <c r="P54" t="n">
        <v>1</v>
      </c>
    </row>
    <row r="55">
      <c r="A55" s="5" t="inlineStr">
        <is>
          <t>KBV (Kurs/Buchwert)</t>
        </is>
      </c>
      <c r="B55" s="5" t="inlineStr">
        <is>
          <t>PB (price/book value)</t>
        </is>
      </c>
      <c r="C55" t="n">
        <v>8.359999999999999</v>
      </c>
      <c r="D55" t="n">
        <v>7.46</v>
      </c>
      <c r="E55" t="n">
        <v>6.26</v>
      </c>
      <c r="F55" t="n">
        <v>11.26</v>
      </c>
      <c r="G55" t="n">
        <v>13.65</v>
      </c>
      <c r="H55" t="n">
        <v>22.01</v>
      </c>
      <c r="I55" t="n">
        <v>-9.08</v>
      </c>
      <c r="J55" t="n">
        <v>-11.18</v>
      </c>
      <c r="K55" t="n">
        <v>-10.42</v>
      </c>
      <c r="L55" t="n">
        <v>-13.24</v>
      </c>
      <c r="M55" t="n">
        <v>-13.21</v>
      </c>
      <c r="N55" t="n">
        <v>-11.26</v>
      </c>
      <c r="O55" t="n">
        <v>43.14</v>
      </c>
      <c r="P55" t="n">
        <v>43.14</v>
      </c>
    </row>
    <row r="56">
      <c r="A56" s="5" t="inlineStr">
        <is>
          <t>KCV (Kurs/Cashflow)</t>
        </is>
      </c>
      <c r="B56" s="5" t="inlineStr">
        <is>
          <t>PC (price/cashflow)</t>
        </is>
      </c>
      <c r="C56" t="n">
        <v>18.1</v>
      </c>
      <c r="D56" t="n">
        <v>17.08</v>
      </c>
      <c r="E56" t="n">
        <v>15.38</v>
      </c>
      <c r="F56" t="n">
        <v>11.2</v>
      </c>
      <c r="G56" t="n">
        <v>9.06</v>
      </c>
      <c r="H56" t="n">
        <v>8.220000000000001</v>
      </c>
      <c r="I56" t="n">
        <v>8.5</v>
      </c>
      <c r="J56" t="n">
        <v>6.55</v>
      </c>
      <c r="K56" t="n">
        <v>4.15</v>
      </c>
      <c r="L56" t="n">
        <v>5.49</v>
      </c>
      <c r="M56" t="n">
        <v>5.03</v>
      </c>
      <c r="N56" t="n">
        <v>3.54</v>
      </c>
      <c r="O56" t="n">
        <v>11.69</v>
      </c>
      <c r="P56" t="n">
        <v>11.69</v>
      </c>
    </row>
    <row r="57">
      <c r="A57" s="5" t="inlineStr">
        <is>
          <t>Dividendenrendite in %</t>
        </is>
      </c>
      <c r="B57" s="5" t="inlineStr">
        <is>
          <t>Dividend Yield in %</t>
        </is>
      </c>
      <c r="C57" t="n">
        <v>1.14</v>
      </c>
      <c r="D57" t="n">
        <v>1.33</v>
      </c>
      <c r="E57" t="n">
        <v>1.22</v>
      </c>
      <c r="F57" t="n">
        <v>1.52</v>
      </c>
      <c r="G57" t="n">
        <v>1.89</v>
      </c>
      <c r="H57" t="n">
        <v>2.48</v>
      </c>
      <c r="I57" t="n">
        <v>1.72</v>
      </c>
      <c r="J57" t="n">
        <v>1.04</v>
      </c>
      <c r="K57" t="n">
        <v>1.59</v>
      </c>
      <c r="L57" t="inlineStr">
        <is>
          <t>-</t>
        </is>
      </c>
      <c r="M57" t="inlineStr">
        <is>
          <t>-</t>
        </is>
      </c>
      <c r="N57" t="n">
        <v>2.27</v>
      </c>
      <c r="O57" t="n">
        <v>5.79</v>
      </c>
      <c r="P57" t="n">
        <v>5.79</v>
      </c>
    </row>
    <row r="58">
      <c r="A58" s="5" t="inlineStr">
        <is>
          <t>Gewinnrendite in %</t>
        </is>
      </c>
      <c r="B58" s="5" t="inlineStr">
        <is>
          <t>Return on profit in %</t>
        </is>
      </c>
      <c r="C58" t="n">
        <v>3.4</v>
      </c>
      <c r="D58" t="n">
        <v>1.6</v>
      </c>
      <c r="E58" t="n">
        <v>11.7</v>
      </c>
      <c r="F58" t="n">
        <v>4.1</v>
      </c>
      <c r="G58" t="n">
        <v>4.4</v>
      </c>
      <c r="H58" t="n">
        <v>11.6</v>
      </c>
      <c r="I58" t="n">
        <v>1.7</v>
      </c>
      <c r="J58" t="n">
        <v>3.1</v>
      </c>
      <c r="K58" t="n">
        <v>-6.3</v>
      </c>
      <c r="L58" t="n">
        <v>-1</v>
      </c>
      <c r="M58" t="n">
        <v>2.6</v>
      </c>
      <c r="N58" t="n">
        <v>2.3</v>
      </c>
      <c r="O58" t="n">
        <v>29.8</v>
      </c>
      <c r="P58" t="n">
        <v>29.8</v>
      </c>
    </row>
    <row r="59">
      <c r="A59" s="5" t="inlineStr">
        <is>
          <t>Eigenkapitalrendite in %</t>
        </is>
      </c>
      <c r="B59" s="5" t="inlineStr">
        <is>
          <t>Return on Equity in %</t>
        </is>
      </c>
      <c r="C59" t="n">
        <v>28.33</v>
      </c>
      <c r="D59" t="n">
        <v>-11.81</v>
      </c>
      <c r="E59" t="n">
        <v>73.15000000000001</v>
      </c>
      <c r="F59" t="n">
        <v>46.53</v>
      </c>
      <c r="G59" t="n">
        <v>58.55</v>
      </c>
      <c r="H59" t="n">
        <v>261.28</v>
      </c>
      <c r="I59" t="n">
        <v>-16.16</v>
      </c>
      <c r="J59" t="n">
        <v>-32.99</v>
      </c>
      <c r="K59" t="n">
        <v>63.54</v>
      </c>
      <c r="L59" t="n">
        <v>17.24</v>
      </c>
      <c r="M59" t="n">
        <v>-29.86</v>
      </c>
      <c r="N59" t="n">
        <v>-26.52</v>
      </c>
      <c r="O59" t="n">
        <v>1289</v>
      </c>
      <c r="P59" t="n">
        <v>1289</v>
      </c>
    </row>
    <row r="60">
      <c r="A60" s="5" t="inlineStr">
        <is>
          <t>Umsatzrendite in %</t>
        </is>
      </c>
      <c r="B60" s="5" t="inlineStr">
        <is>
          <t>Return on sales in %</t>
        </is>
      </c>
      <c r="C60" t="n">
        <v>10.46</v>
      </c>
      <c r="D60" t="n">
        <v>-3.98</v>
      </c>
      <c r="E60" t="n">
        <v>28.31</v>
      </c>
      <c r="F60" t="n">
        <v>7.74</v>
      </c>
      <c r="G60" t="n">
        <v>7.07</v>
      </c>
      <c r="H60" t="n">
        <v>15.04</v>
      </c>
      <c r="I60" t="n">
        <v>1.61</v>
      </c>
      <c r="J60" t="n">
        <v>2.02</v>
      </c>
      <c r="K60" t="n">
        <v>-2.76</v>
      </c>
      <c r="L60" t="n">
        <v>-0.9399999999999999</v>
      </c>
      <c r="M60" t="n">
        <v>1.88</v>
      </c>
      <c r="N60" t="n">
        <v>0.8100000000000001</v>
      </c>
      <c r="O60" t="n">
        <v>29.79</v>
      </c>
      <c r="P60" t="n">
        <v>29.79</v>
      </c>
    </row>
    <row r="61">
      <c r="A61" s="5" t="inlineStr">
        <is>
          <t>Gesamtkapitalrendite in %</t>
        </is>
      </c>
      <c r="B61" s="5" t="inlineStr">
        <is>
          <t>Total Return on Investment in %</t>
        </is>
      </c>
      <c r="C61" t="n">
        <v>8.359999999999999</v>
      </c>
      <c r="D61" t="n">
        <v>-3.19</v>
      </c>
      <c r="E61" t="n">
        <v>21.98</v>
      </c>
      <c r="F61" t="n">
        <v>6.6</v>
      </c>
      <c r="G61" t="n">
        <v>5.75</v>
      </c>
      <c r="H61" t="n">
        <v>14.64</v>
      </c>
      <c r="I61" t="n">
        <v>1.88</v>
      </c>
      <c r="J61" t="n">
        <v>2.64</v>
      </c>
      <c r="K61" t="n">
        <v>-3.87</v>
      </c>
      <c r="L61" t="n">
        <v>-1.3</v>
      </c>
      <c r="M61" t="n">
        <v>2.38</v>
      </c>
      <c r="N61" t="n">
        <v>0.78</v>
      </c>
      <c r="O61" t="n">
        <v>33.48</v>
      </c>
      <c r="P61" t="n">
        <v>33.48</v>
      </c>
    </row>
    <row r="62">
      <c r="A62" s="5" t="inlineStr">
        <is>
          <t>Return on Investment in %</t>
        </is>
      </c>
      <c r="B62" s="5" t="inlineStr">
        <is>
          <t>Return on Investment in %</t>
        </is>
      </c>
      <c r="C62" t="n">
        <v>8.359999999999999</v>
      </c>
      <c r="D62" t="n">
        <v>-3.19</v>
      </c>
      <c r="E62" t="n">
        <v>21.98</v>
      </c>
      <c r="F62" t="n">
        <v>6.6</v>
      </c>
      <c r="G62" t="n">
        <v>5.75</v>
      </c>
      <c r="H62" t="n">
        <v>14.64</v>
      </c>
      <c r="I62" t="n">
        <v>1.88</v>
      </c>
      <c r="J62" t="n">
        <v>2.64</v>
      </c>
      <c r="K62" t="n">
        <v>-3.87</v>
      </c>
      <c r="L62" t="n">
        <v>-1.3</v>
      </c>
      <c r="M62" t="n">
        <v>2.38</v>
      </c>
      <c r="N62" t="n">
        <v>0.78</v>
      </c>
      <c r="O62" t="n">
        <v>33.48</v>
      </c>
      <c r="P62" t="n">
        <v>33.48</v>
      </c>
    </row>
    <row r="63">
      <c r="A63" s="5" t="inlineStr">
        <is>
          <t>Arbeitsintensität in %</t>
        </is>
      </c>
      <c r="B63" s="5" t="inlineStr">
        <is>
          <t>Work Intensity in %</t>
        </is>
      </c>
      <c r="C63" t="n">
        <v>27.27</v>
      </c>
      <c r="D63" t="n">
        <v>24.06</v>
      </c>
      <c r="E63" t="n">
        <v>27.81</v>
      </c>
      <c r="F63" t="n">
        <v>32.38</v>
      </c>
      <c r="G63" t="n">
        <v>27.71</v>
      </c>
      <c r="H63" t="n">
        <v>35.14</v>
      </c>
      <c r="I63" t="n">
        <v>46.44</v>
      </c>
      <c r="J63" t="n">
        <v>35.74</v>
      </c>
      <c r="K63" t="n">
        <v>32.35</v>
      </c>
      <c r="L63" t="n">
        <v>30.73</v>
      </c>
      <c r="M63" t="n">
        <v>30.08</v>
      </c>
      <c r="N63" t="n">
        <v>28.56</v>
      </c>
      <c r="O63" t="n">
        <v>31.18</v>
      </c>
      <c r="P63" t="n">
        <v>31.18</v>
      </c>
    </row>
    <row r="64">
      <c r="A64" s="5" t="inlineStr">
        <is>
          <t>Eigenkapitalquote in %</t>
        </is>
      </c>
      <c r="B64" s="5" t="inlineStr">
        <is>
          <t>Equity Ratio in %</t>
        </is>
      </c>
      <c r="C64" t="n">
        <v>29.51</v>
      </c>
      <c r="D64" t="n">
        <v>27.01</v>
      </c>
      <c r="E64" t="n">
        <v>30.04</v>
      </c>
      <c r="F64" t="n">
        <v>14.18</v>
      </c>
      <c r="G64" t="n">
        <v>9.83</v>
      </c>
      <c r="H64" t="n">
        <v>5.6</v>
      </c>
      <c r="I64" t="n">
        <v>-11.64</v>
      </c>
      <c r="J64" t="n">
        <v>-8</v>
      </c>
      <c r="K64" t="n">
        <v>-6.1</v>
      </c>
      <c r="L64" t="n">
        <v>-7.53</v>
      </c>
      <c r="M64" t="n">
        <v>-7.97</v>
      </c>
      <c r="N64" t="n">
        <v>-2.96</v>
      </c>
      <c r="O64" t="n">
        <v>2.6</v>
      </c>
      <c r="P64" t="n">
        <v>2.6</v>
      </c>
    </row>
    <row r="65">
      <c r="A65" s="5" t="inlineStr">
        <is>
          <t>Fremdkapitalquote in %</t>
        </is>
      </c>
      <c r="B65" s="5" t="inlineStr">
        <is>
          <t>Debt Ratio in %</t>
        </is>
      </c>
      <c r="C65" t="n">
        <v>70.48999999999999</v>
      </c>
      <c r="D65" t="n">
        <v>72.98999999999999</v>
      </c>
      <c r="E65" t="n">
        <v>69.95999999999999</v>
      </c>
      <c r="F65" t="n">
        <v>85.81999999999999</v>
      </c>
      <c r="G65" t="n">
        <v>90.17</v>
      </c>
      <c r="H65" t="n">
        <v>94.40000000000001</v>
      </c>
      <c r="I65" t="n">
        <v>111.64</v>
      </c>
      <c r="J65" t="n">
        <v>108</v>
      </c>
      <c r="K65" t="n">
        <v>106.1</v>
      </c>
      <c r="L65" t="n">
        <v>107.53</v>
      </c>
      <c r="M65" t="n">
        <v>107.97</v>
      </c>
      <c r="N65" t="n">
        <v>102.96</v>
      </c>
      <c r="O65" t="n">
        <v>97.40000000000001</v>
      </c>
      <c r="P65" t="n">
        <v>97.40000000000001</v>
      </c>
    </row>
    <row r="66">
      <c r="A66" s="5" t="inlineStr">
        <is>
          <t>Verschuldungsgrad in %</t>
        </is>
      </c>
      <c r="B66" s="5" t="inlineStr">
        <is>
          <t>Finance Gearing in %</t>
        </is>
      </c>
      <c r="C66" t="n">
        <v>238.86</v>
      </c>
      <c r="D66" t="n">
        <v>270.28</v>
      </c>
      <c r="E66" t="n">
        <v>232.84</v>
      </c>
      <c r="F66" t="n">
        <v>605.16</v>
      </c>
      <c r="G66" t="n">
        <v>917.8</v>
      </c>
      <c r="H66" t="n">
        <v>1685</v>
      </c>
      <c r="I66" t="n">
        <v>-959.11</v>
      </c>
      <c r="J66" t="n">
        <v>-1350</v>
      </c>
      <c r="K66" t="n">
        <v>-1740</v>
      </c>
      <c r="L66" t="n">
        <v>-1428</v>
      </c>
      <c r="M66" t="n">
        <v>-1355</v>
      </c>
      <c r="N66" t="n">
        <v>-3481</v>
      </c>
      <c r="O66" t="n">
        <v>3751</v>
      </c>
      <c r="P66" t="n">
        <v>3751</v>
      </c>
    </row>
    <row r="67">
      <c r="A67" s="5" t="inlineStr"/>
      <c r="B67" s="5" t="inlineStr"/>
    </row>
    <row r="68">
      <c r="A68" s="5" t="inlineStr">
        <is>
          <t>Kurzfristige Vermögensquote in %</t>
        </is>
      </c>
      <c r="B68" s="5" t="inlineStr">
        <is>
          <t>Current Assets Ratio in %</t>
        </is>
      </c>
      <c r="C68" t="n">
        <v>27.27</v>
      </c>
      <c r="D68" t="n">
        <v>24.06</v>
      </c>
      <c r="E68" t="n">
        <v>27.8</v>
      </c>
      <c r="F68" t="n">
        <v>32.38</v>
      </c>
      <c r="G68" t="n">
        <v>27.7</v>
      </c>
      <c r="H68" t="n">
        <v>35.15</v>
      </c>
      <c r="I68" t="n">
        <v>46.44</v>
      </c>
      <c r="J68" t="n">
        <v>35.74</v>
      </c>
      <c r="K68" t="n">
        <v>32.35</v>
      </c>
      <c r="L68" t="n">
        <v>30.72</v>
      </c>
      <c r="M68" t="n">
        <v>30.08</v>
      </c>
      <c r="N68" t="n">
        <v>28.56</v>
      </c>
      <c r="O68" t="n">
        <v>31.19</v>
      </c>
    </row>
    <row r="69">
      <c r="A69" s="5" t="inlineStr">
        <is>
          <t>Nettogewinn Marge in %</t>
        </is>
      </c>
      <c r="B69" s="5" t="inlineStr">
        <is>
          <t>Net Profit Marge in %</t>
        </is>
      </c>
      <c r="C69" t="n">
        <v>19306.12</v>
      </c>
      <c r="D69" t="n">
        <v>-7335.82</v>
      </c>
      <c r="E69" t="n">
        <v>52137.4</v>
      </c>
      <c r="F69" t="n">
        <v>14100.84</v>
      </c>
      <c r="G69" t="n">
        <v>12947.92</v>
      </c>
      <c r="H69" t="n">
        <v>27557.89</v>
      </c>
      <c r="I69" t="n">
        <v>2929.69</v>
      </c>
      <c r="J69" t="n">
        <v>3671.43</v>
      </c>
      <c r="K69" t="n">
        <v>-5014.39</v>
      </c>
      <c r="L69" t="n">
        <v>-1695.65</v>
      </c>
      <c r="M69" t="n">
        <v>3424.46</v>
      </c>
      <c r="N69" t="n">
        <v>1468.75</v>
      </c>
      <c r="O69" t="n">
        <v>54239.67</v>
      </c>
    </row>
    <row r="70">
      <c r="A70" s="5" t="inlineStr">
        <is>
          <t>Operative Ergebnis Marge in %</t>
        </is>
      </c>
      <c r="B70" s="5" t="inlineStr">
        <is>
          <t>EBIT Marge in %</t>
        </is>
      </c>
      <c r="C70" t="n">
        <v>25129.25</v>
      </c>
      <c r="D70" t="n">
        <v>-7171.64</v>
      </c>
      <c r="E70" t="n">
        <v>56595.42</v>
      </c>
      <c r="F70" t="n">
        <v>19529.41</v>
      </c>
      <c r="G70" t="n">
        <v>19562.5</v>
      </c>
      <c r="H70" t="n">
        <v>21273.68</v>
      </c>
      <c r="I70" t="n">
        <v>13382.81</v>
      </c>
      <c r="J70" t="n">
        <v>10414.29</v>
      </c>
      <c r="K70" t="n">
        <v>-733.8099999999999</v>
      </c>
      <c r="L70" t="n">
        <v>4456.52</v>
      </c>
      <c r="M70" t="n">
        <v>8582.73</v>
      </c>
      <c r="N70" t="n">
        <v>6414.06</v>
      </c>
      <c r="O70" t="n">
        <v>17512.4</v>
      </c>
    </row>
    <row r="71">
      <c r="A71" s="5" t="inlineStr">
        <is>
          <t>Vermögensumsschlag in %</t>
        </is>
      </c>
      <c r="B71" s="5" t="inlineStr">
        <is>
          <t>Asset Turnover in %</t>
        </is>
      </c>
      <c r="C71" t="n">
        <v>0.04</v>
      </c>
      <c r="D71" t="n">
        <v>0.04</v>
      </c>
      <c r="E71" t="n">
        <v>0.04</v>
      </c>
      <c r="F71" t="n">
        <v>0.05</v>
      </c>
      <c r="G71" t="n">
        <v>0.04</v>
      </c>
      <c r="H71" t="n">
        <v>0.05</v>
      </c>
      <c r="I71" t="n">
        <v>0.06</v>
      </c>
      <c r="J71" t="n">
        <v>0.07000000000000001</v>
      </c>
      <c r="K71" t="n">
        <v>0.08</v>
      </c>
      <c r="L71" t="n">
        <v>0.08</v>
      </c>
      <c r="M71" t="n">
        <v>0.07000000000000001</v>
      </c>
      <c r="N71" t="n">
        <v>0.05</v>
      </c>
      <c r="O71" t="n">
        <v>0.06</v>
      </c>
    </row>
    <row r="72">
      <c r="A72" s="5" t="inlineStr">
        <is>
          <t>Langfristige Vermögensquote in %</t>
        </is>
      </c>
      <c r="B72" s="5" t="inlineStr">
        <is>
          <t>Non-Current Assets Ratio in %</t>
        </is>
      </c>
      <c r="C72" t="n">
        <v>72.75</v>
      </c>
      <c r="D72" t="n">
        <v>75.92</v>
      </c>
      <c r="E72" t="n">
        <v>72.2</v>
      </c>
      <c r="F72" t="n">
        <v>67.59999999999999</v>
      </c>
      <c r="G72" t="n">
        <v>72.28</v>
      </c>
      <c r="H72" t="n">
        <v>64.88</v>
      </c>
      <c r="I72" t="n">
        <v>53.56</v>
      </c>
      <c r="J72" t="n">
        <v>64.25</v>
      </c>
      <c r="K72" t="n">
        <v>67.65000000000001</v>
      </c>
      <c r="L72" t="n">
        <v>69.26000000000001</v>
      </c>
      <c r="M72" t="n">
        <v>69.92</v>
      </c>
      <c r="N72" t="n">
        <v>71.42</v>
      </c>
      <c r="O72" t="n">
        <v>68.83</v>
      </c>
    </row>
    <row r="73">
      <c r="A73" s="5" t="inlineStr">
        <is>
          <t>Gesamtkapitalrentabilität</t>
        </is>
      </c>
      <c r="B73" s="5" t="inlineStr">
        <is>
          <t>ROA Return on Assets in %</t>
        </is>
      </c>
      <c r="C73" t="n">
        <v>8.359999999999999</v>
      </c>
      <c r="D73" t="n">
        <v>-3.19</v>
      </c>
      <c r="E73" t="n">
        <v>21.98</v>
      </c>
      <c r="F73" t="n">
        <v>6.6</v>
      </c>
      <c r="G73" t="n">
        <v>5.75</v>
      </c>
      <c r="H73" t="n">
        <v>14.64</v>
      </c>
      <c r="I73" t="n">
        <v>1.88</v>
      </c>
      <c r="J73" t="n">
        <v>2.64</v>
      </c>
      <c r="K73" t="n">
        <v>-3.87</v>
      </c>
      <c r="L73" t="n">
        <v>-1.3</v>
      </c>
      <c r="M73" t="n">
        <v>2.38</v>
      </c>
      <c r="N73" t="n">
        <v>0.78</v>
      </c>
      <c r="O73" t="n">
        <v>33.48</v>
      </c>
    </row>
    <row r="74">
      <c r="A74" s="5" t="inlineStr">
        <is>
          <t>Ertrag des eingesetzten Kapitals</t>
        </is>
      </c>
      <c r="B74" s="5" t="inlineStr">
        <is>
          <t>ROCE Return on Cap. Empl. in %</t>
        </is>
      </c>
      <c r="C74" t="n">
        <v>14.91</v>
      </c>
      <c r="D74" t="n">
        <v>-5.36</v>
      </c>
      <c r="E74" t="n">
        <v>30.97</v>
      </c>
      <c r="F74" t="n">
        <v>12.47</v>
      </c>
      <c r="G74" t="n">
        <v>14.35</v>
      </c>
      <c r="H74" t="n">
        <v>15.89</v>
      </c>
      <c r="I74" t="n">
        <v>17.97</v>
      </c>
      <c r="J74" t="n">
        <v>12.23</v>
      </c>
      <c r="K74" t="n">
        <v>-0.9399999999999999</v>
      </c>
      <c r="L74" t="n">
        <v>5.7</v>
      </c>
      <c r="M74" t="n">
        <v>9.98</v>
      </c>
      <c r="N74" t="n">
        <v>5.24</v>
      </c>
      <c r="O74" t="n">
        <v>22.88</v>
      </c>
    </row>
    <row r="75">
      <c r="A75" s="5" t="inlineStr">
        <is>
          <t>Eigenkapital zu Anlagevermögen</t>
        </is>
      </c>
      <c r="B75" s="5" t="inlineStr">
        <is>
          <t>Equity to Fixed Assets in %</t>
        </is>
      </c>
      <c r="C75" t="n">
        <v>40.58</v>
      </c>
      <c r="D75" t="n">
        <v>35.56</v>
      </c>
      <c r="E75" t="n">
        <v>41.61</v>
      </c>
      <c r="F75" t="n">
        <v>20.98</v>
      </c>
      <c r="G75" t="n">
        <v>13.59</v>
      </c>
      <c r="H75" t="n">
        <v>8.640000000000001</v>
      </c>
      <c r="I75" t="n">
        <v>-21.73</v>
      </c>
      <c r="J75" t="n">
        <v>-12.45</v>
      </c>
      <c r="K75" t="n">
        <v>-9.01</v>
      </c>
      <c r="L75" t="n">
        <v>-10.87</v>
      </c>
      <c r="M75" t="n">
        <v>-11.39</v>
      </c>
      <c r="N75" t="n">
        <v>-4.14</v>
      </c>
      <c r="O75" t="n">
        <v>3.77</v>
      </c>
    </row>
    <row r="76">
      <c r="A76" s="5" t="inlineStr">
        <is>
          <t>Liquidität Dritten Grades</t>
        </is>
      </c>
      <c r="B76" s="5" t="inlineStr">
        <is>
          <t>Current Ratio in %</t>
        </is>
      </c>
      <c r="C76" t="n">
        <v>101.08</v>
      </c>
      <c r="D76" t="n">
        <v>57.57</v>
      </c>
      <c r="E76" t="n">
        <v>121.06</v>
      </c>
      <c r="F76" t="n">
        <v>121.16</v>
      </c>
      <c r="G76" t="n">
        <v>70.22</v>
      </c>
      <c r="H76" t="n">
        <v>121.78</v>
      </c>
      <c r="I76" t="n">
        <v>88.95999999999999</v>
      </c>
      <c r="J76" t="n">
        <v>92.2</v>
      </c>
      <c r="K76" t="n">
        <v>81.95</v>
      </c>
      <c r="L76" t="n">
        <v>76.56999999999999</v>
      </c>
      <c r="M76" t="n">
        <v>74.72</v>
      </c>
      <c r="N76" t="n">
        <v>82.34</v>
      </c>
      <c r="O76" t="n">
        <v>59.12</v>
      </c>
    </row>
    <row r="77">
      <c r="A77" s="5" t="inlineStr">
        <is>
          <t>Operativer Cashflow</t>
        </is>
      </c>
      <c r="B77" s="5" t="inlineStr">
        <is>
          <t>Operating Cashflow in M</t>
        </is>
      </c>
      <c r="C77" t="n">
        <v>33466.9</v>
      </c>
      <c r="D77" t="n">
        <v>31478.44</v>
      </c>
      <c r="E77" t="n">
        <v>28253.06</v>
      </c>
      <c r="F77" t="n">
        <v>20484.8</v>
      </c>
      <c r="G77" t="n">
        <v>16516.38</v>
      </c>
      <c r="H77" t="n">
        <v>14985.06</v>
      </c>
      <c r="I77" t="n">
        <v>15444.5</v>
      </c>
      <c r="J77" t="n">
        <v>11888.25</v>
      </c>
      <c r="K77" t="n">
        <v>7532.250000000001</v>
      </c>
      <c r="L77" t="n">
        <v>9964.35</v>
      </c>
      <c r="M77" t="n">
        <v>9129.450000000001</v>
      </c>
      <c r="N77" t="n">
        <v>6425.1</v>
      </c>
      <c r="O77" t="n">
        <v>21217.35</v>
      </c>
    </row>
    <row r="78">
      <c r="A78" s="5" t="inlineStr">
        <is>
          <t>Aktienrückkauf</t>
        </is>
      </c>
      <c r="B78" s="5" t="inlineStr">
        <is>
          <t>Share Buyback in M</t>
        </is>
      </c>
      <c r="C78" t="n">
        <v>-6</v>
      </c>
      <c r="D78" t="n">
        <v>-6</v>
      </c>
      <c r="E78" t="n">
        <v>-8</v>
      </c>
      <c r="F78" t="n">
        <v>-6</v>
      </c>
      <c r="G78" t="n">
        <v>0</v>
      </c>
      <c r="H78" t="n">
        <v>-6</v>
      </c>
      <c r="I78" t="n">
        <v>-2</v>
      </c>
      <c r="J78" t="n">
        <v>0</v>
      </c>
      <c r="K78" t="n">
        <v>0</v>
      </c>
      <c r="L78" t="n">
        <v>0</v>
      </c>
      <c r="M78" t="n">
        <v>0</v>
      </c>
      <c r="N78" t="n">
        <v>0</v>
      </c>
      <c r="O78" t="n">
        <v>0</v>
      </c>
    </row>
    <row r="79">
      <c r="A79" s="5" t="inlineStr">
        <is>
          <t>Umsatzwachstum 1J in %</t>
        </is>
      </c>
      <c r="B79" s="5" t="inlineStr">
        <is>
          <t>Revenue Growth 1Y in %</t>
        </is>
      </c>
      <c r="C79" t="n">
        <v>9.699999999999999</v>
      </c>
      <c r="D79" t="n">
        <v>2.29</v>
      </c>
      <c r="E79" t="n">
        <v>10.08</v>
      </c>
      <c r="F79" t="n">
        <v>23.96</v>
      </c>
      <c r="G79" t="n">
        <v>1.05</v>
      </c>
      <c r="H79" t="n">
        <v>-25.78</v>
      </c>
      <c r="I79" t="n">
        <v>-8.57</v>
      </c>
      <c r="J79" t="n">
        <v>0.72</v>
      </c>
      <c r="K79" t="n">
        <v>0.72</v>
      </c>
      <c r="L79" t="n">
        <v>-0.72</v>
      </c>
      <c r="M79" t="n">
        <v>8.59</v>
      </c>
      <c r="N79" t="n">
        <v>5.79</v>
      </c>
      <c r="O79" t="inlineStr">
        <is>
          <t>-</t>
        </is>
      </c>
    </row>
    <row r="80">
      <c r="A80" s="5" t="inlineStr">
        <is>
          <t>Umsatzwachstum 3J in %</t>
        </is>
      </c>
      <c r="B80" s="5" t="inlineStr">
        <is>
          <t>Revenue Growth 3Y in %</t>
        </is>
      </c>
      <c r="C80" t="n">
        <v>7.36</v>
      </c>
      <c r="D80" t="n">
        <v>12.11</v>
      </c>
      <c r="E80" t="n">
        <v>11.7</v>
      </c>
      <c r="F80" t="n">
        <v>-0.26</v>
      </c>
      <c r="G80" t="n">
        <v>-11.1</v>
      </c>
      <c r="H80" t="n">
        <v>-11.21</v>
      </c>
      <c r="I80" t="n">
        <v>-2.38</v>
      </c>
      <c r="J80" t="n">
        <v>0.24</v>
      </c>
      <c r="K80" t="n">
        <v>2.86</v>
      </c>
      <c r="L80" t="n">
        <v>4.55</v>
      </c>
      <c r="M80" t="n">
        <v>4.79</v>
      </c>
      <c r="N80" t="inlineStr">
        <is>
          <t>-</t>
        </is>
      </c>
      <c r="O80" t="inlineStr">
        <is>
          <t>-</t>
        </is>
      </c>
    </row>
    <row r="81">
      <c r="A81" s="5" t="inlineStr">
        <is>
          <t>Umsatzwachstum 5J in %</t>
        </is>
      </c>
      <c r="B81" s="5" t="inlineStr">
        <is>
          <t>Revenue Growth 5Y in %</t>
        </is>
      </c>
      <c r="C81" t="n">
        <v>9.42</v>
      </c>
      <c r="D81" t="n">
        <v>2.32</v>
      </c>
      <c r="E81" t="n">
        <v>0.15</v>
      </c>
      <c r="F81" t="n">
        <v>-1.72</v>
      </c>
      <c r="G81" t="n">
        <v>-6.37</v>
      </c>
      <c r="H81" t="n">
        <v>-6.73</v>
      </c>
      <c r="I81" t="n">
        <v>0.15</v>
      </c>
      <c r="J81" t="n">
        <v>3.02</v>
      </c>
      <c r="K81" t="n">
        <v>2.88</v>
      </c>
      <c r="L81" t="inlineStr">
        <is>
          <t>-</t>
        </is>
      </c>
      <c r="M81" t="inlineStr">
        <is>
          <t>-</t>
        </is>
      </c>
      <c r="N81" t="inlineStr">
        <is>
          <t>-</t>
        </is>
      </c>
      <c r="O81" t="inlineStr">
        <is>
          <t>-</t>
        </is>
      </c>
    </row>
    <row r="82">
      <c r="A82" s="5" t="inlineStr">
        <is>
          <t>Umsatzwachstum 10J in %</t>
        </is>
      </c>
      <c r="B82" s="5" t="inlineStr">
        <is>
          <t>Revenue Growth 10Y in %</t>
        </is>
      </c>
      <c r="C82" t="n">
        <v>1.34</v>
      </c>
      <c r="D82" t="n">
        <v>1.23</v>
      </c>
      <c r="E82" t="n">
        <v>1.58</v>
      </c>
      <c r="F82" t="n">
        <v>0.58</v>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Gewinnwachstum 1J in %</t>
        </is>
      </c>
      <c r="B83" s="5" t="inlineStr">
        <is>
          <t>Earnings Growth 1Y in %</t>
        </is>
      </c>
      <c r="C83" t="n">
        <v>-388.71</v>
      </c>
      <c r="D83" t="n">
        <v>-114.39</v>
      </c>
      <c r="E83" t="n">
        <v>307.03</v>
      </c>
      <c r="F83" t="n">
        <v>35</v>
      </c>
      <c r="G83" t="n">
        <v>-52.52</v>
      </c>
      <c r="H83" t="n">
        <v>598.13</v>
      </c>
      <c r="I83" t="n">
        <v>-27.04</v>
      </c>
      <c r="J83" t="n">
        <v>-173.74</v>
      </c>
      <c r="K83" t="n">
        <v>197.86</v>
      </c>
      <c r="L83" t="n">
        <v>-149.16</v>
      </c>
      <c r="M83" t="n">
        <v>153.19</v>
      </c>
      <c r="N83" t="n">
        <v>-97.14</v>
      </c>
      <c r="O83" t="inlineStr">
        <is>
          <t>-</t>
        </is>
      </c>
    </row>
    <row r="84">
      <c r="A84" s="5" t="inlineStr">
        <is>
          <t>Gewinnwachstum 3J in %</t>
        </is>
      </c>
      <c r="B84" s="5" t="inlineStr">
        <is>
          <t>Earnings Growth 3Y in %</t>
        </is>
      </c>
      <c r="C84" t="n">
        <v>-65.36</v>
      </c>
      <c r="D84" t="n">
        <v>75.88</v>
      </c>
      <c r="E84" t="n">
        <v>96.5</v>
      </c>
      <c r="F84" t="n">
        <v>193.54</v>
      </c>
      <c r="G84" t="n">
        <v>172.86</v>
      </c>
      <c r="H84" t="n">
        <v>132.45</v>
      </c>
      <c r="I84" t="n">
        <v>-0.97</v>
      </c>
      <c r="J84" t="n">
        <v>-41.68</v>
      </c>
      <c r="K84" t="n">
        <v>67.3</v>
      </c>
      <c r="L84" t="n">
        <v>-31.04</v>
      </c>
      <c r="M84" t="n">
        <v>18.68</v>
      </c>
      <c r="N84" t="inlineStr">
        <is>
          <t>-</t>
        </is>
      </c>
      <c r="O84" t="inlineStr">
        <is>
          <t>-</t>
        </is>
      </c>
    </row>
    <row r="85">
      <c r="A85" s="5" t="inlineStr">
        <is>
          <t>Gewinnwachstum 5J in %</t>
        </is>
      </c>
      <c r="B85" s="5" t="inlineStr">
        <is>
          <t>Earnings Growth 5Y in %</t>
        </is>
      </c>
      <c r="C85" t="n">
        <v>-42.72</v>
      </c>
      <c r="D85" t="n">
        <v>154.65</v>
      </c>
      <c r="E85" t="n">
        <v>172.12</v>
      </c>
      <c r="F85" t="n">
        <v>75.97</v>
      </c>
      <c r="G85" t="n">
        <v>108.54</v>
      </c>
      <c r="H85" t="n">
        <v>89.20999999999999</v>
      </c>
      <c r="I85" t="n">
        <v>0.22</v>
      </c>
      <c r="J85" t="n">
        <v>-13.8</v>
      </c>
      <c r="K85" t="n">
        <v>20.95</v>
      </c>
      <c r="L85" t="inlineStr">
        <is>
          <t>-</t>
        </is>
      </c>
      <c r="M85" t="inlineStr">
        <is>
          <t>-</t>
        </is>
      </c>
      <c r="N85" t="inlineStr">
        <is>
          <t>-</t>
        </is>
      </c>
      <c r="O85" t="inlineStr">
        <is>
          <t>-</t>
        </is>
      </c>
    </row>
    <row r="86">
      <c r="A86" s="5" t="inlineStr">
        <is>
          <t>Gewinnwachstum 10J in %</t>
        </is>
      </c>
      <c r="B86" s="5" t="inlineStr">
        <is>
          <t>Earnings Growth 10Y in %</t>
        </is>
      </c>
      <c r="C86" t="n">
        <v>23.25</v>
      </c>
      <c r="D86" t="n">
        <v>77.44</v>
      </c>
      <c r="E86" t="n">
        <v>79.16</v>
      </c>
      <c r="F86" t="n">
        <v>48.46</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PEG Ratio</t>
        </is>
      </c>
      <c r="B87" s="5" t="inlineStr">
        <is>
          <t>KGW Kurs/Gewinn/Wachstum</t>
        </is>
      </c>
      <c r="C87" t="n">
        <v>-0.6899999999999999</v>
      </c>
      <c r="D87" t="n">
        <v>0.41</v>
      </c>
      <c r="E87" t="n">
        <v>0.05</v>
      </c>
      <c r="F87" t="n">
        <v>0.32</v>
      </c>
      <c r="G87" t="n">
        <v>0.21</v>
      </c>
      <c r="H87" t="n">
        <v>0.1</v>
      </c>
      <c r="I87" t="n">
        <v>263.64</v>
      </c>
      <c r="J87" t="n">
        <v>-2.32</v>
      </c>
      <c r="K87" t="inlineStr">
        <is>
          <t>-</t>
        </is>
      </c>
      <c r="L87" t="inlineStr">
        <is>
          <t>-</t>
        </is>
      </c>
      <c r="M87" t="inlineStr">
        <is>
          <t>-</t>
        </is>
      </c>
      <c r="N87" t="inlineStr">
        <is>
          <t>-</t>
        </is>
      </c>
      <c r="O87" t="inlineStr">
        <is>
          <t>-</t>
        </is>
      </c>
    </row>
    <row r="88">
      <c r="A88" s="5" t="inlineStr">
        <is>
          <t>EBIT-Wachstum 1J in %</t>
        </is>
      </c>
      <c r="B88" s="5" t="inlineStr">
        <is>
          <t>EBIT Growth 1Y in %</t>
        </is>
      </c>
      <c r="C88" t="n">
        <v>-484.39</v>
      </c>
      <c r="D88" t="n">
        <v>-112.96</v>
      </c>
      <c r="E88" t="n">
        <v>219.02</v>
      </c>
      <c r="F88" t="n">
        <v>23.75</v>
      </c>
      <c r="G88" t="n">
        <v>-7.08</v>
      </c>
      <c r="H88" t="n">
        <v>17.98</v>
      </c>
      <c r="I88" t="n">
        <v>17.49</v>
      </c>
      <c r="J88" t="n">
        <v>-1529.41</v>
      </c>
      <c r="K88" t="n">
        <v>-116.59</v>
      </c>
      <c r="L88" t="n">
        <v>-48.45</v>
      </c>
      <c r="M88" t="n">
        <v>45.31</v>
      </c>
      <c r="N88" t="n">
        <v>-61.26</v>
      </c>
      <c r="O88" t="inlineStr">
        <is>
          <t>-</t>
        </is>
      </c>
    </row>
    <row r="89">
      <c r="A89" s="5" t="inlineStr">
        <is>
          <t>EBIT-Wachstum 3J in %</t>
        </is>
      </c>
      <c r="B89" s="5" t="inlineStr">
        <is>
          <t>EBIT Growth 3Y in %</t>
        </is>
      </c>
      <c r="C89" t="n">
        <v>-126.11</v>
      </c>
      <c r="D89" t="n">
        <v>43.27</v>
      </c>
      <c r="E89" t="n">
        <v>78.56</v>
      </c>
      <c r="F89" t="n">
        <v>11.55</v>
      </c>
      <c r="G89" t="n">
        <v>9.460000000000001</v>
      </c>
      <c r="H89" t="n">
        <v>-497.98</v>
      </c>
      <c r="I89" t="n">
        <v>-542.84</v>
      </c>
      <c r="J89" t="n">
        <v>-564.8200000000001</v>
      </c>
      <c r="K89" t="n">
        <v>-39.91</v>
      </c>
      <c r="L89" t="n">
        <v>-21.47</v>
      </c>
      <c r="M89" t="n">
        <v>-5.32</v>
      </c>
      <c r="N89" t="inlineStr">
        <is>
          <t>-</t>
        </is>
      </c>
      <c r="O89" t="inlineStr">
        <is>
          <t>-</t>
        </is>
      </c>
    </row>
    <row r="90">
      <c r="A90" s="5" t="inlineStr">
        <is>
          <t>EBIT-Wachstum 5J in %</t>
        </is>
      </c>
      <c r="B90" s="5" t="inlineStr">
        <is>
          <t>EBIT Growth 5Y in %</t>
        </is>
      </c>
      <c r="C90" t="n">
        <v>-72.33</v>
      </c>
      <c r="D90" t="n">
        <v>28.14</v>
      </c>
      <c r="E90" t="n">
        <v>54.23</v>
      </c>
      <c r="F90" t="n">
        <v>-295.45</v>
      </c>
      <c r="G90" t="n">
        <v>-323.52</v>
      </c>
      <c r="H90" t="n">
        <v>-331.8</v>
      </c>
      <c r="I90" t="n">
        <v>-326.33</v>
      </c>
      <c r="J90" t="n">
        <v>-342.08</v>
      </c>
      <c r="K90" t="n">
        <v>-36.2</v>
      </c>
      <c r="L90" t="inlineStr">
        <is>
          <t>-</t>
        </is>
      </c>
      <c r="M90" t="inlineStr">
        <is>
          <t>-</t>
        </is>
      </c>
      <c r="N90" t="inlineStr">
        <is>
          <t>-</t>
        </is>
      </c>
      <c r="O90" t="inlineStr">
        <is>
          <t>-</t>
        </is>
      </c>
    </row>
    <row r="91">
      <c r="A91" s="5" t="inlineStr">
        <is>
          <t>EBIT-Wachstum 10J in %</t>
        </is>
      </c>
      <c r="B91" s="5" t="inlineStr">
        <is>
          <t>EBIT Growth 10Y in %</t>
        </is>
      </c>
      <c r="C91" t="n">
        <v>-202.06</v>
      </c>
      <c r="D91" t="n">
        <v>-149.09</v>
      </c>
      <c r="E91" t="n">
        <v>-143.92</v>
      </c>
      <c r="F91" t="n">
        <v>-165.83</v>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Op.Cashflow Wachstum 1J in %</t>
        </is>
      </c>
      <c r="B92" s="5" t="inlineStr">
        <is>
          <t>Op.Cashflow Wachstum 1Y in %</t>
        </is>
      </c>
      <c r="C92" t="n">
        <v>5.97</v>
      </c>
      <c r="D92" t="n">
        <v>11.05</v>
      </c>
      <c r="E92" t="n">
        <v>37.32</v>
      </c>
      <c r="F92" t="n">
        <v>23.62</v>
      </c>
      <c r="G92" t="n">
        <v>10.22</v>
      </c>
      <c r="H92" t="n">
        <v>-3.29</v>
      </c>
      <c r="I92" t="n">
        <v>29.77</v>
      </c>
      <c r="J92" t="n">
        <v>57.83</v>
      </c>
      <c r="K92" t="n">
        <v>-24.41</v>
      </c>
      <c r="L92" t="n">
        <v>9.15</v>
      </c>
      <c r="M92" t="n">
        <v>42.09</v>
      </c>
      <c r="N92" t="n">
        <v>-69.72</v>
      </c>
      <c r="O92" t="inlineStr">
        <is>
          <t>-</t>
        </is>
      </c>
    </row>
    <row r="93">
      <c r="A93" s="5" t="inlineStr">
        <is>
          <t>Op.Cashflow Wachstum 3J in %</t>
        </is>
      </c>
      <c r="B93" s="5" t="inlineStr">
        <is>
          <t>Op.Cashflow Wachstum 3Y in %</t>
        </is>
      </c>
      <c r="C93" t="n">
        <v>18.11</v>
      </c>
      <c r="D93" t="n">
        <v>24</v>
      </c>
      <c r="E93" t="n">
        <v>23.72</v>
      </c>
      <c r="F93" t="n">
        <v>10.18</v>
      </c>
      <c r="G93" t="n">
        <v>12.23</v>
      </c>
      <c r="H93" t="n">
        <v>28.1</v>
      </c>
      <c r="I93" t="n">
        <v>21.06</v>
      </c>
      <c r="J93" t="n">
        <v>14.19</v>
      </c>
      <c r="K93" t="n">
        <v>8.94</v>
      </c>
      <c r="L93" t="n">
        <v>-6.16</v>
      </c>
      <c r="M93" t="n">
        <v>-9.210000000000001</v>
      </c>
      <c r="N93" t="inlineStr">
        <is>
          <t>-</t>
        </is>
      </c>
      <c r="O93" t="inlineStr">
        <is>
          <t>-</t>
        </is>
      </c>
    </row>
    <row r="94">
      <c r="A94" s="5" t="inlineStr">
        <is>
          <t>Op.Cashflow Wachstum 5J in %</t>
        </is>
      </c>
      <c r="B94" s="5" t="inlineStr">
        <is>
          <t>Op.Cashflow Wachstum 5Y in %</t>
        </is>
      </c>
      <c r="C94" t="n">
        <v>17.64</v>
      </c>
      <c r="D94" t="n">
        <v>15.78</v>
      </c>
      <c r="E94" t="n">
        <v>19.53</v>
      </c>
      <c r="F94" t="n">
        <v>23.63</v>
      </c>
      <c r="G94" t="n">
        <v>14.02</v>
      </c>
      <c r="H94" t="n">
        <v>13.81</v>
      </c>
      <c r="I94" t="n">
        <v>22.89</v>
      </c>
      <c r="J94" t="n">
        <v>2.99</v>
      </c>
      <c r="K94" t="n">
        <v>-8.58</v>
      </c>
      <c r="L94" t="inlineStr">
        <is>
          <t>-</t>
        </is>
      </c>
      <c r="M94" t="inlineStr">
        <is>
          <t>-</t>
        </is>
      </c>
      <c r="N94" t="inlineStr">
        <is>
          <t>-</t>
        </is>
      </c>
      <c r="O94" t="inlineStr">
        <is>
          <t>-</t>
        </is>
      </c>
    </row>
    <row r="95">
      <c r="A95" s="5" t="inlineStr">
        <is>
          <t>Op.Cashflow Wachstum 10J in %</t>
        </is>
      </c>
      <c r="B95" s="5" t="inlineStr">
        <is>
          <t>Op.Cashflow Wachstum 10Y in %</t>
        </is>
      </c>
      <c r="C95" t="n">
        <v>15.72</v>
      </c>
      <c r="D95" t="n">
        <v>19.34</v>
      </c>
      <c r="E95" t="n">
        <v>11.26</v>
      </c>
      <c r="F95" t="n">
        <v>7.53</v>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Working Capital in Mio</t>
        </is>
      </c>
      <c r="B96" s="5" t="inlineStr">
        <is>
          <t>Working Capital in M</t>
        </is>
      </c>
      <c r="C96" t="n">
        <v>9.9</v>
      </c>
      <c r="D96" t="n">
        <v>-546.3</v>
      </c>
      <c r="E96" t="n">
        <v>150.3</v>
      </c>
      <c r="F96" t="n">
        <v>143.8</v>
      </c>
      <c r="G96" t="n">
        <v>-253.9</v>
      </c>
      <c r="H96" t="n">
        <v>112.4</v>
      </c>
      <c r="I96" t="n">
        <v>-115.2</v>
      </c>
      <c r="J96" t="n">
        <v>-58.9</v>
      </c>
      <c r="K96" t="n">
        <v>-128.2</v>
      </c>
      <c r="L96" t="n">
        <v>-169.4</v>
      </c>
      <c r="M96" t="n">
        <v>-203.6</v>
      </c>
      <c r="N96" t="n">
        <v>-146.8</v>
      </c>
      <c r="O96" t="n">
        <v>-422.6</v>
      </c>
      <c r="P96" t="n">
        <v>-422.6</v>
      </c>
    </row>
  </sheetData>
  <pageMargins bottom="1" footer="0.5" header="0.5" left="0.75" right="0.75" top="1"/>
</worksheet>
</file>

<file path=xl/worksheets/sheet75.xml><?xml version="1.0" encoding="utf-8"?>
<worksheet xmlns="http://schemas.openxmlformats.org/spreadsheetml/2006/main">
  <sheetPr>
    <outlinePr summaryBelow="1" summaryRight="1"/>
    <pageSetUpPr/>
  </sheetPr>
  <dimension ref="A1:L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RIGHTMOVE PLC    LS  001 </t>
        </is>
      </c>
      <c r="B1" s="2" t="inlineStr">
        <is>
          <t>WKN: A2NB0W  ISIN: GB00BGDT3G23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t>
        </is>
      </c>
      <c r="G4" t="inlineStr">
        <is>
          <t>28.02.2020</t>
        </is>
      </c>
      <c r="H4" t="inlineStr">
        <is>
          <t>Preliminary Results</t>
        </is>
      </c>
      <c r="J4" t="inlineStr">
        <is>
          <t>Kayne Anderson Rudnick Investment Management, LLC</t>
        </is>
      </c>
      <c r="L4" t="inlineStr">
        <is>
          <t>8,16%</t>
        </is>
      </c>
    </row>
    <row r="5">
      <c r="A5" s="5" t="inlineStr">
        <is>
          <t>Ticker</t>
        </is>
      </c>
      <c r="B5" t="inlineStr">
        <is>
          <t>3JDA</t>
        </is>
      </c>
      <c r="C5" s="5" t="inlineStr">
        <is>
          <t>Fax</t>
        </is>
      </c>
      <c r="D5" s="5" t="inlineStr"/>
      <c r="E5" t="inlineStr">
        <is>
          <t>-</t>
        </is>
      </c>
      <c r="G5" t="inlineStr">
        <is>
          <t>27.03.2020</t>
        </is>
      </c>
      <c r="H5" t="inlineStr">
        <is>
          <t>Publication Of Annual Report</t>
        </is>
      </c>
      <c r="J5" t="inlineStr">
        <is>
          <t>BlackRock Inc</t>
        </is>
      </c>
      <c r="L5" t="inlineStr">
        <is>
          <t>5,72%</t>
        </is>
      </c>
    </row>
    <row r="6">
      <c r="A6" s="5" t="inlineStr">
        <is>
          <t>Gelistet Seit / Listed Since</t>
        </is>
      </c>
      <c r="B6" t="inlineStr">
        <is>
          <t>-</t>
        </is>
      </c>
      <c r="C6" s="5" t="inlineStr">
        <is>
          <t>Internet</t>
        </is>
      </c>
      <c r="D6" s="5" t="inlineStr"/>
      <c r="E6" t="inlineStr">
        <is>
          <t>http://www.rightmove.co.uk/</t>
        </is>
      </c>
      <c r="G6" t="inlineStr">
        <is>
          <t>04.05.2020</t>
        </is>
      </c>
      <c r="H6" t="inlineStr">
        <is>
          <t>Annual General Meeting</t>
        </is>
      </c>
      <c r="J6" t="inlineStr">
        <is>
          <t>Marathon Asset Management LLP</t>
        </is>
      </c>
      <c r="L6" t="inlineStr">
        <is>
          <t>6,76%</t>
        </is>
      </c>
    </row>
    <row r="7">
      <c r="A7" s="5" t="inlineStr">
        <is>
          <t>Nominalwert / Nominal Value</t>
        </is>
      </c>
      <c r="B7" t="inlineStr">
        <is>
          <t>-</t>
        </is>
      </c>
      <c r="C7" s="5" t="inlineStr">
        <is>
          <t>Inv. Relations Telefon / Phone</t>
        </is>
      </c>
      <c r="D7" s="5" t="inlineStr"/>
      <c r="E7" t="inlineStr">
        <is>
          <t>+44-20-70870605</t>
        </is>
      </c>
      <c r="G7" t="inlineStr">
        <is>
          <t>29.05.2020</t>
        </is>
      </c>
      <c r="H7" t="inlineStr">
        <is>
          <t>Dividend Payout</t>
        </is>
      </c>
      <c r="J7" t="inlineStr">
        <is>
          <t>Baillie Gifford &amp; Company Limited</t>
        </is>
      </c>
      <c r="L7" t="inlineStr">
        <is>
          <t>6,70%</t>
        </is>
      </c>
    </row>
    <row r="8">
      <c r="A8" s="5" t="inlineStr">
        <is>
          <t>Land / Country</t>
        </is>
      </c>
      <c r="B8" t="inlineStr">
        <is>
          <t>Großbritannien</t>
        </is>
      </c>
      <c r="C8" s="5" t="inlineStr">
        <is>
          <t>Inv. Relations E-Mail</t>
        </is>
      </c>
      <c r="D8" s="5" t="inlineStr"/>
      <c r="E8" t="inlineStr">
        <is>
          <t>Investor.relations@rightmove.co.uk</t>
        </is>
      </c>
      <c r="G8" t="inlineStr">
        <is>
          <t>31.07.2020</t>
        </is>
      </c>
      <c r="H8" t="inlineStr">
        <is>
          <t>Score Half Year</t>
        </is>
      </c>
      <c r="J8" t="inlineStr">
        <is>
          <t>Standard Life Investments Ltd - Vidacos Nominees\HSBC</t>
        </is>
      </c>
      <c r="L8" t="inlineStr">
        <is>
          <t>5,17%</t>
        </is>
      </c>
    </row>
    <row r="9">
      <c r="A9" s="5" t="inlineStr">
        <is>
          <t>Währung / Currency</t>
        </is>
      </c>
      <c r="B9" t="inlineStr">
        <is>
          <t>GBP</t>
        </is>
      </c>
      <c r="C9" s="5" t="inlineStr">
        <is>
          <t>Kontaktperson / Contact Person</t>
        </is>
      </c>
      <c r="D9" s="5" t="inlineStr"/>
      <c r="E9" t="inlineStr">
        <is>
          <t>-</t>
        </is>
      </c>
      <c r="J9" t="inlineStr">
        <is>
          <t>Generation Investment Management LLP</t>
        </is>
      </c>
      <c r="L9" t="inlineStr">
        <is>
          <t>5,15%</t>
        </is>
      </c>
    </row>
    <row r="10">
      <c r="A10" s="5" t="inlineStr">
        <is>
          <t>Branche / Industry</t>
        </is>
      </c>
      <c r="B10" t="inlineStr">
        <is>
          <t>Entertainment / Services</t>
        </is>
      </c>
      <c r="C10" s="5" t="inlineStr"/>
      <c r="D10" s="5" t="inlineStr"/>
      <c r="J10" t="inlineStr">
        <is>
          <t>Axa Investment Managers SA</t>
        </is>
      </c>
      <c r="L10" t="inlineStr">
        <is>
          <t>5,07%</t>
        </is>
      </c>
    </row>
    <row r="11">
      <c r="A11" s="5" t="inlineStr">
        <is>
          <t>Sektor / Sector</t>
        </is>
      </c>
      <c r="B11" t="inlineStr">
        <is>
          <t>Media / Entertainment / Leisure</t>
        </is>
      </c>
      <c r="J11" t="inlineStr">
        <is>
          <t>Freefloat</t>
        </is>
      </c>
      <c r="L11" t="inlineStr">
        <is>
          <t>57,27%</t>
        </is>
      </c>
    </row>
    <row r="12">
      <c r="A12" s="5" t="inlineStr">
        <is>
          <t>Typ / Genre</t>
        </is>
      </c>
      <c r="B12" t="inlineStr">
        <is>
          <t>Stammaktie</t>
        </is>
      </c>
    </row>
    <row r="13">
      <c r="A13" s="5" t="inlineStr">
        <is>
          <t>Adresse / Address</t>
        </is>
      </c>
      <c r="B13" t="inlineStr">
        <is>
          <t>Rightmove plcTurnberry House, 30 Caldecotte Lake Drive, Caldecotte  UK-Milton Keynes, MK7 8LE</t>
        </is>
      </c>
    </row>
    <row r="14">
      <c r="A14" s="5" t="inlineStr">
        <is>
          <t>Management</t>
        </is>
      </c>
      <c r="B14" t="inlineStr">
        <is>
          <t>Peter Brooks-Johnson, Robyn Perriss, Sandra Odeel</t>
        </is>
      </c>
    </row>
    <row r="15">
      <c r="A15" s="5" t="inlineStr">
        <is>
          <t>Aufsichtsrat / Board</t>
        </is>
      </c>
      <c r="B15" t="inlineStr">
        <is>
          <t>Andrew Fisher, Peter Brooks-Johnson, Robyn Perriss (bis Q2 2020), Jacqueline de Rojas, Rakhi Goss-Custard, Andrew Findlay, Lorna Tilbian, Amit Tiwari, Sandra Odell</t>
        </is>
      </c>
    </row>
    <row r="16">
      <c r="A16" s="5" t="inlineStr">
        <is>
          <t>Beschreibung</t>
        </is>
      </c>
      <c r="B16" t="inlineStr">
        <is>
          <t>Rightmove plc betreibt mit Rightmove.co.uk eines der grössten Internet-Immobilienportale in Grossbritannien. Die Geschäftssegmente sind in Agentur, Neubauten und sonstige Dienstleistungen strukturiert. Gegen eine Monatsgebühr haben die gewerblichen Anzeigenkunden die Möglichkeit, ihre Wohnungen und Häuser auf der Webseite sowie auf der mobilen Plattform ausführlich zu publizieren und zum Kauf oder zum Mieten anzubieten. Der Verkauf von Immobilien durch Privatpersonen ist nicht gestattet. Zum Kundenkreis zählen Immobilienmakler, Wohnungsbaugesellschaften wie auch ausländische Wohnungsagenturen. Mit rund eine Million ständig verfügbaren Objekten zählt Rightmove.co.uk zu den beliebtesten Webseiten in Grossbritannien. Rightmove.co.uk wurde im Jahr 2000 von den vier Unternehmensagenturen Countrywide, Connells, Halifax und Royal und Sun Alliance gegründet. Copyright 2014 FINANCE BASE AG</t>
        </is>
      </c>
    </row>
    <row r="17">
      <c r="A17" s="5" t="inlineStr">
        <is>
          <t>Profile</t>
        </is>
      </c>
      <c r="B17" t="inlineStr">
        <is>
          <t>Rightmove plc operates Rightmove.co.uk one of the largest Internet real estate portals in the UK. The business segments are structured in agency, new buildings and other services. For a monthly fee, commercial advertisers the opportunity their homes have to be published in detail on the website as well as on the mobile platform and offer to buy or to rent. The sale of real estate by individuals is not permitted. Its clients include real estate agents, housing associations and foreign housing agencies also. With approximately one million constantly available objects Rightmove.co.uk is one of the most popular Web sites in the United Kingdom. Rightmove.co.uk was founded in 2000 by the four enterprise agencies Countrywide, Connells, Halifax and Royal and Sun Alliance.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inlineStr"/>
    </row>
    <row r="20">
      <c r="A20" s="5" t="inlineStr">
        <is>
          <t>Umsatz</t>
        </is>
      </c>
      <c r="B20" s="5" t="inlineStr">
        <is>
          <t>Revenue</t>
        </is>
      </c>
      <c r="C20" t="n">
        <v>289.3</v>
      </c>
      <c r="D20" t="n">
        <v>267.8</v>
      </c>
      <c r="E20" t="n">
        <v>243.3</v>
      </c>
      <c r="F20" t="n">
        <v>220</v>
      </c>
      <c r="G20" t="n">
        <v>192.1</v>
      </c>
      <c r="H20" t="n">
        <v>167</v>
      </c>
      <c r="I20" t="n">
        <v>139.9</v>
      </c>
      <c r="J20" t="n">
        <v>119.4</v>
      </c>
      <c r="K20" t="n">
        <v>97</v>
      </c>
    </row>
    <row r="21">
      <c r="A21" s="5" t="inlineStr">
        <is>
          <t>Operatives Ergebnis (EBIT)</t>
        </is>
      </c>
      <c r="B21" s="5" t="inlineStr">
        <is>
          <t>EBIT Earning Before Interest &amp; Tax</t>
        </is>
      </c>
      <c r="C21" t="n">
        <v>213.7</v>
      </c>
      <c r="D21" t="n">
        <v>198.6</v>
      </c>
      <c r="E21" t="n">
        <v>178.3</v>
      </c>
      <c r="F21" t="n">
        <v>161.6</v>
      </c>
      <c r="G21" t="n">
        <v>137.2</v>
      </c>
      <c r="H21" t="n">
        <v>122.1</v>
      </c>
      <c r="I21" t="n">
        <v>97</v>
      </c>
      <c r="J21" t="n">
        <v>83.09999999999999</v>
      </c>
      <c r="K21" t="n">
        <v>62.7</v>
      </c>
    </row>
    <row r="22">
      <c r="A22" s="5" t="inlineStr">
        <is>
          <t>Finanzergebnis</t>
        </is>
      </c>
      <c r="B22" s="5" t="inlineStr">
        <is>
          <t>Financial Result</t>
        </is>
      </c>
      <c r="C22" t="n">
        <v>-0.1</v>
      </c>
      <c r="D22" t="inlineStr">
        <is>
          <t>-</t>
        </is>
      </c>
      <c r="E22" t="inlineStr">
        <is>
          <t>-</t>
        </is>
      </c>
      <c r="F22" t="inlineStr">
        <is>
          <t>-</t>
        </is>
      </c>
      <c r="G22" t="n">
        <v>-0.1</v>
      </c>
      <c r="H22" t="n">
        <v>-0.1</v>
      </c>
      <c r="I22" t="inlineStr">
        <is>
          <t>-</t>
        </is>
      </c>
      <c r="J22" t="n">
        <v>0.1</v>
      </c>
      <c r="K22" t="inlineStr">
        <is>
          <t>-</t>
        </is>
      </c>
    </row>
    <row r="23">
      <c r="A23" s="5" t="inlineStr">
        <is>
          <t>Ergebnis vor Steuer (EBT)</t>
        </is>
      </c>
      <c r="B23" s="5" t="inlineStr">
        <is>
          <t>EBT Earning Before Tax</t>
        </is>
      </c>
      <c r="C23" t="n">
        <v>213.6</v>
      </c>
      <c r="D23" t="n">
        <v>198.6</v>
      </c>
      <c r="E23" t="n">
        <v>178.3</v>
      </c>
      <c r="F23" t="n">
        <v>161.6</v>
      </c>
      <c r="G23" t="n">
        <v>137.1</v>
      </c>
      <c r="H23" t="n">
        <v>122</v>
      </c>
      <c r="I23" t="n">
        <v>97</v>
      </c>
      <c r="J23" t="n">
        <v>83.2</v>
      </c>
      <c r="K23" t="n">
        <v>62.7</v>
      </c>
    </row>
    <row r="24">
      <c r="A24" s="5" t="inlineStr">
        <is>
          <t>Ergebnis nach Steuer</t>
        </is>
      </c>
      <c r="B24" s="5" t="inlineStr">
        <is>
          <t>Earnings after tax</t>
        </is>
      </c>
      <c r="C24" t="n">
        <v>173.1</v>
      </c>
      <c r="D24" t="n">
        <v>160.5</v>
      </c>
      <c r="E24" t="n">
        <v>144.1</v>
      </c>
      <c r="F24" t="n">
        <v>129.5</v>
      </c>
      <c r="G24" t="n">
        <v>109.5</v>
      </c>
      <c r="H24" t="n">
        <v>96.2</v>
      </c>
      <c r="I24" t="n">
        <v>74.3</v>
      </c>
      <c r="J24" t="n">
        <v>62.6</v>
      </c>
      <c r="K24" t="n">
        <v>46.1</v>
      </c>
    </row>
    <row r="25">
      <c r="A25" s="5" t="inlineStr">
        <is>
          <t>Minderheitenanteil</t>
        </is>
      </c>
      <c r="B25" s="5" t="inlineStr">
        <is>
          <t>Minority Share</t>
        </is>
      </c>
      <c r="C25" t="inlineStr">
        <is>
          <t>-</t>
        </is>
      </c>
      <c r="D25" t="inlineStr">
        <is>
          <t>-</t>
        </is>
      </c>
      <c r="E25" t="inlineStr">
        <is>
          <t>-</t>
        </is>
      </c>
      <c r="F25" t="inlineStr">
        <is>
          <t>-</t>
        </is>
      </c>
      <c r="G25" t="inlineStr">
        <is>
          <t>-</t>
        </is>
      </c>
      <c r="H25" t="inlineStr">
        <is>
          <t>-</t>
        </is>
      </c>
      <c r="I25" t="inlineStr">
        <is>
          <t>-</t>
        </is>
      </c>
      <c r="J25" t="inlineStr">
        <is>
          <t>-</t>
        </is>
      </c>
      <c r="K25" t="inlineStr">
        <is>
          <t>-</t>
        </is>
      </c>
    </row>
    <row r="26">
      <c r="A26" s="5" t="inlineStr">
        <is>
          <t>Jahresüberschuss/-fehlbetrag</t>
        </is>
      </c>
      <c r="B26" s="5" t="inlineStr">
        <is>
          <t>Net Profit</t>
        </is>
      </c>
      <c r="C26" t="n">
        <v>173.1</v>
      </c>
      <c r="D26" t="n">
        <v>160.5</v>
      </c>
      <c r="E26" t="n">
        <v>144.1</v>
      </c>
      <c r="F26" t="n">
        <v>129.5</v>
      </c>
      <c r="G26" t="n">
        <v>109.5</v>
      </c>
      <c r="H26" t="n">
        <v>96.2</v>
      </c>
      <c r="I26" t="n">
        <v>74.3</v>
      </c>
      <c r="J26" t="n">
        <v>62.6</v>
      </c>
      <c r="K26" t="n">
        <v>46.5</v>
      </c>
    </row>
    <row r="27">
      <c r="A27" s="5" t="inlineStr">
        <is>
          <t>Summe Umlaufvermögen</t>
        </is>
      </c>
      <c r="B27" s="5" t="inlineStr">
        <is>
          <t>Current Assets</t>
        </is>
      </c>
      <c r="C27" t="n">
        <v>60.7</v>
      </c>
      <c r="D27" t="n">
        <v>42.8</v>
      </c>
      <c r="E27" t="n">
        <v>60.1</v>
      </c>
      <c r="F27" t="n">
        <v>47.7</v>
      </c>
      <c r="G27" t="n">
        <v>39.9</v>
      </c>
      <c r="H27" t="n">
        <v>35.5</v>
      </c>
      <c r="I27" t="n">
        <v>29.6</v>
      </c>
      <c r="J27" t="n">
        <v>25.6</v>
      </c>
      <c r="K27" t="n">
        <v>36.8</v>
      </c>
    </row>
    <row r="28">
      <c r="A28" s="5" t="inlineStr">
        <is>
          <t>Summe Anlagevermögen</t>
        </is>
      </c>
      <c r="B28" s="5" t="inlineStr">
        <is>
          <t>Fixed Assets</t>
        </is>
      </c>
      <c r="C28" t="n">
        <v>37.4</v>
      </c>
      <c r="D28" t="n">
        <v>20.9</v>
      </c>
      <c r="E28" t="n">
        <v>11.7</v>
      </c>
      <c r="F28" t="n">
        <v>12.8</v>
      </c>
      <c r="G28" t="n">
        <v>10.5</v>
      </c>
      <c r="H28" t="n">
        <v>7.7</v>
      </c>
      <c r="I28" t="n">
        <v>8.9</v>
      </c>
      <c r="J28" t="n">
        <v>14.7</v>
      </c>
      <c r="K28" t="n">
        <v>14.7</v>
      </c>
    </row>
    <row r="29">
      <c r="A29" s="5" t="inlineStr">
        <is>
          <t>Summe Aktiva</t>
        </is>
      </c>
      <c r="B29" s="5" t="inlineStr">
        <is>
          <t>Total Assets</t>
        </is>
      </c>
      <c r="C29" t="n">
        <v>98.09999999999999</v>
      </c>
      <c r="D29" t="n">
        <v>63.7</v>
      </c>
      <c r="E29" t="n">
        <v>71.8</v>
      </c>
      <c r="F29" t="n">
        <v>60.5</v>
      </c>
      <c r="G29" t="n">
        <v>50.4</v>
      </c>
      <c r="H29" t="n">
        <v>43.2</v>
      </c>
      <c r="I29" t="n">
        <v>38.5</v>
      </c>
      <c r="J29" t="n">
        <v>40.3</v>
      </c>
      <c r="K29" t="n">
        <v>51.5</v>
      </c>
    </row>
    <row r="30">
      <c r="A30" s="5" t="inlineStr">
        <is>
          <t>Summe kurzfristiges Fremdkapital</t>
        </is>
      </c>
      <c r="B30" s="5" t="inlineStr">
        <is>
          <t>Short-Term Debt</t>
        </is>
      </c>
      <c r="C30" t="n">
        <v>42.5</v>
      </c>
      <c r="D30" t="n">
        <v>38.9</v>
      </c>
      <c r="E30" t="n">
        <v>54.3</v>
      </c>
      <c r="F30" t="n">
        <v>52.2</v>
      </c>
      <c r="G30" t="n">
        <v>43.5</v>
      </c>
      <c r="H30" t="n">
        <v>40.5</v>
      </c>
      <c r="I30" t="n">
        <v>29.5</v>
      </c>
      <c r="J30" t="n">
        <v>32.6</v>
      </c>
      <c r="K30" t="n">
        <v>26.9</v>
      </c>
    </row>
    <row r="31">
      <c r="A31" s="5" t="inlineStr">
        <is>
          <t>Summe langfristiges Fremdkapital</t>
        </is>
      </c>
      <c r="B31" s="5" t="inlineStr">
        <is>
          <t>Long-Term Debt</t>
        </is>
      </c>
      <c r="C31" t="n">
        <v>14.3</v>
      </c>
      <c r="D31" t="n">
        <v>12.3</v>
      </c>
      <c r="E31" t="n">
        <v>0.3</v>
      </c>
      <c r="F31" t="n">
        <v>0.2</v>
      </c>
      <c r="G31" t="n">
        <v>0.2</v>
      </c>
      <c r="H31" t="n">
        <v>0.2</v>
      </c>
      <c r="I31" t="n">
        <v>0.2</v>
      </c>
      <c r="J31" t="n">
        <v>0.1</v>
      </c>
      <c r="K31" t="inlineStr">
        <is>
          <t>-</t>
        </is>
      </c>
    </row>
    <row r="32">
      <c r="A32" s="5" t="inlineStr">
        <is>
          <t>Summe Fremdkapital</t>
        </is>
      </c>
      <c r="B32" s="5" t="inlineStr">
        <is>
          <t>Total Liabilities</t>
        </is>
      </c>
      <c r="C32" t="n">
        <v>56.8</v>
      </c>
      <c r="D32" t="n">
        <v>51.1</v>
      </c>
      <c r="E32" t="n">
        <v>54.6</v>
      </c>
      <c r="F32" t="n">
        <v>52.4</v>
      </c>
      <c r="G32" t="n">
        <v>43.7</v>
      </c>
      <c r="H32" t="n">
        <v>40.7</v>
      </c>
      <c r="I32" t="n">
        <v>29.6</v>
      </c>
      <c r="J32" t="n">
        <v>32.8</v>
      </c>
      <c r="K32" t="n">
        <v>26.9</v>
      </c>
    </row>
    <row r="33">
      <c r="A33" s="5" t="inlineStr">
        <is>
          <t>Minderheitenanteil</t>
        </is>
      </c>
      <c r="B33" s="5" t="inlineStr">
        <is>
          <t>Minority Share</t>
        </is>
      </c>
      <c r="C33" t="inlineStr">
        <is>
          <t>-</t>
        </is>
      </c>
      <c r="D33" t="inlineStr">
        <is>
          <t>-</t>
        </is>
      </c>
      <c r="E33" t="inlineStr">
        <is>
          <t>-</t>
        </is>
      </c>
      <c r="F33" t="inlineStr">
        <is>
          <t>-</t>
        </is>
      </c>
      <c r="G33" t="inlineStr">
        <is>
          <t>-</t>
        </is>
      </c>
      <c r="H33" t="inlineStr">
        <is>
          <t>-</t>
        </is>
      </c>
      <c r="I33" t="inlineStr">
        <is>
          <t>-</t>
        </is>
      </c>
      <c r="J33" t="inlineStr">
        <is>
          <t>-</t>
        </is>
      </c>
      <c r="K33" t="inlineStr">
        <is>
          <t>-</t>
        </is>
      </c>
    </row>
    <row r="34">
      <c r="A34" s="5" t="inlineStr">
        <is>
          <t>Summe Eigenkapital</t>
        </is>
      </c>
      <c r="B34" s="5" t="inlineStr">
        <is>
          <t>Equity</t>
        </is>
      </c>
      <c r="C34" t="n">
        <v>41.3</v>
      </c>
      <c r="D34" t="n">
        <v>12.6</v>
      </c>
      <c r="E34" t="n">
        <v>17.2</v>
      </c>
      <c r="F34" t="n">
        <v>8</v>
      </c>
      <c r="G34" t="n">
        <v>6.6</v>
      </c>
      <c r="H34" t="n">
        <v>2.4</v>
      </c>
      <c r="I34" t="n">
        <v>8.9</v>
      </c>
      <c r="J34" t="n">
        <v>7.5</v>
      </c>
      <c r="K34" t="n">
        <v>24.7</v>
      </c>
    </row>
    <row r="35">
      <c r="A35" s="5" t="inlineStr">
        <is>
          <t>Summe Passiva</t>
        </is>
      </c>
      <c r="B35" s="5" t="inlineStr">
        <is>
          <t>Liabilities &amp; Shareholder Equity</t>
        </is>
      </c>
      <c r="C35" t="n">
        <v>98.09999999999999</v>
      </c>
      <c r="D35" t="n">
        <v>63.7</v>
      </c>
      <c r="E35" t="n">
        <v>71.8</v>
      </c>
      <c r="F35" t="n">
        <v>60.5</v>
      </c>
      <c r="G35" t="n">
        <v>50.4</v>
      </c>
      <c r="H35" t="n">
        <v>43.2</v>
      </c>
      <c r="I35" t="n">
        <v>38.5</v>
      </c>
      <c r="J35" t="n">
        <v>40.3</v>
      </c>
      <c r="K35" t="n">
        <v>51.5</v>
      </c>
    </row>
    <row r="36">
      <c r="A36" s="5" t="inlineStr">
        <is>
          <t>Mio.Aktien im Umlauf</t>
        </is>
      </c>
      <c r="B36" s="5" t="inlineStr">
        <is>
          <t>Million shares outstanding</t>
        </is>
      </c>
      <c r="C36" t="n">
        <v>891.42</v>
      </c>
      <c r="D36" t="n">
        <v>907.6799999999999</v>
      </c>
      <c r="E36" t="n">
        <v>93.27</v>
      </c>
      <c r="F36" t="n">
        <v>95.48999999999999</v>
      </c>
      <c r="G36" t="n">
        <v>97.73999999999999</v>
      </c>
      <c r="H36" t="n">
        <v>99.98999999999999</v>
      </c>
      <c r="I36" t="n">
        <v>103.12</v>
      </c>
      <c r="J36" t="n">
        <v>105.9</v>
      </c>
      <c r="K36" t="n">
        <v>110.4</v>
      </c>
    </row>
    <row r="37">
      <c r="A37" s="5" t="inlineStr">
        <is>
          <t>Gezeichnetes Kapital (in Mio.)</t>
        </is>
      </c>
      <c r="B37" s="5" t="inlineStr">
        <is>
          <t>Subscribed Capital in M</t>
        </is>
      </c>
      <c r="C37" t="n">
        <v>0.89</v>
      </c>
      <c r="D37" t="n">
        <v>0.91</v>
      </c>
      <c r="E37" t="n">
        <v>0.93</v>
      </c>
      <c r="F37" t="n">
        <v>0.96</v>
      </c>
      <c r="G37" t="n">
        <v>0.98</v>
      </c>
      <c r="H37" t="n">
        <v>1</v>
      </c>
      <c r="I37" t="n">
        <v>1</v>
      </c>
      <c r="J37" t="n">
        <v>1.1</v>
      </c>
      <c r="K37" t="n">
        <v>1.1</v>
      </c>
    </row>
    <row r="38">
      <c r="A38" s="5" t="inlineStr">
        <is>
          <t>Ergebnis je Aktie (brutto)</t>
        </is>
      </c>
      <c r="B38" s="5" t="inlineStr">
        <is>
          <t>Earnings per share</t>
        </is>
      </c>
      <c r="C38" t="n">
        <v>0.24</v>
      </c>
      <c r="D38" t="n">
        <v>0.22</v>
      </c>
      <c r="E38" t="n">
        <v>1.91</v>
      </c>
      <c r="F38" t="n">
        <v>1.69</v>
      </c>
      <c r="G38" t="n">
        <v>1.4</v>
      </c>
      <c r="H38" t="n">
        <v>1.22</v>
      </c>
      <c r="I38" t="n">
        <v>0.9399999999999999</v>
      </c>
      <c r="J38" t="n">
        <v>0.79</v>
      </c>
      <c r="K38" t="n">
        <v>0.57</v>
      </c>
    </row>
    <row r="39">
      <c r="A39" s="5" t="inlineStr">
        <is>
          <t>Ergebnis je Aktie (unverwässert)</t>
        </is>
      </c>
      <c r="B39" s="5" t="inlineStr">
        <is>
          <t>Basic Earnings per share</t>
        </is>
      </c>
      <c r="C39" t="n">
        <v>0.2</v>
      </c>
      <c r="D39" t="n">
        <v>0.18</v>
      </c>
      <c r="E39" t="n">
        <v>1.57</v>
      </c>
      <c r="F39" t="n">
        <v>1.38</v>
      </c>
      <c r="G39" t="n">
        <v>1.14</v>
      </c>
      <c r="H39" t="n">
        <v>0.98</v>
      </c>
      <c r="I39" t="n">
        <v>0.74</v>
      </c>
      <c r="J39" t="n">
        <v>0.61</v>
      </c>
      <c r="K39" t="n">
        <v>0.44</v>
      </c>
    </row>
    <row r="40">
      <c r="A40" s="5" t="inlineStr">
        <is>
          <t>Ergebnis je Aktie (verwässert)</t>
        </is>
      </c>
      <c r="B40" s="5" t="inlineStr">
        <is>
          <t>Diluted Earnings per share</t>
        </is>
      </c>
      <c r="C40" t="n">
        <v>0.19</v>
      </c>
      <c r="D40" t="n">
        <v>0.18</v>
      </c>
      <c r="E40" t="n">
        <v>1.55</v>
      </c>
      <c r="F40" t="n">
        <v>1.36</v>
      </c>
      <c r="G40" t="n">
        <v>1.13</v>
      </c>
      <c r="H40" t="n">
        <v>0.97</v>
      </c>
      <c r="I40" t="n">
        <v>0.73</v>
      </c>
      <c r="J40" t="n">
        <v>0.59</v>
      </c>
      <c r="K40" t="n">
        <v>0.43</v>
      </c>
    </row>
    <row r="41">
      <c r="A41" s="5" t="inlineStr">
        <is>
          <t>Dividende je Aktie</t>
        </is>
      </c>
      <c r="B41" s="5" t="inlineStr">
        <is>
          <t>Dividend per share</t>
        </is>
      </c>
      <c r="C41" t="n">
        <v>0.07199999999999999</v>
      </c>
      <c r="D41" t="n">
        <v>0.065</v>
      </c>
      <c r="E41" t="n">
        <v>0.58</v>
      </c>
      <c r="F41" t="n">
        <v>0.51</v>
      </c>
      <c r="G41" t="n">
        <v>0.38</v>
      </c>
      <c r="H41" t="n">
        <v>0.3</v>
      </c>
      <c r="I41" t="n">
        <v>0.28</v>
      </c>
      <c r="J41" t="n">
        <v>0.23</v>
      </c>
      <c r="K41" t="n">
        <v>0.18</v>
      </c>
    </row>
    <row r="42">
      <c r="A42" s="5" t="inlineStr">
        <is>
          <t>Dividendenausschüttung in Mio</t>
        </is>
      </c>
      <c r="B42" s="5" t="inlineStr">
        <is>
          <t>Dividend Payment in M</t>
        </is>
      </c>
      <c r="C42" t="n">
        <v>59.9</v>
      </c>
      <c r="D42" t="n">
        <v>54.9</v>
      </c>
      <c r="E42" t="n">
        <v>49.6</v>
      </c>
      <c r="F42" t="n">
        <v>43.2</v>
      </c>
      <c r="G42" t="n">
        <v>36.5</v>
      </c>
      <c r="H42" t="n">
        <v>29.5</v>
      </c>
      <c r="I42" t="n">
        <v>25.1</v>
      </c>
      <c r="J42" t="n">
        <v>20.4</v>
      </c>
      <c r="K42" t="n">
        <v>16.8</v>
      </c>
    </row>
    <row r="43">
      <c r="A43" s="5" t="inlineStr">
        <is>
          <t>Umsatz</t>
        </is>
      </c>
      <c r="B43" s="5" t="inlineStr">
        <is>
          <t>Revenue</t>
        </is>
      </c>
      <c r="C43" t="n">
        <v>0.32</v>
      </c>
      <c r="D43" t="n">
        <v>0.3</v>
      </c>
      <c r="E43" t="n">
        <v>2.61</v>
      </c>
      <c r="F43" t="n">
        <v>2.3</v>
      </c>
      <c r="G43" t="n">
        <v>1.97</v>
      </c>
      <c r="H43" t="n">
        <v>1.67</v>
      </c>
      <c r="I43" t="n">
        <v>1.36</v>
      </c>
      <c r="J43" t="n">
        <v>1.13</v>
      </c>
      <c r="K43" t="n">
        <v>0.88</v>
      </c>
    </row>
    <row r="44">
      <c r="A44" s="5" t="inlineStr">
        <is>
          <t>Buchwert je Aktie</t>
        </is>
      </c>
      <c r="B44" s="5" t="inlineStr">
        <is>
          <t>Book value per share</t>
        </is>
      </c>
      <c r="C44" t="n">
        <v>0.05</v>
      </c>
      <c r="D44" t="n">
        <v>0.01</v>
      </c>
      <c r="E44" t="n">
        <v>0.18</v>
      </c>
      <c r="F44" t="n">
        <v>0.08</v>
      </c>
      <c r="G44" t="n">
        <v>0.07000000000000001</v>
      </c>
      <c r="H44" t="n">
        <v>0.02</v>
      </c>
      <c r="I44" t="n">
        <v>0.09</v>
      </c>
      <c r="J44" t="n">
        <v>0.07000000000000001</v>
      </c>
      <c r="K44" t="n">
        <v>0.22</v>
      </c>
    </row>
    <row r="45">
      <c r="A45" s="5" t="inlineStr">
        <is>
          <t>Cashflow je Aktie</t>
        </is>
      </c>
      <c r="B45" s="5" t="inlineStr">
        <is>
          <t>Cashflow per share</t>
        </is>
      </c>
      <c r="C45" t="n">
        <v>0.21</v>
      </c>
      <c r="D45" t="n">
        <v>0.18</v>
      </c>
      <c r="E45" t="n">
        <v>1.61</v>
      </c>
      <c r="F45" t="n">
        <v>1.48</v>
      </c>
      <c r="G45" t="n">
        <v>1.19</v>
      </c>
      <c r="H45" t="n">
        <v>1.08</v>
      </c>
      <c r="I45" t="n">
        <v>0.8</v>
      </c>
      <c r="J45" t="n">
        <v>0.67</v>
      </c>
      <c r="K45" t="n">
        <v>0.48</v>
      </c>
    </row>
    <row r="46">
      <c r="A46" s="5" t="inlineStr">
        <is>
          <t>Bilanzsumme je Aktie</t>
        </is>
      </c>
      <c r="B46" s="5" t="inlineStr">
        <is>
          <t>Total assets per share</t>
        </is>
      </c>
      <c r="C46" t="n">
        <v>0.11</v>
      </c>
      <c r="D46" t="n">
        <v>0.07000000000000001</v>
      </c>
      <c r="E46" t="n">
        <v>0.77</v>
      </c>
      <c r="F46" t="n">
        <v>0.63</v>
      </c>
      <c r="G46" t="n">
        <v>0.52</v>
      </c>
      <c r="H46" t="n">
        <v>0.43</v>
      </c>
      <c r="I46" t="n">
        <v>0.37</v>
      </c>
      <c r="J46" t="n">
        <v>0.38</v>
      </c>
      <c r="K46" t="n">
        <v>0.47</v>
      </c>
    </row>
    <row r="47">
      <c r="A47" s="5" t="inlineStr">
        <is>
          <t>Personal am Ende des Jahres</t>
        </is>
      </c>
      <c r="B47" s="5" t="inlineStr">
        <is>
          <t>Staff at the end of year</t>
        </is>
      </c>
      <c r="C47" t="n">
        <v>538</v>
      </c>
      <c r="D47" t="n">
        <v>495</v>
      </c>
      <c r="E47" t="n">
        <v>479</v>
      </c>
      <c r="F47" t="n">
        <v>469</v>
      </c>
      <c r="G47" t="n">
        <v>412</v>
      </c>
      <c r="H47" t="n">
        <v>388</v>
      </c>
      <c r="I47" t="n">
        <v>349</v>
      </c>
      <c r="J47" t="n">
        <v>325</v>
      </c>
      <c r="K47" t="n">
        <v>293</v>
      </c>
    </row>
    <row r="48">
      <c r="A48" s="5" t="inlineStr">
        <is>
          <t>Personalaufwand in Mio. GBP</t>
        </is>
      </c>
      <c r="B48" s="5" t="inlineStr"/>
      <c r="C48" t="n">
        <v>34.1</v>
      </c>
      <c r="D48" t="n">
        <v>30.5</v>
      </c>
      <c r="E48" t="n">
        <v>28.3</v>
      </c>
      <c r="F48" t="n">
        <v>27.4</v>
      </c>
      <c r="G48" t="n">
        <v>23.5</v>
      </c>
      <c r="H48" t="n">
        <v>21.6</v>
      </c>
      <c r="I48" t="n">
        <v>19.2</v>
      </c>
      <c r="J48" t="n">
        <v>17.5</v>
      </c>
      <c r="K48" t="n">
        <v>15.6</v>
      </c>
    </row>
    <row r="49">
      <c r="A49" s="5" t="inlineStr">
        <is>
          <t>Aufwand je Mitarbeiter in GBP</t>
        </is>
      </c>
      <c r="B49" s="5" t="inlineStr"/>
      <c r="C49" t="n">
        <v>63383</v>
      </c>
      <c r="D49" t="n">
        <v>61616</v>
      </c>
      <c r="E49" t="n">
        <v>59081</v>
      </c>
      <c r="F49" t="n">
        <v>58422</v>
      </c>
      <c r="G49" t="n">
        <v>57039</v>
      </c>
      <c r="H49" t="n">
        <v>55670</v>
      </c>
      <c r="I49" t="n">
        <v>55014</v>
      </c>
      <c r="J49" t="n">
        <v>53846</v>
      </c>
      <c r="K49" t="n">
        <v>53242</v>
      </c>
    </row>
    <row r="50">
      <c r="A50" s="5" t="inlineStr">
        <is>
          <t>Umsatz je Aktie</t>
        </is>
      </c>
      <c r="B50" s="5" t="inlineStr">
        <is>
          <t>Revenue per share</t>
        </is>
      </c>
      <c r="C50" t="n">
        <v>537732</v>
      </c>
      <c r="D50" t="n">
        <v>541010</v>
      </c>
      <c r="E50" t="n">
        <v>507933</v>
      </c>
      <c r="F50" t="n">
        <v>469083</v>
      </c>
      <c r="G50" t="n">
        <v>466262</v>
      </c>
      <c r="H50" t="n">
        <v>430412</v>
      </c>
      <c r="I50" t="n">
        <v>400860</v>
      </c>
      <c r="J50" t="n">
        <v>367385</v>
      </c>
      <c r="K50" t="n">
        <v>331058</v>
      </c>
    </row>
    <row r="51">
      <c r="A51" s="5" t="inlineStr">
        <is>
          <t>Bruttoergebnis je Mitarbeiter in GBP</t>
        </is>
      </c>
      <c r="B51" s="5" t="inlineStr"/>
      <c r="C51" t="inlineStr">
        <is>
          <t>-</t>
        </is>
      </c>
      <c r="D51" t="inlineStr">
        <is>
          <t>-</t>
        </is>
      </c>
      <c r="E51" t="inlineStr">
        <is>
          <t>-</t>
        </is>
      </c>
      <c r="F51" t="inlineStr">
        <is>
          <t>-</t>
        </is>
      </c>
      <c r="G51" t="inlineStr">
        <is>
          <t>-</t>
        </is>
      </c>
      <c r="H51" t="inlineStr">
        <is>
          <t>-</t>
        </is>
      </c>
      <c r="I51" t="inlineStr">
        <is>
          <t>-</t>
        </is>
      </c>
      <c r="J51" t="inlineStr">
        <is>
          <t>-</t>
        </is>
      </c>
      <c r="K51" t="inlineStr">
        <is>
          <t>-</t>
        </is>
      </c>
    </row>
    <row r="52">
      <c r="A52" s="5" t="inlineStr">
        <is>
          <t>Gewinn je Mitarbeiter in GBP</t>
        </is>
      </c>
      <c r="B52" s="5" t="inlineStr"/>
      <c r="C52" t="n">
        <v>321747</v>
      </c>
      <c r="D52" t="n">
        <v>324242</v>
      </c>
      <c r="E52" t="n">
        <v>300835</v>
      </c>
      <c r="F52" t="n">
        <v>276119</v>
      </c>
      <c r="G52" t="n">
        <v>265777</v>
      </c>
      <c r="H52" t="n">
        <v>247938</v>
      </c>
      <c r="I52" t="n">
        <v>212894</v>
      </c>
      <c r="J52" t="n">
        <v>192615</v>
      </c>
      <c r="K52" t="n">
        <v>158703</v>
      </c>
    </row>
    <row r="53">
      <c r="A53" s="5" t="inlineStr">
        <is>
          <t>KGV (Kurs/Gewinn)</t>
        </is>
      </c>
      <c r="B53" s="5" t="inlineStr">
        <is>
          <t>PE (price/earnings)</t>
        </is>
      </c>
      <c r="C53" t="n">
        <v>33.6</v>
      </c>
      <c r="D53" t="n">
        <v>23.9</v>
      </c>
      <c r="E53" t="n">
        <v>28.7</v>
      </c>
      <c r="F53" t="n">
        <v>28.3</v>
      </c>
      <c r="G53" t="n">
        <v>36.2</v>
      </c>
      <c r="H53" t="n">
        <v>22.9</v>
      </c>
      <c r="I53" t="n">
        <v>37</v>
      </c>
      <c r="J53" t="n">
        <v>23.5</v>
      </c>
      <c r="K53" t="n">
        <v>28.3</v>
      </c>
    </row>
    <row r="54">
      <c r="A54" s="5" t="inlineStr">
        <is>
          <t>KUV (Kurs/Umsatz)</t>
        </is>
      </c>
      <c r="B54" s="5" t="inlineStr">
        <is>
          <t>PS (price/sales)</t>
        </is>
      </c>
      <c r="C54" t="n">
        <v>20.27</v>
      </c>
      <c r="D54" t="n">
        <v>14.44</v>
      </c>
      <c r="E54" t="n">
        <v>17.25</v>
      </c>
      <c r="F54" t="n">
        <v>16.94</v>
      </c>
      <c r="G54" t="n">
        <v>20.99</v>
      </c>
      <c r="H54" t="n">
        <v>13.46</v>
      </c>
      <c r="I54" t="n">
        <v>20.2</v>
      </c>
      <c r="J54" t="n">
        <v>12.74</v>
      </c>
      <c r="K54" t="n">
        <v>14.16</v>
      </c>
    </row>
    <row r="55">
      <c r="A55" s="5" t="inlineStr">
        <is>
          <t>KBV (Kurs/Buchwert)</t>
        </is>
      </c>
      <c r="B55" s="5" t="inlineStr">
        <is>
          <t>PB (price/book value)</t>
        </is>
      </c>
      <c r="C55" t="n">
        <v>142.02</v>
      </c>
      <c r="D55" t="n">
        <v>306.88</v>
      </c>
      <c r="E55" t="n">
        <v>244.01</v>
      </c>
      <c r="F55" t="n">
        <v>465.87</v>
      </c>
      <c r="G55" t="n">
        <v>610.88</v>
      </c>
      <c r="H55" t="n">
        <v>936.6</v>
      </c>
      <c r="I55" t="n">
        <v>317.46</v>
      </c>
      <c r="J55" t="n">
        <v>202.76</v>
      </c>
      <c r="K55" t="n">
        <v>55.6</v>
      </c>
    </row>
    <row r="56">
      <c r="A56" s="5" t="inlineStr">
        <is>
          <t>KCV (Kurs/Cashflow)</t>
        </is>
      </c>
      <c r="B56" s="5" t="inlineStr">
        <is>
          <t>PC (price/cashflow)</t>
        </is>
      </c>
      <c r="C56" t="n">
        <v>31.84</v>
      </c>
      <c r="D56" t="n">
        <v>23.1</v>
      </c>
      <c r="E56" t="n">
        <v>27.89</v>
      </c>
      <c r="F56" t="n">
        <v>26.4</v>
      </c>
      <c r="G56" t="n">
        <v>34.73</v>
      </c>
      <c r="H56" t="n">
        <v>20.77</v>
      </c>
      <c r="I56" t="n">
        <v>34.04</v>
      </c>
      <c r="J56" t="n">
        <v>21.3</v>
      </c>
      <c r="K56" t="n">
        <v>25.77</v>
      </c>
    </row>
    <row r="57">
      <c r="A57" s="5" t="inlineStr">
        <is>
          <t>Dividendenrendite in %</t>
        </is>
      </c>
      <c r="B57" s="5" t="inlineStr">
        <is>
          <t>Dividend Yield in %</t>
        </is>
      </c>
      <c r="C57" t="n">
        <v>1.09</v>
      </c>
      <c r="D57" t="n">
        <v>1.53</v>
      </c>
      <c r="E57" t="n">
        <v>1.29</v>
      </c>
      <c r="F57" t="n">
        <v>1.31</v>
      </c>
      <c r="G57" t="n">
        <v>0.92</v>
      </c>
      <c r="H57" t="n">
        <v>1.33</v>
      </c>
      <c r="I57" t="n">
        <v>1.02</v>
      </c>
      <c r="J57" t="n">
        <v>1.6</v>
      </c>
      <c r="K57" t="n">
        <v>1.45</v>
      </c>
    </row>
    <row r="58">
      <c r="A58" s="5" t="inlineStr">
        <is>
          <t>Gewinnrendite in %</t>
        </is>
      </c>
      <c r="B58" s="5" t="inlineStr">
        <is>
          <t>Return on profit in %</t>
        </is>
      </c>
      <c r="C58" t="n">
        <v>3</v>
      </c>
      <c r="D58" t="n">
        <v>4.2</v>
      </c>
      <c r="E58" t="n">
        <v>3.5</v>
      </c>
      <c r="F58" t="n">
        <v>3.5</v>
      </c>
      <c r="G58" t="n">
        <v>2.8</v>
      </c>
      <c r="H58" t="n">
        <v>4.4</v>
      </c>
      <c r="I58" t="n">
        <v>2.7</v>
      </c>
      <c r="J58" t="n">
        <v>4.2</v>
      </c>
      <c r="K58" t="n">
        <v>3.5</v>
      </c>
    </row>
    <row r="59">
      <c r="A59" s="5" t="inlineStr">
        <is>
          <t>Eigenkapitalrendite in %</t>
        </is>
      </c>
      <c r="B59" s="5" t="inlineStr">
        <is>
          <t>Return on Equity in %</t>
        </is>
      </c>
      <c r="C59" t="n">
        <v>419.13</v>
      </c>
      <c r="D59" t="n">
        <v>1274</v>
      </c>
      <c r="E59" t="n">
        <v>837.79</v>
      </c>
      <c r="F59" t="n">
        <v>1619</v>
      </c>
      <c r="G59" t="n">
        <v>1659</v>
      </c>
      <c r="H59" t="n">
        <v>4008</v>
      </c>
      <c r="I59" t="n">
        <v>834.83</v>
      </c>
      <c r="J59" t="n">
        <v>834.67</v>
      </c>
      <c r="K59" t="n">
        <v>188.26</v>
      </c>
    </row>
    <row r="60">
      <c r="A60" s="5" t="inlineStr">
        <is>
          <t>Umsatzrendite in %</t>
        </is>
      </c>
      <c r="B60" s="5" t="inlineStr">
        <is>
          <t>Return on sales in %</t>
        </is>
      </c>
      <c r="C60" t="n">
        <v>59.83</v>
      </c>
      <c r="D60" t="n">
        <v>59.93</v>
      </c>
      <c r="E60" t="n">
        <v>59.23</v>
      </c>
      <c r="F60" t="n">
        <v>58.86</v>
      </c>
      <c r="G60" t="n">
        <v>57</v>
      </c>
      <c r="H60" t="n">
        <v>57.6</v>
      </c>
      <c r="I60" t="n">
        <v>53.11</v>
      </c>
      <c r="J60" t="n">
        <v>52.43</v>
      </c>
      <c r="K60" t="n">
        <v>47.94</v>
      </c>
    </row>
    <row r="61">
      <c r="A61" s="5" t="inlineStr">
        <is>
          <t>Gesamtkapitalrendite in %</t>
        </is>
      </c>
      <c r="B61" s="5" t="inlineStr">
        <is>
          <t>Total Return on Investment in %</t>
        </is>
      </c>
      <c r="C61" t="n">
        <v>176.45</v>
      </c>
      <c r="D61" t="n">
        <v>251.96</v>
      </c>
      <c r="E61" t="n">
        <v>200.7</v>
      </c>
      <c r="F61" t="n">
        <v>214.05</v>
      </c>
      <c r="G61" t="n">
        <v>217.26</v>
      </c>
      <c r="H61" t="n">
        <v>222.69</v>
      </c>
      <c r="I61" t="n">
        <v>192.99</v>
      </c>
      <c r="J61" t="n">
        <v>155.33</v>
      </c>
      <c r="K61" t="n">
        <v>90.29000000000001</v>
      </c>
    </row>
    <row r="62">
      <c r="A62" s="5" t="inlineStr">
        <is>
          <t>Return on Investment in %</t>
        </is>
      </c>
      <c r="B62" s="5" t="inlineStr">
        <is>
          <t>Return on Investment in %</t>
        </is>
      </c>
      <c r="C62" t="n">
        <v>176.45</v>
      </c>
      <c r="D62" t="n">
        <v>251.96</v>
      </c>
      <c r="E62" t="n">
        <v>200.7</v>
      </c>
      <c r="F62" t="n">
        <v>214.05</v>
      </c>
      <c r="G62" t="n">
        <v>217.26</v>
      </c>
      <c r="H62" t="n">
        <v>222.69</v>
      </c>
      <c r="I62" t="n">
        <v>192.99</v>
      </c>
      <c r="J62" t="n">
        <v>155.33</v>
      </c>
      <c r="K62" t="n">
        <v>90.29000000000001</v>
      </c>
    </row>
    <row r="63">
      <c r="A63" s="5" t="inlineStr">
        <is>
          <t>Arbeitsintensität in %</t>
        </is>
      </c>
      <c r="B63" s="5" t="inlineStr">
        <is>
          <t>Work Intensity in %</t>
        </is>
      </c>
      <c r="C63" t="n">
        <v>61.88</v>
      </c>
      <c r="D63" t="n">
        <v>67.19</v>
      </c>
      <c r="E63" t="n">
        <v>83.7</v>
      </c>
      <c r="F63" t="n">
        <v>78.84</v>
      </c>
      <c r="G63" t="n">
        <v>79.17</v>
      </c>
      <c r="H63" t="n">
        <v>82.18000000000001</v>
      </c>
      <c r="I63" t="n">
        <v>76.88</v>
      </c>
      <c r="J63" t="n">
        <v>63.52</v>
      </c>
      <c r="K63" t="n">
        <v>71.45999999999999</v>
      </c>
    </row>
    <row r="64">
      <c r="A64" s="5" t="inlineStr">
        <is>
          <t>Eigenkapitalquote in %</t>
        </is>
      </c>
      <c r="B64" s="5" t="inlineStr">
        <is>
          <t>Equity Ratio in %</t>
        </is>
      </c>
      <c r="C64" t="n">
        <v>42.1</v>
      </c>
      <c r="D64" t="n">
        <v>19.78</v>
      </c>
      <c r="E64" t="n">
        <v>23.96</v>
      </c>
      <c r="F64" t="n">
        <v>13.22</v>
      </c>
      <c r="G64" t="n">
        <v>13.1</v>
      </c>
      <c r="H64" t="n">
        <v>5.56</v>
      </c>
      <c r="I64" t="n">
        <v>23.12</v>
      </c>
      <c r="J64" t="n">
        <v>18.61</v>
      </c>
      <c r="K64" t="n">
        <v>47.96</v>
      </c>
    </row>
    <row r="65">
      <c r="A65" s="5" t="inlineStr">
        <is>
          <t>Fremdkapitalquote in %</t>
        </is>
      </c>
      <c r="B65" s="5" t="inlineStr">
        <is>
          <t>Debt Ratio in %</t>
        </is>
      </c>
      <c r="C65" t="n">
        <v>57.9</v>
      </c>
      <c r="D65" t="n">
        <v>80.22</v>
      </c>
      <c r="E65" t="n">
        <v>76.04000000000001</v>
      </c>
      <c r="F65" t="n">
        <v>86.78</v>
      </c>
      <c r="G65" t="n">
        <v>86.90000000000001</v>
      </c>
      <c r="H65" t="n">
        <v>94.44</v>
      </c>
      <c r="I65" t="n">
        <v>76.88</v>
      </c>
      <c r="J65" t="n">
        <v>81.39</v>
      </c>
      <c r="K65" t="n">
        <v>52.04</v>
      </c>
    </row>
    <row r="66">
      <c r="A66" s="5" t="inlineStr">
        <is>
          <t>Verschuldungsgrad in %</t>
        </is>
      </c>
      <c r="B66" s="5" t="inlineStr">
        <is>
          <t>Finance Gearing in %</t>
        </is>
      </c>
      <c r="C66" t="n">
        <v>137.53</v>
      </c>
      <c r="D66" t="n">
        <v>405.56</v>
      </c>
      <c r="E66" t="n">
        <v>317.44</v>
      </c>
      <c r="F66" t="n">
        <v>656.25</v>
      </c>
      <c r="G66" t="n">
        <v>663.64</v>
      </c>
      <c r="H66" t="n">
        <v>1700</v>
      </c>
      <c r="I66" t="n">
        <v>332.58</v>
      </c>
      <c r="J66" t="n">
        <v>437.33</v>
      </c>
      <c r="K66" t="n">
        <v>108.5</v>
      </c>
    </row>
    <row r="67">
      <c r="A67" s="5" t="inlineStr"/>
      <c r="B67" s="5" t="inlineStr"/>
    </row>
    <row r="68">
      <c r="A68" s="5" t="inlineStr">
        <is>
          <t>Kurzfristige Vermögensquote in %</t>
        </is>
      </c>
      <c r="B68" s="5" t="inlineStr">
        <is>
          <t>Current Assets Ratio in %</t>
        </is>
      </c>
      <c r="C68" t="n">
        <v>61.88</v>
      </c>
      <c r="D68" t="n">
        <v>67.19</v>
      </c>
      <c r="E68" t="n">
        <v>83.7</v>
      </c>
      <c r="F68" t="n">
        <v>78.84</v>
      </c>
      <c r="G68" t="n">
        <v>79.17</v>
      </c>
      <c r="H68" t="n">
        <v>82.18000000000001</v>
      </c>
      <c r="I68" t="n">
        <v>76.88</v>
      </c>
      <c r="J68" t="n">
        <v>63.52</v>
      </c>
    </row>
    <row r="69">
      <c r="A69" s="5" t="inlineStr">
        <is>
          <t>Nettogewinn Marge in %</t>
        </is>
      </c>
      <c r="B69" s="5" t="inlineStr">
        <is>
          <t>Net Profit Marge in %</t>
        </is>
      </c>
      <c r="C69" t="n">
        <v>54093.75</v>
      </c>
      <c r="D69" t="n">
        <v>53500</v>
      </c>
      <c r="E69" t="n">
        <v>5521.07</v>
      </c>
      <c r="F69" t="n">
        <v>5630.43</v>
      </c>
      <c r="G69" t="n">
        <v>5558.38</v>
      </c>
      <c r="H69" t="n">
        <v>5760.48</v>
      </c>
      <c r="I69" t="n">
        <v>5463.24</v>
      </c>
      <c r="J69" t="n">
        <v>5539.82</v>
      </c>
    </row>
    <row r="70">
      <c r="A70" s="5" t="inlineStr">
        <is>
          <t>Operative Ergebnis Marge in %</t>
        </is>
      </c>
      <c r="B70" s="5" t="inlineStr">
        <is>
          <t>EBIT Marge in %</t>
        </is>
      </c>
      <c r="C70" t="n">
        <v>66781.25</v>
      </c>
      <c r="D70" t="n">
        <v>66200</v>
      </c>
      <c r="E70" t="n">
        <v>6831.42</v>
      </c>
      <c r="F70" t="n">
        <v>7026.09</v>
      </c>
      <c r="G70" t="n">
        <v>6964.47</v>
      </c>
      <c r="H70" t="n">
        <v>7311.38</v>
      </c>
      <c r="I70" t="n">
        <v>7132.35</v>
      </c>
      <c r="J70" t="n">
        <v>7353.98</v>
      </c>
    </row>
    <row r="71">
      <c r="A71" s="5" t="inlineStr">
        <is>
          <t>Vermögensumsschlag in %</t>
        </is>
      </c>
      <c r="B71" s="5" t="inlineStr">
        <is>
          <t>Asset Turnover in %</t>
        </is>
      </c>
      <c r="C71" t="n">
        <v>0.33</v>
      </c>
      <c r="D71" t="n">
        <v>0.47</v>
      </c>
      <c r="E71" t="n">
        <v>3.64</v>
      </c>
      <c r="F71" t="n">
        <v>3.8</v>
      </c>
      <c r="G71" t="n">
        <v>3.91</v>
      </c>
      <c r="H71" t="n">
        <v>3.87</v>
      </c>
      <c r="I71" t="n">
        <v>3.53</v>
      </c>
      <c r="J71" t="n">
        <v>2.8</v>
      </c>
    </row>
    <row r="72">
      <c r="A72" s="5" t="inlineStr">
        <is>
          <t>Langfristige Vermögensquote in %</t>
        </is>
      </c>
      <c r="B72" s="5" t="inlineStr">
        <is>
          <t>Non-Current Assets Ratio in %</t>
        </is>
      </c>
      <c r="C72" t="n">
        <v>38.12</v>
      </c>
      <c r="D72" t="n">
        <v>32.81</v>
      </c>
      <c r="E72" t="n">
        <v>16.3</v>
      </c>
      <c r="F72" t="n">
        <v>21.16</v>
      </c>
      <c r="G72" t="n">
        <v>20.83</v>
      </c>
      <c r="H72" t="n">
        <v>17.82</v>
      </c>
      <c r="I72" t="n">
        <v>23.12</v>
      </c>
      <c r="J72" t="n">
        <v>36.48</v>
      </c>
    </row>
    <row r="73">
      <c r="A73" s="5" t="inlineStr">
        <is>
          <t>Gesamtkapitalrentabilität</t>
        </is>
      </c>
      <c r="B73" s="5" t="inlineStr">
        <is>
          <t>ROA Return on Assets in %</t>
        </is>
      </c>
      <c r="C73" t="n">
        <v>176.45</v>
      </c>
      <c r="D73" t="n">
        <v>251.96</v>
      </c>
      <c r="E73" t="n">
        <v>200.7</v>
      </c>
      <c r="F73" t="n">
        <v>214.05</v>
      </c>
      <c r="G73" t="n">
        <v>217.26</v>
      </c>
      <c r="H73" t="n">
        <v>222.69</v>
      </c>
      <c r="I73" t="n">
        <v>192.99</v>
      </c>
      <c r="J73" t="n">
        <v>155.33</v>
      </c>
    </row>
    <row r="74">
      <c r="A74" s="5" t="inlineStr">
        <is>
          <t>Ertrag des eingesetzten Kapitals</t>
        </is>
      </c>
      <c r="B74" s="5" t="inlineStr">
        <is>
          <t>ROCE Return on Cap. Empl. in %</t>
        </is>
      </c>
      <c r="C74" t="n">
        <v>384.35</v>
      </c>
      <c r="D74" t="n">
        <v>800.8099999999999</v>
      </c>
      <c r="E74" t="n">
        <v>1018.86</v>
      </c>
      <c r="F74" t="n">
        <v>1946.99</v>
      </c>
      <c r="G74" t="n">
        <v>1988.41</v>
      </c>
      <c r="H74" t="n">
        <v>4522.22</v>
      </c>
      <c r="I74" t="n">
        <v>1077.78</v>
      </c>
      <c r="J74" t="n">
        <v>1079.22</v>
      </c>
    </row>
    <row r="75">
      <c r="A75" s="5" t="inlineStr">
        <is>
          <t>Eigenkapital zu Anlagevermögen</t>
        </is>
      </c>
      <c r="B75" s="5" t="inlineStr">
        <is>
          <t>Equity to Fixed Assets in %</t>
        </is>
      </c>
      <c r="C75" t="n">
        <v>110.43</v>
      </c>
      <c r="D75" t="n">
        <v>60.29</v>
      </c>
      <c r="E75" t="n">
        <v>147.01</v>
      </c>
      <c r="F75" t="n">
        <v>62.5</v>
      </c>
      <c r="G75" t="n">
        <v>62.86</v>
      </c>
      <c r="H75" t="n">
        <v>31.17</v>
      </c>
      <c r="I75" t="n">
        <v>100</v>
      </c>
      <c r="J75" t="n">
        <v>51.02</v>
      </c>
    </row>
    <row r="76">
      <c r="A76" s="5" t="inlineStr">
        <is>
          <t>Liquidität Dritten Grades</t>
        </is>
      </c>
      <c r="B76" s="5" t="inlineStr">
        <is>
          <t>Current Ratio in %</t>
        </is>
      </c>
      <c r="C76" t="n">
        <v>142.82</v>
      </c>
      <c r="D76" t="n">
        <v>110.03</v>
      </c>
      <c r="E76" t="n">
        <v>110.68</v>
      </c>
      <c r="F76" t="n">
        <v>91.38</v>
      </c>
      <c r="G76" t="n">
        <v>91.72</v>
      </c>
      <c r="H76" t="n">
        <v>87.65000000000001</v>
      </c>
      <c r="I76" t="n">
        <v>100.34</v>
      </c>
      <c r="J76" t="n">
        <v>78.53</v>
      </c>
    </row>
    <row r="77">
      <c r="A77" s="5" t="inlineStr">
        <is>
          <t>Operativer Cashflow</t>
        </is>
      </c>
      <c r="B77" s="5" t="inlineStr">
        <is>
          <t>Operating Cashflow in M</t>
        </is>
      </c>
      <c r="C77" t="n">
        <v>28382.8128</v>
      </c>
      <c r="D77" t="n">
        <v>20967.408</v>
      </c>
      <c r="E77" t="n">
        <v>2601.3003</v>
      </c>
      <c r="F77" t="n">
        <v>2520.936</v>
      </c>
      <c r="G77" t="n">
        <v>3394.5102</v>
      </c>
      <c r="H77" t="n">
        <v>2076.7923</v>
      </c>
      <c r="I77" t="n">
        <v>3510.2048</v>
      </c>
      <c r="J77" t="n">
        <v>2255.67</v>
      </c>
    </row>
    <row r="78">
      <c r="A78" s="5" t="inlineStr">
        <is>
          <t>Aktienrückkauf</t>
        </is>
      </c>
      <c r="B78" s="5" t="inlineStr">
        <is>
          <t>Share Buyback in M</t>
        </is>
      </c>
      <c r="C78" t="n">
        <v>16.25999999999999</v>
      </c>
      <c r="D78" t="n">
        <v>-814.41</v>
      </c>
      <c r="E78" t="n">
        <v>2.219999999999999</v>
      </c>
      <c r="F78" t="n">
        <v>2.25</v>
      </c>
      <c r="G78" t="n">
        <v>2.25</v>
      </c>
      <c r="H78" t="n">
        <v>3.13000000000001</v>
      </c>
      <c r="I78" t="n">
        <v>2.780000000000001</v>
      </c>
      <c r="J78" t="n">
        <v>4.5</v>
      </c>
    </row>
    <row r="79">
      <c r="A79" s="5" t="inlineStr">
        <is>
          <t>Umsatzwachstum 1J in %</t>
        </is>
      </c>
      <c r="B79" s="5" t="inlineStr">
        <is>
          <t>Revenue Growth 1Y in %</t>
        </is>
      </c>
      <c r="C79" t="n">
        <v>6.67</v>
      </c>
      <c r="D79" t="n">
        <v>-88.51000000000001</v>
      </c>
      <c r="E79" t="n">
        <v>13.48</v>
      </c>
      <c r="F79" t="n">
        <v>16.75</v>
      </c>
      <c r="G79" t="n">
        <v>17.96</v>
      </c>
      <c r="H79" t="n">
        <v>22.79</v>
      </c>
      <c r="I79" t="n">
        <v>20.35</v>
      </c>
      <c r="J79" t="n">
        <v>28.41</v>
      </c>
    </row>
    <row r="80">
      <c r="A80" s="5" t="inlineStr">
        <is>
          <t>Umsatzwachstum 3J in %</t>
        </is>
      </c>
      <c r="B80" s="5" t="inlineStr">
        <is>
          <t>Revenue Growth 3Y in %</t>
        </is>
      </c>
      <c r="C80" t="n">
        <v>-22.79</v>
      </c>
      <c r="D80" t="n">
        <v>-19.43</v>
      </c>
      <c r="E80" t="n">
        <v>16.06</v>
      </c>
      <c r="F80" t="n">
        <v>19.17</v>
      </c>
      <c r="G80" t="n">
        <v>20.37</v>
      </c>
      <c r="H80" t="n">
        <v>23.85</v>
      </c>
      <c r="I80" t="inlineStr">
        <is>
          <t>-</t>
        </is>
      </c>
      <c r="J80" t="inlineStr">
        <is>
          <t>-</t>
        </is>
      </c>
    </row>
    <row r="81">
      <c r="A81" s="5" t="inlineStr">
        <is>
          <t>Umsatzwachstum 5J in %</t>
        </is>
      </c>
      <c r="B81" s="5" t="inlineStr">
        <is>
          <t>Revenue Growth 5Y in %</t>
        </is>
      </c>
      <c r="C81" t="n">
        <v>-6.73</v>
      </c>
      <c r="D81" t="n">
        <v>-3.51</v>
      </c>
      <c r="E81" t="n">
        <v>18.27</v>
      </c>
      <c r="F81" t="n">
        <v>21.25</v>
      </c>
      <c r="G81" t="inlineStr">
        <is>
          <t>-</t>
        </is>
      </c>
      <c r="H81" t="inlineStr">
        <is>
          <t>-</t>
        </is>
      </c>
      <c r="I81" t="inlineStr">
        <is>
          <t>-</t>
        </is>
      </c>
      <c r="J81" t="inlineStr">
        <is>
          <t>-</t>
        </is>
      </c>
    </row>
    <row r="82">
      <c r="A82" s="5" t="inlineStr">
        <is>
          <t>Umsatzwachstum 10J in %</t>
        </is>
      </c>
      <c r="B82" s="5" t="inlineStr">
        <is>
          <t>Revenue Growth 10Y in %</t>
        </is>
      </c>
      <c r="C82" t="inlineStr">
        <is>
          <t>-</t>
        </is>
      </c>
      <c r="D82" t="inlineStr">
        <is>
          <t>-</t>
        </is>
      </c>
      <c r="E82" t="inlineStr">
        <is>
          <t>-</t>
        </is>
      </c>
      <c r="F82" t="inlineStr">
        <is>
          <t>-</t>
        </is>
      </c>
      <c r="G82" t="inlineStr">
        <is>
          <t>-</t>
        </is>
      </c>
      <c r="H82" t="inlineStr">
        <is>
          <t>-</t>
        </is>
      </c>
      <c r="I82" t="inlineStr">
        <is>
          <t>-</t>
        </is>
      </c>
      <c r="J82" t="inlineStr">
        <is>
          <t>-</t>
        </is>
      </c>
    </row>
    <row r="83">
      <c r="A83" s="5" t="inlineStr">
        <is>
          <t>Gewinnwachstum 1J in %</t>
        </is>
      </c>
      <c r="B83" s="5" t="inlineStr">
        <is>
          <t>Earnings Growth 1Y in %</t>
        </is>
      </c>
      <c r="C83" t="n">
        <v>7.85</v>
      </c>
      <c r="D83" t="n">
        <v>11.38</v>
      </c>
      <c r="E83" t="n">
        <v>11.27</v>
      </c>
      <c r="F83" t="n">
        <v>18.26</v>
      </c>
      <c r="G83" t="n">
        <v>13.83</v>
      </c>
      <c r="H83" t="n">
        <v>29.48</v>
      </c>
      <c r="I83" t="n">
        <v>18.69</v>
      </c>
      <c r="J83" t="n">
        <v>34.62</v>
      </c>
    </row>
    <row r="84">
      <c r="A84" s="5" t="inlineStr">
        <is>
          <t>Gewinnwachstum 3J in %</t>
        </is>
      </c>
      <c r="B84" s="5" t="inlineStr">
        <is>
          <t>Earnings Growth 3Y in %</t>
        </is>
      </c>
      <c r="C84" t="n">
        <v>10.17</v>
      </c>
      <c r="D84" t="n">
        <v>13.64</v>
      </c>
      <c r="E84" t="n">
        <v>14.45</v>
      </c>
      <c r="F84" t="n">
        <v>20.52</v>
      </c>
      <c r="G84" t="n">
        <v>20.67</v>
      </c>
      <c r="H84" t="n">
        <v>27.6</v>
      </c>
      <c r="I84" t="inlineStr">
        <is>
          <t>-</t>
        </is>
      </c>
      <c r="J84" t="inlineStr">
        <is>
          <t>-</t>
        </is>
      </c>
    </row>
    <row r="85">
      <c r="A85" s="5" t="inlineStr">
        <is>
          <t>Gewinnwachstum 5J in %</t>
        </is>
      </c>
      <c r="B85" s="5" t="inlineStr">
        <is>
          <t>Earnings Growth 5Y in %</t>
        </is>
      </c>
      <c r="C85" t="n">
        <v>12.52</v>
      </c>
      <c r="D85" t="n">
        <v>16.84</v>
      </c>
      <c r="E85" t="n">
        <v>18.31</v>
      </c>
      <c r="F85" t="n">
        <v>22.98</v>
      </c>
      <c r="G85" t="inlineStr">
        <is>
          <t>-</t>
        </is>
      </c>
      <c r="H85" t="inlineStr">
        <is>
          <t>-</t>
        </is>
      </c>
      <c r="I85" t="inlineStr">
        <is>
          <t>-</t>
        </is>
      </c>
      <c r="J85" t="inlineStr">
        <is>
          <t>-</t>
        </is>
      </c>
    </row>
    <row r="86">
      <c r="A86" s="5" t="inlineStr">
        <is>
          <t>Gewinnwachstum 10J in %</t>
        </is>
      </c>
      <c r="B86" s="5" t="inlineStr">
        <is>
          <t>Earnings Growth 10Y in %</t>
        </is>
      </c>
      <c r="C86" t="inlineStr">
        <is>
          <t>-</t>
        </is>
      </c>
      <c r="D86" t="inlineStr">
        <is>
          <t>-</t>
        </is>
      </c>
      <c r="E86" t="inlineStr">
        <is>
          <t>-</t>
        </is>
      </c>
      <c r="F86" t="inlineStr">
        <is>
          <t>-</t>
        </is>
      </c>
      <c r="G86" t="inlineStr">
        <is>
          <t>-</t>
        </is>
      </c>
      <c r="H86" t="inlineStr">
        <is>
          <t>-</t>
        </is>
      </c>
      <c r="I86" t="inlineStr">
        <is>
          <t>-</t>
        </is>
      </c>
      <c r="J86" t="inlineStr">
        <is>
          <t>-</t>
        </is>
      </c>
    </row>
    <row r="87">
      <c r="A87" s="5" t="inlineStr">
        <is>
          <t>PEG Ratio</t>
        </is>
      </c>
      <c r="B87" s="5" t="inlineStr">
        <is>
          <t>KGW Kurs/Gewinn/Wachstum</t>
        </is>
      </c>
      <c r="C87" t="n">
        <v>2.68</v>
      </c>
      <c r="D87" t="n">
        <v>1.42</v>
      </c>
      <c r="E87" t="n">
        <v>1.57</v>
      </c>
      <c r="F87" t="n">
        <v>1.23</v>
      </c>
      <c r="G87" t="inlineStr">
        <is>
          <t>-</t>
        </is>
      </c>
      <c r="H87" t="inlineStr">
        <is>
          <t>-</t>
        </is>
      </c>
      <c r="I87" t="inlineStr">
        <is>
          <t>-</t>
        </is>
      </c>
      <c r="J87" t="inlineStr">
        <is>
          <t>-</t>
        </is>
      </c>
    </row>
    <row r="88">
      <c r="A88" s="5" t="inlineStr">
        <is>
          <t>EBIT-Wachstum 1J in %</t>
        </is>
      </c>
      <c r="B88" s="5" t="inlineStr">
        <is>
          <t>EBIT Growth 1Y in %</t>
        </is>
      </c>
      <c r="C88" t="n">
        <v>7.6</v>
      </c>
      <c r="D88" t="n">
        <v>11.39</v>
      </c>
      <c r="E88" t="n">
        <v>10.33</v>
      </c>
      <c r="F88" t="n">
        <v>17.78</v>
      </c>
      <c r="G88" t="n">
        <v>12.37</v>
      </c>
      <c r="H88" t="n">
        <v>25.88</v>
      </c>
      <c r="I88" t="n">
        <v>16.73</v>
      </c>
      <c r="J88" t="n">
        <v>32.54</v>
      </c>
    </row>
    <row r="89">
      <c r="A89" s="5" t="inlineStr">
        <is>
          <t>EBIT-Wachstum 3J in %</t>
        </is>
      </c>
      <c r="B89" s="5" t="inlineStr">
        <is>
          <t>EBIT Growth 3Y in %</t>
        </is>
      </c>
      <c r="C89" t="n">
        <v>9.77</v>
      </c>
      <c r="D89" t="n">
        <v>13.17</v>
      </c>
      <c r="E89" t="n">
        <v>13.49</v>
      </c>
      <c r="F89" t="n">
        <v>18.68</v>
      </c>
      <c r="G89" t="n">
        <v>18.33</v>
      </c>
      <c r="H89" t="n">
        <v>25.05</v>
      </c>
      <c r="I89" t="inlineStr">
        <is>
          <t>-</t>
        </is>
      </c>
      <c r="J89" t="inlineStr">
        <is>
          <t>-</t>
        </is>
      </c>
    </row>
    <row r="90">
      <c r="A90" s="5" t="inlineStr">
        <is>
          <t>EBIT-Wachstum 5J in %</t>
        </is>
      </c>
      <c r="B90" s="5" t="inlineStr">
        <is>
          <t>EBIT Growth 5Y in %</t>
        </is>
      </c>
      <c r="C90" t="n">
        <v>11.89</v>
      </c>
      <c r="D90" t="n">
        <v>15.55</v>
      </c>
      <c r="E90" t="n">
        <v>16.62</v>
      </c>
      <c r="F90" t="n">
        <v>21.06</v>
      </c>
      <c r="G90" t="inlineStr">
        <is>
          <t>-</t>
        </is>
      </c>
      <c r="H90" t="inlineStr">
        <is>
          <t>-</t>
        </is>
      </c>
      <c r="I90" t="inlineStr">
        <is>
          <t>-</t>
        </is>
      </c>
      <c r="J90" t="inlineStr">
        <is>
          <t>-</t>
        </is>
      </c>
    </row>
    <row r="91">
      <c r="A91" s="5" t="inlineStr">
        <is>
          <t>EBIT-Wachstum 10J in %</t>
        </is>
      </c>
      <c r="B91" s="5" t="inlineStr">
        <is>
          <t>EBIT Growth 10Y in %</t>
        </is>
      </c>
      <c r="C91" t="inlineStr">
        <is>
          <t>-</t>
        </is>
      </c>
      <c r="D91" t="inlineStr">
        <is>
          <t>-</t>
        </is>
      </c>
      <c r="E91" t="inlineStr">
        <is>
          <t>-</t>
        </is>
      </c>
      <c r="F91" t="inlineStr">
        <is>
          <t>-</t>
        </is>
      </c>
      <c r="G91" t="inlineStr">
        <is>
          <t>-</t>
        </is>
      </c>
      <c r="H91" t="inlineStr">
        <is>
          <t>-</t>
        </is>
      </c>
      <c r="I91" t="inlineStr">
        <is>
          <t>-</t>
        </is>
      </c>
      <c r="J91" t="inlineStr">
        <is>
          <t>-</t>
        </is>
      </c>
    </row>
    <row r="92">
      <c r="A92" s="5" t="inlineStr">
        <is>
          <t>Op.Cashflow Wachstum 1J in %</t>
        </is>
      </c>
      <c r="B92" s="5" t="inlineStr">
        <is>
          <t>Op.Cashflow Wachstum 1Y in %</t>
        </is>
      </c>
      <c r="C92" t="n">
        <v>37.84</v>
      </c>
      <c r="D92" t="n">
        <v>-17.17</v>
      </c>
      <c r="E92" t="n">
        <v>5.64</v>
      </c>
      <c r="F92" t="n">
        <v>-23.99</v>
      </c>
      <c r="G92" t="n">
        <v>67.20999999999999</v>
      </c>
      <c r="H92" t="n">
        <v>-38.98</v>
      </c>
      <c r="I92" t="n">
        <v>59.81</v>
      </c>
      <c r="J92" t="n">
        <v>-17.35</v>
      </c>
    </row>
    <row r="93">
      <c r="A93" s="5" t="inlineStr">
        <is>
          <t>Op.Cashflow Wachstum 3J in %</t>
        </is>
      </c>
      <c r="B93" s="5" t="inlineStr">
        <is>
          <t>Op.Cashflow Wachstum 3Y in %</t>
        </is>
      </c>
      <c r="C93" t="n">
        <v>8.77</v>
      </c>
      <c r="D93" t="n">
        <v>-11.84</v>
      </c>
      <c r="E93" t="n">
        <v>16.29</v>
      </c>
      <c r="F93" t="n">
        <v>1.41</v>
      </c>
      <c r="G93" t="n">
        <v>29.35</v>
      </c>
      <c r="H93" t="n">
        <v>1.16</v>
      </c>
      <c r="I93" t="inlineStr">
        <is>
          <t>-</t>
        </is>
      </c>
      <c r="J93" t="inlineStr">
        <is>
          <t>-</t>
        </is>
      </c>
    </row>
    <row r="94">
      <c r="A94" s="5" t="inlineStr">
        <is>
          <t>Op.Cashflow Wachstum 5J in %</t>
        </is>
      </c>
      <c r="B94" s="5" t="inlineStr">
        <is>
          <t>Op.Cashflow Wachstum 5Y in %</t>
        </is>
      </c>
      <c r="C94" t="n">
        <v>13.91</v>
      </c>
      <c r="D94" t="n">
        <v>-1.46</v>
      </c>
      <c r="E94" t="n">
        <v>13.94</v>
      </c>
      <c r="F94" t="n">
        <v>9.34</v>
      </c>
      <c r="G94" t="inlineStr">
        <is>
          <t>-</t>
        </is>
      </c>
      <c r="H94" t="inlineStr">
        <is>
          <t>-</t>
        </is>
      </c>
      <c r="I94" t="inlineStr">
        <is>
          <t>-</t>
        </is>
      </c>
      <c r="J94" t="inlineStr">
        <is>
          <t>-</t>
        </is>
      </c>
    </row>
    <row r="95">
      <c r="A95" s="5" t="inlineStr">
        <is>
          <t>Op.Cashflow Wachstum 10J in %</t>
        </is>
      </c>
      <c r="B95" s="5" t="inlineStr">
        <is>
          <t>Op.Cashflow Wachstum 10Y in %</t>
        </is>
      </c>
      <c r="C95" t="inlineStr">
        <is>
          <t>-</t>
        </is>
      </c>
      <c r="D95" t="inlineStr">
        <is>
          <t>-</t>
        </is>
      </c>
      <c r="E95" t="inlineStr">
        <is>
          <t>-</t>
        </is>
      </c>
      <c r="F95" t="inlineStr">
        <is>
          <t>-</t>
        </is>
      </c>
      <c r="G95" t="inlineStr">
        <is>
          <t>-</t>
        </is>
      </c>
      <c r="H95" t="inlineStr">
        <is>
          <t>-</t>
        </is>
      </c>
      <c r="I95" t="inlineStr">
        <is>
          <t>-</t>
        </is>
      </c>
      <c r="J95" t="inlineStr">
        <is>
          <t>-</t>
        </is>
      </c>
    </row>
    <row r="96">
      <c r="A96" s="5" t="inlineStr">
        <is>
          <t>Working Capital in Mio</t>
        </is>
      </c>
      <c r="B96" s="5" t="inlineStr">
        <is>
          <t>Working Capital in M</t>
        </is>
      </c>
      <c r="C96" t="n">
        <v>18.2</v>
      </c>
      <c r="D96" t="n">
        <v>3.9</v>
      </c>
      <c r="E96" t="n">
        <v>5.8</v>
      </c>
      <c r="F96" t="n">
        <v>-4.5</v>
      </c>
      <c r="G96" t="n">
        <v>-3.6</v>
      </c>
      <c r="H96" t="n">
        <v>-5</v>
      </c>
      <c r="I96" t="n">
        <v>0.1</v>
      </c>
      <c r="J96" t="n">
        <v>-7</v>
      </c>
      <c r="K96" t="n">
        <v>9.9</v>
      </c>
    </row>
  </sheetData>
  <pageMargins bottom="1" footer="0.5" header="0.5" left="0.75" right="0.75" top="1"/>
</worksheet>
</file>

<file path=xl/worksheets/sheet76.xml><?xml version="1.0" encoding="utf-8"?>
<worksheet xmlns="http://schemas.openxmlformats.org/spreadsheetml/2006/main">
  <sheetPr>
    <outlinePr summaryBelow="1" summaryRight="1"/>
    <pageSetUpPr/>
  </sheetPr>
  <dimension ref="A1:S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10"/>
    <col customWidth="1" max="18" min="18" width="10"/>
    <col customWidth="1" max="19" min="19" width="10"/>
  </cols>
  <sheetData>
    <row r="1">
      <c r="A1" s="1" t="inlineStr">
        <is>
          <t xml:space="preserve">RIO TINTO PLC </t>
        </is>
      </c>
      <c r="B1" s="2" t="inlineStr">
        <is>
          <t>WKN: 852147  ISIN: GB0007188757  US-Symbol:RTPPF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1962</t>
        </is>
      </c>
      <c r="C4" s="5" t="inlineStr">
        <is>
          <t>Telefon / Phone</t>
        </is>
      </c>
      <c r="D4" s="5" t="inlineStr"/>
      <c r="E4" t="inlineStr">
        <is>
          <t>+44-20-7781-2000</t>
        </is>
      </c>
      <c r="G4" t="inlineStr">
        <is>
          <t>26.02.2020</t>
        </is>
      </c>
      <c r="H4" t="inlineStr">
        <is>
          <t>Publication Of Annual Report</t>
        </is>
      </c>
      <c r="J4" t="inlineStr">
        <is>
          <t>HSBC Custody Nominees (Australia) Limited</t>
        </is>
      </c>
      <c r="L4" t="inlineStr">
        <is>
          <t>29,40%</t>
        </is>
      </c>
    </row>
    <row r="5">
      <c r="A5" s="5" t="inlineStr">
        <is>
          <t>Ticker</t>
        </is>
      </c>
      <c r="B5" t="inlineStr">
        <is>
          <t>RIO1</t>
        </is>
      </c>
      <c r="C5" s="5" t="inlineStr">
        <is>
          <t>Fax</t>
        </is>
      </c>
      <c r="D5" s="5" t="inlineStr"/>
      <c r="E5" t="inlineStr">
        <is>
          <t>+44-20-7781-1800</t>
        </is>
      </c>
      <c r="G5" t="inlineStr">
        <is>
          <t>16.04.2020</t>
        </is>
      </c>
      <c r="H5" t="inlineStr">
        <is>
          <t>Dividend Payout</t>
        </is>
      </c>
      <c r="J5" t="inlineStr">
        <is>
          <t>J.P. Morgan Nominess Australia Limited</t>
        </is>
      </c>
      <c r="L5" t="inlineStr">
        <is>
          <t>19,43%</t>
        </is>
      </c>
    </row>
    <row r="6">
      <c r="A6" s="5" t="inlineStr">
        <is>
          <t>Gelistet Seit / Listed Since</t>
        </is>
      </c>
      <c r="B6" t="inlineStr">
        <is>
          <t>-</t>
        </is>
      </c>
      <c r="C6" s="5" t="inlineStr">
        <is>
          <t>Internet</t>
        </is>
      </c>
      <c r="D6" s="5" t="inlineStr"/>
      <c r="E6" t="inlineStr">
        <is>
          <t>http://www.riotinto.com</t>
        </is>
      </c>
      <c r="G6" t="inlineStr">
        <is>
          <t>17.04.2020</t>
        </is>
      </c>
      <c r="H6" t="inlineStr">
        <is>
          <t>Result Q1</t>
        </is>
      </c>
      <c r="J6" t="inlineStr">
        <is>
          <t>Citicorp Nominees Pty Limited</t>
        </is>
      </c>
      <c r="L6" t="inlineStr">
        <is>
          <t>6,56%</t>
        </is>
      </c>
    </row>
    <row r="7">
      <c r="A7" s="5" t="inlineStr">
        <is>
          <t>Nominalwert / Nominal Value</t>
        </is>
      </c>
      <c r="B7" t="inlineStr">
        <is>
          <t>-</t>
        </is>
      </c>
      <c r="C7" s="5" t="inlineStr">
        <is>
          <t>Inv. Relations Telefon / Phone</t>
        </is>
      </c>
      <c r="D7" s="5" t="inlineStr"/>
      <c r="E7" t="inlineStr">
        <is>
          <t>+44-20-7781-2051</t>
        </is>
      </c>
      <c r="G7" t="inlineStr">
        <is>
          <t>07.05.2020</t>
        </is>
      </c>
      <c r="H7" t="inlineStr">
        <is>
          <t>Annual General Meeting</t>
        </is>
      </c>
      <c r="J7" t="inlineStr">
        <is>
          <t>National Nominees Limited</t>
        </is>
      </c>
      <c r="L7" t="inlineStr">
        <is>
          <t>3,83%</t>
        </is>
      </c>
    </row>
    <row r="8">
      <c r="A8" s="5" t="inlineStr">
        <is>
          <t>Land / Country</t>
        </is>
      </c>
      <c r="B8" t="inlineStr">
        <is>
          <t>Großbritannien</t>
        </is>
      </c>
      <c r="C8" s="5" t="inlineStr">
        <is>
          <t>Inv. Relations E-Mail</t>
        </is>
      </c>
      <c r="D8" s="5" t="inlineStr"/>
      <c r="E8" t="inlineStr">
        <is>
          <t>david.ovington@riotinto.com</t>
        </is>
      </c>
      <c r="G8" t="inlineStr">
        <is>
          <t>29.07.2020</t>
        </is>
      </c>
      <c r="H8" t="inlineStr">
        <is>
          <t>Score Half Year</t>
        </is>
      </c>
      <c r="J8" t="inlineStr">
        <is>
          <t>Freefloat</t>
        </is>
      </c>
      <c r="L8" t="inlineStr">
        <is>
          <t>40,78%</t>
        </is>
      </c>
    </row>
    <row r="9">
      <c r="A9" s="5" t="inlineStr">
        <is>
          <t>Währung / Currency</t>
        </is>
      </c>
      <c r="B9" t="inlineStr">
        <is>
          <t>USD</t>
        </is>
      </c>
      <c r="C9" s="5" t="inlineStr">
        <is>
          <t>Kontaktperson / Contact Person</t>
        </is>
      </c>
      <c r="D9" s="5" t="inlineStr"/>
      <c r="E9" t="inlineStr">
        <is>
          <t>David Ovington</t>
        </is>
      </c>
      <c r="G9" t="inlineStr">
        <is>
          <t>19.09.2020</t>
        </is>
      </c>
      <c r="H9" t="inlineStr">
        <is>
          <t>Dividend Payout</t>
        </is>
      </c>
    </row>
    <row r="10">
      <c r="A10" s="5" t="inlineStr">
        <is>
          <t>Branche / Industry</t>
        </is>
      </c>
      <c r="B10" t="inlineStr">
        <is>
          <t>Raw Materials</t>
        </is>
      </c>
      <c r="C10" s="5" t="inlineStr">
        <is>
          <t>16.10.2020</t>
        </is>
      </c>
      <c r="D10" s="5" t="inlineStr">
        <is>
          <t>Q3 Earnings</t>
        </is>
      </c>
    </row>
    <row r="11">
      <c r="A11" s="5" t="inlineStr">
        <is>
          <t>Sektor / Sector</t>
        </is>
      </c>
      <c r="B11" t="inlineStr">
        <is>
          <t>Energy / Resources</t>
        </is>
      </c>
    </row>
    <row r="12">
      <c r="A12" s="5" t="inlineStr">
        <is>
          <t>Typ / Genre</t>
        </is>
      </c>
      <c r="B12" t="inlineStr">
        <is>
          <t>Stammaktie</t>
        </is>
      </c>
    </row>
    <row r="13">
      <c r="A13" s="5" t="inlineStr">
        <is>
          <t>Adresse / Address</t>
        </is>
      </c>
      <c r="B13" t="inlineStr">
        <is>
          <t>Rio Tinto plc6 St James's Square  UK-London SW1Y 4AD</t>
        </is>
      </c>
    </row>
    <row r="14">
      <c r="A14" s="5" t="inlineStr">
        <is>
          <t>Management</t>
        </is>
      </c>
      <c r="B14" t="inlineStr">
        <is>
          <t>Jean-Sébastien Jacques, Jakob Strausholm, Bold Baatar, Alfredo Barrios, Vera Kirikova, Barbara Levi, Stephen McIntosh, Simone Niven, Philip Richards, Christ Salisbury, Arnaud Soirat, Simon Trott</t>
        </is>
      </c>
    </row>
    <row r="15">
      <c r="A15" s="5" t="inlineStr">
        <is>
          <t>Aufsichtsrat / Board</t>
        </is>
      </c>
      <c r="B15" t="inlineStr">
        <is>
          <t>Simon Thompson, Jean-Sébastien Jacques, Jakob Strausholm, Megan Clark, David Constable, Simon Henry, Sam Laidlaw, Michael L'Estrange, Simon McKeon</t>
        </is>
      </c>
    </row>
    <row r="16">
      <c r="A16" s="5" t="inlineStr">
        <is>
          <t>Beschreibung</t>
        </is>
      </c>
      <c r="B16" t="inlineStr">
        <is>
          <t>Rio Tinto ist eine multinationale Bergbaugesellschaft, die unter ihrem Dach die Aktivitäten der britischen Rio Tinto Plc. und der australischen Rio Tinto Limited vereint. Das Unternehmen konzentriert sich auf die Erschließung, Erforschung und den Abbau von Mineralienvorkommen. Die geografischen Schwerpunkte liegen in Australien und Nordamerika; aber auch in Europa, Südamerika, Asien und Afrika ist Rio Tinto aktiv. Der Konzern betreibt Tage- und Untertagebau, Mühlen, Raffinerien und Schmelzhütten sowie eine Reihe unterschiedlicher Forschungs- und Serviceeinrichtungen. Das Mineralienportfolio des Konzerns beinhaltet neben Aluminium, Kupfer und Gold auch Diamanten, Industriemetalle, Kohle, Uran, Eisenerz sowie verschiedene andere Mineralien. Bei der Gewinnung und Vermarktung der Produkte wird die Rio Tinto Unternehmensgruppe durch zahlreiche, auf dem internationalen Markt platzierte Tochtergesellschaften unterstützt. Copyright 2014 FINANCE BASE AG</t>
        </is>
      </c>
    </row>
    <row r="17">
      <c r="A17" s="5" t="inlineStr">
        <is>
          <t>Profile</t>
        </is>
      </c>
      <c r="B17" t="inlineStr">
        <is>
          <t>Rio Tinto is a multinational mining company under its roof the activities of the British Rio Tinto Plc. and the Australian Rio Tinto Limited united. The company focuses on the development, exploration and mining of mineral resources. The geographical focus in Australia and North America; but also in Europe, South America, Asia and Africa Rio Tinto is active. The Group operates surface and underground mining, mills, refineries and smelters, as well as a number of different research and service institutions. The minerals portfolio of the Group includes in addition to aluminum, copper and gold and diamonds, base metals, coal, uranium, iron ore and various other minerals. Affecting the production and marketing of the products, the Rio Tinto Group through numerous, placed in the international market is supported subsidiaries.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row>
    <row r="20">
      <c r="A20" s="5" t="inlineStr">
        <is>
          <t>Umsatz</t>
        </is>
      </c>
      <c r="B20" s="5" t="inlineStr">
        <is>
          <t>Revenue</t>
        </is>
      </c>
      <c r="C20" t="n">
        <v>43165</v>
      </c>
      <c r="D20" t="n">
        <v>40522</v>
      </c>
      <c r="E20" t="n">
        <v>40030</v>
      </c>
      <c r="F20" t="n">
        <v>33781</v>
      </c>
      <c r="G20" t="n">
        <v>34829</v>
      </c>
      <c r="H20" t="n">
        <v>47664</v>
      </c>
      <c r="I20" t="n">
        <v>51171</v>
      </c>
      <c r="J20" t="n">
        <v>50967</v>
      </c>
      <c r="K20" t="n">
        <v>60537</v>
      </c>
      <c r="L20" t="n">
        <v>56576</v>
      </c>
      <c r="M20" t="n">
        <v>44036</v>
      </c>
      <c r="N20" t="n">
        <v>58065</v>
      </c>
      <c r="O20" t="n">
        <v>33518</v>
      </c>
      <c r="P20" t="n">
        <v>25440</v>
      </c>
      <c r="Q20" t="n">
        <v>20742</v>
      </c>
      <c r="R20" t="n">
        <v>14135</v>
      </c>
      <c r="S20" t="n">
        <v>11755</v>
      </c>
    </row>
    <row r="21">
      <c r="A21" s="5" t="inlineStr">
        <is>
          <t>Operatives Ergebnis (EBIT)</t>
        </is>
      </c>
      <c r="B21" s="5" t="inlineStr">
        <is>
          <t>EBIT Earning Before Interest &amp; Tax</t>
        </is>
      </c>
      <c r="C21" t="n">
        <v>11767</v>
      </c>
      <c r="D21" t="n">
        <v>18200</v>
      </c>
      <c r="E21" t="n">
        <v>14474</v>
      </c>
      <c r="F21" t="n">
        <v>7116</v>
      </c>
      <c r="G21" t="n">
        <v>3976</v>
      </c>
      <c r="H21" t="n">
        <v>12560</v>
      </c>
      <c r="I21" t="n">
        <v>7912</v>
      </c>
      <c r="J21" t="n">
        <v>-2576</v>
      </c>
      <c r="K21" t="n">
        <v>14052</v>
      </c>
      <c r="L21" t="n">
        <v>20795</v>
      </c>
      <c r="M21" t="n">
        <v>8292</v>
      </c>
      <c r="N21" t="n">
        <v>11233</v>
      </c>
      <c r="O21" t="n">
        <v>10155</v>
      </c>
      <c r="P21" t="n">
        <v>10352</v>
      </c>
      <c r="Q21" t="n">
        <v>7698</v>
      </c>
      <c r="R21" t="n">
        <v>1722</v>
      </c>
      <c r="S21" t="n">
        <v>1496</v>
      </c>
    </row>
    <row r="22">
      <c r="A22" s="5" t="inlineStr">
        <is>
          <t>Finanzergebnis</t>
        </is>
      </c>
      <c r="B22" s="5" t="inlineStr">
        <is>
          <t>Financial Result</t>
        </is>
      </c>
      <c r="C22" t="n">
        <v>-648</v>
      </c>
      <c r="D22" t="n">
        <v>-33</v>
      </c>
      <c r="E22" t="n">
        <v>-1658</v>
      </c>
      <c r="F22" t="n">
        <v>-773</v>
      </c>
      <c r="G22" t="n">
        <v>-4702</v>
      </c>
      <c r="H22" t="n">
        <v>-3008</v>
      </c>
      <c r="I22" t="n">
        <v>-4407</v>
      </c>
      <c r="J22" t="n">
        <v>8</v>
      </c>
      <c r="K22" t="n">
        <v>-838</v>
      </c>
      <c r="L22" t="n">
        <v>-218</v>
      </c>
      <c r="M22" t="n">
        <v>-432</v>
      </c>
      <c r="N22" t="n">
        <v>-2055</v>
      </c>
      <c r="O22" t="n">
        <v>-319</v>
      </c>
      <c r="P22" t="n">
        <v>-112</v>
      </c>
      <c r="Q22" t="n">
        <v>-386</v>
      </c>
      <c r="R22" t="n">
        <v>1874</v>
      </c>
      <c r="S22" t="n">
        <v>598</v>
      </c>
    </row>
    <row r="23">
      <c r="A23" s="5" t="inlineStr">
        <is>
          <t>Ergebnis vor Steuer (EBT)</t>
        </is>
      </c>
      <c r="B23" s="5" t="inlineStr">
        <is>
          <t>EBT Earning Before Tax</t>
        </is>
      </c>
      <c r="C23" t="n">
        <v>11119</v>
      </c>
      <c r="D23" t="n">
        <v>18167</v>
      </c>
      <c r="E23" t="n">
        <v>12816</v>
      </c>
      <c r="F23" t="n">
        <v>6343</v>
      </c>
      <c r="G23" t="n">
        <v>-726</v>
      </c>
      <c r="H23" t="n">
        <v>9552</v>
      </c>
      <c r="I23" t="n">
        <v>3505</v>
      </c>
      <c r="J23" t="n">
        <v>-2568</v>
      </c>
      <c r="K23" t="n">
        <v>13214</v>
      </c>
      <c r="L23" t="n">
        <v>20577</v>
      </c>
      <c r="M23" t="n">
        <v>7860</v>
      </c>
      <c r="N23" t="n">
        <v>9178</v>
      </c>
      <c r="O23" t="n">
        <v>9836</v>
      </c>
      <c r="P23" t="n">
        <v>10240</v>
      </c>
      <c r="Q23" t="n">
        <v>7312</v>
      </c>
      <c r="R23" t="n">
        <v>3596</v>
      </c>
      <c r="S23" t="n">
        <v>2094</v>
      </c>
    </row>
    <row r="24">
      <c r="A24" s="5" t="inlineStr">
        <is>
          <t>Steuern auf Einkommen und Ertrag</t>
        </is>
      </c>
      <c r="B24" s="5" t="inlineStr">
        <is>
          <t>Taxes on income and earnings</t>
        </is>
      </c>
      <c r="C24" t="n">
        <v>4147</v>
      </c>
      <c r="D24" t="n">
        <v>4242</v>
      </c>
      <c r="E24" t="n">
        <v>3965</v>
      </c>
      <c r="F24" t="n">
        <v>1567</v>
      </c>
      <c r="G24" t="n">
        <v>993</v>
      </c>
      <c r="H24" t="n">
        <v>3053</v>
      </c>
      <c r="I24" t="n">
        <v>2426</v>
      </c>
      <c r="J24" t="n">
        <v>429</v>
      </c>
      <c r="K24" t="n">
        <v>6439</v>
      </c>
      <c r="L24" t="n">
        <v>5296</v>
      </c>
      <c r="M24" t="n">
        <v>2076</v>
      </c>
      <c r="N24" t="n">
        <v>3742</v>
      </c>
      <c r="O24" t="n">
        <v>2090</v>
      </c>
      <c r="P24" t="n">
        <v>2373</v>
      </c>
      <c r="Q24" t="n">
        <v>1814</v>
      </c>
      <c r="R24" t="n">
        <v>841</v>
      </c>
      <c r="S24" t="n">
        <v>567</v>
      </c>
    </row>
    <row r="25">
      <c r="A25" s="5" t="inlineStr">
        <is>
          <t>Ergebnis nach Steuer</t>
        </is>
      </c>
      <c r="B25" s="5" t="inlineStr">
        <is>
          <t>Earnings after tax</t>
        </is>
      </c>
      <c r="C25" t="n">
        <v>6972</v>
      </c>
      <c r="D25" t="n">
        <v>13925</v>
      </c>
      <c r="E25" t="n">
        <v>8851</v>
      </c>
      <c r="F25" t="n">
        <v>4776</v>
      </c>
      <c r="G25" t="n">
        <v>-1719</v>
      </c>
      <c r="H25" t="n">
        <v>6499</v>
      </c>
      <c r="I25" t="n">
        <v>1079</v>
      </c>
      <c r="J25" t="n">
        <v>-2997</v>
      </c>
      <c r="K25" t="n">
        <v>6775</v>
      </c>
      <c r="L25" t="n">
        <v>15281</v>
      </c>
      <c r="M25" t="n">
        <v>5784</v>
      </c>
      <c r="N25" t="n">
        <v>5436</v>
      </c>
      <c r="O25" t="n">
        <v>7746</v>
      </c>
      <c r="P25" t="n">
        <v>7867</v>
      </c>
      <c r="Q25" t="n">
        <v>5498</v>
      </c>
      <c r="R25" t="n">
        <v>2755</v>
      </c>
      <c r="S25" t="n">
        <v>1527</v>
      </c>
    </row>
    <row r="26">
      <c r="A26" s="5" t="inlineStr">
        <is>
          <t>Minderheitenanteil</t>
        </is>
      </c>
      <c r="B26" s="5" t="inlineStr">
        <is>
          <t>Minority Share</t>
        </is>
      </c>
      <c r="C26" t="n">
        <v>1038</v>
      </c>
      <c r="D26" t="n">
        <v>-287</v>
      </c>
      <c r="E26" t="n">
        <v>-89</v>
      </c>
      <c r="F26" t="n">
        <v>-159</v>
      </c>
      <c r="G26" t="n">
        <v>853</v>
      </c>
      <c r="H26" t="n">
        <v>28</v>
      </c>
      <c r="I26" t="n">
        <v>2586</v>
      </c>
      <c r="J26" t="n">
        <v>14</v>
      </c>
      <c r="K26" t="n">
        <v>-939</v>
      </c>
      <c r="L26" t="n">
        <v>-860</v>
      </c>
      <c r="M26" t="n">
        <v>-463</v>
      </c>
      <c r="N26" t="n">
        <v>-933</v>
      </c>
      <c r="O26" t="n">
        <v>-434</v>
      </c>
      <c r="P26" t="n">
        <v>-429</v>
      </c>
      <c r="Q26" t="n">
        <v>-283</v>
      </c>
      <c r="R26" t="n">
        <v>58</v>
      </c>
      <c r="S26" t="n">
        <v>-19</v>
      </c>
    </row>
    <row r="27">
      <c r="A27" s="5" t="inlineStr">
        <is>
          <t>Jahresüberschuss/-fehlbetrag</t>
        </is>
      </c>
      <c r="B27" s="5" t="inlineStr">
        <is>
          <t>Net Profit</t>
        </is>
      </c>
      <c r="C27" t="n">
        <v>8010</v>
      </c>
      <c r="D27" t="n">
        <v>13638</v>
      </c>
      <c r="E27" t="n">
        <v>8762</v>
      </c>
      <c r="F27" t="n">
        <v>4617</v>
      </c>
      <c r="G27" t="n">
        <v>-866</v>
      </c>
      <c r="H27" t="n">
        <v>6527</v>
      </c>
      <c r="I27" t="n">
        <v>3665</v>
      </c>
      <c r="J27" t="n">
        <v>-2990</v>
      </c>
      <c r="K27" t="n">
        <v>5826</v>
      </c>
      <c r="L27" t="n">
        <v>14324</v>
      </c>
      <c r="M27" t="n">
        <v>4872</v>
      </c>
      <c r="N27" t="n">
        <v>3676</v>
      </c>
      <c r="O27" t="n">
        <v>7312</v>
      </c>
      <c r="P27" t="n">
        <v>7438</v>
      </c>
      <c r="Q27" t="n">
        <v>5215</v>
      </c>
      <c r="R27" t="n">
        <v>2813</v>
      </c>
      <c r="S27" t="n">
        <v>1508</v>
      </c>
    </row>
    <row r="28">
      <c r="A28" s="5" t="inlineStr">
        <is>
          <t>Summe Umlaufvermögen</t>
        </is>
      </c>
      <c r="B28" s="5" t="inlineStr">
        <is>
          <t>Current Assets</t>
        </is>
      </c>
      <c r="C28" t="n">
        <v>17303</v>
      </c>
      <c r="D28" t="n">
        <v>20168</v>
      </c>
      <c r="E28" t="n">
        <v>18678</v>
      </c>
      <c r="F28" t="n">
        <v>15055</v>
      </c>
      <c r="G28" t="n">
        <v>15261</v>
      </c>
      <c r="H28" t="n">
        <v>20813</v>
      </c>
      <c r="I28" t="n">
        <v>21330</v>
      </c>
      <c r="J28" t="n">
        <v>19223</v>
      </c>
      <c r="K28" t="n">
        <v>21898</v>
      </c>
      <c r="L28" t="n">
        <v>21459</v>
      </c>
      <c r="M28" t="n">
        <v>14932</v>
      </c>
      <c r="N28" t="n">
        <v>18435</v>
      </c>
      <c r="O28" t="n">
        <v>21843</v>
      </c>
      <c r="P28" t="n">
        <v>6875</v>
      </c>
      <c r="Q28" t="n">
        <v>7481</v>
      </c>
      <c r="R28" t="n">
        <v>5053</v>
      </c>
      <c r="S28" t="n">
        <v>4891</v>
      </c>
    </row>
    <row r="29">
      <c r="A29" s="5" t="inlineStr">
        <is>
          <t>Summe Anlagevermögen</t>
        </is>
      </c>
      <c r="B29" s="5" t="inlineStr">
        <is>
          <t>Fixed Assets</t>
        </is>
      </c>
      <c r="C29" t="n">
        <v>70499</v>
      </c>
      <c r="D29" t="n">
        <v>70781</v>
      </c>
      <c r="E29" t="n">
        <v>77048</v>
      </c>
      <c r="F29" t="n">
        <v>74208</v>
      </c>
      <c r="G29" t="n">
        <v>76303</v>
      </c>
      <c r="H29" t="n">
        <v>87014</v>
      </c>
      <c r="I29" t="n">
        <v>89695</v>
      </c>
      <c r="J29" t="n">
        <v>98350</v>
      </c>
      <c r="K29" t="n">
        <v>97647</v>
      </c>
      <c r="L29" t="n">
        <v>90943</v>
      </c>
      <c r="M29" t="n">
        <v>82304</v>
      </c>
      <c r="N29" t="n">
        <v>71181</v>
      </c>
      <c r="O29" t="n">
        <v>79548</v>
      </c>
      <c r="P29" t="n">
        <v>27619</v>
      </c>
      <c r="Q29" t="n">
        <v>22322</v>
      </c>
      <c r="R29" t="n">
        <v>20658</v>
      </c>
      <c r="S29" t="n">
        <v>19190</v>
      </c>
    </row>
    <row r="30">
      <c r="A30" s="5" t="inlineStr">
        <is>
          <t>Summe Aktiva</t>
        </is>
      </c>
      <c r="B30" s="5" t="inlineStr">
        <is>
          <t>Total Assets</t>
        </is>
      </c>
      <c r="C30" t="n">
        <v>87802</v>
      </c>
      <c r="D30" t="n">
        <v>90949</v>
      </c>
      <c r="E30" t="n">
        <v>95726</v>
      </c>
      <c r="F30" t="n">
        <v>89263</v>
      </c>
      <c r="G30" t="n">
        <v>91564</v>
      </c>
      <c r="H30" t="n">
        <v>107827</v>
      </c>
      <c r="I30" t="n">
        <v>111025</v>
      </c>
      <c r="J30" t="n">
        <v>117573</v>
      </c>
      <c r="K30" t="n">
        <v>119545</v>
      </c>
      <c r="L30" t="n">
        <v>112402</v>
      </c>
      <c r="M30" t="n">
        <v>97236</v>
      </c>
      <c r="N30" t="n">
        <v>89616</v>
      </c>
      <c r="O30" t="n">
        <v>101391</v>
      </c>
      <c r="P30" t="n">
        <v>34494</v>
      </c>
      <c r="Q30" t="n">
        <v>29803</v>
      </c>
      <c r="R30" t="n">
        <v>25711</v>
      </c>
      <c r="S30" t="n">
        <v>24081</v>
      </c>
    </row>
    <row r="31">
      <c r="A31" s="5" t="inlineStr">
        <is>
          <t>Summe kurzfristiges Fremdkapital</t>
        </is>
      </c>
      <c r="B31" s="5" t="inlineStr">
        <is>
          <t>Short-Term Debt</t>
        </is>
      </c>
      <c r="C31" t="n">
        <v>11125</v>
      </c>
      <c r="D31" t="n">
        <v>10571</v>
      </c>
      <c r="E31" t="n">
        <v>11225</v>
      </c>
      <c r="F31" t="n">
        <v>9362</v>
      </c>
      <c r="G31" t="n">
        <v>10046</v>
      </c>
      <c r="H31" t="n">
        <v>12220</v>
      </c>
      <c r="I31" t="n">
        <v>15190</v>
      </c>
      <c r="J31" t="n">
        <v>13821</v>
      </c>
      <c r="K31" t="n">
        <v>14966</v>
      </c>
      <c r="L31" t="n">
        <v>11795</v>
      </c>
      <c r="M31" t="n">
        <v>9529</v>
      </c>
      <c r="N31" t="n">
        <v>22100</v>
      </c>
      <c r="O31" t="n">
        <v>19667</v>
      </c>
      <c r="P31" t="n">
        <v>5780</v>
      </c>
      <c r="Q31" t="n">
        <v>4786</v>
      </c>
      <c r="R31" t="n">
        <v>3395</v>
      </c>
      <c r="S31" t="n">
        <v>4334</v>
      </c>
    </row>
    <row r="32">
      <c r="A32" s="5" t="inlineStr">
        <is>
          <t>Summe langfristiges Fremdkapital</t>
        </is>
      </c>
      <c r="B32" s="5" t="inlineStr">
        <is>
          <t>Long-Term Debt</t>
        </is>
      </c>
      <c r="C32" t="n">
        <v>31435</v>
      </c>
      <c r="D32" t="n">
        <v>30555</v>
      </c>
      <c r="E32" t="n">
        <v>33386</v>
      </c>
      <c r="F32" t="n">
        <v>34171</v>
      </c>
      <c r="G32" t="n">
        <v>37390</v>
      </c>
      <c r="H32" t="n">
        <v>41013</v>
      </c>
      <c r="I32" t="n">
        <v>42333</v>
      </c>
      <c r="J32" t="n">
        <v>45731</v>
      </c>
      <c r="K32" t="n">
        <v>45371</v>
      </c>
      <c r="L32" t="n">
        <v>35333</v>
      </c>
      <c r="M32" t="n">
        <v>41782</v>
      </c>
      <c r="N32" t="n">
        <v>45055</v>
      </c>
      <c r="O32" t="n">
        <v>55400</v>
      </c>
      <c r="P32" t="n">
        <v>9329</v>
      </c>
      <c r="Q32" t="n">
        <v>9278</v>
      </c>
      <c r="R32" t="n">
        <v>6732</v>
      </c>
      <c r="S32" t="n">
        <v>9710</v>
      </c>
    </row>
    <row r="33">
      <c r="A33" s="5" t="inlineStr">
        <is>
          <t>Summe Fremdkapital</t>
        </is>
      </c>
      <c r="B33" s="5" t="inlineStr">
        <is>
          <t>Total Liabilities</t>
        </is>
      </c>
      <c r="C33" t="n">
        <v>42560</v>
      </c>
      <c r="D33" t="n">
        <v>41126</v>
      </c>
      <c r="E33" t="n">
        <v>44611</v>
      </c>
      <c r="F33" t="n">
        <v>43533</v>
      </c>
      <c r="G33" t="n">
        <v>47436</v>
      </c>
      <c r="H33" t="n">
        <v>53233</v>
      </c>
      <c r="I33" t="n">
        <v>57523</v>
      </c>
      <c r="J33" t="n">
        <v>59552</v>
      </c>
      <c r="K33" t="n">
        <v>60337</v>
      </c>
      <c r="L33" t="n">
        <v>47128</v>
      </c>
      <c r="M33" t="n">
        <v>51311</v>
      </c>
      <c r="N33" t="n">
        <v>67155</v>
      </c>
      <c r="O33" t="n">
        <v>75067</v>
      </c>
      <c r="P33" t="n">
        <v>15109</v>
      </c>
      <c r="Q33" t="n">
        <v>14064</v>
      </c>
      <c r="R33" t="n">
        <v>10127</v>
      </c>
      <c r="S33" t="n">
        <v>14044</v>
      </c>
    </row>
    <row r="34">
      <c r="A34" s="5" t="inlineStr">
        <is>
          <t>Minderheitenanteil</t>
        </is>
      </c>
      <c r="B34" s="5" t="inlineStr">
        <is>
          <t>Minority Share</t>
        </is>
      </c>
      <c r="C34" t="n">
        <v>4710</v>
      </c>
      <c r="D34" t="n">
        <v>6137</v>
      </c>
      <c r="E34" t="n">
        <v>6404</v>
      </c>
      <c r="F34" t="n">
        <v>6440</v>
      </c>
      <c r="G34" t="n">
        <v>6779</v>
      </c>
      <c r="H34" t="n">
        <v>8309</v>
      </c>
      <c r="I34" t="n">
        <v>7616</v>
      </c>
      <c r="J34" t="n">
        <v>11156</v>
      </c>
      <c r="K34" t="n">
        <v>6669</v>
      </c>
      <c r="L34" t="n">
        <v>6941</v>
      </c>
      <c r="M34" t="n">
        <v>2094</v>
      </c>
      <c r="N34" t="n">
        <v>1823</v>
      </c>
      <c r="O34" t="n">
        <v>1552</v>
      </c>
      <c r="P34" t="n">
        <v>1153</v>
      </c>
      <c r="Q34" t="n">
        <v>791</v>
      </c>
      <c r="R34" t="inlineStr">
        <is>
          <t>-</t>
        </is>
      </c>
      <c r="S34" t="inlineStr">
        <is>
          <t>-</t>
        </is>
      </c>
    </row>
    <row r="35">
      <c r="A35" s="5" t="inlineStr">
        <is>
          <t>Summe Eigenkapital</t>
        </is>
      </c>
      <c r="B35" s="5" t="inlineStr">
        <is>
          <t>Equity</t>
        </is>
      </c>
      <c r="C35" t="n">
        <v>40532</v>
      </c>
      <c r="D35" t="n">
        <v>43686</v>
      </c>
      <c r="E35" t="n">
        <v>44711</v>
      </c>
      <c r="F35" t="n">
        <v>39290</v>
      </c>
      <c r="G35" t="n">
        <v>37349</v>
      </c>
      <c r="H35" t="n">
        <v>46285</v>
      </c>
      <c r="I35" t="n">
        <v>45886</v>
      </c>
      <c r="J35" t="n">
        <v>46865</v>
      </c>
      <c r="K35" t="n">
        <v>52539</v>
      </c>
      <c r="L35" t="n">
        <v>58333</v>
      </c>
      <c r="M35" t="n">
        <v>43831</v>
      </c>
      <c r="N35" t="n">
        <v>20638</v>
      </c>
      <c r="O35" t="n">
        <v>24772</v>
      </c>
      <c r="P35" t="n">
        <v>18232</v>
      </c>
      <c r="Q35" t="n">
        <v>14948</v>
      </c>
      <c r="R35" t="n">
        <v>12584</v>
      </c>
      <c r="S35" t="n">
        <v>10037</v>
      </c>
    </row>
    <row r="36">
      <c r="A36" s="5" t="inlineStr">
        <is>
          <t>Summe Passiva</t>
        </is>
      </c>
      <c r="B36" s="5" t="inlineStr">
        <is>
          <t>Liabilities &amp; Shareholder Equity</t>
        </is>
      </c>
      <c r="C36" t="n">
        <v>87802</v>
      </c>
      <c r="D36" t="n">
        <v>90949</v>
      </c>
      <c r="E36" t="n">
        <v>95726</v>
      </c>
      <c r="F36" t="n">
        <v>89263</v>
      </c>
      <c r="G36" t="n">
        <v>91564</v>
      </c>
      <c r="H36" t="n">
        <v>107827</v>
      </c>
      <c r="I36" t="n">
        <v>111025</v>
      </c>
      <c r="J36" t="n">
        <v>117573</v>
      </c>
      <c r="K36" t="n">
        <v>119545</v>
      </c>
      <c r="L36" t="n">
        <v>112402</v>
      </c>
      <c r="M36" t="n">
        <v>97236</v>
      </c>
      <c r="N36" t="n">
        <v>89616</v>
      </c>
      <c r="O36" t="n">
        <v>101391</v>
      </c>
      <c r="P36" t="n">
        <v>34494</v>
      </c>
      <c r="Q36" t="n">
        <v>29803</v>
      </c>
      <c r="R36" t="n">
        <v>26308</v>
      </c>
      <c r="S36" t="n">
        <v>24081</v>
      </c>
    </row>
    <row r="37">
      <c r="A37" s="5" t="inlineStr">
        <is>
          <t>Mio.Aktien im Umlauf</t>
        </is>
      </c>
      <c r="B37" s="5" t="inlineStr">
        <is>
          <t>Million shares outstanding</t>
        </is>
      </c>
      <c r="C37" t="n">
        <v>1621</v>
      </c>
      <c r="D37" t="n">
        <v>1649</v>
      </c>
      <c r="E37" t="n">
        <v>1764</v>
      </c>
      <c r="F37" t="n">
        <v>1799</v>
      </c>
      <c r="G37" t="n">
        <v>1848</v>
      </c>
      <c r="H37" t="n">
        <v>1849</v>
      </c>
      <c r="I37" t="n">
        <v>1847</v>
      </c>
      <c r="J37" t="n">
        <v>1853</v>
      </c>
      <c r="K37" t="n">
        <v>1958</v>
      </c>
      <c r="L37" t="n">
        <v>1961</v>
      </c>
      <c r="M37" t="n">
        <v>1571</v>
      </c>
      <c r="N37" t="n">
        <v>1570</v>
      </c>
      <c r="O37" t="n">
        <v>1421</v>
      </c>
      <c r="P37" t="n">
        <v>1421</v>
      </c>
      <c r="Q37" t="n">
        <v>1421</v>
      </c>
      <c r="R37" t="n">
        <v>1420</v>
      </c>
      <c r="S37" t="n">
        <v>1420</v>
      </c>
    </row>
    <row r="38">
      <c r="A38" s="5" t="inlineStr">
        <is>
          <t>Mio.Aktien im Umlauf</t>
        </is>
      </c>
      <c r="B38" s="5" t="inlineStr">
        <is>
          <t>Million shares outstanding</t>
        </is>
      </c>
      <c r="C38" t="n">
        <v>1250</v>
      </c>
      <c r="D38" t="n">
        <v>1278</v>
      </c>
      <c r="E38" t="n">
        <v>1342</v>
      </c>
      <c r="F38" t="n">
        <v>1375</v>
      </c>
      <c r="G38" t="n">
        <v>1413</v>
      </c>
      <c r="H38" t="n">
        <v>1413</v>
      </c>
      <c r="I38" t="n">
        <v>1412</v>
      </c>
      <c r="J38" t="n">
        <v>1417</v>
      </c>
      <c r="K38" t="n">
        <v>1523</v>
      </c>
      <c r="L38" t="n">
        <v>1525</v>
      </c>
      <c r="M38" t="n">
        <v>1208</v>
      </c>
      <c r="N38" t="n">
        <v>1208</v>
      </c>
      <c r="O38" t="inlineStr">
        <is>
          <t>-</t>
        </is>
      </c>
      <c r="P38" t="inlineStr">
        <is>
          <t>-</t>
        </is>
      </c>
      <c r="Q38" t="inlineStr">
        <is>
          <t>-</t>
        </is>
      </c>
      <c r="R38" t="inlineStr">
        <is>
          <t>-</t>
        </is>
      </c>
      <c r="S38" t="inlineStr">
        <is>
          <t>-</t>
        </is>
      </c>
    </row>
    <row r="39">
      <c r="A39" s="5" t="inlineStr">
        <is>
          <t>Ergebnis je Aktie (brutto)</t>
        </is>
      </c>
      <c r="B39" s="5" t="inlineStr">
        <is>
          <t>Earnings per share</t>
        </is>
      </c>
      <c r="C39" t="n">
        <v>6.86</v>
      </c>
      <c r="D39" t="n">
        <v>11.01</v>
      </c>
      <c r="E39" t="n">
        <v>7.27</v>
      </c>
      <c r="F39" t="n">
        <v>3.53</v>
      </c>
      <c r="G39" t="n">
        <v>-0.39</v>
      </c>
      <c r="H39" t="n">
        <v>5.17</v>
      </c>
      <c r="I39" t="n">
        <v>1.9</v>
      </c>
      <c r="J39" t="n">
        <v>-1.39</v>
      </c>
      <c r="K39" t="n">
        <v>6.75</v>
      </c>
      <c r="L39" t="n">
        <v>10.5</v>
      </c>
      <c r="M39" t="n">
        <v>5</v>
      </c>
      <c r="N39" t="n">
        <v>5.85</v>
      </c>
      <c r="O39" t="n">
        <v>6.92</v>
      </c>
      <c r="P39" t="n">
        <v>7.21</v>
      </c>
      <c r="Q39" t="n">
        <v>5.14</v>
      </c>
      <c r="R39" t="n">
        <v>2.53</v>
      </c>
      <c r="S39" t="n">
        <v>1.47</v>
      </c>
    </row>
    <row r="40">
      <c r="A40" s="5" t="inlineStr">
        <is>
          <t>Ergebnis je Aktie (unverwässert)</t>
        </is>
      </c>
      <c r="B40" s="5" t="inlineStr">
        <is>
          <t>Basic Earnings per share</t>
        </is>
      </c>
      <c r="C40" t="n">
        <v>4.91</v>
      </c>
      <c r="D40" t="n">
        <v>7.93</v>
      </c>
      <c r="E40" t="n">
        <v>4.9</v>
      </c>
      <c r="F40" t="n">
        <v>2.57</v>
      </c>
      <c r="G40" t="n">
        <v>-0.48</v>
      </c>
      <c r="H40" t="n">
        <v>3.53</v>
      </c>
      <c r="I40" t="n">
        <v>1.97</v>
      </c>
      <c r="J40" t="n">
        <v>-1.61</v>
      </c>
      <c r="K40" t="n">
        <v>3.04</v>
      </c>
      <c r="L40" t="n">
        <v>7.31</v>
      </c>
      <c r="M40" t="n">
        <v>2.76</v>
      </c>
      <c r="N40" t="n">
        <v>2.34</v>
      </c>
      <c r="O40" t="n">
        <v>5.69</v>
      </c>
      <c r="P40" t="n">
        <v>5.58</v>
      </c>
      <c r="Q40" t="n">
        <v>3.82</v>
      </c>
      <c r="R40" t="n">
        <v>1.61</v>
      </c>
      <c r="S40" t="n">
        <v>1.1</v>
      </c>
    </row>
    <row r="41">
      <c r="A41" s="5" t="inlineStr">
        <is>
          <t>Ergebnis je Aktie (verwässert)</t>
        </is>
      </c>
      <c r="B41" s="5" t="inlineStr">
        <is>
          <t>Diluted Earnings per share</t>
        </is>
      </c>
      <c r="C41" t="n">
        <v>4.88</v>
      </c>
      <c r="D41" t="n">
        <v>7.88</v>
      </c>
      <c r="E41" t="n">
        <v>4.87</v>
      </c>
      <c r="F41" t="n">
        <v>2.55</v>
      </c>
      <c r="G41" t="n">
        <v>-0.48</v>
      </c>
      <c r="H41" t="n">
        <v>3.51</v>
      </c>
      <c r="I41" t="n">
        <v>1.97</v>
      </c>
      <c r="J41" t="n">
        <v>-1.61</v>
      </c>
      <c r="K41" t="n">
        <v>3.02</v>
      </c>
      <c r="L41" t="n">
        <v>7.26</v>
      </c>
      <c r="M41" t="n">
        <v>2.75</v>
      </c>
      <c r="N41" t="n">
        <v>2.34</v>
      </c>
      <c r="O41" t="n">
        <v>5.66</v>
      </c>
      <c r="P41" t="n">
        <v>5.56</v>
      </c>
      <c r="Q41" t="n">
        <v>3.81</v>
      </c>
      <c r="R41" t="n">
        <v>2.03</v>
      </c>
      <c r="S41" t="n">
        <v>1.09</v>
      </c>
    </row>
    <row r="42">
      <c r="A42" s="5" t="inlineStr">
        <is>
          <t>Dividende je Aktie</t>
        </is>
      </c>
      <c r="B42" s="5" t="inlineStr">
        <is>
          <t>Dividend per share</t>
        </is>
      </c>
      <c r="C42" t="n">
        <v>3.82</v>
      </c>
      <c r="D42" t="n">
        <v>3.07</v>
      </c>
      <c r="E42" t="n">
        <v>2.9</v>
      </c>
      <c r="F42" t="n">
        <v>1.7</v>
      </c>
      <c r="G42" t="n">
        <v>2.15</v>
      </c>
      <c r="H42" t="n">
        <v>2.15</v>
      </c>
      <c r="I42" t="n">
        <v>1.92</v>
      </c>
      <c r="J42" t="n">
        <v>1.67</v>
      </c>
      <c r="K42" t="n">
        <v>1.45</v>
      </c>
      <c r="L42" t="n">
        <v>1.08</v>
      </c>
      <c r="M42" t="n">
        <v>0.45</v>
      </c>
      <c r="N42" t="n">
        <v>1.11</v>
      </c>
      <c r="O42" t="n">
        <v>1.11</v>
      </c>
      <c r="P42" t="n">
        <v>0.85</v>
      </c>
      <c r="Q42" t="n">
        <v>0.8</v>
      </c>
      <c r="R42" t="n">
        <v>0.77</v>
      </c>
      <c r="S42" t="n">
        <v>0.64</v>
      </c>
    </row>
    <row r="43">
      <c r="A43" s="5" t="inlineStr">
        <is>
          <t>Dividendenausschüttung in Mio</t>
        </is>
      </c>
      <c r="B43" s="5" t="inlineStr">
        <is>
          <t>Dividend Payment in M</t>
        </is>
      </c>
      <c r="C43" t="n">
        <v>10334</v>
      </c>
      <c r="D43" t="n">
        <v>5356</v>
      </c>
      <c r="E43" t="n">
        <v>4250</v>
      </c>
      <c r="F43" t="n">
        <v>2725</v>
      </c>
      <c r="G43" t="n">
        <v>4076</v>
      </c>
      <c r="H43" t="n">
        <v>3710</v>
      </c>
      <c r="I43" t="n">
        <v>3322</v>
      </c>
      <c r="J43" t="n">
        <v>3038</v>
      </c>
      <c r="K43" t="n">
        <v>2236</v>
      </c>
      <c r="L43" t="n">
        <v>1754</v>
      </c>
      <c r="M43" t="n">
        <v>876</v>
      </c>
      <c r="N43" t="n">
        <v>1933</v>
      </c>
      <c r="O43" t="n">
        <v>1507</v>
      </c>
      <c r="P43" t="n">
        <v>2573</v>
      </c>
      <c r="Q43" t="n">
        <v>1141</v>
      </c>
      <c r="R43" t="n">
        <v>906</v>
      </c>
      <c r="S43" t="inlineStr">
        <is>
          <t>-</t>
        </is>
      </c>
    </row>
    <row r="44">
      <c r="A44" s="5" t="inlineStr">
        <is>
          <t>Umsatz</t>
        </is>
      </c>
      <c r="B44" s="5" t="inlineStr">
        <is>
          <t>Revenue</t>
        </is>
      </c>
      <c r="C44" t="n">
        <v>26.63</v>
      </c>
      <c r="D44" t="n">
        <v>24.57</v>
      </c>
      <c r="E44" t="n">
        <v>22.69</v>
      </c>
      <c r="F44" t="n">
        <v>18.78</v>
      </c>
      <c r="G44" t="n">
        <v>18.85</v>
      </c>
      <c r="H44" t="n">
        <v>25.78</v>
      </c>
      <c r="I44" t="n">
        <v>27.7</v>
      </c>
      <c r="J44" t="n">
        <v>27.51</v>
      </c>
      <c r="K44" t="n">
        <v>30.91</v>
      </c>
      <c r="L44" t="n">
        <v>28.86</v>
      </c>
      <c r="M44" t="n">
        <v>28.04</v>
      </c>
      <c r="N44" t="n">
        <v>36.98</v>
      </c>
      <c r="O44" t="n">
        <v>23.58</v>
      </c>
      <c r="P44" t="n">
        <v>17.9</v>
      </c>
      <c r="Q44" t="n">
        <v>14.59</v>
      </c>
      <c r="R44" t="n">
        <v>9.949999999999999</v>
      </c>
      <c r="S44" t="n">
        <v>8.279999999999999</v>
      </c>
    </row>
    <row r="45">
      <c r="A45" s="5" t="inlineStr">
        <is>
          <t>Buchwert je Aktie</t>
        </is>
      </c>
      <c r="B45" s="5" t="inlineStr">
        <is>
          <t>Book value per share</t>
        </is>
      </c>
      <c r="C45" t="n">
        <v>27.91</v>
      </c>
      <c r="D45" t="n">
        <v>30.21</v>
      </c>
      <c r="E45" t="n">
        <v>28.98</v>
      </c>
      <c r="F45" t="n">
        <v>25.42</v>
      </c>
      <c r="G45" t="n">
        <v>23.88</v>
      </c>
      <c r="H45" t="n">
        <v>29.53</v>
      </c>
      <c r="I45" t="n">
        <v>28.96</v>
      </c>
      <c r="J45" t="n">
        <v>31.32</v>
      </c>
      <c r="K45" t="n">
        <v>30.23</v>
      </c>
      <c r="L45" t="n">
        <v>33.29</v>
      </c>
      <c r="M45" t="n">
        <v>29.24</v>
      </c>
      <c r="N45" t="n">
        <v>14.31</v>
      </c>
      <c r="O45" t="n">
        <v>18.52</v>
      </c>
      <c r="P45" t="n">
        <v>13.64</v>
      </c>
      <c r="Q45" t="n">
        <v>11.07</v>
      </c>
      <c r="R45" t="n">
        <v>8.859999999999999</v>
      </c>
      <c r="S45" t="n">
        <v>7.07</v>
      </c>
    </row>
    <row r="46">
      <c r="A46" s="5" t="inlineStr">
        <is>
          <t>Cashflow je Aktie</t>
        </is>
      </c>
      <c r="B46" s="5" t="inlineStr">
        <is>
          <t>Cashflow per share</t>
        </is>
      </c>
      <c r="C46" t="n">
        <v>9.199999999999999</v>
      </c>
      <c r="D46" t="n">
        <v>7.17</v>
      </c>
      <c r="E46" t="n">
        <v>7.87</v>
      </c>
      <c r="F46" t="n">
        <v>4.71</v>
      </c>
      <c r="G46" t="n">
        <v>5.08</v>
      </c>
      <c r="H46" t="n">
        <v>7.73</v>
      </c>
      <c r="I46" t="n">
        <v>8.16</v>
      </c>
      <c r="J46" t="n">
        <v>5.06</v>
      </c>
      <c r="K46" t="n">
        <v>10.23</v>
      </c>
      <c r="L46" t="n">
        <v>9.32</v>
      </c>
      <c r="M46" t="n">
        <v>5.86</v>
      </c>
      <c r="N46" t="n">
        <v>9.449999999999999</v>
      </c>
      <c r="O46" t="n">
        <v>5.97</v>
      </c>
      <c r="P46" t="n">
        <v>5.68</v>
      </c>
      <c r="Q46" t="n">
        <v>4.89</v>
      </c>
      <c r="R46" t="n">
        <v>2.55</v>
      </c>
      <c r="S46" t="inlineStr">
        <is>
          <t>-</t>
        </is>
      </c>
    </row>
    <row r="47">
      <c r="A47" s="5" t="inlineStr">
        <is>
          <t>Bilanzsumme je Aktie</t>
        </is>
      </c>
      <c r="B47" s="5" t="inlineStr">
        <is>
          <t>Total assets per share</t>
        </is>
      </c>
      <c r="C47" t="n">
        <v>54.16</v>
      </c>
      <c r="D47" t="n">
        <v>55.14</v>
      </c>
      <c r="E47" t="n">
        <v>54.27</v>
      </c>
      <c r="F47" t="n">
        <v>49.62</v>
      </c>
      <c r="G47" t="n">
        <v>49.56</v>
      </c>
      <c r="H47" t="n">
        <v>58.32</v>
      </c>
      <c r="I47" t="n">
        <v>60.1</v>
      </c>
      <c r="J47" t="n">
        <v>63.47</v>
      </c>
      <c r="K47" t="n">
        <v>61.04</v>
      </c>
      <c r="L47" t="n">
        <v>57.33</v>
      </c>
      <c r="M47" t="n">
        <v>61.91</v>
      </c>
      <c r="N47" t="n">
        <v>57.08</v>
      </c>
      <c r="O47" t="n">
        <v>71.34</v>
      </c>
      <c r="P47" t="n">
        <v>24.27</v>
      </c>
      <c r="Q47" t="n">
        <v>20.97</v>
      </c>
      <c r="R47" t="n">
        <v>18.11</v>
      </c>
      <c r="S47" t="n">
        <v>16.96</v>
      </c>
    </row>
    <row r="48">
      <c r="A48" s="5" t="inlineStr">
        <is>
          <t>Personal am Ende des Jahres</t>
        </is>
      </c>
      <c r="B48" s="5" t="inlineStr">
        <is>
          <t>Staff at the end of year</t>
        </is>
      </c>
      <c r="C48" t="n">
        <v>46007</v>
      </c>
      <c r="D48" t="n">
        <v>47458</v>
      </c>
      <c r="E48" t="n">
        <v>46807</v>
      </c>
      <c r="F48" t="n">
        <v>51029</v>
      </c>
      <c r="G48" t="n">
        <v>54938</v>
      </c>
      <c r="H48" t="n">
        <v>59775</v>
      </c>
      <c r="I48" t="n">
        <v>66331</v>
      </c>
      <c r="J48" t="n">
        <v>71219</v>
      </c>
      <c r="K48" t="n">
        <v>67930</v>
      </c>
      <c r="L48" t="n">
        <v>76894</v>
      </c>
      <c r="M48" t="n">
        <v>101994</v>
      </c>
      <c r="N48" t="n">
        <v>105785</v>
      </c>
      <c r="O48" t="n">
        <v>51677</v>
      </c>
      <c r="P48" t="n">
        <v>35245</v>
      </c>
      <c r="Q48" t="n">
        <v>31854</v>
      </c>
      <c r="R48" t="n">
        <v>32426</v>
      </c>
      <c r="S48" t="n">
        <v>36016</v>
      </c>
    </row>
    <row r="49">
      <c r="A49" s="5" t="inlineStr">
        <is>
          <t>Personalaufwand in Mio. USD</t>
        </is>
      </c>
      <c r="B49" s="5" t="inlineStr">
        <is>
          <t>Personnel expenses in M</t>
        </is>
      </c>
      <c r="C49" t="n">
        <v>4522</v>
      </c>
      <c r="D49" t="n">
        <v>4728</v>
      </c>
      <c r="E49" t="n">
        <v>4765</v>
      </c>
      <c r="F49" t="n">
        <v>4881</v>
      </c>
      <c r="G49" t="n">
        <v>5446</v>
      </c>
      <c r="H49" t="n">
        <v>6659</v>
      </c>
      <c r="I49" t="n">
        <v>8549</v>
      </c>
      <c r="J49" t="n">
        <v>8464</v>
      </c>
      <c r="K49" t="n">
        <v>6908</v>
      </c>
      <c r="L49" t="n">
        <v>6406</v>
      </c>
      <c r="M49" t="n">
        <v>6198</v>
      </c>
      <c r="N49" t="n">
        <v>6603</v>
      </c>
      <c r="O49" t="n">
        <v>3618</v>
      </c>
      <c r="P49" t="n">
        <v>2337</v>
      </c>
      <c r="Q49" t="n">
        <v>2067</v>
      </c>
      <c r="R49" t="n">
        <v>1817</v>
      </c>
      <c r="S49" t="n">
        <v>1666</v>
      </c>
    </row>
    <row r="50">
      <c r="A50" s="5" t="inlineStr">
        <is>
          <t>Aufwand je Mitarbeiter in USD</t>
        </is>
      </c>
      <c r="B50" s="5" t="inlineStr">
        <is>
          <t>Effort per employee</t>
        </is>
      </c>
      <c r="C50" t="n">
        <v>98289</v>
      </c>
      <c r="D50" t="n">
        <v>99625</v>
      </c>
      <c r="E50" t="n">
        <v>101801</v>
      </c>
      <c r="F50" t="n">
        <v>95651</v>
      </c>
      <c r="G50" t="n">
        <v>99130</v>
      </c>
      <c r="H50" t="n">
        <v>111401</v>
      </c>
      <c r="I50" t="n">
        <v>128884</v>
      </c>
      <c r="J50" t="n">
        <v>118845</v>
      </c>
      <c r="K50" t="n">
        <v>101693</v>
      </c>
      <c r="L50" t="n">
        <v>83309</v>
      </c>
      <c r="M50" t="n">
        <v>60768</v>
      </c>
      <c r="N50" t="n">
        <v>62419</v>
      </c>
      <c r="O50" t="n">
        <v>70012</v>
      </c>
      <c r="P50" t="n">
        <v>66307</v>
      </c>
      <c r="Q50" t="n">
        <v>64890</v>
      </c>
      <c r="R50" t="n">
        <v>56035</v>
      </c>
      <c r="S50" t="n">
        <v>46257</v>
      </c>
    </row>
    <row r="51">
      <c r="A51" s="5" t="inlineStr">
        <is>
          <t>Umsatz je Aktie</t>
        </is>
      </c>
      <c r="B51" s="5" t="inlineStr">
        <is>
          <t>Revenue per share</t>
        </is>
      </c>
      <c r="C51" t="n">
        <v>938227</v>
      </c>
      <c r="D51" t="n">
        <v>853850</v>
      </c>
      <c r="E51" t="n">
        <v>855214</v>
      </c>
      <c r="F51" t="n">
        <v>661996</v>
      </c>
      <c r="G51" t="n">
        <v>633969</v>
      </c>
      <c r="H51" t="n">
        <v>797390</v>
      </c>
      <c r="I51" t="n">
        <v>771449</v>
      </c>
      <c r="J51" t="n">
        <v>602162</v>
      </c>
      <c r="K51" t="n">
        <v>891167</v>
      </c>
      <c r="L51" t="n">
        <v>735766</v>
      </c>
      <c r="M51" t="n">
        <v>431750</v>
      </c>
      <c r="N51" t="n">
        <v>548896</v>
      </c>
      <c r="O51" t="n">
        <v>648605</v>
      </c>
      <c r="P51" t="n">
        <v>721804</v>
      </c>
      <c r="Q51" t="n">
        <v>651158</v>
      </c>
      <c r="R51" t="n">
        <v>448097</v>
      </c>
      <c r="S51" t="n">
        <v>326382</v>
      </c>
    </row>
    <row r="52">
      <c r="A52" s="5" t="inlineStr">
        <is>
          <t>Bruttoergebnis je Mitarbeiter in USD</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row>
    <row r="53">
      <c r="A53" s="5" t="inlineStr">
        <is>
          <t>Gewinn je Mitarbeiter in USD</t>
        </is>
      </c>
      <c r="B53" s="5" t="inlineStr">
        <is>
          <t>Earnings per employee</t>
        </is>
      </c>
      <c r="C53" t="n">
        <v>174104</v>
      </c>
      <c r="D53" t="n">
        <v>287370</v>
      </c>
      <c r="E53" t="n">
        <v>187194</v>
      </c>
      <c r="F53" t="n">
        <v>90478</v>
      </c>
      <c r="G53" t="n">
        <v>-15763</v>
      </c>
      <c r="H53" t="n">
        <v>109193</v>
      </c>
      <c r="I53" t="n">
        <v>55253</v>
      </c>
      <c r="J53" t="n">
        <v>-41983</v>
      </c>
      <c r="K53" t="n">
        <v>85765</v>
      </c>
      <c r="L53" t="n">
        <v>186282</v>
      </c>
      <c r="M53" t="n">
        <v>47768</v>
      </c>
      <c r="N53" t="n">
        <v>34750</v>
      </c>
      <c r="O53" t="n">
        <v>141494</v>
      </c>
      <c r="P53" t="n">
        <v>211037</v>
      </c>
      <c r="Q53" t="n">
        <v>163716</v>
      </c>
      <c r="R53" t="n">
        <v>86751</v>
      </c>
      <c r="S53" t="n">
        <v>41870</v>
      </c>
    </row>
    <row r="54">
      <c r="A54" s="5" t="inlineStr">
        <is>
          <t>KGV (Kurs/Gewinn)</t>
        </is>
      </c>
      <c r="B54" s="5" t="inlineStr">
        <is>
          <t>PE (price/earnings)</t>
        </is>
      </c>
      <c r="C54" t="n">
        <v>12.1</v>
      </c>
      <c r="D54" t="n">
        <v>6.1</v>
      </c>
      <c r="E54" t="n">
        <v>10.8</v>
      </c>
      <c r="F54" t="n">
        <v>15</v>
      </c>
      <c r="G54" t="inlineStr">
        <is>
          <t>-</t>
        </is>
      </c>
      <c r="H54" t="n">
        <v>13</v>
      </c>
      <c r="I54" t="n">
        <v>28.6</v>
      </c>
      <c r="J54" t="inlineStr">
        <is>
          <t>-</t>
        </is>
      </c>
      <c r="K54" t="n">
        <v>16.1</v>
      </c>
      <c r="L54" t="n">
        <v>7.3</v>
      </c>
      <c r="M54" t="n">
        <v>18.6</v>
      </c>
      <c r="N54" t="n">
        <v>9.1</v>
      </c>
      <c r="O54" t="n">
        <v>18.6</v>
      </c>
      <c r="P54" t="n">
        <v>9.6</v>
      </c>
      <c r="Q54" t="n">
        <v>12.7</v>
      </c>
      <c r="R54" t="n">
        <v>17.3</v>
      </c>
      <c r="S54" t="n">
        <v>25.5</v>
      </c>
    </row>
    <row r="55">
      <c r="A55" s="5" t="inlineStr">
        <is>
          <t>KUV (Kurs/Umsatz)</t>
        </is>
      </c>
      <c r="B55" s="5" t="inlineStr">
        <is>
          <t>PS (price/sales)</t>
        </is>
      </c>
      <c r="C55" t="n">
        <v>2.23</v>
      </c>
      <c r="D55" t="n">
        <v>1.97</v>
      </c>
      <c r="E55" t="n">
        <v>2.33</v>
      </c>
      <c r="F55" t="n">
        <v>2.05</v>
      </c>
      <c r="G55" t="n">
        <v>1.54</v>
      </c>
      <c r="H55" t="n">
        <v>1.79</v>
      </c>
      <c r="I55" t="n">
        <v>2.04</v>
      </c>
      <c r="J55" t="n">
        <v>2.11</v>
      </c>
      <c r="K55" t="n">
        <v>1.58</v>
      </c>
      <c r="L55" t="n">
        <v>1.86</v>
      </c>
      <c r="M55" t="n">
        <v>1.83</v>
      </c>
      <c r="N55" t="n">
        <v>0.57</v>
      </c>
      <c r="O55" t="n">
        <v>4.5</v>
      </c>
      <c r="P55" t="n">
        <v>2.99</v>
      </c>
      <c r="Q55" t="n">
        <v>3.31</v>
      </c>
      <c r="R55" t="n">
        <v>2.8</v>
      </c>
      <c r="S55" t="n">
        <v>3.39</v>
      </c>
    </row>
    <row r="56">
      <c r="A56" s="5" t="inlineStr">
        <is>
          <t>KBV (Kurs/Buchwert)</t>
        </is>
      </c>
      <c r="B56" s="5" t="inlineStr">
        <is>
          <t>PB (price/book value)</t>
        </is>
      </c>
      <c r="C56" t="n">
        <v>2.37</v>
      </c>
      <c r="D56" t="n">
        <v>1.83</v>
      </c>
      <c r="E56" t="n">
        <v>2.09</v>
      </c>
      <c r="F56" t="n">
        <v>1.76</v>
      </c>
      <c r="G56" t="n">
        <v>1.44</v>
      </c>
      <c r="H56" t="n">
        <v>1.84</v>
      </c>
      <c r="I56" t="n">
        <v>2.27</v>
      </c>
      <c r="J56" t="n">
        <v>2.3</v>
      </c>
      <c r="K56" t="n">
        <v>1.82</v>
      </c>
      <c r="L56" t="n">
        <v>1.8</v>
      </c>
      <c r="M56" t="n">
        <v>1.84</v>
      </c>
      <c r="N56" t="n">
        <v>1.61</v>
      </c>
      <c r="O56" t="n">
        <v>6.09</v>
      </c>
      <c r="P56" t="n">
        <v>4.17</v>
      </c>
      <c r="Q56" t="n">
        <v>4.6</v>
      </c>
      <c r="R56" t="n">
        <v>3.15</v>
      </c>
      <c r="S56" t="n">
        <v>3.97</v>
      </c>
    </row>
    <row r="57">
      <c r="A57" s="5" t="inlineStr">
        <is>
          <t>KCV (Kurs/Cashflow)</t>
        </is>
      </c>
      <c r="B57" s="5" t="inlineStr">
        <is>
          <t>PC (price/cashflow)</t>
        </is>
      </c>
      <c r="C57" t="n">
        <v>6.45</v>
      </c>
      <c r="D57" t="n">
        <v>6.76</v>
      </c>
      <c r="E57" t="n">
        <v>6.72</v>
      </c>
      <c r="F57" t="n">
        <v>8.17</v>
      </c>
      <c r="G57" t="n">
        <v>5.73</v>
      </c>
      <c r="H57" t="n">
        <v>5.96</v>
      </c>
      <c r="I57" t="n">
        <v>6.91</v>
      </c>
      <c r="J57" t="n">
        <v>11.49</v>
      </c>
      <c r="K57" t="n">
        <v>4.78</v>
      </c>
      <c r="L57" t="n">
        <v>5.75</v>
      </c>
      <c r="M57" t="n">
        <v>8.75</v>
      </c>
      <c r="N57" t="n">
        <v>2.24</v>
      </c>
      <c r="O57" t="n">
        <v>17.76</v>
      </c>
      <c r="P57" t="n">
        <v>9.41</v>
      </c>
      <c r="Q57" t="n">
        <v>9.890000000000001</v>
      </c>
      <c r="R57" t="n">
        <v>10.94</v>
      </c>
      <c r="S57" t="inlineStr">
        <is>
          <t>-</t>
        </is>
      </c>
    </row>
    <row r="58">
      <c r="A58" s="5" t="inlineStr">
        <is>
          <t>Dividendenrendite in %</t>
        </is>
      </c>
      <c r="B58" s="5" t="inlineStr">
        <is>
          <t>Dividend Yield in %</t>
        </is>
      </c>
      <c r="C58" t="n">
        <v>6.44</v>
      </c>
      <c r="D58" t="n">
        <v>6.33</v>
      </c>
      <c r="E58" t="n">
        <v>5.48</v>
      </c>
      <c r="F58" t="n">
        <v>4.42</v>
      </c>
      <c r="G58" t="n">
        <v>7.38</v>
      </c>
      <c r="H58" t="n">
        <v>4.67</v>
      </c>
      <c r="I58" t="n">
        <v>3.4</v>
      </c>
      <c r="J58" t="n">
        <v>2.87</v>
      </c>
      <c r="K58" t="n">
        <v>2.96</v>
      </c>
      <c r="L58" t="n">
        <v>2.02</v>
      </c>
      <c r="M58" t="n">
        <v>0.88</v>
      </c>
      <c r="N58" t="n">
        <v>5.25</v>
      </c>
      <c r="O58" t="n">
        <v>1.05</v>
      </c>
      <c r="P58" t="n">
        <v>1.59</v>
      </c>
      <c r="Q58" t="n">
        <v>1.66</v>
      </c>
      <c r="R58" t="n">
        <v>2.76</v>
      </c>
      <c r="S58" t="n">
        <v>2.28</v>
      </c>
    </row>
    <row r="59">
      <c r="A59" s="5" t="inlineStr">
        <is>
          <t>Gewinnrendite in %</t>
        </is>
      </c>
      <c r="B59" s="5" t="inlineStr">
        <is>
          <t>Return on profit in %</t>
        </is>
      </c>
      <c r="C59" t="n">
        <v>8.300000000000001</v>
      </c>
      <c r="D59" t="n">
        <v>16.4</v>
      </c>
      <c r="E59" t="n">
        <v>9.300000000000001</v>
      </c>
      <c r="F59" t="n">
        <v>6.7</v>
      </c>
      <c r="G59" t="n">
        <v>-1.6</v>
      </c>
      <c r="H59" t="n">
        <v>7.7</v>
      </c>
      <c r="I59" t="n">
        <v>3.5</v>
      </c>
      <c r="J59" t="n">
        <v>-2.8</v>
      </c>
      <c r="K59" t="n">
        <v>6.2</v>
      </c>
      <c r="L59" t="n">
        <v>13.6</v>
      </c>
      <c r="M59" t="n">
        <v>5.4</v>
      </c>
      <c r="N59" t="n">
        <v>11</v>
      </c>
      <c r="O59" t="n">
        <v>5.4</v>
      </c>
      <c r="P59" t="n">
        <v>10.4</v>
      </c>
      <c r="Q59" t="n">
        <v>7.9</v>
      </c>
      <c r="R59" t="n">
        <v>5.8</v>
      </c>
      <c r="S59" t="n">
        <v>3.9</v>
      </c>
    </row>
    <row r="60">
      <c r="A60" s="5" t="inlineStr">
        <is>
          <t>Eigenkapitalrendite in %</t>
        </is>
      </c>
      <c r="B60" s="5" t="inlineStr">
        <is>
          <t>Return on Equity in %</t>
        </is>
      </c>
      <c r="C60" t="n">
        <v>17.7</v>
      </c>
      <c r="D60" t="n">
        <v>27.37</v>
      </c>
      <c r="E60" t="n">
        <v>17.14</v>
      </c>
      <c r="F60" t="n">
        <v>10.1</v>
      </c>
      <c r="G60" t="n">
        <v>-1.96</v>
      </c>
      <c r="H60" t="n">
        <v>11.96</v>
      </c>
      <c r="I60" t="n">
        <v>6.85</v>
      </c>
      <c r="J60" t="n">
        <v>-5.15</v>
      </c>
      <c r="K60" t="n">
        <v>9.84</v>
      </c>
      <c r="L60" t="n">
        <v>21.94</v>
      </c>
      <c r="M60" t="n">
        <v>10.61</v>
      </c>
      <c r="N60" t="n">
        <v>16.37</v>
      </c>
      <c r="O60" t="n">
        <v>27.78</v>
      </c>
      <c r="P60" t="n">
        <v>38.37</v>
      </c>
      <c r="Q60" t="n">
        <v>33.13</v>
      </c>
      <c r="R60" t="n">
        <v>22.35</v>
      </c>
      <c r="S60" t="n">
        <v>15.02</v>
      </c>
    </row>
    <row r="61">
      <c r="A61" s="5" t="inlineStr">
        <is>
          <t>Umsatzrendite in %</t>
        </is>
      </c>
      <c r="B61" s="5" t="inlineStr">
        <is>
          <t>Return on sales in %</t>
        </is>
      </c>
      <c r="C61" t="n">
        <v>18.56</v>
      </c>
      <c r="D61" t="n">
        <v>33.66</v>
      </c>
      <c r="E61" t="n">
        <v>21.89</v>
      </c>
      <c r="F61" t="n">
        <v>13.67</v>
      </c>
      <c r="G61" t="n">
        <v>-2.49</v>
      </c>
      <c r="H61" t="n">
        <v>13.69</v>
      </c>
      <c r="I61" t="n">
        <v>7.16</v>
      </c>
      <c r="J61" t="n">
        <v>-5.87</v>
      </c>
      <c r="K61" t="n">
        <v>9.619999999999999</v>
      </c>
      <c r="L61" t="n">
        <v>25.32</v>
      </c>
      <c r="M61" t="n">
        <v>11.06</v>
      </c>
      <c r="N61" t="n">
        <v>6.33</v>
      </c>
      <c r="O61" t="n">
        <v>21.82</v>
      </c>
      <c r="P61" t="n">
        <v>29.24</v>
      </c>
      <c r="Q61" t="n">
        <v>25.14</v>
      </c>
      <c r="R61" t="n">
        <v>85.84</v>
      </c>
      <c r="S61" t="n">
        <v>12.83</v>
      </c>
    </row>
    <row r="62">
      <c r="A62" s="5" t="inlineStr">
        <is>
          <t>Gesamtkapitalrendite in %</t>
        </is>
      </c>
      <c r="B62" s="5" t="inlineStr">
        <is>
          <t>Total Return on Investment in %</t>
        </is>
      </c>
      <c r="C62" t="n">
        <v>9.75</v>
      </c>
      <c r="D62" t="n">
        <v>15.6</v>
      </c>
      <c r="E62" t="n">
        <v>10.04</v>
      </c>
      <c r="F62" t="n">
        <v>6.42</v>
      </c>
      <c r="G62" t="n">
        <v>-0.13</v>
      </c>
      <c r="H62" t="n">
        <v>6.66</v>
      </c>
      <c r="I62" t="n">
        <v>3.76</v>
      </c>
      <c r="J62" t="n">
        <v>-2.31</v>
      </c>
      <c r="K62" t="n">
        <v>5.29</v>
      </c>
      <c r="L62" t="n">
        <v>13.44</v>
      </c>
      <c r="M62" t="n">
        <v>5.97</v>
      </c>
      <c r="N62" t="n">
        <v>5.91</v>
      </c>
      <c r="O62" t="n">
        <v>7.74</v>
      </c>
      <c r="P62" t="n">
        <v>22.03</v>
      </c>
      <c r="Q62" t="n">
        <v>18.08</v>
      </c>
      <c r="R62" t="n">
        <v>11.52</v>
      </c>
      <c r="S62" t="n">
        <v>7.12</v>
      </c>
    </row>
    <row r="63">
      <c r="A63" s="5" t="inlineStr">
        <is>
          <t>Return on Investment in %</t>
        </is>
      </c>
      <c r="B63" s="5" t="inlineStr">
        <is>
          <t>Return on Investment in %</t>
        </is>
      </c>
      <c r="C63" t="n">
        <v>9.119999999999999</v>
      </c>
      <c r="D63" t="n">
        <v>15</v>
      </c>
      <c r="E63" t="n">
        <v>9.15</v>
      </c>
      <c r="F63" t="n">
        <v>5.17</v>
      </c>
      <c r="G63" t="n">
        <v>-0.95</v>
      </c>
      <c r="H63" t="n">
        <v>6.05</v>
      </c>
      <c r="I63" t="n">
        <v>3.3</v>
      </c>
      <c r="J63" t="n">
        <v>-2.54</v>
      </c>
      <c r="K63" t="n">
        <v>4.87</v>
      </c>
      <c r="L63" t="n">
        <v>12.74</v>
      </c>
      <c r="M63" t="n">
        <v>5.01</v>
      </c>
      <c r="N63" t="n">
        <v>4.1</v>
      </c>
      <c r="O63" t="n">
        <v>7.21</v>
      </c>
      <c r="P63" t="n">
        <v>21.56</v>
      </c>
      <c r="Q63" t="n">
        <v>17.5</v>
      </c>
      <c r="R63" t="n">
        <v>10.69</v>
      </c>
      <c r="S63" t="n">
        <v>6.26</v>
      </c>
    </row>
    <row r="64">
      <c r="A64" s="5" t="inlineStr">
        <is>
          <t>Arbeitsintensität in %</t>
        </is>
      </c>
      <c r="B64" s="5" t="inlineStr">
        <is>
          <t>Work Intensity in %</t>
        </is>
      </c>
      <c r="C64" t="n">
        <v>19.71</v>
      </c>
      <c r="D64" t="n">
        <v>22.18</v>
      </c>
      <c r="E64" t="n">
        <v>19.51</v>
      </c>
      <c r="F64" t="n">
        <v>16.87</v>
      </c>
      <c r="G64" t="n">
        <v>16.67</v>
      </c>
      <c r="H64" t="n">
        <v>19.3</v>
      </c>
      <c r="I64" t="n">
        <v>19.21</v>
      </c>
      <c r="J64" t="n">
        <v>16.35</v>
      </c>
      <c r="K64" t="n">
        <v>18.32</v>
      </c>
      <c r="L64" t="n">
        <v>19.09</v>
      </c>
      <c r="M64" t="n">
        <v>15.36</v>
      </c>
      <c r="N64" t="n">
        <v>20.57</v>
      </c>
      <c r="O64" t="n">
        <v>21.54</v>
      </c>
      <c r="P64" t="n">
        <v>19.93</v>
      </c>
      <c r="Q64" t="n">
        <v>25.1</v>
      </c>
      <c r="R64" t="n">
        <v>19.65</v>
      </c>
      <c r="S64" t="n">
        <v>20.31</v>
      </c>
    </row>
    <row r="65">
      <c r="A65" s="5" t="inlineStr">
        <is>
          <t>Eigenkapitalquote in %</t>
        </is>
      </c>
      <c r="B65" s="5" t="inlineStr">
        <is>
          <t>Equity Ratio in %</t>
        </is>
      </c>
      <c r="C65" t="n">
        <v>51.53</v>
      </c>
      <c r="D65" t="n">
        <v>54.78</v>
      </c>
      <c r="E65" t="n">
        <v>53.4</v>
      </c>
      <c r="F65" t="n">
        <v>51.23</v>
      </c>
      <c r="G65" t="n">
        <v>48.19</v>
      </c>
      <c r="H65" t="n">
        <v>50.63</v>
      </c>
      <c r="I65" t="n">
        <v>48.19</v>
      </c>
      <c r="J65" t="n">
        <v>49.35</v>
      </c>
      <c r="K65" t="n">
        <v>49.53</v>
      </c>
      <c r="L65" t="n">
        <v>58.07</v>
      </c>
      <c r="M65" t="n">
        <v>47.23</v>
      </c>
      <c r="N65" t="n">
        <v>25.06</v>
      </c>
      <c r="O65" t="n">
        <v>25.96</v>
      </c>
      <c r="P65" t="n">
        <v>56.2</v>
      </c>
      <c r="Q65" t="n">
        <v>52.81</v>
      </c>
      <c r="R65" t="n">
        <v>47.83</v>
      </c>
      <c r="S65" t="n">
        <v>41.68</v>
      </c>
    </row>
    <row r="66">
      <c r="A66" s="5" t="inlineStr">
        <is>
          <t>Fremdkapitalquote in %</t>
        </is>
      </c>
      <c r="B66" s="5" t="inlineStr">
        <is>
          <t>Debt Ratio in %</t>
        </is>
      </c>
      <c r="C66" t="n">
        <v>48.47</v>
      </c>
      <c r="D66" t="n">
        <v>45.22</v>
      </c>
      <c r="E66" t="n">
        <v>46.6</v>
      </c>
      <c r="F66" t="n">
        <v>48.77</v>
      </c>
      <c r="G66" t="n">
        <v>51.81</v>
      </c>
      <c r="H66" t="n">
        <v>49.37</v>
      </c>
      <c r="I66" t="n">
        <v>51.81</v>
      </c>
      <c r="J66" t="n">
        <v>50.65</v>
      </c>
      <c r="K66" t="n">
        <v>50.47</v>
      </c>
      <c r="L66" t="n">
        <v>41.93</v>
      </c>
      <c r="M66" t="n">
        <v>52.77</v>
      </c>
      <c r="N66" t="n">
        <v>74.94</v>
      </c>
      <c r="O66" t="n">
        <v>74.04000000000001</v>
      </c>
      <c r="P66" t="n">
        <v>43.8</v>
      </c>
      <c r="Q66" t="n">
        <v>47.19</v>
      </c>
      <c r="R66" t="n">
        <v>52.17</v>
      </c>
      <c r="S66" t="n">
        <v>58.32</v>
      </c>
    </row>
    <row r="67">
      <c r="A67" s="5" t="inlineStr">
        <is>
          <t>Verschuldungsgrad in %</t>
        </is>
      </c>
      <c r="B67" s="5" t="inlineStr">
        <is>
          <t>Finance Gearing in %</t>
        </is>
      </c>
      <c r="C67" t="n">
        <v>94.06999999999999</v>
      </c>
      <c r="D67" t="n">
        <v>82.54000000000001</v>
      </c>
      <c r="E67" t="n">
        <v>87.28</v>
      </c>
      <c r="F67" t="n">
        <v>95.2</v>
      </c>
      <c r="G67" t="n">
        <v>107.5</v>
      </c>
      <c r="H67" t="n">
        <v>97.51000000000001</v>
      </c>
      <c r="I67" t="n">
        <v>107.52</v>
      </c>
      <c r="J67" t="n">
        <v>102.64</v>
      </c>
      <c r="K67" t="n">
        <v>101.91</v>
      </c>
      <c r="L67" t="n">
        <v>72.2</v>
      </c>
      <c r="M67" t="n">
        <v>111.73</v>
      </c>
      <c r="N67" t="n">
        <v>298.98</v>
      </c>
      <c r="O67" t="n">
        <v>285.17</v>
      </c>
      <c r="P67" t="n">
        <v>77.94</v>
      </c>
      <c r="Q67" t="n">
        <v>89.36</v>
      </c>
      <c r="R67" t="n">
        <v>109.06</v>
      </c>
      <c r="S67" t="n">
        <v>139.92</v>
      </c>
    </row>
    <row r="68">
      <c r="A68" s="5" t="inlineStr"/>
      <c r="B68" s="5" t="inlineStr"/>
    </row>
    <row r="69">
      <c r="A69" s="5" t="inlineStr">
        <is>
          <t>Kurzfristige Vermögensquote in %</t>
        </is>
      </c>
      <c r="B69" s="5" t="inlineStr">
        <is>
          <t>Current Assets Ratio in %</t>
        </is>
      </c>
      <c r="C69" t="n">
        <v>19.71</v>
      </c>
      <c r="D69" t="n">
        <v>22.18</v>
      </c>
      <c r="E69" t="n">
        <v>19.51</v>
      </c>
      <c r="F69" t="n">
        <v>16.87</v>
      </c>
      <c r="G69" t="n">
        <v>16.67</v>
      </c>
      <c r="H69" t="n">
        <v>19.3</v>
      </c>
      <c r="I69" t="n">
        <v>19.21</v>
      </c>
      <c r="J69" t="n">
        <v>16.35</v>
      </c>
      <c r="K69" t="n">
        <v>18.32</v>
      </c>
      <c r="L69" t="n">
        <v>19.09</v>
      </c>
      <c r="M69" t="n">
        <v>15.36</v>
      </c>
      <c r="N69" t="n">
        <v>20.57</v>
      </c>
      <c r="O69" t="n">
        <v>21.54</v>
      </c>
      <c r="P69" t="n">
        <v>19.93</v>
      </c>
      <c r="Q69" t="n">
        <v>25.1</v>
      </c>
      <c r="R69" t="n">
        <v>19.65</v>
      </c>
    </row>
    <row r="70">
      <c r="A70" s="5" t="inlineStr">
        <is>
          <t>Nettogewinn Marge in %</t>
        </is>
      </c>
      <c r="B70" s="5" t="inlineStr">
        <is>
          <t>Net Profit Marge in %</t>
        </is>
      </c>
      <c r="C70" t="n">
        <v>30078.86</v>
      </c>
      <c r="D70" t="n">
        <v>55506.72</v>
      </c>
      <c r="E70" t="n">
        <v>38616.13</v>
      </c>
      <c r="F70" t="n">
        <v>24584.66</v>
      </c>
      <c r="G70" t="n">
        <v>-4594.16</v>
      </c>
      <c r="H70" t="n">
        <v>25318.08</v>
      </c>
      <c r="I70" t="n">
        <v>13231.05</v>
      </c>
      <c r="J70" t="n">
        <v>-10868.77</v>
      </c>
      <c r="K70" t="n">
        <v>18848.27</v>
      </c>
      <c r="L70" t="n">
        <v>49632.71</v>
      </c>
      <c r="M70" t="n">
        <v>17375.18</v>
      </c>
      <c r="N70" t="n">
        <v>9940.51</v>
      </c>
      <c r="O70" t="n">
        <v>31009.33</v>
      </c>
      <c r="P70" t="n">
        <v>41553.07</v>
      </c>
      <c r="Q70" t="n">
        <v>35743.66</v>
      </c>
      <c r="R70" t="n">
        <v>28271.36</v>
      </c>
    </row>
    <row r="71">
      <c r="A71" s="5" t="inlineStr">
        <is>
          <t>Operative Ergebnis Marge in %</t>
        </is>
      </c>
      <c r="B71" s="5" t="inlineStr">
        <is>
          <t>EBIT Marge in %</t>
        </is>
      </c>
      <c r="C71" t="n">
        <v>44187.01</v>
      </c>
      <c r="D71" t="n">
        <v>74074.07000000001</v>
      </c>
      <c r="E71" t="n">
        <v>63790.22</v>
      </c>
      <c r="F71" t="n">
        <v>37891.37</v>
      </c>
      <c r="G71" t="n">
        <v>21092.84</v>
      </c>
      <c r="H71" t="n">
        <v>48719.94</v>
      </c>
      <c r="I71" t="n">
        <v>28563.18</v>
      </c>
      <c r="J71" t="n">
        <v>-9363.870000000001</v>
      </c>
      <c r="K71" t="n">
        <v>45461.02</v>
      </c>
      <c r="L71" t="n">
        <v>72054.75</v>
      </c>
      <c r="M71" t="n">
        <v>29572.04</v>
      </c>
      <c r="N71" t="n">
        <v>30375.88</v>
      </c>
      <c r="O71" t="n">
        <v>43066.16</v>
      </c>
      <c r="P71" t="n">
        <v>57832.4</v>
      </c>
      <c r="Q71" t="n">
        <v>52762.17</v>
      </c>
      <c r="R71" t="n">
        <v>17306.53</v>
      </c>
    </row>
    <row r="72">
      <c r="A72" s="5" t="inlineStr">
        <is>
          <t>Vermögensumsschlag in %</t>
        </is>
      </c>
      <c r="B72" s="5" t="inlineStr">
        <is>
          <t>Asset Turnover in %</t>
        </is>
      </c>
      <c r="C72" t="n">
        <v>0.03</v>
      </c>
      <c r="D72" t="n">
        <v>0.03</v>
      </c>
      <c r="E72" t="n">
        <v>0.02</v>
      </c>
      <c r="F72" t="n">
        <v>0.02</v>
      </c>
      <c r="G72" t="n">
        <v>0.02</v>
      </c>
      <c r="H72" t="n">
        <v>0.02</v>
      </c>
      <c r="I72" t="n">
        <v>0.02</v>
      </c>
      <c r="J72" t="n">
        <v>0.02</v>
      </c>
      <c r="K72" t="n">
        <v>0.03</v>
      </c>
      <c r="L72" t="n">
        <v>0.03</v>
      </c>
      <c r="M72" t="n">
        <v>0.03</v>
      </c>
      <c r="N72" t="n">
        <v>0.04</v>
      </c>
      <c r="O72" t="n">
        <v>0.02</v>
      </c>
      <c r="P72" t="n">
        <v>0.05</v>
      </c>
      <c r="Q72" t="n">
        <v>0.05</v>
      </c>
      <c r="R72" t="n">
        <v>0.04</v>
      </c>
    </row>
    <row r="73">
      <c r="A73" s="5" t="inlineStr">
        <is>
          <t>Langfristige Vermögensquote in %</t>
        </is>
      </c>
      <c r="B73" s="5" t="inlineStr">
        <is>
          <t>Non-Current Assets Ratio in %</t>
        </is>
      </c>
      <c r="C73" t="n">
        <v>80.29000000000001</v>
      </c>
      <c r="D73" t="n">
        <v>77.81999999999999</v>
      </c>
      <c r="E73" t="n">
        <v>80.48999999999999</v>
      </c>
      <c r="F73" t="n">
        <v>83.13</v>
      </c>
      <c r="G73" t="n">
        <v>83.33</v>
      </c>
      <c r="H73" t="n">
        <v>80.7</v>
      </c>
      <c r="I73" t="n">
        <v>80.79000000000001</v>
      </c>
      <c r="J73" t="n">
        <v>83.65000000000001</v>
      </c>
      <c r="K73" t="n">
        <v>81.68000000000001</v>
      </c>
      <c r="L73" t="n">
        <v>80.91</v>
      </c>
      <c r="M73" t="n">
        <v>84.64</v>
      </c>
      <c r="N73" t="n">
        <v>79.43000000000001</v>
      </c>
      <c r="O73" t="n">
        <v>78.45999999999999</v>
      </c>
      <c r="P73" t="n">
        <v>80.06999999999999</v>
      </c>
      <c r="Q73" t="n">
        <v>74.90000000000001</v>
      </c>
      <c r="R73" t="n">
        <v>80.34999999999999</v>
      </c>
    </row>
    <row r="74">
      <c r="A74" s="5" t="inlineStr">
        <is>
          <t>Gesamtkapitalrentabilität</t>
        </is>
      </c>
      <c r="B74" s="5" t="inlineStr">
        <is>
          <t>ROA Return on Assets in %</t>
        </is>
      </c>
      <c r="C74" t="n">
        <v>9.119999999999999</v>
      </c>
      <c r="D74" t="n">
        <v>15</v>
      </c>
      <c r="E74" t="n">
        <v>9.15</v>
      </c>
      <c r="F74" t="n">
        <v>5.17</v>
      </c>
      <c r="G74" t="n">
        <v>-0.95</v>
      </c>
      <c r="H74" t="n">
        <v>6.05</v>
      </c>
      <c r="I74" t="n">
        <v>3.3</v>
      </c>
      <c r="J74" t="n">
        <v>-2.54</v>
      </c>
      <c r="K74" t="n">
        <v>4.87</v>
      </c>
      <c r="L74" t="n">
        <v>12.74</v>
      </c>
      <c r="M74" t="n">
        <v>5.01</v>
      </c>
      <c r="N74" t="n">
        <v>4.1</v>
      </c>
      <c r="O74" t="n">
        <v>7.21</v>
      </c>
      <c r="P74" t="n">
        <v>21.56</v>
      </c>
      <c r="Q74" t="n">
        <v>17.5</v>
      </c>
      <c r="R74" t="n">
        <v>10.94</v>
      </c>
    </row>
    <row r="75">
      <c r="A75" s="5" t="inlineStr">
        <is>
          <t>Ertrag des eingesetzten Kapitals</t>
        </is>
      </c>
      <c r="B75" s="5" t="inlineStr">
        <is>
          <t>ROCE Return on Cap. Empl. in %</t>
        </is>
      </c>
      <c r="C75" t="n">
        <v>15.35</v>
      </c>
      <c r="D75" t="n">
        <v>22.64</v>
      </c>
      <c r="E75" t="n">
        <v>17.13</v>
      </c>
      <c r="F75" t="n">
        <v>8.91</v>
      </c>
      <c r="G75" t="n">
        <v>4.88</v>
      </c>
      <c r="H75" t="n">
        <v>13.14</v>
      </c>
      <c r="I75" t="n">
        <v>8.26</v>
      </c>
      <c r="J75" t="n">
        <v>-2.48</v>
      </c>
      <c r="K75" t="n">
        <v>13.44</v>
      </c>
      <c r="L75" t="n">
        <v>20.67</v>
      </c>
      <c r="M75" t="n">
        <v>9.449999999999999</v>
      </c>
      <c r="N75" t="n">
        <v>16.64</v>
      </c>
      <c r="O75" t="n">
        <v>12.43</v>
      </c>
      <c r="P75" t="n">
        <v>36.05</v>
      </c>
      <c r="Q75" t="n">
        <v>30.77</v>
      </c>
      <c r="R75" t="n">
        <v>7.72</v>
      </c>
    </row>
    <row r="76">
      <c r="A76" s="5" t="inlineStr">
        <is>
          <t>Eigenkapital zu Anlagevermögen</t>
        </is>
      </c>
      <c r="B76" s="5" t="inlineStr">
        <is>
          <t>Equity to Fixed Assets in %</t>
        </is>
      </c>
      <c r="C76" t="n">
        <v>57.49</v>
      </c>
      <c r="D76" t="n">
        <v>61.72</v>
      </c>
      <c r="E76" t="n">
        <v>58.03</v>
      </c>
      <c r="F76" t="n">
        <v>52.95</v>
      </c>
      <c r="G76" t="n">
        <v>48.95</v>
      </c>
      <c r="H76" t="n">
        <v>53.19</v>
      </c>
      <c r="I76" t="n">
        <v>51.16</v>
      </c>
      <c r="J76" t="n">
        <v>47.65</v>
      </c>
      <c r="K76" t="n">
        <v>53.81</v>
      </c>
      <c r="L76" t="n">
        <v>64.14</v>
      </c>
      <c r="M76" t="n">
        <v>53.26</v>
      </c>
      <c r="N76" t="n">
        <v>28.99</v>
      </c>
      <c r="O76" t="n">
        <v>31.14</v>
      </c>
      <c r="P76" t="n">
        <v>66.01000000000001</v>
      </c>
      <c r="Q76" t="n">
        <v>66.97</v>
      </c>
      <c r="R76" t="n">
        <v>60.92</v>
      </c>
    </row>
    <row r="77">
      <c r="A77" s="5" t="inlineStr">
        <is>
          <t>Liquidität Dritten Grades</t>
        </is>
      </c>
      <c r="B77" s="5" t="inlineStr">
        <is>
          <t>Current Ratio in %</t>
        </is>
      </c>
      <c r="C77" t="n">
        <v>155.53</v>
      </c>
      <c r="D77" t="n">
        <v>190.79</v>
      </c>
      <c r="E77" t="n">
        <v>166.4</v>
      </c>
      <c r="F77" t="n">
        <v>160.81</v>
      </c>
      <c r="G77" t="n">
        <v>151.91</v>
      </c>
      <c r="H77" t="n">
        <v>170.32</v>
      </c>
      <c r="I77" t="n">
        <v>140.42</v>
      </c>
      <c r="J77" t="n">
        <v>139.09</v>
      </c>
      <c r="K77" t="n">
        <v>146.32</v>
      </c>
      <c r="L77" t="n">
        <v>181.93</v>
      </c>
      <c r="M77" t="n">
        <v>156.7</v>
      </c>
      <c r="N77" t="n">
        <v>83.42</v>
      </c>
      <c r="O77" t="n">
        <v>111.06</v>
      </c>
      <c r="P77" t="n">
        <v>118.94</v>
      </c>
      <c r="Q77" t="n">
        <v>156.31</v>
      </c>
      <c r="R77" t="n">
        <v>148.84</v>
      </c>
    </row>
    <row r="78">
      <c r="A78" s="5" t="inlineStr">
        <is>
          <t>Operativer Cashflow</t>
        </is>
      </c>
      <c r="B78" s="5" t="inlineStr">
        <is>
          <t>Operating Cashflow in M</t>
        </is>
      </c>
      <c r="C78" t="n">
        <v>8062.5</v>
      </c>
      <c r="D78" t="n">
        <v>8639.279999999999</v>
      </c>
      <c r="E78" t="n">
        <v>9018.24</v>
      </c>
      <c r="F78" t="n">
        <v>11233.75</v>
      </c>
      <c r="G78" t="n">
        <v>8096.490000000001</v>
      </c>
      <c r="H78" t="n">
        <v>8421.48</v>
      </c>
      <c r="I78" t="n">
        <v>9756.92</v>
      </c>
      <c r="J78" t="n">
        <v>16281.33</v>
      </c>
      <c r="K78" t="n">
        <v>7279.940000000001</v>
      </c>
      <c r="L78" t="n">
        <v>8768.75</v>
      </c>
      <c r="M78" t="n">
        <v>10570</v>
      </c>
      <c r="N78" t="n">
        <v>2705.92</v>
      </c>
      <c r="O78" t="inlineStr">
        <is>
          <t>-</t>
        </is>
      </c>
      <c r="P78" t="inlineStr">
        <is>
          <t>-</t>
        </is>
      </c>
      <c r="Q78" t="inlineStr">
        <is>
          <t>-</t>
        </is>
      </c>
      <c r="R78" t="inlineStr">
        <is>
          <t>-</t>
        </is>
      </c>
    </row>
    <row r="79">
      <c r="A79" s="5" t="inlineStr">
        <is>
          <t>Aktienrückkauf</t>
        </is>
      </c>
      <c r="B79" s="5" t="inlineStr">
        <is>
          <t>Share Buyback in M</t>
        </is>
      </c>
      <c r="C79" t="n">
        <v>28</v>
      </c>
      <c r="D79" t="n">
        <v>64</v>
      </c>
      <c r="E79" t="n">
        <v>33</v>
      </c>
      <c r="F79" t="n">
        <v>38</v>
      </c>
      <c r="G79" t="n">
        <v>0</v>
      </c>
      <c r="H79" t="n">
        <v>-1</v>
      </c>
      <c r="I79" t="n">
        <v>5</v>
      </c>
      <c r="J79" t="n">
        <v>106</v>
      </c>
      <c r="K79" t="n">
        <v>2</v>
      </c>
      <c r="L79" t="n">
        <v>-317</v>
      </c>
      <c r="M79" t="n">
        <v>0</v>
      </c>
      <c r="N79" t="inlineStr">
        <is>
          <t>-</t>
        </is>
      </c>
      <c r="O79" t="inlineStr">
        <is>
          <t>-</t>
        </is>
      </c>
      <c r="P79" t="inlineStr">
        <is>
          <t>-</t>
        </is>
      </c>
      <c r="Q79" t="inlineStr">
        <is>
          <t>-</t>
        </is>
      </c>
      <c r="R79" t="inlineStr">
        <is>
          <t>-</t>
        </is>
      </c>
    </row>
    <row r="80">
      <c r="A80" s="5" t="inlineStr">
        <is>
          <t>Umsatzwachstum 1J in %</t>
        </is>
      </c>
      <c r="B80" s="5" t="inlineStr">
        <is>
          <t>Revenue Growth 1Y in %</t>
        </is>
      </c>
      <c r="C80" t="n">
        <v>8.380000000000001</v>
      </c>
      <c r="D80" t="n">
        <v>8.289999999999999</v>
      </c>
      <c r="E80" t="n">
        <v>20.82</v>
      </c>
      <c r="F80" t="n">
        <v>-0.37</v>
      </c>
      <c r="G80" t="n">
        <v>-26.88</v>
      </c>
      <c r="H80" t="n">
        <v>-6.93</v>
      </c>
      <c r="I80" t="n">
        <v>0.6899999999999999</v>
      </c>
      <c r="J80" t="n">
        <v>-11</v>
      </c>
      <c r="K80" t="n">
        <v>7.1</v>
      </c>
      <c r="L80" t="n">
        <v>2.92</v>
      </c>
      <c r="M80" t="n">
        <v>-24.18</v>
      </c>
      <c r="N80" t="n">
        <v>56.83</v>
      </c>
      <c r="O80" t="n">
        <v>31.73</v>
      </c>
      <c r="P80" t="n">
        <v>22.69</v>
      </c>
      <c r="Q80" t="n">
        <v>46.63</v>
      </c>
      <c r="R80" t="n">
        <v>20.17</v>
      </c>
    </row>
    <row r="81">
      <c r="A81" s="5" t="inlineStr">
        <is>
          <t>Umsatzwachstum 3J in %</t>
        </is>
      </c>
      <c r="B81" s="5" t="inlineStr">
        <is>
          <t>Revenue Growth 3Y in %</t>
        </is>
      </c>
      <c r="C81" t="n">
        <v>12.5</v>
      </c>
      <c r="D81" t="n">
        <v>9.58</v>
      </c>
      <c r="E81" t="n">
        <v>-2.14</v>
      </c>
      <c r="F81" t="n">
        <v>-11.39</v>
      </c>
      <c r="G81" t="n">
        <v>-11.04</v>
      </c>
      <c r="H81" t="n">
        <v>-5.75</v>
      </c>
      <c r="I81" t="n">
        <v>-1.07</v>
      </c>
      <c r="J81" t="n">
        <v>-0.33</v>
      </c>
      <c r="K81" t="n">
        <v>-4.72</v>
      </c>
      <c r="L81" t="n">
        <v>11.86</v>
      </c>
      <c r="M81" t="n">
        <v>21.46</v>
      </c>
      <c r="N81" t="n">
        <v>37.08</v>
      </c>
      <c r="O81" t="n">
        <v>33.68</v>
      </c>
      <c r="P81" t="n">
        <v>29.83</v>
      </c>
      <c r="Q81" t="inlineStr">
        <is>
          <t>-</t>
        </is>
      </c>
      <c r="R81" t="inlineStr">
        <is>
          <t>-</t>
        </is>
      </c>
    </row>
    <row r="82">
      <c r="A82" s="5" t="inlineStr">
        <is>
          <t>Umsatzwachstum 5J in %</t>
        </is>
      </c>
      <c r="B82" s="5" t="inlineStr">
        <is>
          <t>Revenue Growth 5Y in %</t>
        </is>
      </c>
      <c r="C82" t="n">
        <v>2.05</v>
      </c>
      <c r="D82" t="n">
        <v>-1.01</v>
      </c>
      <c r="E82" t="n">
        <v>-2.53</v>
      </c>
      <c r="F82" t="n">
        <v>-8.9</v>
      </c>
      <c r="G82" t="n">
        <v>-7.4</v>
      </c>
      <c r="H82" t="n">
        <v>-1.44</v>
      </c>
      <c r="I82" t="n">
        <v>-4.89</v>
      </c>
      <c r="J82" t="n">
        <v>6.33</v>
      </c>
      <c r="K82" t="n">
        <v>14.88</v>
      </c>
      <c r="L82" t="n">
        <v>18</v>
      </c>
      <c r="M82" t="n">
        <v>26.74</v>
      </c>
      <c r="N82" t="n">
        <v>35.61</v>
      </c>
      <c r="O82" t="inlineStr">
        <is>
          <t>-</t>
        </is>
      </c>
      <c r="P82" t="inlineStr">
        <is>
          <t>-</t>
        </is>
      </c>
      <c r="Q82" t="inlineStr">
        <is>
          <t>-</t>
        </is>
      </c>
      <c r="R82" t="inlineStr">
        <is>
          <t>-</t>
        </is>
      </c>
    </row>
    <row r="83">
      <c r="A83" s="5" t="inlineStr">
        <is>
          <t>Umsatzwachstum 10J in %</t>
        </is>
      </c>
      <c r="B83" s="5" t="inlineStr">
        <is>
          <t>Revenue Growth 10Y in %</t>
        </is>
      </c>
      <c r="C83" t="n">
        <v>0.3</v>
      </c>
      <c r="D83" t="n">
        <v>-2.95</v>
      </c>
      <c r="E83" t="n">
        <v>1.9</v>
      </c>
      <c r="F83" t="n">
        <v>2.99</v>
      </c>
      <c r="G83" t="n">
        <v>5.3</v>
      </c>
      <c r="H83" t="n">
        <v>12.65</v>
      </c>
      <c r="I83" t="n">
        <v>15.36</v>
      </c>
      <c r="J83" t="inlineStr">
        <is>
          <t>-</t>
        </is>
      </c>
      <c r="K83" t="inlineStr">
        <is>
          <t>-</t>
        </is>
      </c>
      <c r="L83" t="inlineStr">
        <is>
          <t>-</t>
        </is>
      </c>
      <c r="M83" t="inlineStr">
        <is>
          <t>-</t>
        </is>
      </c>
      <c r="N83" t="inlineStr">
        <is>
          <t>-</t>
        </is>
      </c>
      <c r="O83" t="inlineStr">
        <is>
          <t>-</t>
        </is>
      </c>
      <c r="P83" t="inlineStr">
        <is>
          <t>-</t>
        </is>
      </c>
      <c r="Q83" t="inlineStr">
        <is>
          <t>-</t>
        </is>
      </c>
      <c r="R83" t="inlineStr">
        <is>
          <t>-</t>
        </is>
      </c>
    </row>
    <row r="84">
      <c r="A84" s="5" t="inlineStr">
        <is>
          <t>Gewinnwachstum 1J in %</t>
        </is>
      </c>
      <c r="B84" s="5" t="inlineStr">
        <is>
          <t>Earnings Growth 1Y in %</t>
        </is>
      </c>
      <c r="C84" t="n">
        <v>-41.27</v>
      </c>
      <c r="D84" t="n">
        <v>55.65</v>
      </c>
      <c r="E84" t="n">
        <v>89.78</v>
      </c>
      <c r="F84" t="n">
        <v>-633.14</v>
      </c>
      <c r="G84" t="n">
        <v>-113.27</v>
      </c>
      <c r="H84" t="n">
        <v>78.09</v>
      </c>
      <c r="I84" t="n">
        <v>-222.58</v>
      </c>
      <c r="J84" t="n">
        <v>-151.32</v>
      </c>
      <c r="K84" t="n">
        <v>-59.33</v>
      </c>
      <c r="L84" t="n">
        <v>194.01</v>
      </c>
      <c r="M84" t="n">
        <v>32.54</v>
      </c>
      <c r="N84" t="n">
        <v>-49.73</v>
      </c>
      <c r="O84" t="n">
        <v>-1.69</v>
      </c>
      <c r="P84" t="n">
        <v>42.63</v>
      </c>
      <c r="Q84" t="n">
        <v>85.39</v>
      </c>
      <c r="R84" t="n">
        <v>86.54000000000001</v>
      </c>
    </row>
    <row r="85">
      <c r="A85" s="5" t="inlineStr">
        <is>
          <t>Gewinnwachstum 3J in %</t>
        </is>
      </c>
      <c r="B85" s="5" t="inlineStr">
        <is>
          <t>Earnings Growth 3Y in %</t>
        </is>
      </c>
      <c r="C85" t="n">
        <v>34.72</v>
      </c>
      <c r="D85" t="n">
        <v>-162.57</v>
      </c>
      <c r="E85" t="n">
        <v>-218.88</v>
      </c>
      <c r="F85" t="n">
        <v>-222.77</v>
      </c>
      <c r="G85" t="n">
        <v>-85.92</v>
      </c>
      <c r="H85" t="n">
        <v>-98.59999999999999</v>
      </c>
      <c r="I85" t="n">
        <v>-144.41</v>
      </c>
      <c r="J85" t="n">
        <v>-5.55</v>
      </c>
      <c r="K85" t="n">
        <v>55.74</v>
      </c>
      <c r="L85" t="n">
        <v>58.94</v>
      </c>
      <c r="M85" t="n">
        <v>-6.29</v>
      </c>
      <c r="N85" t="n">
        <v>-2.93</v>
      </c>
      <c r="O85" t="n">
        <v>42.11</v>
      </c>
      <c r="P85" t="n">
        <v>71.52</v>
      </c>
      <c r="Q85" t="inlineStr">
        <is>
          <t>-</t>
        </is>
      </c>
      <c r="R85" t="inlineStr">
        <is>
          <t>-</t>
        </is>
      </c>
    </row>
    <row r="86">
      <c r="A86" s="5" t="inlineStr">
        <is>
          <t>Gewinnwachstum 5J in %</t>
        </is>
      </c>
      <c r="B86" s="5" t="inlineStr">
        <is>
          <t>Earnings Growth 5Y in %</t>
        </is>
      </c>
      <c r="C86" t="n">
        <v>-128.45</v>
      </c>
      <c r="D86" t="n">
        <v>-104.58</v>
      </c>
      <c r="E86" t="n">
        <v>-160.22</v>
      </c>
      <c r="F86" t="n">
        <v>-208.44</v>
      </c>
      <c r="G86" t="n">
        <v>-93.68000000000001</v>
      </c>
      <c r="H86" t="n">
        <v>-32.23</v>
      </c>
      <c r="I86" t="n">
        <v>-41.34</v>
      </c>
      <c r="J86" t="n">
        <v>-6.77</v>
      </c>
      <c r="K86" t="n">
        <v>23.16</v>
      </c>
      <c r="L86" t="n">
        <v>43.55</v>
      </c>
      <c r="M86" t="n">
        <v>21.83</v>
      </c>
      <c r="N86" t="n">
        <v>32.63</v>
      </c>
      <c r="O86" t="inlineStr">
        <is>
          <t>-</t>
        </is>
      </c>
      <c r="P86" t="inlineStr">
        <is>
          <t>-</t>
        </is>
      </c>
      <c r="Q86" t="inlineStr">
        <is>
          <t>-</t>
        </is>
      </c>
      <c r="R86" t="inlineStr">
        <is>
          <t>-</t>
        </is>
      </c>
    </row>
    <row r="87">
      <c r="A87" s="5" t="inlineStr">
        <is>
          <t>Gewinnwachstum 10J in %</t>
        </is>
      </c>
      <c r="B87" s="5" t="inlineStr">
        <is>
          <t>Earnings Growth 10Y in %</t>
        </is>
      </c>
      <c r="C87" t="n">
        <v>-80.34</v>
      </c>
      <c r="D87" t="n">
        <v>-72.95999999999999</v>
      </c>
      <c r="E87" t="n">
        <v>-83.5</v>
      </c>
      <c r="F87" t="n">
        <v>-92.64</v>
      </c>
      <c r="G87" t="n">
        <v>-25.06</v>
      </c>
      <c r="H87" t="n">
        <v>-5.2</v>
      </c>
      <c r="I87" t="n">
        <v>-4.35</v>
      </c>
      <c r="J87" t="inlineStr">
        <is>
          <t>-</t>
        </is>
      </c>
      <c r="K87" t="inlineStr">
        <is>
          <t>-</t>
        </is>
      </c>
      <c r="L87" t="inlineStr">
        <is>
          <t>-</t>
        </is>
      </c>
      <c r="M87" t="inlineStr">
        <is>
          <t>-</t>
        </is>
      </c>
      <c r="N87" t="inlineStr">
        <is>
          <t>-</t>
        </is>
      </c>
      <c r="O87" t="inlineStr">
        <is>
          <t>-</t>
        </is>
      </c>
      <c r="P87" t="inlineStr">
        <is>
          <t>-</t>
        </is>
      </c>
      <c r="Q87" t="inlineStr">
        <is>
          <t>-</t>
        </is>
      </c>
      <c r="R87" t="inlineStr">
        <is>
          <t>-</t>
        </is>
      </c>
    </row>
    <row r="88">
      <c r="A88" s="5" t="inlineStr">
        <is>
          <t>PEG Ratio</t>
        </is>
      </c>
      <c r="B88" s="5" t="inlineStr">
        <is>
          <t>KGW Kurs/Gewinn/Wachstum</t>
        </is>
      </c>
      <c r="C88" t="n">
        <v>-0.09</v>
      </c>
      <c r="D88" t="n">
        <v>-0.06</v>
      </c>
      <c r="E88" t="n">
        <v>-0.07000000000000001</v>
      </c>
      <c r="F88" t="n">
        <v>-0.07000000000000001</v>
      </c>
      <c r="G88" t="inlineStr">
        <is>
          <t>-</t>
        </is>
      </c>
      <c r="H88" t="n">
        <v>-0.4</v>
      </c>
      <c r="I88" t="n">
        <v>-0.6899999999999999</v>
      </c>
      <c r="J88" t="inlineStr">
        <is>
          <t>-</t>
        </is>
      </c>
      <c r="K88" t="n">
        <v>0.7</v>
      </c>
      <c r="L88" t="n">
        <v>0.17</v>
      </c>
      <c r="M88" t="n">
        <v>0.85</v>
      </c>
      <c r="N88" t="n">
        <v>0.28</v>
      </c>
      <c r="O88" t="inlineStr">
        <is>
          <t>-</t>
        </is>
      </c>
      <c r="P88" t="inlineStr">
        <is>
          <t>-</t>
        </is>
      </c>
      <c r="Q88" t="inlineStr">
        <is>
          <t>-</t>
        </is>
      </c>
      <c r="R88" t="inlineStr">
        <is>
          <t>-</t>
        </is>
      </c>
    </row>
    <row r="89">
      <c r="A89" s="5" t="inlineStr">
        <is>
          <t>EBIT-Wachstum 1J in %</t>
        </is>
      </c>
      <c r="B89" s="5" t="inlineStr">
        <is>
          <t>EBIT Growth 1Y in %</t>
        </is>
      </c>
      <c r="C89" t="n">
        <v>-35.35</v>
      </c>
      <c r="D89" t="n">
        <v>25.74</v>
      </c>
      <c r="E89" t="n">
        <v>103.4</v>
      </c>
      <c r="F89" t="n">
        <v>78.97</v>
      </c>
      <c r="G89" t="n">
        <v>-68.34</v>
      </c>
      <c r="H89" t="n">
        <v>58.75</v>
      </c>
      <c r="I89" t="n">
        <v>-407.14</v>
      </c>
      <c r="J89" t="n">
        <v>-118.33</v>
      </c>
      <c r="K89" t="n">
        <v>-32.43</v>
      </c>
      <c r="L89" t="n">
        <v>150.78</v>
      </c>
      <c r="M89" t="n">
        <v>-26.18</v>
      </c>
      <c r="N89" t="n">
        <v>10.62</v>
      </c>
      <c r="O89" t="n">
        <v>-1.9</v>
      </c>
      <c r="P89" t="n">
        <v>34.48</v>
      </c>
      <c r="Q89" t="n">
        <v>347.04</v>
      </c>
      <c r="R89" t="n">
        <v>15.11</v>
      </c>
    </row>
    <row r="90">
      <c r="A90" s="5" t="inlineStr">
        <is>
          <t>EBIT-Wachstum 3J in %</t>
        </is>
      </c>
      <c r="B90" s="5" t="inlineStr">
        <is>
          <t>EBIT Growth 3Y in %</t>
        </is>
      </c>
      <c r="C90" t="n">
        <v>31.26</v>
      </c>
      <c r="D90" t="n">
        <v>69.37</v>
      </c>
      <c r="E90" t="n">
        <v>38.01</v>
      </c>
      <c r="F90" t="n">
        <v>23.13</v>
      </c>
      <c r="G90" t="n">
        <v>-138.91</v>
      </c>
      <c r="H90" t="n">
        <v>-155.57</v>
      </c>
      <c r="I90" t="n">
        <v>-185.97</v>
      </c>
      <c r="J90" t="n">
        <v>0.01</v>
      </c>
      <c r="K90" t="n">
        <v>30.72</v>
      </c>
      <c r="L90" t="n">
        <v>45.07</v>
      </c>
      <c r="M90" t="n">
        <v>-5.82</v>
      </c>
      <c r="N90" t="n">
        <v>14.4</v>
      </c>
      <c r="O90" t="n">
        <v>126.54</v>
      </c>
      <c r="P90" t="n">
        <v>132.21</v>
      </c>
      <c r="Q90" t="inlineStr">
        <is>
          <t>-</t>
        </is>
      </c>
      <c r="R90" t="inlineStr">
        <is>
          <t>-</t>
        </is>
      </c>
    </row>
    <row r="91">
      <c r="A91" s="5" t="inlineStr">
        <is>
          <t>EBIT-Wachstum 5J in %</t>
        </is>
      </c>
      <c r="B91" s="5" t="inlineStr">
        <is>
          <t>EBIT Growth 5Y in %</t>
        </is>
      </c>
      <c r="C91" t="n">
        <v>20.88</v>
      </c>
      <c r="D91" t="n">
        <v>39.7</v>
      </c>
      <c r="E91" t="n">
        <v>-46.87</v>
      </c>
      <c r="F91" t="n">
        <v>-91.22</v>
      </c>
      <c r="G91" t="n">
        <v>-113.5</v>
      </c>
      <c r="H91" t="n">
        <v>-69.67</v>
      </c>
      <c r="I91" t="n">
        <v>-86.66</v>
      </c>
      <c r="J91" t="n">
        <v>-3.11</v>
      </c>
      <c r="K91" t="n">
        <v>20.18</v>
      </c>
      <c r="L91" t="n">
        <v>33.56</v>
      </c>
      <c r="M91" t="n">
        <v>72.81</v>
      </c>
      <c r="N91" t="n">
        <v>81.06999999999999</v>
      </c>
      <c r="O91" t="inlineStr">
        <is>
          <t>-</t>
        </is>
      </c>
      <c r="P91" t="inlineStr">
        <is>
          <t>-</t>
        </is>
      </c>
      <c r="Q91" t="inlineStr">
        <is>
          <t>-</t>
        </is>
      </c>
      <c r="R91" t="inlineStr">
        <is>
          <t>-</t>
        </is>
      </c>
    </row>
    <row r="92">
      <c r="A92" s="5" t="inlineStr">
        <is>
          <t>EBIT-Wachstum 10J in %</t>
        </is>
      </c>
      <c r="B92" s="5" t="inlineStr">
        <is>
          <t>EBIT Growth 10Y in %</t>
        </is>
      </c>
      <c r="C92" t="n">
        <v>-24.4</v>
      </c>
      <c r="D92" t="n">
        <v>-23.48</v>
      </c>
      <c r="E92" t="n">
        <v>-24.99</v>
      </c>
      <c r="F92" t="n">
        <v>-35.52</v>
      </c>
      <c r="G92" t="n">
        <v>-39.97</v>
      </c>
      <c r="H92" t="n">
        <v>1.57</v>
      </c>
      <c r="I92" t="n">
        <v>-2.79</v>
      </c>
      <c r="J92" t="inlineStr">
        <is>
          <t>-</t>
        </is>
      </c>
      <c r="K92" t="inlineStr">
        <is>
          <t>-</t>
        </is>
      </c>
      <c r="L92" t="inlineStr">
        <is>
          <t>-</t>
        </is>
      </c>
      <c r="M92" t="inlineStr">
        <is>
          <t>-</t>
        </is>
      </c>
      <c r="N92" t="inlineStr">
        <is>
          <t>-</t>
        </is>
      </c>
      <c r="O92" t="inlineStr">
        <is>
          <t>-</t>
        </is>
      </c>
      <c r="P92" t="inlineStr">
        <is>
          <t>-</t>
        </is>
      </c>
      <c r="Q92" t="inlineStr">
        <is>
          <t>-</t>
        </is>
      </c>
      <c r="R92" t="inlineStr">
        <is>
          <t>-</t>
        </is>
      </c>
    </row>
    <row r="93">
      <c r="A93" s="5" t="inlineStr">
        <is>
          <t>Op.Cashflow Wachstum 1J in %</t>
        </is>
      </c>
      <c r="B93" s="5" t="inlineStr">
        <is>
          <t>Op.Cashflow Wachstum 1Y in %</t>
        </is>
      </c>
      <c r="C93" t="n">
        <v>-4.59</v>
      </c>
      <c r="D93" t="n">
        <v>0.6</v>
      </c>
      <c r="E93" t="n">
        <v>-17.75</v>
      </c>
      <c r="F93" t="n">
        <v>42.58</v>
      </c>
      <c r="G93" t="n">
        <v>-3.86</v>
      </c>
      <c r="H93" t="n">
        <v>-13.75</v>
      </c>
      <c r="I93" t="n">
        <v>-39.86</v>
      </c>
      <c r="J93" t="n">
        <v>140.38</v>
      </c>
      <c r="K93" t="n">
        <v>-16.87</v>
      </c>
      <c r="L93" t="n">
        <v>-34.29</v>
      </c>
      <c r="M93" t="n">
        <v>290.62</v>
      </c>
      <c r="N93" t="n">
        <v>-87.39</v>
      </c>
      <c r="O93" t="n">
        <v>88.73999999999999</v>
      </c>
      <c r="P93" t="n">
        <v>-4.85</v>
      </c>
      <c r="Q93" t="n">
        <v>-9.6</v>
      </c>
      <c r="R93" t="inlineStr">
        <is>
          <t>-</t>
        </is>
      </c>
    </row>
    <row r="94">
      <c r="A94" s="5" t="inlineStr">
        <is>
          <t>Op.Cashflow Wachstum 3J in %</t>
        </is>
      </c>
      <c r="B94" s="5" t="inlineStr">
        <is>
          <t>Op.Cashflow Wachstum 3Y in %</t>
        </is>
      </c>
      <c r="C94" t="n">
        <v>-7.25</v>
      </c>
      <c r="D94" t="n">
        <v>8.48</v>
      </c>
      <c r="E94" t="n">
        <v>6.99</v>
      </c>
      <c r="F94" t="n">
        <v>8.32</v>
      </c>
      <c r="G94" t="n">
        <v>-19.16</v>
      </c>
      <c r="H94" t="n">
        <v>28.92</v>
      </c>
      <c r="I94" t="n">
        <v>27.88</v>
      </c>
      <c r="J94" t="n">
        <v>29.74</v>
      </c>
      <c r="K94" t="n">
        <v>79.81999999999999</v>
      </c>
      <c r="L94" t="n">
        <v>56.31</v>
      </c>
      <c r="M94" t="n">
        <v>97.31999999999999</v>
      </c>
      <c r="N94" t="n">
        <v>-1.17</v>
      </c>
      <c r="O94" t="n">
        <v>24.76</v>
      </c>
      <c r="P94" t="inlineStr">
        <is>
          <t>-</t>
        </is>
      </c>
      <c r="Q94" t="inlineStr">
        <is>
          <t>-</t>
        </is>
      </c>
      <c r="R94" t="inlineStr">
        <is>
          <t>-</t>
        </is>
      </c>
    </row>
    <row r="95">
      <c r="A95" s="5" t="inlineStr">
        <is>
          <t>Op.Cashflow Wachstum 5J in %</t>
        </is>
      </c>
      <c r="B95" s="5" t="inlineStr">
        <is>
          <t>Op.Cashflow Wachstum 5Y in %</t>
        </is>
      </c>
      <c r="C95" t="n">
        <v>3.4</v>
      </c>
      <c r="D95" t="n">
        <v>1.56</v>
      </c>
      <c r="E95" t="n">
        <v>-6.53</v>
      </c>
      <c r="F95" t="n">
        <v>25.1</v>
      </c>
      <c r="G95" t="n">
        <v>13.21</v>
      </c>
      <c r="H95" t="n">
        <v>7.12</v>
      </c>
      <c r="I95" t="n">
        <v>68</v>
      </c>
      <c r="J95" t="n">
        <v>58.49</v>
      </c>
      <c r="K95" t="n">
        <v>48.16</v>
      </c>
      <c r="L95" t="n">
        <v>50.57</v>
      </c>
      <c r="M95" t="n">
        <v>55.5</v>
      </c>
      <c r="N95" t="inlineStr">
        <is>
          <t>-</t>
        </is>
      </c>
      <c r="O95" t="inlineStr">
        <is>
          <t>-</t>
        </is>
      </c>
      <c r="P95" t="inlineStr">
        <is>
          <t>-</t>
        </is>
      </c>
      <c r="Q95" t="inlineStr">
        <is>
          <t>-</t>
        </is>
      </c>
      <c r="R95" t="inlineStr">
        <is>
          <t>-</t>
        </is>
      </c>
    </row>
    <row r="96">
      <c r="A96" s="5" t="inlineStr">
        <is>
          <t>Op.Cashflow Wachstum 10J in %</t>
        </is>
      </c>
      <c r="B96" s="5" t="inlineStr">
        <is>
          <t>Op.Cashflow Wachstum 10Y in %</t>
        </is>
      </c>
      <c r="C96" t="n">
        <v>5.26</v>
      </c>
      <c r="D96" t="n">
        <v>34.78</v>
      </c>
      <c r="E96" t="n">
        <v>25.98</v>
      </c>
      <c r="F96" t="n">
        <v>36.63</v>
      </c>
      <c r="G96" t="n">
        <v>31.89</v>
      </c>
      <c r="H96" t="n">
        <v>31.31</v>
      </c>
      <c r="I96" t="inlineStr">
        <is>
          <t>-</t>
        </is>
      </c>
      <c r="J96" t="inlineStr">
        <is>
          <t>-</t>
        </is>
      </c>
      <c r="K96" t="inlineStr">
        <is>
          <t>-</t>
        </is>
      </c>
      <c r="L96" t="inlineStr">
        <is>
          <t>-</t>
        </is>
      </c>
      <c r="M96" t="inlineStr">
        <is>
          <t>-</t>
        </is>
      </c>
      <c r="N96" t="inlineStr">
        <is>
          <t>-</t>
        </is>
      </c>
      <c r="O96" t="inlineStr">
        <is>
          <t>-</t>
        </is>
      </c>
      <c r="P96" t="inlineStr">
        <is>
          <t>-</t>
        </is>
      </c>
      <c r="Q96" t="inlineStr">
        <is>
          <t>-</t>
        </is>
      </c>
      <c r="R96" t="inlineStr">
        <is>
          <t>-</t>
        </is>
      </c>
    </row>
    <row r="97">
      <c r="A97" s="5" t="inlineStr">
        <is>
          <t>Working Capital in Mio</t>
        </is>
      </c>
      <c r="B97" s="5" t="inlineStr">
        <is>
          <t>Working Capital in M</t>
        </is>
      </c>
      <c r="C97" t="n">
        <v>6178</v>
      </c>
      <c r="D97" t="n">
        <v>9597</v>
      </c>
      <c r="E97" t="n">
        <v>7453</v>
      </c>
      <c r="F97" t="n">
        <v>5693</v>
      </c>
      <c r="G97" t="n">
        <v>5215</v>
      </c>
      <c r="H97" t="n">
        <v>8593</v>
      </c>
      <c r="I97" t="n">
        <v>6140</v>
      </c>
      <c r="J97" t="n">
        <v>5402</v>
      </c>
      <c r="K97" t="n">
        <v>6932</v>
      </c>
      <c r="L97" t="n">
        <v>9664</v>
      </c>
      <c r="M97" t="n">
        <v>5403</v>
      </c>
      <c r="N97" t="n">
        <v>-3665</v>
      </c>
      <c r="O97" t="n">
        <v>2176</v>
      </c>
      <c r="P97" t="n">
        <v>1095</v>
      </c>
      <c r="Q97" t="n">
        <v>2695</v>
      </c>
      <c r="R97" t="n">
        <v>1658</v>
      </c>
      <c r="S97" t="n">
        <v>557</v>
      </c>
    </row>
  </sheetData>
  <pageMargins bottom="1" footer="0.5" header="0.5" left="0.75" right="0.75" top="1"/>
</worksheet>
</file>

<file path=xl/worksheets/sheet77.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s>
  <sheetData>
    <row r="1">
      <c r="A1" s="1" t="inlineStr">
        <is>
          <t xml:space="preserve">ROLLS ROYCE HOLDINGS </t>
        </is>
      </c>
      <c r="B1" s="2" t="inlineStr">
        <is>
          <t>WKN: A1H81L  ISIN: GB00B63H8491  US-Symbol:RYCEF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+44-207-222-9020</t>
        </is>
      </c>
      <c r="G4" t="inlineStr">
        <is>
          <t>28.02.2020</t>
        </is>
      </c>
      <c r="H4" t="inlineStr">
        <is>
          <t>Preliminary Results</t>
        </is>
      </c>
      <c r="J4" t="inlineStr">
        <is>
          <t>ValueAct Capital Management, LLC</t>
        </is>
      </c>
      <c r="L4" t="inlineStr">
        <is>
          <t>9,48%</t>
        </is>
      </c>
    </row>
    <row r="5">
      <c r="A5" s="5" t="inlineStr">
        <is>
          <t>Ticker</t>
        </is>
      </c>
      <c r="B5" t="inlineStr">
        <is>
          <t>RRU</t>
        </is>
      </c>
      <c r="C5" s="5" t="inlineStr">
        <is>
          <t>Fax</t>
        </is>
      </c>
      <c r="D5" s="5" t="inlineStr"/>
      <c r="E5" t="inlineStr">
        <is>
          <t>+44-207-227-9170</t>
        </is>
      </c>
      <c r="G5" t="inlineStr">
        <is>
          <t>26.03.2020</t>
        </is>
      </c>
      <c r="H5" t="inlineStr">
        <is>
          <t>Publication Of Annual Report</t>
        </is>
      </c>
      <c r="J5" t="inlineStr">
        <is>
          <t>The Capital Group Companies, Inc.</t>
        </is>
      </c>
      <c r="L5" t="inlineStr">
        <is>
          <t>5,07%</t>
        </is>
      </c>
    </row>
    <row r="6">
      <c r="A6" s="5" t="inlineStr">
        <is>
          <t>Gelistet Seit / Listed Since</t>
        </is>
      </c>
      <c r="B6" t="inlineStr">
        <is>
          <t>-</t>
        </is>
      </c>
      <c r="C6" s="5" t="inlineStr">
        <is>
          <t>Internet</t>
        </is>
      </c>
      <c r="D6" s="5" t="inlineStr"/>
      <c r="E6" t="inlineStr">
        <is>
          <t>http://www.rolls-royce.com</t>
        </is>
      </c>
      <c r="G6" t="inlineStr">
        <is>
          <t>07.05.2020</t>
        </is>
      </c>
      <c r="H6" t="inlineStr">
        <is>
          <t>Annual General Meeting</t>
        </is>
      </c>
      <c r="J6" t="inlineStr">
        <is>
          <t>Harris Associates L.P.</t>
        </is>
      </c>
      <c r="L6" t="inlineStr">
        <is>
          <t>5,01%</t>
        </is>
      </c>
    </row>
    <row r="7">
      <c r="A7" s="5" t="inlineStr">
        <is>
          <t>Nominalwert / Nominal Value</t>
        </is>
      </c>
      <c r="B7" t="inlineStr">
        <is>
          <t>0,20</t>
        </is>
      </c>
      <c r="C7" s="5" t="inlineStr">
        <is>
          <t>Inv. Relations Telefon / Phone</t>
        </is>
      </c>
      <c r="D7" s="5" t="inlineStr"/>
      <c r="E7" t="inlineStr">
        <is>
          <t>+44-207-227-9237</t>
        </is>
      </c>
      <c r="G7" t="inlineStr">
        <is>
          <t>04.08.2020</t>
        </is>
      </c>
      <c r="H7" t="inlineStr">
        <is>
          <t>Score Half Year</t>
        </is>
      </c>
      <c r="J7" t="inlineStr">
        <is>
          <t>Freefloat</t>
        </is>
      </c>
      <c r="L7" t="inlineStr">
        <is>
          <t>80,44%</t>
        </is>
      </c>
    </row>
    <row r="8">
      <c r="A8" s="5" t="inlineStr">
        <is>
          <t>Land / Country</t>
        </is>
      </c>
      <c r="B8" t="inlineStr">
        <is>
          <t>Großbritannien</t>
        </is>
      </c>
      <c r="C8" s="5" t="inlineStr">
        <is>
          <t>Inv. Relations E-Mail</t>
        </is>
      </c>
      <c r="D8" s="5" t="inlineStr"/>
      <c r="E8" t="inlineStr">
        <is>
          <t>investor.relations@rolls-royce.com</t>
        </is>
      </c>
    </row>
    <row r="9">
      <c r="A9" s="5" t="inlineStr">
        <is>
          <t>Währung / Currency</t>
        </is>
      </c>
      <c r="B9" t="inlineStr">
        <is>
          <t>GBP</t>
        </is>
      </c>
      <c r="C9" s="5" t="inlineStr">
        <is>
          <t>Kontaktperson / Contact Person</t>
        </is>
      </c>
      <c r="D9" s="5" t="inlineStr"/>
      <c r="E9" t="inlineStr">
        <is>
          <t>John Dawson</t>
        </is>
      </c>
    </row>
    <row r="10">
      <c r="A10" s="5" t="inlineStr">
        <is>
          <t>Branche / Industry</t>
        </is>
      </c>
      <c r="B10" t="inlineStr">
        <is>
          <t>Aerospace Industry</t>
        </is>
      </c>
      <c r="C10" s="5" t="inlineStr"/>
      <c r="D10" s="5" t="inlineStr"/>
    </row>
    <row r="11">
      <c r="A11" s="5" t="inlineStr">
        <is>
          <t>Sektor / Sector</t>
        </is>
      </c>
      <c r="B11" t="inlineStr">
        <is>
          <t>Transport / Transport Sector</t>
        </is>
      </c>
    </row>
    <row r="12">
      <c r="A12" s="5" t="inlineStr">
        <is>
          <t>Typ / Genre</t>
        </is>
      </c>
      <c r="B12" t="inlineStr">
        <is>
          <t>Stammaktie</t>
        </is>
      </c>
    </row>
    <row r="13">
      <c r="A13" s="5" t="inlineStr">
        <is>
          <t>Adresse / Address</t>
        </is>
      </c>
      <c r="B13" t="inlineStr">
        <is>
          <t>Rolls-Royce Holdings plc62 BuckinghamGate  UK-London SW1E 6AT</t>
        </is>
      </c>
    </row>
    <row r="14">
      <c r="A14" s="5" t="inlineStr">
        <is>
          <t>Management</t>
        </is>
      </c>
      <c r="B14" t="inlineStr">
        <is>
          <t>Warren East, Stephen Daintith, Tom Bell, Chris Cholerton, Mark Gregory, Harry Holt, Andreas Schell, Paul Stein, Ben Story</t>
        </is>
      </c>
    </row>
    <row r="15">
      <c r="A15" s="5" t="inlineStr">
        <is>
          <t>Aufsichtsrat / Board</t>
        </is>
      </c>
      <c r="B15" t="inlineStr">
        <is>
          <t>Ian Davis, Warren East, Sir Kevin Smith, Stephen Daintith, Lewis Booth, Sir Frank Chapman, George Culmer, Irene Dorner, Beverly Goulet, Lee Hsien Yang, Nick Luff, Jasmin Staiblin, Pamela Coles</t>
        </is>
      </c>
    </row>
    <row r="16">
      <c r="A16" s="5" t="inlineStr">
        <is>
          <t>Beschreibung</t>
        </is>
      </c>
      <c r="B16" t="inlineStr">
        <is>
          <t>Rolls-Royce Holdings plc, vormals Rolls-Royce Group plc, mit Firmensitz in London, UK, ist eine international tätige Unternehmensgruppe und einer der weltweit führenden Anbieter von Antriebssystemen und Dienstleistungen zur Nutzung an Land, zu Wasser und in der Luft. Die Geschäftssegmente sind in zivile Luft- und Raumfahrt, Verteidigung Luft- und Raumfahrt, Marine, Nuclear und Powersysteme gegliedert. Die umfangreiche Produktpalette umfasst unter anderem diverse unterschiedliche Antriebssysteme für die zivile und militärische Luftfahrt, Hubschrauberantriebe, Schiffsbausysteme für Marine-, Handels- und Hochseeschiffe wie auch Fischereifahrzeuge. Ausserdem ist der Konzern mit einer breiten Palette von Produkten und Dienstleistungen speziell für nukleare Anwendungen aktiv. Darüber hinaus offeriert Rolls-Royce Dienstleistungen, Service- und Wartungstätigkeiten. Der Kundenkreis setzt sich aus Fluggesellschaften, Geschäfts- und Sportflugzeugunternehmen und Hubschrauberbetreiber, Streitkräften, Schifffahrtsgesellschaften sowie Energieerzeuger zusammen. Rolls-Royce ist mit Niederlassungen, Fertigungs-, Wartungs- und Servicebetrieben weltweit präsent. Am 1. Dezmeber 2016 gab das Unternehmen die Verkaufsabsicht für den Geschäftsbereich Marine bekannt. Copyright 2014 FINANCE BASE AG</t>
        </is>
      </c>
    </row>
    <row r="17">
      <c r="A17" s="5" t="inlineStr">
        <is>
          <t>Profile</t>
        </is>
      </c>
      <c r="B17" t="inlineStr">
        <is>
          <t>Rolls-Royce Holdings plc, formerly Rolls-Royce Group plc, headquartered in London, UK, is a group of companies and international one of the world's leading provider of power systems and services for use on land, at sea and in the air. The business segments are divided into civil aerospace, defense aerospace, marine, nuclear and power systems. The extensive product range includes a variety of different drive systems for civil and military aviation, helicopter drive systems, ship systems for marine, commercial and ocean-going vessels as well as fishing vessels. In addition, the Group is particularly active with a wide range of products and services for nuclear applications. In addition, Rolls-Royce offers services, service and maintenance activities. The clientele is made up of airlines, business and sport aircraft companies and helicopter operators, armed forces, shipping companies and energy producers. Rolls-Royce has a presence with offices, manufacturing, maintenance and service operations worldwide. On the first of december 2016, the company announced its intention to sell the Marine division.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16587</v>
      </c>
      <c r="D20" t="n">
        <v>15729</v>
      </c>
      <c r="E20" t="n">
        <v>16307</v>
      </c>
      <c r="F20" t="n">
        <v>14955</v>
      </c>
      <c r="G20" t="n">
        <v>13725</v>
      </c>
      <c r="H20" t="n">
        <v>13736</v>
      </c>
      <c r="I20" t="n">
        <v>15513</v>
      </c>
      <c r="J20" t="n">
        <v>12161</v>
      </c>
      <c r="K20" t="n">
        <v>11124</v>
      </c>
      <c r="L20" t="n">
        <v>11085</v>
      </c>
      <c r="M20" t="n">
        <v>10414</v>
      </c>
      <c r="N20" t="n">
        <v>9082</v>
      </c>
      <c r="O20" t="n">
        <v>7435</v>
      </c>
      <c r="P20" t="n">
        <v>7435</v>
      </c>
    </row>
    <row r="21">
      <c r="A21" s="5" t="inlineStr">
        <is>
          <t>Bruttoergebnis vom Umsatz</t>
        </is>
      </c>
      <c r="B21" s="5" t="inlineStr">
        <is>
          <t>Gross Profit</t>
        </is>
      </c>
      <c r="C21" t="n">
        <v>942</v>
      </c>
      <c r="D21" t="n">
        <v>1198</v>
      </c>
      <c r="E21" t="n">
        <v>3173</v>
      </c>
      <c r="F21" t="n">
        <v>3048</v>
      </c>
      <c r="G21" t="n">
        <v>3266</v>
      </c>
      <c r="H21" t="n">
        <v>3203</v>
      </c>
      <c r="I21" t="n">
        <v>3316</v>
      </c>
      <c r="J21" t="n">
        <v>2745</v>
      </c>
      <c r="K21" t="n">
        <v>2448</v>
      </c>
      <c r="L21" t="n">
        <v>2200</v>
      </c>
      <c r="M21" t="n">
        <v>2111</v>
      </c>
      <c r="N21" t="n">
        <v>1771</v>
      </c>
      <c r="O21" t="n">
        <v>1432</v>
      </c>
      <c r="P21" t="n">
        <v>1432</v>
      </c>
    </row>
    <row r="22">
      <c r="A22" s="5" t="inlineStr">
        <is>
          <t>Operatives Ergebnis (EBIT)</t>
        </is>
      </c>
      <c r="B22" s="5" t="inlineStr">
        <is>
          <t>EBIT Earning Before Interest &amp; Tax</t>
        </is>
      </c>
      <c r="C22" t="n">
        <v>-852</v>
      </c>
      <c r="D22" t="n">
        <v>-1161</v>
      </c>
      <c r="E22" t="n">
        <v>2085</v>
      </c>
      <c r="F22" t="n">
        <v>41</v>
      </c>
      <c r="G22" t="n">
        <v>1501</v>
      </c>
      <c r="H22" t="n">
        <v>1398</v>
      </c>
      <c r="I22" t="n">
        <v>1870</v>
      </c>
      <c r="J22" t="n">
        <v>2072</v>
      </c>
      <c r="K22" t="n">
        <v>1189</v>
      </c>
      <c r="L22" t="n">
        <v>1134</v>
      </c>
      <c r="M22" t="n">
        <v>1172</v>
      </c>
      <c r="N22" t="n">
        <v>862</v>
      </c>
      <c r="O22" t="n">
        <v>512</v>
      </c>
      <c r="P22" t="n">
        <v>512</v>
      </c>
    </row>
    <row r="23">
      <c r="A23" s="5" t="inlineStr">
        <is>
          <t>Finanzergebnis</t>
        </is>
      </c>
      <c r="B23" s="5" t="inlineStr">
        <is>
          <t>Financial Result</t>
        </is>
      </c>
      <c r="C23" t="n">
        <v>-39</v>
      </c>
      <c r="D23" t="n">
        <v>-1786</v>
      </c>
      <c r="E23" t="n">
        <v>2812</v>
      </c>
      <c r="F23" t="n">
        <v>-4677</v>
      </c>
      <c r="G23" t="n">
        <v>-1341</v>
      </c>
      <c r="H23" t="n">
        <v>-1331</v>
      </c>
      <c r="I23" t="n">
        <v>-111</v>
      </c>
      <c r="J23" t="n">
        <v>633</v>
      </c>
      <c r="K23" t="n">
        <v>-84</v>
      </c>
      <c r="L23" t="n">
        <v>-432</v>
      </c>
      <c r="M23" t="n">
        <v>1785</v>
      </c>
      <c r="N23" t="n">
        <v>-2754</v>
      </c>
      <c r="O23" t="n">
        <v>221</v>
      </c>
      <c r="P23" t="n">
        <v>221</v>
      </c>
    </row>
    <row r="24">
      <c r="A24" s="5" t="inlineStr">
        <is>
          <t>Ergebnis vor Steuer (EBT)</t>
        </is>
      </c>
      <c r="B24" s="5" t="inlineStr">
        <is>
          <t>EBT Earning Before Tax</t>
        </is>
      </c>
      <c r="C24" t="n">
        <v>-891</v>
      </c>
      <c r="D24" t="n">
        <v>-2947</v>
      </c>
      <c r="E24" t="n">
        <v>4897</v>
      </c>
      <c r="F24" t="n">
        <v>-4636</v>
      </c>
      <c r="G24" t="n">
        <v>160</v>
      </c>
      <c r="H24" t="n">
        <v>67</v>
      </c>
      <c r="I24" t="n">
        <v>1759</v>
      </c>
      <c r="J24" t="n">
        <v>2705</v>
      </c>
      <c r="K24" t="n">
        <v>1105</v>
      </c>
      <c r="L24" t="n">
        <v>702</v>
      </c>
      <c r="M24" t="n">
        <v>2957</v>
      </c>
      <c r="N24" t="n">
        <v>-1892</v>
      </c>
      <c r="O24" t="n">
        <v>733</v>
      </c>
      <c r="P24" t="n">
        <v>733</v>
      </c>
    </row>
    <row r="25">
      <c r="A25" s="5" t="inlineStr">
        <is>
          <t>Ergebnis nach Steuer</t>
        </is>
      </c>
      <c r="B25" s="5" t="inlineStr">
        <is>
          <t>Earnings after tax</t>
        </is>
      </c>
      <c r="C25" t="n">
        <v>-1311</v>
      </c>
      <c r="D25" t="n">
        <v>-2393</v>
      </c>
      <c r="E25" t="n">
        <v>4208</v>
      </c>
      <c r="F25" t="n">
        <v>-4032</v>
      </c>
      <c r="G25" t="n">
        <v>84</v>
      </c>
      <c r="H25" t="n">
        <v>-84</v>
      </c>
      <c r="I25" t="n">
        <v>1379</v>
      </c>
      <c r="J25" t="n">
        <v>2295</v>
      </c>
      <c r="K25" t="n">
        <v>848</v>
      </c>
      <c r="L25" t="n">
        <v>543</v>
      </c>
      <c r="M25" t="n">
        <v>2217</v>
      </c>
      <c r="N25" t="n">
        <v>-1345</v>
      </c>
      <c r="O25" t="n">
        <v>600</v>
      </c>
      <c r="P25" t="n">
        <v>600</v>
      </c>
    </row>
    <row r="26">
      <c r="A26" s="5" t="inlineStr">
        <is>
          <t>Minderheitenanteil</t>
        </is>
      </c>
      <c r="B26" s="5" t="inlineStr">
        <is>
          <t>Minority Share</t>
        </is>
      </c>
      <c r="C26" t="n">
        <v>-4</v>
      </c>
      <c r="D26" t="n">
        <v>-8</v>
      </c>
      <c r="E26" t="inlineStr">
        <is>
          <t>-</t>
        </is>
      </c>
      <c r="F26" t="inlineStr">
        <is>
          <t>-</t>
        </is>
      </c>
      <c r="G26" t="n">
        <v>-1</v>
      </c>
      <c r="H26" t="n">
        <v>11</v>
      </c>
      <c r="I26" t="n">
        <v>-12</v>
      </c>
      <c r="J26" t="n">
        <v>-14</v>
      </c>
      <c r="K26" t="n">
        <v>2</v>
      </c>
      <c r="L26" t="n">
        <v>-4</v>
      </c>
      <c r="M26" t="n">
        <v>4</v>
      </c>
      <c r="N26" t="n">
        <v>5</v>
      </c>
      <c r="O26" t="n">
        <v>6</v>
      </c>
      <c r="P26" t="n">
        <v>6</v>
      </c>
    </row>
    <row r="27">
      <c r="A27" s="5" t="inlineStr">
        <is>
          <t>Jahresüberschuss/-fehlbetrag</t>
        </is>
      </c>
      <c r="B27" s="5" t="inlineStr">
        <is>
          <t>Net Profit</t>
        </is>
      </c>
      <c r="C27" t="n">
        <v>-1315</v>
      </c>
      <c r="D27" t="n">
        <v>-2401</v>
      </c>
      <c r="E27" t="n">
        <v>4207</v>
      </c>
      <c r="F27" t="n">
        <v>-4032</v>
      </c>
      <c r="G27" t="n">
        <v>83</v>
      </c>
      <c r="H27" t="n">
        <v>69</v>
      </c>
      <c r="I27" t="n">
        <v>1367</v>
      </c>
      <c r="J27" t="n">
        <v>2281</v>
      </c>
      <c r="K27" t="n">
        <v>850</v>
      </c>
      <c r="L27" t="n">
        <v>539</v>
      </c>
      <c r="M27" t="n">
        <v>2221</v>
      </c>
      <c r="N27" t="n">
        <v>-1340</v>
      </c>
      <c r="O27" t="n">
        <v>606</v>
      </c>
      <c r="P27" t="n">
        <v>606</v>
      </c>
    </row>
    <row r="28">
      <c r="A28" s="5" t="inlineStr">
        <is>
          <t>Summe Umlaufvermögen</t>
        </is>
      </c>
      <c r="B28" s="5" t="inlineStr">
        <is>
          <t>Current Assets</t>
        </is>
      </c>
      <c r="C28" t="n">
        <v>16054</v>
      </c>
      <c r="D28" t="n">
        <v>16070</v>
      </c>
      <c r="E28" t="n">
        <v>14595</v>
      </c>
      <c r="F28" t="n">
        <v>12858</v>
      </c>
      <c r="G28" t="n">
        <v>12116</v>
      </c>
      <c r="H28" t="n">
        <v>11188</v>
      </c>
      <c r="I28" t="n">
        <v>12818</v>
      </c>
      <c r="J28" t="n">
        <v>9593</v>
      </c>
      <c r="K28" t="n">
        <v>8315</v>
      </c>
      <c r="L28" t="n">
        <v>9824</v>
      </c>
      <c r="M28" t="n">
        <v>9374</v>
      </c>
      <c r="N28" t="n">
        <v>9412</v>
      </c>
      <c r="O28" t="n">
        <v>7253</v>
      </c>
      <c r="P28" t="n">
        <v>7253</v>
      </c>
    </row>
    <row r="29">
      <c r="A29" s="5" t="inlineStr">
        <is>
          <t>Summe Anlagevermögen</t>
        </is>
      </c>
      <c r="B29" s="5" t="inlineStr">
        <is>
          <t>Fixed Assets</t>
        </is>
      </c>
      <c r="C29" t="n">
        <v>16212</v>
      </c>
      <c r="D29" t="n">
        <v>15787</v>
      </c>
      <c r="E29" t="n">
        <v>15407</v>
      </c>
      <c r="F29" t="n">
        <v>12680</v>
      </c>
      <c r="G29" t="n">
        <v>10208</v>
      </c>
      <c r="H29" t="n">
        <v>11036</v>
      </c>
      <c r="I29" t="n">
        <v>10245</v>
      </c>
      <c r="J29" t="n">
        <v>8522</v>
      </c>
      <c r="K29" t="n">
        <v>8108</v>
      </c>
      <c r="L29" t="n">
        <v>6410</v>
      </c>
      <c r="M29" t="n">
        <v>6048</v>
      </c>
      <c r="N29" t="n">
        <v>5817</v>
      </c>
      <c r="O29" t="n">
        <v>4206</v>
      </c>
      <c r="P29" t="n">
        <v>4206</v>
      </c>
    </row>
    <row r="30">
      <c r="A30" s="5" t="inlineStr">
        <is>
          <t>Summe Aktiva</t>
        </is>
      </c>
      <c r="B30" s="5" t="inlineStr">
        <is>
          <t>Total Assets</t>
        </is>
      </c>
      <c r="C30" t="n">
        <v>32266</v>
      </c>
      <c r="D30" t="n">
        <v>31857</v>
      </c>
      <c r="E30" t="n">
        <v>30002</v>
      </c>
      <c r="F30" t="n">
        <v>25538</v>
      </c>
      <c r="G30" t="n">
        <v>22324</v>
      </c>
      <c r="H30" t="n">
        <v>22224</v>
      </c>
      <c r="I30" t="n">
        <v>23063</v>
      </c>
      <c r="J30" t="n">
        <v>18115</v>
      </c>
      <c r="K30" t="n">
        <v>16423</v>
      </c>
      <c r="L30" t="n">
        <v>16234</v>
      </c>
      <c r="M30" t="n">
        <v>15422</v>
      </c>
      <c r="N30" t="n">
        <v>15229</v>
      </c>
      <c r="O30" t="n">
        <v>11459</v>
      </c>
      <c r="P30" t="n">
        <v>11459</v>
      </c>
    </row>
    <row r="31">
      <c r="A31" s="5" t="inlineStr">
        <is>
          <t>Summe kurzfristiges Fremdkapital</t>
        </is>
      </c>
      <c r="B31" s="5" t="inlineStr">
        <is>
          <t>Short-Term Debt</t>
        </is>
      </c>
      <c r="C31" t="n">
        <v>14976</v>
      </c>
      <c r="D31" t="n">
        <v>14851</v>
      </c>
      <c r="E31" t="n">
        <v>10925</v>
      </c>
      <c r="F31" t="n">
        <v>9534</v>
      </c>
      <c r="G31" t="n">
        <v>8173</v>
      </c>
      <c r="H31" t="n">
        <v>7685</v>
      </c>
      <c r="I31" t="n">
        <v>9780</v>
      </c>
      <c r="J31" t="n">
        <v>7194</v>
      </c>
      <c r="K31" t="n">
        <v>6916</v>
      </c>
      <c r="L31" t="n">
        <v>7178</v>
      </c>
      <c r="M31" t="n">
        <v>6312</v>
      </c>
      <c r="N31" t="n">
        <v>8573</v>
      </c>
      <c r="O31" t="n">
        <v>4754</v>
      </c>
      <c r="P31" t="n">
        <v>4754</v>
      </c>
    </row>
    <row r="32">
      <c r="A32" s="5" t="inlineStr">
        <is>
          <t>Summe langfristiges Fremdkapital</t>
        </is>
      </c>
      <c r="B32" s="5" t="inlineStr">
        <is>
          <t>Long-Term Debt</t>
        </is>
      </c>
      <c r="C32" t="n">
        <v>20629</v>
      </c>
      <c r="D32" t="n">
        <v>17682</v>
      </c>
      <c r="E32" t="n">
        <v>12907</v>
      </c>
      <c r="F32" t="n">
        <v>14140</v>
      </c>
      <c r="G32" t="n">
        <v>9135</v>
      </c>
      <c r="H32" t="n">
        <v>8152</v>
      </c>
      <c r="I32" t="n">
        <v>6980</v>
      </c>
      <c r="J32" t="n">
        <v>4816</v>
      </c>
      <c r="K32" t="n">
        <v>4988</v>
      </c>
      <c r="L32" t="n">
        <v>5077</v>
      </c>
      <c r="M32" t="n">
        <v>5328</v>
      </c>
      <c r="N32" t="n">
        <v>4125</v>
      </c>
      <c r="O32" t="n">
        <v>3156</v>
      </c>
      <c r="P32" t="n">
        <v>3156</v>
      </c>
    </row>
    <row r="33">
      <c r="A33" s="5" t="inlineStr">
        <is>
          <t>Summe Fremdkapital</t>
        </is>
      </c>
      <c r="B33" s="5" t="inlineStr">
        <is>
          <t>Total Liabilities</t>
        </is>
      </c>
      <c r="C33" t="n">
        <v>35620</v>
      </c>
      <c r="D33" t="n">
        <v>32909</v>
      </c>
      <c r="E33" t="n">
        <v>23832</v>
      </c>
      <c r="F33" t="n">
        <v>23674</v>
      </c>
      <c r="G33" t="n">
        <v>17308</v>
      </c>
      <c r="H33" t="n">
        <v>15837</v>
      </c>
      <c r="I33" t="n">
        <v>16760</v>
      </c>
      <c r="J33" t="n">
        <v>12010</v>
      </c>
      <c r="K33" t="n">
        <v>11904</v>
      </c>
      <c r="L33" t="n">
        <v>12255</v>
      </c>
      <c r="M33" t="n">
        <v>11640</v>
      </c>
      <c r="N33" t="n">
        <v>12698</v>
      </c>
      <c r="O33" t="n">
        <v>7910</v>
      </c>
      <c r="P33" t="n">
        <v>7910</v>
      </c>
    </row>
    <row r="34">
      <c r="A34" s="5" t="inlineStr">
        <is>
          <t>Minderheitenanteil</t>
        </is>
      </c>
      <c r="B34" s="5" t="inlineStr">
        <is>
          <t>Minority Share</t>
        </is>
      </c>
      <c r="C34" t="n">
        <v>22</v>
      </c>
      <c r="D34" t="n">
        <v>22</v>
      </c>
      <c r="E34" t="n">
        <v>3</v>
      </c>
      <c r="F34" t="n">
        <v>2</v>
      </c>
      <c r="G34" t="n">
        <v>2</v>
      </c>
      <c r="H34" t="n">
        <v>5</v>
      </c>
      <c r="I34" t="n">
        <v>698</v>
      </c>
      <c r="J34" t="n">
        <v>17</v>
      </c>
      <c r="K34" t="n">
        <v>1</v>
      </c>
      <c r="L34" t="n">
        <v>4</v>
      </c>
      <c r="M34" t="inlineStr">
        <is>
          <t>-</t>
        </is>
      </c>
      <c r="N34" t="n">
        <v>9</v>
      </c>
      <c r="O34" t="n">
        <v>12</v>
      </c>
      <c r="P34" t="n">
        <v>12</v>
      </c>
    </row>
    <row r="35">
      <c r="A35" s="5" t="inlineStr">
        <is>
          <t>Summe Eigenkapital</t>
        </is>
      </c>
      <c r="B35" s="5" t="inlineStr">
        <is>
          <t>Equity</t>
        </is>
      </c>
      <c r="C35" t="n">
        <v>-3376</v>
      </c>
      <c r="D35" t="n">
        <v>-1052</v>
      </c>
      <c r="E35" t="n">
        <v>6167</v>
      </c>
      <c r="F35" t="n">
        <v>1862</v>
      </c>
      <c r="G35" t="n">
        <v>5014</v>
      </c>
      <c r="H35" t="n">
        <v>6382</v>
      </c>
      <c r="I35" t="n">
        <v>5605</v>
      </c>
      <c r="J35" t="n">
        <v>6088</v>
      </c>
      <c r="K35" t="n">
        <v>4518</v>
      </c>
      <c r="L35" t="n">
        <v>3975</v>
      </c>
      <c r="M35" t="n">
        <v>3782</v>
      </c>
      <c r="N35" t="n">
        <v>2522</v>
      </c>
      <c r="O35" t="n">
        <v>3537</v>
      </c>
      <c r="P35" t="n">
        <v>3537</v>
      </c>
    </row>
    <row r="36">
      <c r="A36" s="5" t="inlineStr">
        <is>
          <t>Summe Passiva</t>
        </is>
      </c>
      <c r="B36" s="5" t="inlineStr">
        <is>
          <t>Liabilities &amp; Shareholder Equity</t>
        </is>
      </c>
      <c r="C36" t="n">
        <v>32266</v>
      </c>
      <c r="D36" t="n">
        <v>31857</v>
      </c>
      <c r="E36" t="n">
        <v>30002</v>
      </c>
      <c r="F36" t="n">
        <v>25538</v>
      </c>
      <c r="G36" t="n">
        <v>22324</v>
      </c>
      <c r="H36" t="n">
        <v>22224</v>
      </c>
      <c r="I36" t="n">
        <v>23063</v>
      </c>
      <c r="J36" t="n">
        <v>18115</v>
      </c>
      <c r="K36" t="n">
        <v>16423</v>
      </c>
      <c r="L36" t="n">
        <v>16234</v>
      </c>
      <c r="M36" t="n">
        <v>15422</v>
      </c>
      <c r="N36" t="n">
        <v>15229</v>
      </c>
      <c r="O36" t="n">
        <v>11459</v>
      </c>
      <c r="P36" t="n">
        <v>11459</v>
      </c>
    </row>
    <row r="37">
      <c r="A37" s="5" t="inlineStr">
        <is>
          <t>Mio.Aktien im Umlauf</t>
        </is>
      </c>
      <c r="B37" s="5" t="inlineStr">
        <is>
          <t>Million shares outstanding</t>
        </is>
      </c>
      <c r="C37" t="n">
        <v>1931</v>
      </c>
      <c r="D37" t="n">
        <v>1896</v>
      </c>
      <c r="E37" t="n">
        <v>1840</v>
      </c>
      <c r="F37" t="n">
        <v>1839</v>
      </c>
      <c r="G37" t="n">
        <v>1839</v>
      </c>
      <c r="H37" t="n">
        <v>1882</v>
      </c>
      <c r="I37" t="n">
        <v>1880</v>
      </c>
      <c r="J37" t="n">
        <v>1872</v>
      </c>
      <c r="K37" t="n">
        <v>1872</v>
      </c>
      <c r="L37" t="n">
        <v>1872</v>
      </c>
      <c r="M37" t="n">
        <v>1854</v>
      </c>
      <c r="N37" t="n">
        <v>1844</v>
      </c>
      <c r="O37" t="n">
        <v>1820</v>
      </c>
      <c r="P37" t="n">
        <v>1820</v>
      </c>
    </row>
    <row r="38">
      <c r="A38" s="5" t="inlineStr">
        <is>
          <t>Gezeichnetes Kapital (in Mio.)</t>
        </is>
      </c>
      <c r="B38" s="5" t="inlineStr">
        <is>
          <t>Subscribed Capital in M</t>
        </is>
      </c>
      <c r="C38" t="n">
        <v>386</v>
      </c>
      <c r="D38" t="n">
        <v>379</v>
      </c>
      <c r="E38" t="n">
        <v>368</v>
      </c>
      <c r="F38" t="n">
        <v>367</v>
      </c>
      <c r="G38" t="n">
        <v>367</v>
      </c>
      <c r="H38" t="n">
        <v>376</v>
      </c>
      <c r="I38" t="n">
        <v>376</v>
      </c>
      <c r="J38" t="n">
        <v>374</v>
      </c>
      <c r="K38" t="n">
        <v>374</v>
      </c>
      <c r="L38" t="n">
        <v>374</v>
      </c>
      <c r="M38" t="n">
        <v>371</v>
      </c>
      <c r="N38" t="n">
        <v>369</v>
      </c>
      <c r="O38" t="n">
        <v>364</v>
      </c>
      <c r="P38" t="n">
        <v>364</v>
      </c>
    </row>
    <row r="39">
      <c r="A39" s="5" t="inlineStr">
        <is>
          <t>Ergebnis je Aktie (brutto)</t>
        </is>
      </c>
      <c r="B39" s="5" t="inlineStr">
        <is>
          <t>Earnings per share</t>
        </is>
      </c>
      <c r="C39" t="n">
        <v>-0.46</v>
      </c>
      <c r="D39" t="n">
        <v>-1.55</v>
      </c>
      <c r="E39" t="n">
        <v>2.66</v>
      </c>
      <c r="F39" t="n">
        <v>-2.52</v>
      </c>
      <c r="G39" t="n">
        <v>0.09</v>
      </c>
      <c r="H39" t="n">
        <v>0.04</v>
      </c>
      <c r="I39" t="n">
        <v>0.9399999999999999</v>
      </c>
      <c r="J39" t="n">
        <v>1.44</v>
      </c>
      <c r="K39" t="n">
        <v>0.59</v>
      </c>
      <c r="L39" t="n">
        <v>0.38</v>
      </c>
      <c r="M39" t="n">
        <v>1.59</v>
      </c>
      <c r="N39" t="n">
        <v>-1.03</v>
      </c>
      <c r="O39" t="n">
        <v>0.4</v>
      </c>
      <c r="P39" t="n">
        <v>0.4</v>
      </c>
    </row>
    <row r="40">
      <c r="A40" s="5" t="inlineStr">
        <is>
          <t>Ergebnis je Aktie (unverwässert)</t>
        </is>
      </c>
      <c r="B40" s="5" t="inlineStr">
        <is>
          <t>Basic Earnings per share</t>
        </is>
      </c>
      <c r="C40" t="n">
        <v>-0.6899999999999999</v>
      </c>
      <c r="D40" t="n">
        <v>1.29</v>
      </c>
      <c r="E40" t="n">
        <v>2.29</v>
      </c>
      <c r="F40" t="n">
        <v>-2.2</v>
      </c>
      <c r="G40" t="n">
        <v>0.05</v>
      </c>
      <c r="H40" t="n">
        <v>0.04</v>
      </c>
      <c r="I40" t="n">
        <v>0.73</v>
      </c>
      <c r="J40" t="n">
        <v>1.23</v>
      </c>
      <c r="K40" t="n">
        <v>0.46</v>
      </c>
      <c r="L40" t="n">
        <v>0.29</v>
      </c>
      <c r="M40" t="n">
        <v>1.2</v>
      </c>
      <c r="N40" t="n">
        <v>-0.74</v>
      </c>
      <c r="O40" t="n">
        <v>0.34</v>
      </c>
      <c r="P40" t="n">
        <v>0.34</v>
      </c>
    </row>
    <row r="41">
      <c r="A41" s="5" t="inlineStr">
        <is>
          <t>Ergebnis je Aktie (verwässert)</t>
        </is>
      </c>
      <c r="B41" s="5" t="inlineStr">
        <is>
          <t>Diluted Earnings per share</t>
        </is>
      </c>
      <c r="C41" t="n">
        <v>-0.6899999999999999</v>
      </c>
      <c r="D41" t="n">
        <v>1.29</v>
      </c>
      <c r="E41" t="n">
        <v>2.29</v>
      </c>
      <c r="F41" t="n">
        <v>-2.2</v>
      </c>
      <c r="G41" t="n">
        <v>0.04</v>
      </c>
      <c r="H41" t="n">
        <v>0.04</v>
      </c>
      <c r="I41" t="n">
        <v>0.72</v>
      </c>
      <c r="J41" t="n">
        <v>1.22</v>
      </c>
      <c r="K41" t="n">
        <v>0.45</v>
      </c>
      <c r="L41" t="n">
        <v>0.29</v>
      </c>
      <c r="M41" t="n">
        <v>1.19</v>
      </c>
      <c r="N41" t="n">
        <v>-0.74</v>
      </c>
      <c r="O41" t="n">
        <v>0.33</v>
      </c>
      <c r="P41" t="n">
        <v>0.33</v>
      </c>
    </row>
    <row r="42">
      <c r="A42" s="5" t="inlineStr">
        <is>
          <t>Dividende je Aktie</t>
        </is>
      </c>
      <c r="B42" s="5" t="inlineStr">
        <is>
          <t>Dividend per share</t>
        </is>
      </c>
      <c r="C42" t="n">
        <v>0.12</v>
      </c>
      <c r="D42" t="n">
        <v>0.12</v>
      </c>
      <c r="E42" t="n">
        <v>0.12</v>
      </c>
      <c r="F42" t="n">
        <v>0.12</v>
      </c>
      <c r="G42" t="n">
        <v>0.16</v>
      </c>
      <c r="H42" t="n">
        <v>0.23</v>
      </c>
      <c r="I42" t="n">
        <v>0.22</v>
      </c>
      <c r="J42" t="n">
        <v>0.2</v>
      </c>
      <c r="K42" t="n">
        <v>0.18</v>
      </c>
      <c r="L42" t="n">
        <v>0.16</v>
      </c>
      <c r="M42" t="n">
        <v>0.15</v>
      </c>
      <c r="N42" t="n">
        <v>0.14</v>
      </c>
      <c r="O42" t="n">
        <v>0.13</v>
      </c>
      <c r="P42" t="n">
        <v>0.13</v>
      </c>
    </row>
    <row r="43">
      <c r="A43" s="5" t="inlineStr">
        <is>
          <t>Dividendenausschüttung in Mio</t>
        </is>
      </c>
      <c r="B43" s="5" t="inlineStr">
        <is>
          <t>Dividend Payment in M</t>
        </is>
      </c>
      <c r="C43" t="n">
        <v>224</v>
      </c>
      <c r="D43" t="n">
        <v>221</v>
      </c>
      <c r="E43" t="n">
        <v>216</v>
      </c>
      <c r="F43" t="n">
        <v>215</v>
      </c>
      <c r="G43" t="n">
        <v>301</v>
      </c>
      <c r="H43" t="n">
        <v>435</v>
      </c>
      <c r="I43" t="n">
        <v>414</v>
      </c>
      <c r="J43" t="n">
        <v>365</v>
      </c>
      <c r="K43" t="n">
        <v>328</v>
      </c>
      <c r="L43" t="n">
        <v>299</v>
      </c>
      <c r="M43" t="n">
        <v>278</v>
      </c>
      <c r="N43" t="n">
        <v>263</v>
      </c>
      <c r="O43" t="n">
        <v>237</v>
      </c>
      <c r="P43" t="n">
        <v>237</v>
      </c>
    </row>
    <row r="44">
      <c r="A44" s="5" t="inlineStr">
        <is>
          <t>Umsatz je Aktie</t>
        </is>
      </c>
      <c r="B44" s="5" t="inlineStr">
        <is>
          <t>Revenue per share</t>
        </is>
      </c>
      <c r="C44" t="n">
        <v>8.59</v>
      </c>
      <c r="D44" t="n">
        <v>8.300000000000001</v>
      </c>
      <c r="E44" t="n">
        <v>8.859999999999999</v>
      </c>
      <c r="F44" t="n">
        <v>8.130000000000001</v>
      </c>
      <c r="G44" t="n">
        <v>7.46</v>
      </c>
      <c r="H44" t="n">
        <v>7.3</v>
      </c>
      <c r="I44" t="n">
        <v>8.25</v>
      </c>
      <c r="J44" t="n">
        <v>6.5</v>
      </c>
      <c r="K44" t="n">
        <v>5.94</v>
      </c>
      <c r="L44" t="n">
        <v>5.92</v>
      </c>
      <c r="M44" t="n">
        <v>5.62</v>
      </c>
      <c r="N44" t="n">
        <v>4.93</v>
      </c>
      <c r="O44" t="n">
        <v>4.09</v>
      </c>
      <c r="P44" t="n">
        <v>4.09</v>
      </c>
    </row>
    <row r="45">
      <c r="A45" s="5" t="inlineStr">
        <is>
          <t>Buchwert je Aktie</t>
        </is>
      </c>
      <c r="B45" s="5" t="inlineStr">
        <is>
          <t>Book value per share</t>
        </is>
      </c>
      <c r="C45" t="n">
        <v>-1.75</v>
      </c>
      <c r="D45" t="n">
        <v>-0.55</v>
      </c>
      <c r="E45" t="n">
        <v>3.35</v>
      </c>
      <c r="F45" t="n">
        <v>1.01</v>
      </c>
      <c r="G45" t="n">
        <v>2.73</v>
      </c>
      <c r="H45" t="n">
        <v>3.39</v>
      </c>
      <c r="I45" t="n">
        <v>2.98</v>
      </c>
      <c r="J45" t="n">
        <v>3.25</v>
      </c>
      <c r="K45" t="n">
        <v>2.41</v>
      </c>
      <c r="L45" t="n">
        <v>2.12</v>
      </c>
      <c r="M45" t="n">
        <v>2.04</v>
      </c>
      <c r="N45" t="n">
        <v>1.37</v>
      </c>
      <c r="O45" t="n">
        <v>1.94</v>
      </c>
      <c r="P45" t="n">
        <v>1.94</v>
      </c>
    </row>
    <row r="46">
      <c r="A46" s="5" t="inlineStr">
        <is>
          <t>Cashflow je Aktie</t>
        </is>
      </c>
      <c r="B46" s="5" t="inlineStr">
        <is>
          <t>Cashflow per share</t>
        </is>
      </c>
      <c r="C46" t="n">
        <v>1.19</v>
      </c>
      <c r="D46" t="n">
        <v>1.17</v>
      </c>
      <c r="E46" t="n">
        <v>0.98</v>
      </c>
      <c r="F46" t="n">
        <v>0.77</v>
      </c>
      <c r="G46" t="n">
        <v>0.59</v>
      </c>
      <c r="H46" t="n">
        <v>0.6899999999999999</v>
      </c>
      <c r="I46" t="n">
        <v>1.09</v>
      </c>
      <c r="J46" t="n">
        <v>0.67</v>
      </c>
      <c r="K46" t="n">
        <v>0.7</v>
      </c>
      <c r="L46" t="n">
        <v>0.74</v>
      </c>
      <c r="M46" t="n">
        <v>0.46</v>
      </c>
      <c r="N46" t="n">
        <v>0.55</v>
      </c>
      <c r="O46" t="n">
        <v>0.39</v>
      </c>
      <c r="P46" t="n">
        <v>0.39</v>
      </c>
    </row>
    <row r="47">
      <c r="A47" s="5" t="inlineStr">
        <is>
          <t>Bilanzsumme je Aktie</t>
        </is>
      </c>
      <c r="B47" s="5" t="inlineStr">
        <is>
          <t>Total assets per share</t>
        </is>
      </c>
      <c r="C47" t="n">
        <v>16.71</v>
      </c>
      <c r="D47" t="n">
        <v>16.8</v>
      </c>
      <c r="E47" t="n">
        <v>16.31</v>
      </c>
      <c r="F47" t="n">
        <v>13.89</v>
      </c>
      <c r="G47" t="n">
        <v>12.14</v>
      </c>
      <c r="H47" t="n">
        <v>11.81</v>
      </c>
      <c r="I47" t="n">
        <v>12.27</v>
      </c>
      <c r="J47" t="n">
        <v>9.68</v>
      </c>
      <c r="K47" t="n">
        <v>8.77</v>
      </c>
      <c r="L47" t="n">
        <v>8.67</v>
      </c>
      <c r="M47" t="n">
        <v>8.32</v>
      </c>
      <c r="N47" t="n">
        <v>8.26</v>
      </c>
      <c r="O47" t="n">
        <v>6.3</v>
      </c>
      <c r="P47" t="n">
        <v>6.3</v>
      </c>
    </row>
    <row r="48">
      <c r="A48" s="5" t="inlineStr">
        <is>
          <t>Personal am Ende des Jahres</t>
        </is>
      </c>
      <c r="B48" s="5" t="inlineStr">
        <is>
          <t>Staff at the end of year</t>
        </is>
      </c>
      <c r="C48" t="n">
        <v>51700</v>
      </c>
      <c r="D48" t="n">
        <v>54500</v>
      </c>
      <c r="E48" t="n">
        <v>50000</v>
      </c>
      <c r="F48" t="n">
        <v>49900</v>
      </c>
      <c r="G48" t="n">
        <v>50500</v>
      </c>
      <c r="H48" t="n">
        <v>54100</v>
      </c>
      <c r="I48" t="n">
        <v>55200</v>
      </c>
      <c r="J48" t="n">
        <v>42800</v>
      </c>
      <c r="K48" t="n">
        <v>40400</v>
      </c>
      <c r="L48" t="n">
        <v>38900</v>
      </c>
      <c r="M48" t="n">
        <v>38300</v>
      </c>
      <c r="N48" t="n">
        <v>38900</v>
      </c>
      <c r="O48" t="n">
        <v>38600</v>
      </c>
      <c r="P48" t="n">
        <v>38600</v>
      </c>
    </row>
    <row r="49">
      <c r="A49" s="5" t="inlineStr">
        <is>
          <t>Personalaufwand in Mio. GBP</t>
        </is>
      </c>
      <c r="B49" s="5" t="inlineStr"/>
      <c r="C49" t="n">
        <v>3934</v>
      </c>
      <c r="D49" t="n">
        <v>4192</v>
      </c>
      <c r="E49" t="n">
        <v>3801</v>
      </c>
      <c r="F49" t="n">
        <v>3822</v>
      </c>
      <c r="G49" t="n">
        <v>3080</v>
      </c>
      <c r="H49" t="n">
        <v>3357</v>
      </c>
      <c r="I49" t="n">
        <v>3675</v>
      </c>
      <c r="J49" t="n">
        <v>2762</v>
      </c>
      <c r="K49" t="n">
        <v>2364</v>
      </c>
      <c r="L49" t="n">
        <v>2330</v>
      </c>
      <c r="M49" t="n">
        <v>2213</v>
      </c>
      <c r="N49" t="n">
        <v>2087</v>
      </c>
      <c r="O49" t="n">
        <v>1990</v>
      </c>
      <c r="P49" t="n">
        <v>1990</v>
      </c>
    </row>
    <row r="50">
      <c r="A50" s="5" t="inlineStr">
        <is>
          <t>Aufwand je Mitarbeiter in GBP</t>
        </is>
      </c>
      <c r="B50" s="5" t="inlineStr"/>
      <c r="C50" t="n">
        <v>76093</v>
      </c>
      <c r="D50" t="n">
        <v>76917</v>
      </c>
      <c r="E50" t="n">
        <v>76020</v>
      </c>
      <c r="F50" t="n">
        <v>76593</v>
      </c>
      <c r="G50" t="n">
        <v>60990</v>
      </c>
      <c r="H50" t="n">
        <v>62052</v>
      </c>
      <c r="I50" t="n">
        <v>66576</v>
      </c>
      <c r="J50" t="n">
        <v>64533</v>
      </c>
      <c r="K50" t="n">
        <v>58515</v>
      </c>
      <c r="L50" t="n">
        <v>59897</v>
      </c>
      <c r="M50" t="n">
        <v>57781</v>
      </c>
      <c r="N50" t="n">
        <v>53650</v>
      </c>
      <c r="O50" t="n">
        <v>51554</v>
      </c>
      <c r="P50" t="n">
        <v>51554</v>
      </c>
    </row>
    <row r="51">
      <c r="A51" s="5" t="inlineStr">
        <is>
          <t>Umsatz je Mitarbeiter in GBP</t>
        </is>
      </c>
      <c r="B51" s="5" t="inlineStr"/>
      <c r="C51" t="n">
        <v>320832</v>
      </c>
      <c r="D51" t="n">
        <v>288606</v>
      </c>
      <c r="E51" t="n">
        <v>326140</v>
      </c>
      <c r="F51" t="n">
        <v>299699</v>
      </c>
      <c r="G51" t="n">
        <v>271782</v>
      </c>
      <c r="H51" t="n">
        <v>253900</v>
      </c>
      <c r="I51" t="n">
        <v>281033</v>
      </c>
      <c r="J51" t="n">
        <v>284136</v>
      </c>
      <c r="K51" t="n">
        <v>275347</v>
      </c>
      <c r="L51" t="n">
        <v>284961</v>
      </c>
      <c r="M51" t="n">
        <v>271906</v>
      </c>
      <c r="N51" t="n">
        <v>233470</v>
      </c>
      <c r="O51" t="n">
        <v>192617</v>
      </c>
      <c r="P51" t="n">
        <v>192617</v>
      </c>
    </row>
    <row r="52">
      <c r="A52" s="5" t="inlineStr">
        <is>
          <t>Bruttoergebnis je Mitarbeiter in GBP</t>
        </is>
      </c>
      <c r="B52" s="5" t="inlineStr"/>
      <c r="C52" t="n">
        <v>18221</v>
      </c>
      <c r="D52" t="n">
        <v>21982</v>
      </c>
      <c r="E52" t="n">
        <v>63460</v>
      </c>
      <c r="F52" t="n">
        <v>61082</v>
      </c>
      <c r="G52" t="n">
        <v>64673</v>
      </c>
      <c r="H52" t="n">
        <v>59205</v>
      </c>
      <c r="I52" t="n">
        <v>60072</v>
      </c>
      <c r="J52" t="n">
        <v>64136</v>
      </c>
      <c r="K52" t="n">
        <v>60594</v>
      </c>
      <c r="L52" t="n">
        <v>56555</v>
      </c>
      <c r="M52" t="n">
        <v>55117</v>
      </c>
      <c r="N52" t="n">
        <v>45527</v>
      </c>
      <c r="O52" t="n">
        <v>37098</v>
      </c>
      <c r="P52" t="n">
        <v>37098</v>
      </c>
    </row>
    <row r="53">
      <c r="A53" s="5" t="inlineStr">
        <is>
          <t>Gewinn je Mitarbeiter in GBP</t>
        </is>
      </c>
      <c r="B53" s="5" t="inlineStr"/>
      <c r="C53" t="n">
        <v>-25435</v>
      </c>
      <c r="D53" t="n">
        <v>-44055</v>
      </c>
      <c r="E53" t="n">
        <v>84140</v>
      </c>
      <c r="F53" t="n">
        <v>-80802</v>
      </c>
      <c r="G53" t="n">
        <v>1644</v>
      </c>
      <c r="H53" t="n">
        <v>1275</v>
      </c>
      <c r="I53" t="n">
        <v>24764</v>
      </c>
      <c r="J53" t="n">
        <v>53294</v>
      </c>
      <c r="K53" t="n">
        <v>21040</v>
      </c>
      <c r="L53" t="n">
        <v>13856</v>
      </c>
      <c r="M53" t="n">
        <v>57990</v>
      </c>
      <c r="N53" t="n">
        <v>-34447</v>
      </c>
      <c r="O53" t="n">
        <v>15699</v>
      </c>
      <c r="P53" t="n">
        <v>15699</v>
      </c>
    </row>
    <row r="54">
      <c r="A54" s="5" t="inlineStr">
        <is>
          <t>KGV (Kurs/Gewinn)</t>
        </is>
      </c>
      <c r="B54" s="5" t="inlineStr">
        <is>
          <t>PE (price/earnings)</t>
        </is>
      </c>
      <c r="C54" t="inlineStr">
        <is>
          <t>-</t>
        </is>
      </c>
      <c r="D54" t="n">
        <v>6.4</v>
      </c>
      <c r="E54" t="n">
        <v>3.7</v>
      </c>
      <c r="F54" t="inlineStr">
        <is>
          <t>-</t>
        </is>
      </c>
      <c r="G54" t="n">
        <v>115</v>
      </c>
      <c r="H54" t="n">
        <v>217.5</v>
      </c>
      <c r="I54" t="n">
        <v>17.5</v>
      </c>
      <c r="J54" t="n">
        <v>7.1</v>
      </c>
      <c r="K54" t="n">
        <v>16.2</v>
      </c>
      <c r="L54" t="n">
        <v>21.5</v>
      </c>
      <c r="M54" t="n">
        <v>4</v>
      </c>
      <c r="N54" t="inlineStr">
        <is>
          <t>-</t>
        </is>
      </c>
      <c r="O54" t="n">
        <v>16.1</v>
      </c>
      <c r="P54" t="n">
        <v>16.1</v>
      </c>
    </row>
    <row r="55">
      <c r="A55" s="5" t="inlineStr">
        <is>
          <t>KUV (Kurs/Umsatz)</t>
        </is>
      </c>
      <c r="B55" s="5" t="inlineStr">
        <is>
          <t>PS (price/sales)</t>
        </is>
      </c>
      <c r="C55" t="n">
        <v>0.78</v>
      </c>
      <c r="D55" t="n">
        <v>1</v>
      </c>
      <c r="E55" t="n">
        <v>0.96</v>
      </c>
      <c r="F55" t="n">
        <v>0.82</v>
      </c>
      <c r="G55" t="n">
        <v>0.77</v>
      </c>
      <c r="H55" t="n">
        <v>1.19</v>
      </c>
      <c r="I55" t="n">
        <v>1.55</v>
      </c>
      <c r="J55" t="n">
        <v>1.35</v>
      </c>
      <c r="K55" t="n">
        <v>1.26</v>
      </c>
      <c r="L55" t="n">
        <v>1.05</v>
      </c>
      <c r="M55" t="n">
        <v>0.86</v>
      </c>
      <c r="N55" t="n">
        <v>0.68</v>
      </c>
      <c r="O55" t="n">
        <v>1.34</v>
      </c>
      <c r="P55" t="n">
        <v>1.34</v>
      </c>
    </row>
    <row r="56">
      <c r="A56" s="5" t="inlineStr">
        <is>
          <t>KBV (Kurs/Buchwert)</t>
        </is>
      </c>
      <c r="B56" s="5" t="inlineStr">
        <is>
          <t>PB (price/book value)</t>
        </is>
      </c>
      <c r="C56" t="n">
        <v>-3.83</v>
      </c>
      <c r="D56" t="n">
        <v>-14.96</v>
      </c>
      <c r="E56" t="n">
        <v>2.53</v>
      </c>
      <c r="F56" t="n">
        <v>6.61</v>
      </c>
      <c r="G56" t="n">
        <v>2.11</v>
      </c>
      <c r="H56" t="n">
        <v>2.57</v>
      </c>
      <c r="I56" t="n">
        <v>4.28</v>
      </c>
      <c r="J56" t="n">
        <v>2.69</v>
      </c>
      <c r="K56" t="n">
        <v>3.1</v>
      </c>
      <c r="L56" t="n">
        <v>2.93</v>
      </c>
      <c r="M56" t="n">
        <v>2.37</v>
      </c>
      <c r="N56" t="n">
        <v>2.46</v>
      </c>
      <c r="O56" t="n">
        <v>2.81</v>
      </c>
      <c r="P56" t="n">
        <v>2.81</v>
      </c>
    </row>
    <row r="57">
      <c r="A57" s="5" t="inlineStr">
        <is>
          <t>KCV (Kurs/Cashflow)</t>
        </is>
      </c>
      <c r="B57" s="5" t="inlineStr">
        <is>
          <t>PC (price/cashflow)</t>
        </is>
      </c>
      <c r="C57" t="n">
        <v>5.63</v>
      </c>
      <c r="D57" t="n">
        <v>7.07</v>
      </c>
      <c r="E57" t="n">
        <v>8.609999999999999</v>
      </c>
      <c r="F57" t="n">
        <v>8.720000000000001</v>
      </c>
      <c r="G57" t="n">
        <v>9.66</v>
      </c>
      <c r="H57" t="n">
        <v>12.59</v>
      </c>
      <c r="I57" t="n">
        <v>11.75</v>
      </c>
      <c r="J57" t="n">
        <v>13.04</v>
      </c>
      <c r="K57" t="n">
        <v>10.71</v>
      </c>
      <c r="L57" t="n">
        <v>8.460000000000001</v>
      </c>
      <c r="M57" t="n">
        <v>10.45</v>
      </c>
      <c r="N57" t="n">
        <v>6.1</v>
      </c>
      <c r="O57" t="n">
        <v>14.1</v>
      </c>
      <c r="P57" t="n">
        <v>14.1</v>
      </c>
    </row>
    <row r="58">
      <c r="A58" s="5" t="inlineStr">
        <is>
          <t>Dividendenrendite in %</t>
        </is>
      </c>
      <c r="B58" s="5" t="inlineStr">
        <is>
          <t>Dividend Yield in %</t>
        </is>
      </c>
      <c r="C58" t="n">
        <v>1.75</v>
      </c>
      <c r="D58" t="n">
        <v>1.41</v>
      </c>
      <c r="E58" t="n">
        <v>1.38</v>
      </c>
      <c r="F58" t="n">
        <v>1.75</v>
      </c>
      <c r="G58" t="n">
        <v>2.78</v>
      </c>
      <c r="H58" t="n">
        <v>2.64</v>
      </c>
      <c r="I58" t="n">
        <v>1.73</v>
      </c>
      <c r="J58" t="n">
        <v>2.29</v>
      </c>
      <c r="K58" t="n">
        <v>2.41</v>
      </c>
      <c r="L58" t="n">
        <v>2.57</v>
      </c>
      <c r="M58" t="n">
        <v>3.1</v>
      </c>
      <c r="N58" t="n">
        <v>4.17</v>
      </c>
      <c r="O58" t="n">
        <v>2.38</v>
      </c>
      <c r="P58" t="n">
        <v>2.38</v>
      </c>
    </row>
    <row r="59">
      <c r="A59" s="5" t="inlineStr">
        <is>
          <t>Gewinnrendite in %</t>
        </is>
      </c>
      <c r="B59" s="5" t="inlineStr">
        <is>
          <t>Return on profit in %</t>
        </is>
      </c>
      <c r="C59" t="n">
        <v>-10.3</v>
      </c>
      <c r="D59" t="n">
        <v>15.6</v>
      </c>
      <c r="E59" t="n">
        <v>27.1</v>
      </c>
      <c r="F59" t="n">
        <v>-32.9</v>
      </c>
      <c r="G59" t="n">
        <v>0.9</v>
      </c>
      <c r="H59" t="n">
        <v>0.5</v>
      </c>
      <c r="I59" t="n">
        <v>5.7</v>
      </c>
      <c r="J59" t="n">
        <v>14.1</v>
      </c>
      <c r="K59" t="n">
        <v>6.2</v>
      </c>
      <c r="L59" t="n">
        <v>4.7</v>
      </c>
      <c r="M59" t="n">
        <v>24.8</v>
      </c>
      <c r="N59" t="n">
        <v>-22</v>
      </c>
      <c r="O59" t="n">
        <v>6.2</v>
      </c>
      <c r="P59" t="n">
        <v>6.2</v>
      </c>
    </row>
    <row r="60">
      <c r="A60" s="5" t="inlineStr">
        <is>
          <t>Eigenkapitalrendite in %</t>
        </is>
      </c>
      <c r="B60" s="5" t="inlineStr">
        <is>
          <t>Return on Equity in %</t>
        </is>
      </c>
      <c r="C60" t="n">
        <v>38.95</v>
      </c>
      <c r="D60" t="n">
        <v>228.23</v>
      </c>
      <c r="E60" t="n">
        <v>68.22</v>
      </c>
      <c r="F60" t="n">
        <v>-216.54</v>
      </c>
      <c r="G60" t="n">
        <v>1.66</v>
      </c>
      <c r="H60" t="n">
        <v>1.08</v>
      </c>
      <c r="I60" t="n">
        <v>24.39</v>
      </c>
      <c r="J60" t="n">
        <v>37.47</v>
      </c>
      <c r="K60" t="n">
        <v>18.81</v>
      </c>
      <c r="L60" t="n">
        <v>13.56</v>
      </c>
      <c r="M60" t="n">
        <v>58.73</v>
      </c>
      <c r="N60" t="n">
        <v>-53.13</v>
      </c>
      <c r="O60" t="n">
        <v>17.13</v>
      </c>
      <c r="P60" t="n">
        <v>17.13</v>
      </c>
    </row>
    <row r="61">
      <c r="A61" s="5" t="inlineStr">
        <is>
          <t>Umsatzrendite in %</t>
        </is>
      </c>
      <c r="B61" s="5" t="inlineStr">
        <is>
          <t>Return on sales in %</t>
        </is>
      </c>
      <c r="C61" t="n">
        <v>-7.93</v>
      </c>
      <c r="D61" t="n">
        <v>-15.26</v>
      </c>
      <c r="E61" t="n">
        <v>25.8</v>
      </c>
      <c r="F61" t="n">
        <v>-26.96</v>
      </c>
      <c r="G61" t="n">
        <v>0.6</v>
      </c>
      <c r="H61" t="n">
        <v>0.5</v>
      </c>
      <c r="I61" t="n">
        <v>8.81</v>
      </c>
      <c r="J61" t="n">
        <v>18.76</v>
      </c>
      <c r="K61" t="n">
        <v>7.64</v>
      </c>
      <c r="L61" t="n">
        <v>4.86</v>
      </c>
      <c r="M61" t="n">
        <v>21.33</v>
      </c>
      <c r="N61" t="n">
        <v>-14.75</v>
      </c>
      <c r="O61" t="n">
        <v>8.15</v>
      </c>
      <c r="P61" t="n">
        <v>8.15</v>
      </c>
    </row>
    <row r="62">
      <c r="A62" s="5" t="inlineStr">
        <is>
          <t>Gesamtkapitalrendite in %</t>
        </is>
      </c>
      <c r="B62" s="5" t="inlineStr">
        <is>
          <t>Total Return on Investment in %</t>
        </is>
      </c>
      <c r="C62" t="n">
        <v>-4.08</v>
      </c>
      <c r="D62" t="n">
        <v>-7.54</v>
      </c>
      <c r="E62" t="n">
        <v>14.02</v>
      </c>
      <c r="F62" t="n">
        <v>-15.79</v>
      </c>
      <c r="G62" t="n">
        <v>0.37</v>
      </c>
      <c r="H62" t="n">
        <v>0.31</v>
      </c>
      <c r="I62" t="n">
        <v>5.93</v>
      </c>
      <c r="J62" t="n">
        <v>12.59</v>
      </c>
      <c r="K62" t="n">
        <v>5.18</v>
      </c>
      <c r="L62" t="n">
        <v>3.32</v>
      </c>
      <c r="M62" t="n">
        <v>14.4</v>
      </c>
      <c r="N62" t="n">
        <v>-8.800000000000001</v>
      </c>
      <c r="O62" t="n">
        <v>5.29</v>
      </c>
      <c r="P62" t="n">
        <v>5.29</v>
      </c>
    </row>
    <row r="63">
      <c r="A63" s="5" t="inlineStr">
        <is>
          <t>Return on Investment in %</t>
        </is>
      </c>
      <c r="B63" s="5" t="inlineStr">
        <is>
          <t>Return on Investment in %</t>
        </is>
      </c>
      <c r="C63" t="n">
        <v>-4.08</v>
      </c>
      <c r="D63" t="n">
        <v>-7.54</v>
      </c>
      <c r="E63" t="n">
        <v>14.02</v>
      </c>
      <c r="F63" t="n">
        <v>-15.79</v>
      </c>
      <c r="G63" t="n">
        <v>0.37</v>
      </c>
      <c r="H63" t="n">
        <v>0.31</v>
      </c>
      <c r="I63" t="n">
        <v>5.93</v>
      </c>
      <c r="J63" t="n">
        <v>12.59</v>
      </c>
      <c r="K63" t="n">
        <v>5.18</v>
      </c>
      <c r="L63" t="n">
        <v>3.32</v>
      </c>
      <c r="M63" t="n">
        <v>14.4</v>
      </c>
      <c r="N63" t="n">
        <v>-8.800000000000001</v>
      </c>
      <c r="O63" t="n">
        <v>5.29</v>
      </c>
      <c r="P63" t="n">
        <v>5.29</v>
      </c>
    </row>
    <row r="64">
      <c r="A64" s="5" t="inlineStr">
        <is>
          <t>Arbeitsintensität in %</t>
        </is>
      </c>
      <c r="B64" s="5" t="inlineStr">
        <is>
          <t>Work Intensity in %</t>
        </is>
      </c>
      <c r="C64" t="n">
        <v>49.76</v>
      </c>
      <c r="D64" t="n">
        <v>50.44</v>
      </c>
      <c r="E64" t="n">
        <v>48.65</v>
      </c>
      <c r="F64" t="n">
        <v>50.35</v>
      </c>
      <c r="G64" t="n">
        <v>54.27</v>
      </c>
      <c r="H64" t="n">
        <v>50.34</v>
      </c>
      <c r="I64" t="n">
        <v>55.58</v>
      </c>
      <c r="J64" t="n">
        <v>52.96</v>
      </c>
      <c r="K64" t="n">
        <v>50.63</v>
      </c>
      <c r="L64" t="n">
        <v>60.51</v>
      </c>
      <c r="M64" t="n">
        <v>60.78</v>
      </c>
      <c r="N64" t="n">
        <v>61.8</v>
      </c>
      <c r="O64" t="n">
        <v>63.3</v>
      </c>
      <c r="P64" t="n">
        <v>63.3</v>
      </c>
    </row>
    <row r="65">
      <c r="A65" s="5" t="inlineStr">
        <is>
          <t>Eigenkapitalquote in %</t>
        </is>
      </c>
      <c r="B65" s="5" t="inlineStr">
        <is>
          <t>Equity Ratio in %</t>
        </is>
      </c>
      <c r="C65" t="n">
        <v>-10.46</v>
      </c>
      <c r="D65" t="n">
        <v>-3.3</v>
      </c>
      <c r="E65" t="n">
        <v>20.56</v>
      </c>
      <c r="F65" t="n">
        <v>7.29</v>
      </c>
      <c r="G65" t="n">
        <v>22.46</v>
      </c>
      <c r="H65" t="n">
        <v>28.72</v>
      </c>
      <c r="I65" t="n">
        <v>24.3</v>
      </c>
      <c r="J65" t="n">
        <v>33.61</v>
      </c>
      <c r="K65" t="n">
        <v>27.51</v>
      </c>
      <c r="L65" t="n">
        <v>24.49</v>
      </c>
      <c r="M65" t="n">
        <v>24.52</v>
      </c>
      <c r="N65" t="n">
        <v>16.56</v>
      </c>
      <c r="O65" t="n">
        <v>30.87</v>
      </c>
      <c r="P65" t="n">
        <v>30.87</v>
      </c>
    </row>
    <row r="66">
      <c r="A66" s="5" t="inlineStr">
        <is>
          <t>Fremdkapitalquote in %</t>
        </is>
      </c>
      <c r="B66" s="5" t="inlineStr">
        <is>
          <t>Debt Ratio in %</t>
        </is>
      </c>
      <c r="C66" t="n">
        <v>110.46</v>
      </c>
      <c r="D66" t="n">
        <v>103.3</v>
      </c>
      <c r="E66" t="n">
        <v>79.44</v>
      </c>
      <c r="F66" t="n">
        <v>92.70999999999999</v>
      </c>
      <c r="G66" t="n">
        <v>77.54000000000001</v>
      </c>
      <c r="H66" t="n">
        <v>71.28</v>
      </c>
      <c r="I66" t="n">
        <v>75.7</v>
      </c>
      <c r="J66" t="n">
        <v>66.39</v>
      </c>
      <c r="K66" t="n">
        <v>72.48999999999999</v>
      </c>
      <c r="L66" t="n">
        <v>75.51000000000001</v>
      </c>
      <c r="M66" t="n">
        <v>75.48</v>
      </c>
      <c r="N66" t="n">
        <v>83.44</v>
      </c>
      <c r="O66" t="n">
        <v>69.13</v>
      </c>
      <c r="P66" t="n">
        <v>69.13</v>
      </c>
    </row>
    <row r="67">
      <c r="A67" s="5" t="inlineStr">
        <is>
          <t>Verschuldungsgrad in %</t>
        </is>
      </c>
      <c r="B67" s="5" t="inlineStr">
        <is>
          <t>Finance Gearing in %</t>
        </is>
      </c>
      <c r="C67" t="n">
        <v>-1056</v>
      </c>
      <c r="D67" t="n">
        <v>-3128</v>
      </c>
      <c r="E67" t="n">
        <v>386.49</v>
      </c>
      <c r="F67" t="n">
        <v>1272</v>
      </c>
      <c r="G67" t="n">
        <v>345.23</v>
      </c>
      <c r="H67" t="n">
        <v>248.23</v>
      </c>
      <c r="I67" t="n">
        <v>311.47</v>
      </c>
      <c r="J67" t="n">
        <v>197.55</v>
      </c>
      <c r="K67" t="n">
        <v>263.5</v>
      </c>
      <c r="L67" t="n">
        <v>308.4</v>
      </c>
      <c r="M67" t="n">
        <v>307.77</v>
      </c>
      <c r="N67" t="n">
        <v>503.85</v>
      </c>
      <c r="O67" t="n">
        <v>223.98</v>
      </c>
      <c r="P67" t="n">
        <v>223.98</v>
      </c>
    </row>
    <row r="68">
      <c r="A68" s="5" t="inlineStr">
        <is>
          <t>Bruttoergebnis Marge in %</t>
        </is>
      </c>
      <c r="B68" s="5" t="inlineStr">
        <is>
          <t>Gross Profit Marge in %</t>
        </is>
      </c>
      <c r="C68" t="n">
        <v>5.68</v>
      </c>
      <c r="D68" t="n">
        <v>7.62</v>
      </c>
      <c r="E68" t="n">
        <v>19.46</v>
      </c>
      <c r="F68" t="n">
        <v>20.38</v>
      </c>
      <c r="G68" t="n">
        <v>23.8</v>
      </c>
      <c r="H68" t="n">
        <v>23.32</v>
      </c>
      <c r="I68" t="n">
        <v>21.38</v>
      </c>
      <c r="J68" t="n">
        <v>22.57</v>
      </c>
      <c r="K68" t="n">
        <v>22.01</v>
      </c>
      <c r="L68" t="n">
        <v>19.85</v>
      </c>
      <c r="M68" t="n">
        <v>20.27</v>
      </c>
      <c r="N68" t="n">
        <v>19.5</v>
      </c>
      <c r="O68" t="n">
        <v>19.26</v>
      </c>
    </row>
    <row r="69">
      <c r="A69" s="5" t="inlineStr">
        <is>
          <t>Kurzfristige Vermögensquote in %</t>
        </is>
      </c>
      <c r="B69" s="5" t="inlineStr">
        <is>
          <t>Current Assets Ratio in %</t>
        </is>
      </c>
      <c r="C69" t="n">
        <v>49.76</v>
      </c>
      <c r="D69" t="n">
        <v>50.44</v>
      </c>
      <c r="E69" t="n">
        <v>48.65</v>
      </c>
      <c r="F69" t="n">
        <v>50.35</v>
      </c>
      <c r="G69" t="n">
        <v>54.27</v>
      </c>
      <c r="H69" t="n">
        <v>50.34</v>
      </c>
      <c r="I69" t="n">
        <v>55.58</v>
      </c>
      <c r="J69" t="n">
        <v>52.96</v>
      </c>
      <c r="K69" t="n">
        <v>50.63</v>
      </c>
      <c r="L69" t="n">
        <v>60.51</v>
      </c>
      <c r="M69" t="n">
        <v>60.78</v>
      </c>
      <c r="N69" t="n">
        <v>61.8</v>
      </c>
      <c r="O69" t="n">
        <v>63.3</v>
      </c>
    </row>
    <row r="70">
      <c r="A70" s="5" t="inlineStr">
        <is>
          <t>Nettogewinn Marge in %</t>
        </is>
      </c>
      <c r="B70" s="5" t="inlineStr">
        <is>
          <t>Net Profit Marge in %</t>
        </is>
      </c>
      <c r="C70" t="n">
        <v>-7.93</v>
      </c>
      <c r="D70" t="n">
        <v>-15.26</v>
      </c>
      <c r="E70" t="n">
        <v>25.8</v>
      </c>
      <c r="F70" t="n">
        <v>-26.96</v>
      </c>
      <c r="G70" t="n">
        <v>0.6</v>
      </c>
      <c r="H70" t="n">
        <v>0.5</v>
      </c>
      <c r="I70" t="n">
        <v>8.81</v>
      </c>
      <c r="J70" t="n">
        <v>18.76</v>
      </c>
      <c r="K70" t="n">
        <v>7.64</v>
      </c>
      <c r="L70" t="n">
        <v>4.86</v>
      </c>
      <c r="M70" t="n">
        <v>21.33</v>
      </c>
      <c r="N70" t="n">
        <v>-14.75</v>
      </c>
      <c r="O70" t="n">
        <v>8.15</v>
      </c>
    </row>
    <row r="71">
      <c r="A71" s="5" t="inlineStr">
        <is>
          <t>Operative Ergebnis Marge in %</t>
        </is>
      </c>
      <c r="B71" s="5" t="inlineStr">
        <is>
          <t>EBIT Marge in %</t>
        </is>
      </c>
      <c r="C71" t="n">
        <v>-5.14</v>
      </c>
      <c r="D71" t="n">
        <v>-7.38</v>
      </c>
      <c r="E71" t="n">
        <v>12.79</v>
      </c>
      <c r="F71" t="n">
        <v>0.27</v>
      </c>
      <c r="G71" t="n">
        <v>10.94</v>
      </c>
      <c r="H71" t="n">
        <v>10.18</v>
      </c>
      <c r="I71" t="n">
        <v>12.05</v>
      </c>
      <c r="J71" t="n">
        <v>17.04</v>
      </c>
      <c r="K71" t="n">
        <v>10.69</v>
      </c>
      <c r="L71" t="n">
        <v>10.23</v>
      </c>
      <c r="M71" t="n">
        <v>11.25</v>
      </c>
      <c r="N71" t="n">
        <v>9.49</v>
      </c>
      <c r="O71" t="n">
        <v>6.89</v>
      </c>
    </row>
    <row r="72">
      <c r="A72" s="5" t="inlineStr">
        <is>
          <t>Vermögensumsschlag in %</t>
        </is>
      </c>
      <c r="B72" s="5" t="inlineStr">
        <is>
          <t>Asset Turnover in %</t>
        </is>
      </c>
      <c r="C72" t="n">
        <v>51.41</v>
      </c>
      <c r="D72" t="n">
        <v>49.37</v>
      </c>
      <c r="E72" t="n">
        <v>54.35</v>
      </c>
      <c r="F72" t="n">
        <v>58.56</v>
      </c>
      <c r="G72" t="n">
        <v>61.48</v>
      </c>
      <c r="H72" t="n">
        <v>61.81</v>
      </c>
      <c r="I72" t="n">
        <v>67.26000000000001</v>
      </c>
      <c r="J72" t="n">
        <v>67.13</v>
      </c>
      <c r="K72" t="n">
        <v>67.73</v>
      </c>
      <c r="L72" t="n">
        <v>68.28</v>
      </c>
      <c r="M72" t="n">
        <v>67.53</v>
      </c>
      <c r="N72" t="n">
        <v>59.64</v>
      </c>
      <c r="O72" t="n">
        <v>64.88</v>
      </c>
    </row>
    <row r="73">
      <c r="A73" s="5" t="inlineStr">
        <is>
          <t>Langfristige Vermögensquote in %</t>
        </is>
      </c>
      <c r="B73" s="5" t="inlineStr">
        <is>
          <t>Non-Current Assets Ratio in %</t>
        </is>
      </c>
      <c r="C73" t="n">
        <v>50.24</v>
      </c>
      <c r="D73" t="n">
        <v>49.56</v>
      </c>
      <c r="E73" t="n">
        <v>51.35</v>
      </c>
      <c r="F73" t="n">
        <v>49.65</v>
      </c>
      <c r="G73" t="n">
        <v>45.73</v>
      </c>
      <c r="H73" t="n">
        <v>49.66</v>
      </c>
      <c r="I73" t="n">
        <v>44.42</v>
      </c>
      <c r="J73" t="n">
        <v>47.04</v>
      </c>
      <c r="K73" t="n">
        <v>49.37</v>
      </c>
      <c r="L73" t="n">
        <v>39.49</v>
      </c>
      <c r="M73" t="n">
        <v>39.22</v>
      </c>
      <c r="N73" t="n">
        <v>38.2</v>
      </c>
      <c r="O73" t="n">
        <v>36.7</v>
      </c>
    </row>
    <row r="74">
      <c r="A74" s="5" t="inlineStr">
        <is>
          <t>Gesamtkapitalrentabilität</t>
        </is>
      </c>
      <c r="B74" s="5" t="inlineStr">
        <is>
          <t>ROA Return on Assets in %</t>
        </is>
      </c>
      <c r="C74" t="n">
        <v>-4.08</v>
      </c>
      <c r="D74" t="n">
        <v>-7.54</v>
      </c>
      <c r="E74" t="n">
        <v>14.02</v>
      </c>
      <c r="F74" t="n">
        <v>-15.79</v>
      </c>
      <c r="G74" t="n">
        <v>0.37</v>
      </c>
      <c r="H74" t="n">
        <v>0.31</v>
      </c>
      <c r="I74" t="n">
        <v>5.93</v>
      </c>
      <c r="J74" t="n">
        <v>12.59</v>
      </c>
      <c r="K74" t="n">
        <v>5.18</v>
      </c>
      <c r="L74" t="n">
        <v>3.32</v>
      </c>
      <c r="M74" t="n">
        <v>14.4</v>
      </c>
      <c r="N74" t="n">
        <v>-8.800000000000001</v>
      </c>
      <c r="O74" t="n">
        <v>5.29</v>
      </c>
    </row>
    <row r="75">
      <c r="A75" s="5" t="inlineStr">
        <is>
          <t>Ertrag des eingesetzten Kapitals</t>
        </is>
      </c>
      <c r="B75" s="5" t="inlineStr">
        <is>
          <t>ROCE Return on Cap. Empl. in %</t>
        </is>
      </c>
      <c r="C75" t="n">
        <v>-4.93</v>
      </c>
      <c r="D75" t="n">
        <v>-6.83</v>
      </c>
      <c r="E75" t="n">
        <v>10.93</v>
      </c>
      <c r="F75" t="n">
        <v>0.26</v>
      </c>
      <c r="G75" t="n">
        <v>10.61</v>
      </c>
      <c r="H75" t="n">
        <v>9.619999999999999</v>
      </c>
      <c r="I75" t="n">
        <v>14.08</v>
      </c>
      <c r="J75" t="n">
        <v>18.97</v>
      </c>
      <c r="K75" t="n">
        <v>12.51</v>
      </c>
      <c r="L75" t="n">
        <v>12.52</v>
      </c>
      <c r="M75" t="n">
        <v>12.86</v>
      </c>
      <c r="N75" t="n">
        <v>12.95</v>
      </c>
      <c r="O75" t="n">
        <v>7.64</v>
      </c>
    </row>
    <row r="76">
      <c r="A76" s="5" t="inlineStr">
        <is>
          <t>Eigenkapital zu Anlagevermögen</t>
        </is>
      </c>
      <c r="B76" s="5" t="inlineStr">
        <is>
          <t>Equity to Fixed Assets in %</t>
        </is>
      </c>
      <c r="C76" t="n">
        <v>-20.82</v>
      </c>
      <c r="D76" t="n">
        <v>-6.66</v>
      </c>
      <c r="E76" t="n">
        <v>40.03</v>
      </c>
      <c r="F76" t="n">
        <v>14.68</v>
      </c>
      <c r="G76" t="n">
        <v>49.12</v>
      </c>
      <c r="H76" t="n">
        <v>57.83</v>
      </c>
      <c r="I76" t="n">
        <v>54.71</v>
      </c>
      <c r="J76" t="n">
        <v>71.44</v>
      </c>
      <c r="K76" t="n">
        <v>55.72</v>
      </c>
      <c r="L76" t="n">
        <v>62.01</v>
      </c>
      <c r="M76" t="n">
        <v>62.53</v>
      </c>
      <c r="N76" t="n">
        <v>43.36</v>
      </c>
      <c r="O76" t="n">
        <v>84.09</v>
      </c>
    </row>
    <row r="77">
      <c r="A77" s="5" t="inlineStr">
        <is>
          <t>Liquidität Dritten Grades</t>
        </is>
      </c>
      <c r="B77" s="5" t="inlineStr">
        <is>
          <t>Current Ratio in %</t>
        </is>
      </c>
      <c r="C77" t="n">
        <v>107.2</v>
      </c>
      <c r="D77" t="n">
        <v>108.21</v>
      </c>
      <c r="E77" t="n">
        <v>133.59</v>
      </c>
      <c r="F77" t="n">
        <v>134.86</v>
      </c>
      <c r="G77" t="n">
        <v>148.24</v>
      </c>
      <c r="H77" t="n">
        <v>145.58</v>
      </c>
      <c r="I77" t="n">
        <v>131.06</v>
      </c>
      <c r="J77" t="n">
        <v>133.35</v>
      </c>
      <c r="K77" t="n">
        <v>120.23</v>
      </c>
      <c r="L77" t="n">
        <v>136.86</v>
      </c>
      <c r="M77" t="n">
        <v>148.51</v>
      </c>
      <c r="N77" t="n">
        <v>109.79</v>
      </c>
      <c r="O77" t="n">
        <v>152.57</v>
      </c>
    </row>
    <row r="78">
      <c r="A78" s="5" t="inlineStr">
        <is>
          <t>Operativer Cashflow</t>
        </is>
      </c>
      <c r="B78" s="5" t="inlineStr">
        <is>
          <t>Operating Cashflow in M</t>
        </is>
      </c>
      <c r="C78" t="n">
        <v>10871.53</v>
      </c>
      <c r="D78" t="n">
        <v>13404.72</v>
      </c>
      <c r="E78" t="n">
        <v>15842.4</v>
      </c>
      <c r="F78" t="n">
        <v>16036.08</v>
      </c>
      <c r="G78" t="n">
        <v>17764.74</v>
      </c>
      <c r="H78" t="n">
        <v>23694.38</v>
      </c>
      <c r="I78" t="n">
        <v>22090</v>
      </c>
      <c r="J78" t="n">
        <v>24410.88</v>
      </c>
      <c r="K78" t="n">
        <v>20049.12</v>
      </c>
      <c r="L78" t="n">
        <v>15837.12</v>
      </c>
      <c r="M78" t="n">
        <v>19374.3</v>
      </c>
      <c r="N78" t="n">
        <v>11248.4</v>
      </c>
      <c r="O78" t="n">
        <v>25662</v>
      </c>
    </row>
    <row r="79">
      <c r="A79" s="5" t="inlineStr">
        <is>
          <t>Aktienrückkauf</t>
        </is>
      </c>
      <c r="B79" s="5" t="inlineStr">
        <is>
          <t>Share Buyback in M</t>
        </is>
      </c>
      <c r="C79" t="n">
        <v>-35</v>
      </c>
      <c r="D79" t="n">
        <v>-56</v>
      </c>
      <c r="E79" t="n">
        <v>-1</v>
      </c>
      <c r="F79" t="n">
        <v>0</v>
      </c>
      <c r="G79" t="n">
        <v>43</v>
      </c>
      <c r="H79" t="n">
        <v>-2</v>
      </c>
      <c r="I79" t="n">
        <v>-8</v>
      </c>
      <c r="J79" t="n">
        <v>0</v>
      </c>
      <c r="K79" t="n">
        <v>0</v>
      </c>
      <c r="L79" t="n">
        <v>-18</v>
      </c>
      <c r="M79" t="n">
        <v>-10</v>
      </c>
      <c r="N79" t="n">
        <v>-24</v>
      </c>
      <c r="O79" t="n">
        <v>0</v>
      </c>
    </row>
    <row r="80">
      <c r="A80" s="5" t="inlineStr">
        <is>
          <t>Umsatzwachstum 1J in %</t>
        </is>
      </c>
      <c r="B80" s="5" t="inlineStr">
        <is>
          <t>Revenue Growth 1Y in %</t>
        </is>
      </c>
      <c r="C80" t="n">
        <v>5.45</v>
      </c>
      <c r="D80" t="n">
        <v>-3.54</v>
      </c>
      <c r="E80" t="n">
        <v>9.039999999999999</v>
      </c>
      <c r="F80" t="n">
        <v>8.960000000000001</v>
      </c>
      <c r="G80" t="n">
        <v>-0.08</v>
      </c>
      <c r="H80" t="n">
        <v>-11.45</v>
      </c>
      <c r="I80" t="n">
        <v>27.56</v>
      </c>
      <c r="J80" t="n">
        <v>9.32</v>
      </c>
      <c r="K80" t="n">
        <v>0.35</v>
      </c>
      <c r="L80" t="n">
        <v>6.44</v>
      </c>
      <c r="M80" t="n">
        <v>14.67</v>
      </c>
      <c r="N80" t="n">
        <v>22.15</v>
      </c>
      <c r="O80" t="inlineStr">
        <is>
          <t>-</t>
        </is>
      </c>
    </row>
    <row r="81">
      <c r="A81" s="5" t="inlineStr">
        <is>
          <t>Umsatzwachstum 3J in %</t>
        </is>
      </c>
      <c r="B81" s="5" t="inlineStr">
        <is>
          <t>Revenue Growth 3Y in %</t>
        </is>
      </c>
      <c r="C81" t="n">
        <v>3.65</v>
      </c>
      <c r="D81" t="n">
        <v>4.82</v>
      </c>
      <c r="E81" t="n">
        <v>5.97</v>
      </c>
      <c r="F81" t="n">
        <v>-0.86</v>
      </c>
      <c r="G81" t="n">
        <v>5.34</v>
      </c>
      <c r="H81" t="n">
        <v>8.48</v>
      </c>
      <c r="I81" t="n">
        <v>12.41</v>
      </c>
      <c r="J81" t="n">
        <v>5.37</v>
      </c>
      <c r="K81" t="n">
        <v>7.15</v>
      </c>
      <c r="L81" t="n">
        <v>14.42</v>
      </c>
      <c r="M81" t="n">
        <v>12.27</v>
      </c>
      <c r="N81" t="inlineStr">
        <is>
          <t>-</t>
        </is>
      </c>
      <c r="O81" t="inlineStr">
        <is>
          <t>-</t>
        </is>
      </c>
    </row>
    <row r="82">
      <c r="A82" s="5" t="inlineStr">
        <is>
          <t>Umsatzwachstum 5J in %</t>
        </is>
      </c>
      <c r="B82" s="5" t="inlineStr">
        <is>
          <t>Revenue Growth 5Y in %</t>
        </is>
      </c>
      <c r="C82" t="n">
        <v>3.97</v>
      </c>
      <c r="D82" t="n">
        <v>0.59</v>
      </c>
      <c r="E82" t="n">
        <v>6.81</v>
      </c>
      <c r="F82" t="n">
        <v>6.86</v>
      </c>
      <c r="G82" t="n">
        <v>5.14</v>
      </c>
      <c r="H82" t="n">
        <v>6.44</v>
      </c>
      <c r="I82" t="n">
        <v>11.67</v>
      </c>
      <c r="J82" t="n">
        <v>10.59</v>
      </c>
      <c r="K82" t="n">
        <v>8.720000000000001</v>
      </c>
      <c r="L82" t="inlineStr">
        <is>
          <t>-</t>
        </is>
      </c>
      <c r="M82" t="inlineStr">
        <is>
          <t>-</t>
        </is>
      </c>
      <c r="N82" t="inlineStr">
        <is>
          <t>-</t>
        </is>
      </c>
      <c r="O82" t="inlineStr">
        <is>
          <t>-</t>
        </is>
      </c>
    </row>
    <row r="83">
      <c r="A83" s="5" t="inlineStr">
        <is>
          <t>Umsatzwachstum 10J in %</t>
        </is>
      </c>
      <c r="B83" s="5" t="inlineStr">
        <is>
          <t>Revenue Growth 10Y in %</t>
        </is>
      </c>
      <c r="C83" t="n">
        <v>5.21</v>
      </c>
      <c r="D83" t="n">
        <v>6.13</v>
      </c>
      <c r="E83" t="n">
        <v>8.699999999999999</v>
      </c>
      <c r="F83" t="n">
        <v>7.79</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-45.23</v>
      </c>
      <c r="D84" t="n">
        <v>-157.07</v>
      </c>
      <c r="E84" t="n">
        <v>-204.34</v>
      </c>
      <c r="F84" t="n">
        <v>-4957.83</v>
      </c>
      <c r="G84" t="n">
        <v>20.29</v>
      </c>
      <c r="H84" t="n">
        <v>-94.95</v>
      </c>
      <c r="I84" t="n">
        <v>-40.07</v>
      </c>
      <c r="J84" t="n">
        <v>168.35</v>
      </c>
      <c r="K84" t="n">
        <v>57.7</v>
      </c>
      <c r="L84" t="n">
        <v>-75.73</v>
      </c>
      <c r="M84" t="n">
        <v>-265.75</v>
      </c>
      <c r="N84" t="n">
        <v>-321.12</v>
      </c>
      <c r="O84" t="inlineStr">
        <is>
          <t>-</t>
        </is>
      </c>
    </row>
    <row r="85">
      <c r="A85" s="5" t="inlineStr">
        <is>
          <t>Gewinnwachstum 3J in %</t>
        </is>
      </c>
      <c r="B85" s="5" t="inlineStr">
        <is>
          <t>Earnings Growth 3Y in %</t>
        </is>
      </c>
      <c r="C85" t="n">
        <v>-135.55</v>
      </c>
      <c r="D85" t="n">
        <v>-1773.08</v>
      </c>
      <c r="E85" t="n">
        <v>-1713.96</v>
      </c>
      <c r="F85" t="n">
        <v>-1677.5</v>
      </c>
      <c r="G85" t="n">
        <v>-38.24</v>
      </c>
      <c r="H85" t="n">
        <v>11.11</v>
      </c>
      <c r="I85" t="n">
        <v>61.99</v>
      </c>
      <c r="J85" t="n">
        <v>50.11</v>
      </c>
      <c r="K85" t="n">
        <v>-94.59</v>
      </c>
      <c r="L85" t="n">
        <v>-220.87</v>
      </c>
      <c r="M85" t="n">
        <v>-195.62</v>
      </c>
      <c r="N85" t="inlineStr">
        <is>
          <t>-</t>
        </is>
      </c>
      <c r="O85" t="inlineStr">
        <is>
          <t>-</t>
        </is>
      </c>
    </row>
    <row r="86">
      <c r="A86" s="5" t="inlineStr">
        <is>
          <t>Gewinnwachstum 5J in %</t>
        </is>
      </c>
      <c r="B86" s="5" t="inlineStr">
        <is>
          <t>Earnings Growth 5Y in %</t>
        </is>
      </c>
      <c r="C86" t="n">
        <v>-1068.84</v>
      </c>
      <c r="D86" t="n">
        <v>-1078.78</v>
      </c>
      <c r="E86" t="n">
        <v>-1055.38</v>
      </c>
      <c r="F86" t="n">
        <v>-980.84</v>
      </c>
      <c r="G86" t="n">
        <v>22.26</v>
      </c>
      <c r="H86" t="n">
        <v>3.06</v>
      </c>
      <c r="I86" t="n">
        <v>-31.1</v>
      </c>
      <c r="J86" t="n">
        <v>-87.31</v>
      </c>
      <c r="K86" t="n">
        <v>-120.98</v>
      </c>
      <c r="L86" t="inlineStr">
        <is>
          <t>-</t>
        </is>
      </c>
      <c r="M86" t="inlineStr">
        <is>
          <t>-</t>
        </is>
      </c>
      <c r="N86" t="inlineStr">
        <is>
          <t>-</t>
        </is>
      </c>
      <c r="O86" t="inlineStr">
        <is>
          <t>-</t>
        </is>
      </c>
    </row>
    <row r="87">
      <c r="A87" s="5" t="inlineStr">
        <is>
          <t>Gewinnwachstum 10J in %</t>
        </is>
      </c>
      <c r="B87" s="5" t="inlineStr">
        <is>
          <t>Earnings Growth 10Y in %</t>
        </is>
      </c>
      <c r="C87" t="n">
        <v>-532.89</v>
      </c>
      <c r="D87" t="n">
        <v>-554.9400000000001</v>
      </c>
      <c r="E87" t="n">
        <v>-571.34</v>
      </c>
      <c r="F87" t="n">
        <v>-550.91</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inlineStr">
        <is>
          <t>-</t>
        </is>
      </c>
      <c r="D88" t="n">
        <v>-0.01</v>
      </c>
      <c r="E88" t="n">
        <v>0</v>
      </c>
      <c r="F88" t="inlineStr">
        <is>
          <t>-</t>
        </is>
      </c>
      <c r="G88" t="n">
        <v>5.17</v>
      </c>
      <c r="H88" t="n">
        <v>71.08</v>
      </c>
      <c r="I88" t="n">
        <v>-0.5600000000000001</v>
      </c>
      <c r="J88" t="n">
        <v>-0.08</v>
      </c>
      <c r="K88" t="n">
        <v>-0.13</v>
      </c>
      <c r="L88" t="inlineStr">
        <is>
          <t>-</t>
        </is>
      </c>
      <c r="M88" t="inlineStr">
        <is>
          <t>-</t>
        </is>
      </c>
      <c r="N88" t="inlineStr">
        <is>
          <t>-</t>
        </is>
      </c>
      <c r="O88" t="inlineStr">
        <is>
          <t>-</t>
        </is>
      </c>
    </row>
    <row r="89">
      <c r="A89" s="5" t="inlineStr">
        <is>
          <t>EBIT-Wachstum 1J in %</t>
        </is>
      </c>
      <c r="B89" s="5" t="inlineStr">
        <is>
          <t>EBIT Growth 1Y in %</t>
        </is>
      </c>
      <c r="C89" t="n">
        <v>-26.61</v>
      </c>
      <c r="D89" t="n">
        <v>-155.68</v>
      </c>
      <c r="E89" t="n">
        <v>4985.37</v>
      </c>
      <c r="F89" t="n">
        <v>-97.27</v>
      </c>
      <c r="G89" t="n">
        <v>7.37</v>
      </c>
      <c r="H89" t="n">
        <v>-25.24</v>
      </c>
      <c r="I89" t="n">
        <v>-9.75</v>
      </c>
      <c r="J89" t="n">
        <v>74.26000000000001</v>
      </c>
      <c r="K89" t="n">
        <v>4.85</v>
      </c>
      <c r="L89" t="n">
        <v>-3.24</v>
      </c>
      <c r="M89" t="n">
        <v>35.96</v>
      </c>
      <c r="N89" t="n">
        <v>68.36</v>
      </c>
      <c r="O89" t="inlineStr">
        <is>
          <t>-</t>
        </is>
      </c>
    </row>
    <row r="90">
      <c r="A90" s="5" t="inlineStr">
        <is>
          <t>EBIT-Wachstum 3J in %</t>
        </is>
      </c>
      <c r="B90" s="5" t="inlineStr">
        <is>
          <t>EBIT Growth 3Y in %</t>
        </is>
      </c>
      <c r="C90" t="n">
        <v>1601.03</v>
      </c>
      <c r="D90" t="n">
        <v>1577.47</v>
      </c>
      <c r="E90" t="n">
        <v>1631.82</v>
      </c>
      <c r="F90" t="n">
        <v>-38.38</v>
      </c>
      <c r="G90" t="n">
        <v>-9.210000000000001</v>
      </c>
      <c r="H90" t="n">
        <v>13.09</v>
      </c>
      <c r="I90" t="n">
        <v>23.12</v>
      </c>
      <c r="J90" t="n">
        <v>25.29</v>
      </c>
      <c r="K90" t="n">
        <v>12.52</v>
      </c>
      <c r="L90" t="n">
        <v>33.69</v>
      </c>
      <c r="M90" t="n">
        <v>34.77</v>
      </c>
      <c r="N90" t="inlineStr">
        <is>
          <t>-</t>
        </is>
      </c>
      <c r="O90" t="inlineStr">
        <is>
          <t>-</t>
        </is>
      </c>
    </row>
    <row r="91">
      <c r="A91" s="5" t="inlineStr">
        <is>
          <t>EBIT-Wachstum 5J in %</t>
        </is>
      </c>
      <c r="B91" s="5" t="inlineStr">
        <is>
          <t>EBIT Growth 5Y in %</t>
        </is>
      </c>
      <c r="C91" t="n">
        <v>942.64</v>
      </c>
      <c r="D91" t="n">
        <v>942.91</v>
      </c>
      <c r="E91" t="n">
        <v>972.1</v>
      </c>
      <c r="F91" t="n">
        <v>-10.13</v>
      </c>
      <c r="G91" t="n">
        <v>10.3</v>
      </c>
      <c r="H91" t="n">
        <v>8.18</v>
      </c>
      <c r="I91" t="n">
        <v>20.42</v>
      </c>
      <c r="J91" t="n">
        <v>36.04</v>
      </c>
      <c r="K91" t="n">
        <v>21.19</v>
      </c>
      <c r="L91" t="inlineStr">
        <is>
          <t>-</t>
        </is>
      </c>
      <c r="M91" t="inlineStr">
        <is>
          <t>-</t>
        </is>
      </c>
      <c r="N91" t="inlineStr">
        <is>
          <t>-</t>
        </is>
      </c>
      <c r="O91" t="inlineStr">
        <is>
          <t>-</t>
        </is>
      </c>
    </row>
    <row r="92">
      <c r="A92" s="5" t="inlineStr">
        <is>
          <t>EBIT-Wachstum 10J in %</t>
        </is>
      </c>
      <c r="B92" s="5" t="inlineStr">
        <is>
          <t>EBIT Growth 10Y in %</t>
        </is>
      </c>
      <c r="C92" t="n">
        <v>475.41</v>
      </c>
      <c r="D92" t="n">
        <v>481.66</v>
      </c>
      <c r="E92" t="n">
        <v>504.07</v>
      </c>
      <c r="F92" t="n">
        <v>5.53</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-20.37</v>
      </c>
      <c r="D93" t="n">
        <v>-17.89</v>
      </c>
      <c r="E93" t="n">
        <v>-1.26</v>
      </c>
      <c r="F93" t="n">
        <v>-9.73</v>
      </c>
      <c r="G93" t="n">
        <v>-23.27</v>
      </c>
      <c r="H93" t="n">
        <v>7.15</v>
      </c>
      <c r="I93" t="n">
        <v>-9.890000000000001</v>
      </c>
      <c r="J93" t="n">
        <v>21.76</v>
      </c>
      <c r="K93" t="n">
        <v>26.6</v>
      </c>
      <c r="L93" t="n">
        <v>-19.04</v>
      </c>
      <c r="M93" t="n">
        <v>71.31</v>
      </c>
      <c r="N93" t="n">
        <v>-56.74</v>
      </c>
      <c r="O93" t="inlineStr">
        <is>
          <t>-</t>
        </is>
      </c>
    </row>
    <row r="94">
      <c r="A94" s="5" t="inlineStr">
        <is>
          <t>Op.Cashflow Wachstum 3J in %</t>
        </is>
      </c>
      <c r="B94" s="5" t="inlineStr">
        <is>
          <t>Op.Cashflow Wachstum 3Y in %</t>
        </is>
      </c>
      <c r="C94" t="n">
        <v>-13.17</v>
      </c>
      <c r="D94" t="n">
        <v>-9.630000000000001</v>
      </c>
      <c r="E94" t="n">
        <v>-11.42</v>
      </c>
      <c r="F94" t="n">
        <v>-8.619999999999999</v>
      </c>
      <c r="G94" t="n">
        <v>-8.67</v>
      </c>
      <c r="H94" t="n">
        <v>6.34</v>
      </c>
      <c r="I94" t="n">
        <v>12.82</v>
      </c>
      <c r="J94" t="n">
        <v>9.77</v>
      </c>
      <c r="K94" t="n">
        <v>26.29</v>
      </c>
      <c r="L94" t="n">
        <v>-1.49</v>
      </c>
      <c r="M94" t="n">
        <v>4.86</v>
      </c>
      <c r="N94" t="inlineStr">
        <is>
          <t>-</t>
        </is>
      </c>
      <c r="O94" t="inlineStr">
        <is>
          <t>-</t>
        </is>
      </c>
    </row>
    <row r="95">
      <c r="A95" s="5" t="inlineStr">
        <is>
          <t>Op.Cashflow Wachstum 5J in %</t>
        </is>
      </c>
      <c r="B95" s="5" t="inlineStr">
        <is>
          <t>Op.Cashflow Wachstum 5Y in %</t>
        </is>
      </c>
      <c r="C95" t="n">
        <v>-14.5</v>
      </c>
      <c r="D95" t="n">
        <v>-9</v>
      </c>
      <c r="E95" t="n">
        <v>-7.4</v>
      </c>
      <c r="F95" t="n">
        <v>-2.8</v>
      </c>
      <c r="G95" t="n">
        <v>4.47</v>
      </c>
      <c r="H95" t="n">
        <v>5.32</v>
      </c>
      <c r="I95" t="n">
        <v>18.15</v>
      </c>
      <c r="J95" t="n">
        <v>8.779999999999999</v>
      </c>
      <c r="K95" t="n">
        <v>4.43</v>
      </c>
      <c r="L95" t="inlineStr">
        <is>
          <t>-</t>
        </is>
      </c>
      <c r="M95" t="inlineStr">
        <is>
          <t>-</t>
        </is>
      </c>
      <c r="N95" t="inlineStr">
        <is>
          <t>-</t>
        </is>
      </c>
      <c r="O95" t="inlineStr">
        <is>
          <t>-</t>
        </is>
      </c>
    </row>
    <row r="96">
      <c r="A96" s="5" t="inlineStr">
        <is>
          <t>Op.Cashflow Wachstum 10J in %</t>
        </is>
      </c>
      <c r="B96" s="5" t="inlineStr">
        <is>
          <t>Op.Cashflow Wachstum 10Y in %</t>
        </is>
      </c>
      <c r="C96" t="n">
        <v>-4.59</v>
      </c>
      <c r="D96" t="n">
        <v>4.57</v>
      </c>
      <c r="E96" t="n">
        <v>0.6899999999999999</v>
      </c>
      <c r="F96" t="n">
        <v>0.8100000000000001</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1078</v>
      </c>
      <c r="D97" t="n">
        <v>1219</v>
      </c>
      <c r="E97" t="n">
        <v>3670</v>
      </c>
      <c r="F97" t="n">
        <v>3324</v>
      </c>
      <c r="G97" t="n">
        <v>3943</v>
      </c>
      <c r="H97" t="n">
        <v>3503</v>
      </c>
      <c r="I97" t="n">
        <v>3038</v>
      </c>
      <c r="J97" t="n">
        <v>2399</v>
      </c>
      <c r="K97" t="n">
        <v>1399</v>
      </c>
      <c r="L97" t="n">
        <v>2646</v>
      </c>
      <c r="M97" t="n">
        <v>3062</v>
      </c>
      <c r="N97" t="n">
        <v>839</v>
      </c>
      <c r="O97" t="n">
        <v>2499</v>
      </c>
      <c r="P97" t="n">
        <v>2499</v>
      </c>
    </row>
  </sheetData>
  <pageMargins bottom="1" footer="0.5" header="0.5" left="0.75" right="0.75" top="1"/>
</worksheet>
</file>

<file path=xl/worksheets/sheet78.xml><?xml version="1.0" encoding="utf-8"?>
<worksheet xmlns="http://schemas.openxmlformats.org/spreadsheetml/2006/main">
  <sheetPr>
    <outlinePr summaryBelow="1" summaryRight="1"/>
    <pageSetUpPr/>
  </sheetPr>
  <dimension ref="A1:W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2"/>
    <col customWidth="1" max="14" min="14" width="11"/>
    <col customWidth="1" max="15" min="15" width="21"/>
    <col customWidth="1" max="16" min="16" width="20"/>
    <col customWidth="1" max="17" min="17" width="21"/>
    <col customWidth="1" max="18" min="18" width="21"/>
    <col customWidth="1" max="19" min="19" width="21"/>
    <col customWidth="1" max="20" min="20" width="21"/>
    <col customWidth="1" max="21" min="21" width="10"/>
    <col customWidth="1" max="22" min="22" width="10"/>
    <col customWidth="1" max="23" min="23" width="8"/>
  </cols>
  <sheetData>
    <row r="1">
      <c r="A1" s="1" t="inlineStr">
        <is>
          <t xml:space="preserve">ROYAL BANK OF SCOTLAND </t>
        </is>
      </c>
      <c r="B1" s="2" t="inlineStr">
        <is>
          <t>WKN: A1JXTD  ISIN: GB00B7T77214  US-Symbol:RBSPF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1727</t>
        </is>
      </c>
      <c r="C4" s="5" t="inlineStr">
        <is>
          <t>Telefon / Phone</t>
        </is>
      </c>
      <c r="D4" s="5" t="inlineStr"/>
      <c r="E4" t="inlineStr">
        <is>
          <t>+44-131-523-2471</t>
        </is>
      </c>
      <c r="G4" t="inlineStr">
        <is>
          <t>14.02.2020</t>
        </is>
      </c>
      <c r="H4" t="inlineStr">
        <is>
          <t>Publication Of Annual Report</t>
        </is>
      </c>
      <c r="J4" t="inlineStr">
        <is>
          <t>HM Treasury (UK Government)</t>
        </is>
      </c>
      <c r="L4" t="inlineStr">
        <is>
          <t>62,30%</t>
        </is>
      </c>
    </row>
    <row r="5">
      <c r="A5" s="5" t="inlineStr">
        <is>
          <t>Ticker</t>
        </is>
      </c>
      <c r="B5" t="inlineStr">
        <is>
          <t>RYS1</t>
        </is>
      </c>
      <c r="C5" s="5" t="inlineStr">
        <is>
          <t>Fax</t>
        </is>
      </c>
      <c r="D5" s="5" t="inlineStr"/>
      <c r="E5" t="inlineStr">
        <is>
          <t>+44-131-557-6140</t>
        </is>
      </c>
      <c r="G5" t="inlineStr">
        <is>
          <t>29.04.2020</t>
        </is>
      </c>
      <c r="H5" t="inlineStr">
        <is>
          <t>Annual General Meeting</t>
        </is>
      </c>
      <c r="J5" t="inlineStr">
        <is>
          <t>Freefloat</t>
        </is>
      </c>
      <c r="L5" t="inlineStr">
        <is>
          <t>37,70%</t>
        </is>
      </c>
    </row>
    <row r="6">
      <c r="A6" s="5" t="inlineStr">
        <is>
          <t>Gelistet Seit / Listed Since</t>
        </is>
      </c>
      <c r="B6" t="inlineStr">
        <is>
          <t>-</t>
        </is>
      </c>
      <c r="C6" s="5" t="inlineStr">
        <is>
          <t>Internet</t>
        </is>
      </c>
      <c r="D6" s="5" t="inlineStr"/>
      <c r="E6" t="inlineStr">
        <is>
          <t>http://www.rbs.com/</t>
        </is>
      </c>
      <c r="G6" t="inlineStr">
        <is>
          <t>01.05.2020</t>
        </is>
      </c>
      <c r="H6" t="inlineStr">
        <is>
          <t>Result Q1</t>
        </is>
      </c>
    </row>
    <row r="7">
      <c r="A7" s="5" t="inlineStr">
        <is>
          <t>Nominalwert / Nominal Value</t>
        </is>
      </c>
      <c r="B7" t="inlineStr">
        <is>
          <t>1,00</t>
        </is>
      </c>
      <c r="C7" s="5" t="inlineStr">
        <is>
          <t>Inv. Relations Telefon / Phone</t>
        </is>
      </c>
      <c r="D7" s="5" t="inlineStr"/>
      <c r="E7" t="inlineStr">
        <is>
          <t>+44-131-556-8555</t>
        </is>
      </c>
      <c r="G7" t="inlineStr">
        <is>
          <t>04.05.2020</t>
        </is>
      </c>
      <c r="H7" t="inlineStr">
        <is>
          <t>Dividend Payout</t>
        </is>
      </c>
    </row>
    <row r="8">
      <c r="A8" s="5" t="inlineStr">
        <is>
          <t>Land / Country</t>
        </is>
      </c>
      <c r="B8" t="inlineStr">
        <is>
          <t>Großbritannien</t>
        </is>
      </c>
      <c r="C8" s="5" t="inlineStr">
        <is>
          <t>Kontaktperson / Contact Person</t>
        </is>
      </c>
      <c r="D8" s="5" t="inlineStr"/>
      <c r="E8" t="inlineStr">
        <is>
          <t>Matthew Waymark</t>
        </is>
      </c>
      <c r="G8" t="inlineStr">
        <is>
          <t>31.07.2020</t>
        </is>
      </c>
      <c r="H8" t="inlineStr">
        <is>
          <t>Score Half Year</t>
        </is>
      </c>
    </row>
    <row r="9">
      <c r="A9" s="5" t="inlineStr">
        <is>
          <t>Währung / Currency</t>
        </is>
      </c>
      <c r="B9" t="inlineStr">
        <is>
          <t>GBP</t>
        </is>
      </c>
      <c r="C9" s="5" t="inlineStr">
        <is>
          <t>30.10.2020</t>
        </is>
      </c>
      <c r="D9" s="5" t="inlineStr">
        <is>
          <t>Q3 Earnings</t>
        </is>
      </c>
    </row>
    <row r="10">
      <c r="A10" s="5" t="inlineStr">
        <is>
          <t>Branche / Industry</t>
        </is>
      </c>
      <c r="B10" t="inlineStr">
        <is>
          <t>Banks</t>
        </is>
      </c>
      <c r="C10" s="5" t="inlineStr"/>
      <c r="D10" s="5" t="inlineStr"/>
    </row>
    <row r="11">
      <c r="A11" s="5" t="inlineStr">
        <is>
          <t>Sektor / Sector</t>
        </is>
      </c>
      <c r="B11" t="inlineStr">
        <is>
          <t>Financial Sector</t>
        </is>
      </c>
    </row>
    <row r="12">
      <c r="A12" s="5" t="inlineStr">
        <is>
          <t>Typ / Genre</t>
        </is>
      </c>
      <c r="B12" t="inlineStr">
        <is>
          <t>Stammaktie</t>
        </is>
      </c>
    </row>
    <row r="13">
      <c r="A13" s="5" t="inlineStr">
        <is>
          <t>Adresse / Address</t>
        </is>
      </c>
      <c r="B13" t="inlineStr">
        <is>
          <t>Royal Bank of Scotland Group plc42 St Andrew Square  Edinburgh EH2 2YB, UK</t>
        </is>
      </c>
    </row>
    <row r="14">
      <c r="A14" s="5" t="inlineStr">
        <is>
          <t>Management</t>
        </is>
      </c>
      <c r="B14" t="inlineStr">
        <is>
          <t>Ross McEwan, Katie Murray, Alison Rose, Les Matheson, Simon McNamara, David Wheldon, Helen Cook, Chris Marks, Mark Bailie, Bruce Fletcher, Vanessa Bailey, Dr Andrew McLaughlin</t>
        </is>
      </c>
    </row>
    <row r="15">
      <c r="A15" s="5" t="inlineStr">
        <is>
          <t>Aufsichtsrat / Board</t>
        </is>
      </c>
      <c r="B15" t="inlineStr">
        <is>
          <t>Howard Davies, Ross McEwan, Dr Lena Wilson, Yasmin Jetha, Morten Friis, Mark Seligman, Baroness Noakes, Robert Gillespie, Katie Murray, Mike Rogers, Frank Dangeard, Jan Cargill, Patrick Flynn</t>
        </is>
      </c>
    </row>
    <row r="16">
      <c r="A16" s="5" t="inlineStr">
        <is>
          <t>Beschreibung</t>
        </is>
      </c>
      <c r="B16" t="inlineStr">
        <is>
          <t>The Royal Bank of Scotland Group plc zählt zu den führenden Finanzinstituten. Im März 2000 schloss das Bankhaus die Übernahme von NatWest, eine der größten Fusionen in der Geschichte der britischen Banken, erfolgreich ab und ist seitdem, gemessen an der Marktkapitalisierung, eine der größten Banken in Großbritannien. Die umfassenden Leistungen der Bank sind auf die jeweiligen Bedürfnisse von Privat- und Geschäftskunden sowie Unternehmen in Europa, Amerika und Asien zugeschnitten. Das Portfolio enthält neben traditionellen Finanzdienstleistungen wie Konten, EC- und Kreditkarten oder Transaktionen Vermögensverwaltung für vermögende Kunden, Bank-, Finanz- und Risikomanagement-Services, diverse Versicherungen sowie Finanzierungsservices für Unternehmen. Copyright 2014 FINANCE BASE AG</t>
        </is>
      </c>
    </row>
    <row r="17">
      <c r="A17" s="5" t="inlineStr">
        <is>
          <t>Profile</t>
        </is>
      </c>
      <c r="B17" t="inlineStr">
        <is>
          <t>The Royal Bank of Scotland Group plc is one of the leading financial institutions. In March 2000, the Bank completed the acquisition of NatWest, one of the largest mergers in the history of British banks, successfully and since then, in terms of market capitalization, one of the largest banks in the UK. The comprehensive services of the bank are tailored to the needs of private and business customers as well as companies in Europe, America and Asia. The portfolio includes not only traditional financial services such as accounts, Credit card transactions or asset management for wealthy clients, banking, finance and risk management services, various insurance and financing services for businesses.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14253</v>
      </c>
      <c r="D20" t="n">
        <v>13402</v>
      </c>
      <c r="E20" t="n">
        <v>13133</v>
      </c>
      <c r="F20" t="n">
        <v>12590</v>
      </c>
      <c r="G20" t="n">
        <v>12923</v>
      </c>
      <c r="H20" t="n">
        <v>15150</v>
      </c>
      <c r="I20" t="n">
        <v>19757</v>
      </c>
      <c r="J20" t="n">
        <v>17941</v>
      </c>
      <c r="K20" t="n">
        <v>28937</v>
      </c>
      <c r="L20" t="n">
        <v>31868</v>
      </c>
      <c r="M20" t="n">
        <v>38690</v>
      </c>
      <c r="N20" t="n">
        <v>25868</v>
      </c>
      <c r="O20" t="n">
        <v>31115</v>
      </c>
      <c r="P20" t="n">
        <v>28002</v>
      </c>
      <c r="Q20" t="n">
        <v>25902</v>
      </c>
      <c r="R20" t="n">
        <v>22754</v>
      </c>
      <c r="S20" t="n">
        <v>19229</v>
      </c>
      <c r="T20" t="n">
        <v>16815</v>
      </c>
      <c r="U20" t="n">
        <v>14581</v>
      </c>
      <c r="V20" t="n">
        <v>10995</v>
      </c>
      <c r="W20" t="inlineStr">
        <is>
          <t>-</t>
        </is>
      </c>
    </row>
    <row r="21">
      <c r="A21" s="5" t="inlineStr">
        <is>
          <t>Operatives Ergebnis (EBIT)</t>
        </is>
      </c>
      <c r="B21" s="5" t="inlineStr">
        <is>
          <t>EBIT Earning Before Interest &amp; Tax</t>
        </is>
      </c>
      <c r="C21" t="n">
        <v>4232</v>
      </c>
      <c r="D21" t="n">
        <v>3359</v>
      </c>
      <c r="E21" t="n">
        <v>2239</v>
      </c>
      <c r="F21" t="n">
        <v>-4082</v>
      </c>
      <c r="G21" t="n">
        <v>-2703</v>
      </c>
      <c r="H21" t="n">
        <v>2643</v>
      </c>
      <c r="I21" t="n">
        <v>-8243</v>
      </c>
      <c r="J21" t="n">
        <v>-5165</v>
      </c>
      <c r="K21" t="n">
        <v>-766</v>
      </c>
      <c r="L21" t="n">
        <v>-399</v>
      </c>
      <c r="M21" t="n">
        <v>-2595</v>
      </c>
      <c r="N21" t="n">
        <v>-40667</v>
      </c>
      <c r="O21" t="n">
        <v>9900</v>
      </c>
      <c r="P21" t="n">
        <v>9186</v>
      </c>
      <c r="Q21" t="n">
        <v>7936</v>
      </c>
      <c r="R21" t="n">
        <v>6917</v>
      </c>
      <c r="S21" t="n">
        <v>6159</v>
      </c>
      <c r="T21" t="n">
        <v>4763</v>
      </c>
      <c r="U21" t="n">
        <v>4275</v>
      </c>
      <c r="V21" t="n">
        <v>2970</v>
      </c>
      <c r="W21" t="inlineStr">
        <is>
          <t>-</t>
        </is>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inlineStr">
        <is>
          <t>-</t>
        </is>
      </c>
      <c r="K22" t="inlineStr">
        <is>
          <t>-</t>
        </is>
      </c>
      <c r="L22" t="inlineStr">
        <is>
          <t>-</t>
        </is>
      </c>
      <c r="M22" t="inlineStr">
        <is>
          <t>-</t>
        </is>
      </c>
      <c r="N22" t="inlineStr">
        <is>
          <t>-</t>
        </is>
      </c>
      <c r="O22" t="inlineStr">
        <is>
          <t>-</t>
        </is>
      </c>
      <c r="P22" t="inlineStr">
        <is>
          <t>-</t>
        </is>
      </c>
      <c r="Q22" t="inlineStr">
        <is>
          <t>-</t>
        </is>
      </c>
      <c r="R22" t="inlineStr">
        <is>
          <t>-</t>
        </is>
      </c>
      <c r="S22" t="inlineStr">
        <is>
          <t>-</t>
        </is>
      </c>
      <c r="T22" t="inlineStr">
        <is>
          <t>-</t>
        </is>
      </c>
      <c r="U22" t="inlineStr">
        <is>
          <t>-</t>
        </is>
      </c>
      <c r="V22" t="inlineStr">
        <is>
          <t>-</t>
        </is>
      </c>
      <c r="W22" t="inlineStr">
        <is>
          <t>-</t>
        </is>
      </c>
    </row>
    <row r="23">
      <c r="A23" s="5" t="inlineStr">
        <is>
          <t>Ergebnis vor Steuer (EBT)</t>
        </is>
      </c>
      <c r="B23" s="5" t="inlineStr">
        <is>
          <t>EBT Earning Before Tax</t>
        </is>
      </c>
      <c r="C23" t="n">
        <v>4232</v>
      </c>
      <c r="D23" t="n">
        <v>3359</v>
      </c>
      <c r="E23" t="n">
        <v>2239</v>
      </c>
      <c r="F23" t="n">
        <v>-4082</v>
      </c>
      <c r="G23" t="n">
        <v>-2703</v>
      </c>
      <c r="H23" t="n">
        <v>2643</v>
      </c>
      <c r="I23" t="n">
        <v>-8243</v>
      </c>
      <c r="J23" t="n">
        <v>-5165</v>
      </c>
      <c r="K23" t="n">
        <v>-766</v>
      </c>
      <c r="L23" t="n">
        <v>-399</v>
      </c>
      <c r="M23" t="n">
        <v>-2595</v>
      </c>
      <c r="N23" t="n">
        <v>-40667</v>
      </c>
      <c r="O23" t="n">
        <v>9900</v>
      </c>
      <c r="P23" t="n">
        <v>9186</v>
      </c>
      <c r="Q23" t="n">
        <v>7936</v>
      </c>
      <c r="R23" t="n">
        <v>6917</v>
      </c>
      <c r="S23" t="n">
        <v>6159</v>
      </c>
      <c r="T23" t="n">
        <v>4763</v>
      </c>
      <c r="U23" t="n">
        <v>4275</v>
      </c>
      <c r="V23" t="n">
        <v>2970</v>
      </c>
      <c r="W23" t="inlineStr">
        <is>
          <t>-</t>
        </is>
      </c>
    </row>
    <row r="24">
      <c r="A24" s="5" t="inlineStr">
        <is>
          <t>Steuern auf Einkommen und Ertrag</t>
        </is>
      </c>
      <c r="B24" s="5" t="inlineStr">
        <is>
          <t>Taxes on income and earnings</t>
        </is>
      </c>
      <c r="C24" t="n">
        <v>432</v>
      </c>
      <c r="D24" t="n">
        <v>1275</v>
      </c>
      <c r="E24" t="n">
        <v>824</v>
      </c>
      <c r="F24" t="n">
        <v>1166</v>
      </c>
      <c r="G24" t="n">
        <v>23</v>
      </c>
      <c r="H24" t="n">
        <v>1909</v>
      </c>
      <c r="I24" t="n">
        <v>382</v>
      </c>
      <c r="J24" t="n">
        <v>469</v>
      </c>
      <c r="K24" t="n">
        <v>1250</v>
      </c>
      <c r="L24" t="n">
        <v>634</v>
      </c>
      <c r="M24" t="n">
        <v>-371</v>
      </c>
      <c r="N24" t="n">
        <v>-2323</v>
      </c>
      <c r="O24" t="n">
        <v>2052</v>
      </c>
      <c r="P24" t="n">
        <v>2689</v>
      </c>
      <c r="Q24" t="n">
        <v>2378</v>
      </c>
      <c r="R24" t="n">
        <v>2155</v>
      </c>
      <c r="S24" t="n">
        <v>1910</v>
      </c>
      <c r="T24" t="n">
        <v>1556</v>
      </c>
      <c r="U24" t="n">
        <v>1537</v>
      </c>
      <c r="V24" t="n">
        <v>1033</v>
      </c>
      <c r="W24" t="inlineStr">
        <is>
          <t>-</t>
        </is>
      </c>
    </row>
    <row r="25">
      <c r="A25" s="5" t="inlineStr">
        <is>
          <t>Ergebnis nach Steuer</t>
        </is>
      </c>
      <c r="B25" s="5" t="inlineStr">
        <is>
          <t>Earnings after tax</t>
        </is>
      </c>
      <c r="C25" t="n">
        <v>3800</v>
      </c>
      <c r="D25" t="n">
        <v>2084</v>
      </c>
      <c r="E25" t="n">
        <v>1415</v>
      </c>
      <c r="F25" t="n">
        <v>-5248</v>
      </c>
      <c r="G25" t="n">
        <v>-2726</v>
      </c>
      <c r="H25" t="n">
        <v>734</v>
      </c>
      <c r="I25" t="n">
        <v>-8625</v>
      </c>
      <c r="J25" t="n">
        <v>-5634</v>
      </c>
      <c r="K25" t="n">
        <v>-2016</v>
      </c>
      <c r="L25" t="n">
        <v>-1033</v>
      </c>
      <c r="M25" t="n">
        <v>-2224</v>
      </c>
      <c r="N25" t="n">
        <v>-38344</v>
      </c>
      <c r="O25" t="n">
        <v>7848</v>
      </c>
      <c r="P25" t="n">
        <v>6497</v>
      </c>
      <c r="Q25" t="n">
        <v>5558</v>
      </c>
      <c r="R25" t="n">
        <v>4762</v>
      </c>
      <c r="S25" t="n">
        <v>4249</v>
      </c>
      <c r="T25" t="n">
        <v>3207</v>
      </c>
      <c r="U25" t="n">
        <v>2738</v>
      </c>
      <c r="V25" t="n">
        <v>1937</v>
      </c>
      <c r="W25" t="inlineStr">
        <is>
          <t>-</t>
        </is>
      </c>
    </row>
    <row r="26">
      <c r="A26" s="5" t="inlineStr">
        <is>
          <t>Minderheitenanteil</t>
        </is>
      </c>
      <c r="B26" s="5" t="inlineStr">
        <is>
          <t>Minority Share</t>
        </is>
      </c>
      <c r="C26" t="n">
        <v>-261</v>
      </c>
      <c r="D26" t="n">
        <v>8</v>
      </c>
      <c r="E26" t="n">
        <v>-35</v>
      </c>
      <c r="F26" t="n">
        <v>-10</v>
      </c>
      <c r="G26" t="n">
        <v>-409</v>
      </c>
      <c r="H26" t="n">
        <v>-60</v>
      </c>
      <c r="I26" t="n">
        <v>-120</v>
      </c>
      <c r="J26" t="n">
        <v>123</v>
      </c>
      <c r="K26" t="n">
        <v>-28</v>
      </c>
      <c r="L26" t="n">
        <v>665</v>
      </c>
      <c r="M26" t="n">
        <v>-349</v>
      </c>
      <c r="N26" t="n">
        <v>10832</v>
      </c>
      <c r="O26" t="n">
        <v>-163</v>
      </c>
      <c r="P26" t="n">
        <v>-104</v>
      </c>
      <c r="Q26" t="n">
        <v>-57</v>
      </c>
      <c r="R26" t="n">
        <v>-250</v>
      </c>
      <c r="S26" t="n">
        <v>-210</v>
      </c>
      <c r="T26" t="n">
        <v>-133</v>
      </c>
      <c r="U26" t="n">
        <v>-90</v>
      </c>
      <c r="V26" t="n">
        <v>-50</v>
      </c>
      <c r="W26" t="inlineStr">
        <is>
          <t>-</t>
        </is>
      </c>
    </row>
    <row r="27">
      <c r="A27" s="5" t="inlineStr">
        <is>
          <t>Jahresüberschuss/-fehlbetrag</t>
        </is>
      </c>
      <c r="B27" s="5" t="inlineStr">
        <is>
          <t>Net Profit</t>
        </is>
      </c>
      <c r="C27" t="n">
        <v>3539</v>
      </c>
      <c r="D27" t="n">
        <v>2092</v>
      </c>
      <c r="E27" t="n">
        <v>1380</v>
      </c>
      <c r="F27" t="n">
        <v>-5258</v>
      </c>
      <c r="G27" t="n">
        <v>-1594</v>
      </c>
      <c r="H27" t="n">
        <v>-2771</v>
      </c>
      <c r="I27" t="n">
        <v>-8597</v>
      </c>
      <c r="J27" t="n">
        <v>-5683</v>
      </c>
      <c r="K27" t="n">
        <v>-1997</v>
      </c>
      <c r="L27" t="n">
        <v>-1001</v>
      </c>
      <c r="M27" t="n">
        <v>-2672</v>
      </c>
      <c r="N27" t="n">
        <v>-23541</v>
      </c>
      <c r="O27" t="n">
        <v>7549</v>
      </c>
      <c r="P27" t="n">
        <v>6393</v>
      </c>
      <c r="Q27" t="n">
        <v>5501</v>
      </c>
      <c r="R27" t="n">
        <v>4512</v>
      </c>
      <c r="S27" t="n">
        <v>4039</v>
      </c>
      <c r="T27" t="n">
        <v>3074</v>
      </c>
      <c r="U27" t="n">
        <v>2648</v>
      </c>
      <c r="V27" t="n">
        <v>1887</v>
      </c>
      <c r="W27" t="inlineStr">
        <is>
          <t>-</t>
        </is>
      </c>
    </row>
    <row r="28">
      <c r="A28" s="5" t="inlineStr">
        <is>
          <t>Summe Aktiva</t>
        </is>
      </c>
      <c r="B28" s="5" t="inlineStr">
        <is>
          <t>Total Assets</t>
        </is>
      </c>
      <c r="C28" t="n">
        <v>723039</v>
      </c>
      <c r="D28" t="n">
        <v>694235</v>
      </c>
      <c r="E28" t="n">
        <v>738056</v>
      </c>
      <c r="F28" t="n">
        <v>798656</v>
      </c>
      <c r="G28" t="n">
        <v>815408</v>
      </c>
      <c r="H28" t="n">
        <v>1050000</v>
      </c>
      <c r="I28" t="n">
        <v>1030000</v>
      </c>
      <c r="J28" t="n">
        <v>1310000</v>
      </c>
      <c r="K28" t="n">
        <v>1510000</v>
      </c>
      <c r="L28" t="n">
        <v>1450000</v>
      </c>
      <c r="M28" t="n">
        <v>1700000</v>
      </c>
      <c r="N28" t="n">
        <v>2400000</v>
      </c>
      <c r="O28" t="n">
        <v>1900000</v>
      </c>
      <c r="P28" t="n">
        <v>871432</v>
      </c>
      <c r="Q28" t="n">
        <v>776827</v>
      </c>
      <c r="R28" t="n">
        <v>583467</v>
      </c>
      <c r="S28" t="n">
        <v>455275</v>
      </c>
      <c r="T28" t="n">
        <v>412000</v>
      </c>
      <c r="U28" t="n">
        <v>368782</v>
      </c>
      <c r="V28" t="n">
        <v>320004</v>
      </c>
      <c r="W28" t="inlineStr">
        <is>
          <t>-</t>
        </is>
      </c>
    </row>
    <row r="29">
      <c r="A29" s="5" t="inlineStr">
        <is>
          <t>Summe Fremdkapital</t>
        </is>
      </c>
      <c r="B29" s="5" t="inlineStr">
        <is>
          <t>Total Liabilities</t>
        </is>
      </c>
      <c r="C29" t="n">
        <v>679483</v>
      </c>
      <c r="D29" t="n">
        <v>647745</v>
      </c>
      <c r="E29" t="n">
        <v>688963</v>
      </c>
      <c r="F29" t="n">
        <v>749252</v>
      </c>
      <c r="G29" t="n">
        <v>761261</v>
      </c>
      <c r="H29" t="n">
        <v>990571</v>
      </c>
      <c r="I29" t="n">
        <v>968663</v>
      </c>
      <c r="J29" t="n">
        <v>1240000</v>
      </c>
      <c r="K29" t="n">
        <v>1430000</v>
      </c>
      <c r="L29" t="n">
        <v>1380000</v>
      </c>
      <c r="M29" t="n">
        <v>1600000</v>
      </c>
      <c r="N29" t="n">
        <v>2320000</v>
      </c>
      <c r="O29" t="n">
        <v>1810000</v>
      </c>
      <c r="P29" t="n">
        <v>825942</v>
      </c>
      <c r="Q29" t="n">
        <v>739283</v>
      </c>
      <c r="R29" t="n">
        <v>547773</v>
      </c>
      <c r="S29" t="n">
        <v>424463</v>
      </c>
      <c r="T29" t="n">
        <v>383109</v>
      </c>
      <c r="U29" t="n">
        <v>340577</v>
      </c>
      <c r="V29" t="n">
        <v>296342</v>
      </c>
      <c r="W29" t="inlineStr">
        <is>
          <t>-</t>
        </is>
      </c>
    </row>
    <row r="30">
      <c r="A30" s="5" t="inlineStr">
        <is>
          <t>Minderheitenanteil</t>
        </is>
      </c>
      <c r="B30" s="5" t="inlineStr">
        <is>
          <t>Minority Share</t>
        </is>
      </c>
      <c r="C30" t="inlineStr">
        <is>
          <t>-</t>
        </is>
      </c>
      <c r="D30" t="inlineStr">
        <is>
          <t>-</t>
        </is>
      </c>
      <c r="E30" t="inlineStr">
        <is>
          <t>-</t>
        </is>
      </c>
      <c r="F30" t="inlineStr">
        <is>
          <t>-</t>
        </is>
      </c>
      <c r="G30" t="inlineStr">
        <is>
          <t>-</t>
        </is>
      </c>
      <c r="H30" t="inlineStr">
        <is>
          <t>-</t>
        </is>
      </c>
      <c r="I30" t="inlineStr">
        <is>
          <t>-</t>
        </is>
      </c>
      <c r="J30" t="inlineStr">
        <is>
          <t>-</t>
        </is>
      </c>
      <c r="K30" t="inlineStr">
        <is>
          <t>-</t>
        </is>
      </c>
      <c r="L30" t="inlineStr">
        <is>
          <t>-</t>
        </is>
      </c>
      <c r="M30" t="inlineStr">
        <is>
          <t>-</t>
        </is>
      </c>
      <c r="N30" t="inlineStr">
        <is>
          <t>-</t>
        </is>
      </c>
      <c r="O30" t="inlineStr">
        <is>
          <t>-</t>
        </is>
      </c>
      <c r="P30" t="inlineStr">
        <is>
          <t>-</t>
        </is>
      </c>
      <c r="Q30" t="inlineStr">
        <is>
          <t>-</t>
        </is>
      </c>
      <c r="R30" t="inlineStr">
        <is>
          <t>-</t>
        </is>
      </c>
      <c r="S30" t="inlineStr">
        <is>
          <t>-</t>
        </is>
      </c>
      <c r="T30" t="inlineStr">
        <is>
          <t>-</t>
        </is>
      </c>
      <c r="U30" t="inlineStr">
        <is>
          <t>-</t>
        </is>
      </c>
      <c r="V30" t="inlineStr">
        <is>
          <t>-</t>
        </is>
      </c>
      <c r="W30" t="inlineStr">
        <is>
          <t>-</t>
        </is>
      </c>
    </row>
    <row r="31">
      <c r="A31" s="5" t="inlineStr">
        <is>
          <t>Summe Eigenkapital</t>
        </is>
      </c>
      <c r="B31" s="5" t="inlineStr">
        <is>
          <t>Equity</t>
        </is>
      </c>
      <c r="C31" t="n">
        <v>43547</v>
      </c>
      <c r="D31" t="n">
        <v>45736</v>
      </c>
      <c r="E31" t="n">
        <v>48330</v>
      </c>
      <c r="F31" t="n">
        <v>48609</v>
      </c>
      <c r="G31" t="n">
        <v>53431</v>
      </c>
      <c r="H31" t="n">
        <v>57246</v>
      </c>
      <c r="I31" t="n">
        <v>58742</v>
      </c>
      <c r="J31" t="n">
        <v>68130</v>
      </c>
      <c r="K31" t="n">
        <v>74819</v>
      </c>
      <c r="L31" t="n">
        <v>75132</v>
      </c>
      <c r="M31" t="n">
        <v>77736</v>
      </c>
      <c r="N31" t="n">
        <v>58879</v>
      </c>
      <c r="O31" t="n">
        <v>53038</v>
      </c>
      <c r="P31" t="n">
        <v>40227</v>
      </c>
      <c r="Q31" t="n">
        <v>35435</v>
      </c>
      <c r="R31" t="n">
        <v>31865</v>
      </c>
      <c r="S31" t="n">
        <v>28099</v>
      </c>
      <c r="T31" t="n">
        <v>27052</v>
      </c>
      <c r="U31" t="n">
        <v>27620</v>
      </c>
      <c r="V31" t="n">
        <v>23116</v>
      </c>
      <c r="W31" t="inlineStr">
        <is>
          <t>-</t>
        </is>
      </c>
    </row>
    <row r="32">
      <c r="A32" s="5" t="inlineStr">
        <is>
          <t>Summe Passiva</t>
        </is>
      </c>
      <c r="B32" s="5" t="inlineStr">
        <is>
          <t>Liabilities &amp; Shareholder Equity</t>
        </is>
      </c>
      <c r="C32" t="n">
        <v>723039</v>
      </c>
      <c r="D32" t="n">
        <v>694235</v>
      </c>
      <c r="E32" t="n">
        <v>738056</v>
      </c>
      <c r="F32" t="n">
        <v>798656</v>
      </c>
      <c r="G32" t="n">
        <v>815408</v>
      </c>
      <c r="H32" t="n">
        <v>1050000</v>
      </c>
      <c r="I32" t="n">
        <v>1030000</v>
      </c>
      <c r="J32" t="n">
        <v>1310000</v>
      </c>
      <c r="K32" t="n">
        <v>1510000</v>
      </c>
      <c r="L32" t="n">
        <v>1450000</v>
      </c>
      <c r="M32" t="n">
        <v>1700000</v>
      </c>
      <c r="N32" t="n">
        <v>2400000</v>
      </c>
      <c r="O32" t="n">
        <v>1900000</v>
      </c>
      <c r="P32" t="n">
        <v>871432</v>
      </c>
      <c r="Q32" t="n">
        <v>776827</v>
      </c>
      <c r="R32" t="n">
        <v>583467</v>
      </c>
      <c r="S32" t="n">
        <v>455275</v>
      </c>
      <c r="T32" t="n">
        <v>412000</v>
      </c>
      <c r="U32" t="n">
        <v>368782</v>
      </c>
      <c r="V32" t="n">
        <v>320004</v>
      </c>
      <c r="W32" t="inlineStr">
        <is>
          <t>-</t>
        </is>
      </c>
    </row>
    <row r="33">
      <c r="A33" s="5" t="inlineStr">
        <is>
          <t>Mio.Aktien im Umlauf</t>
        </is>
      </c>
      <c r="B33" s="5" t="inlineStr">
        <is>
          <t>Million shares outstanding</t>
        </is>
      </c>
      <c r="C33" t="n">
        <v>12094</v>
      </c>
      <c r="D33" t="n">
        <v>12049</v>
      </c>
      <c r="E33" t="n">
        <v>11965</v>
      </c>
      <c r="F33" t="n">
        <v>11823</v>
      </c>
      <c r="G33" t="n">
        <v>11625</v>
      </c>
      <c r="H33" t="n">
        <v>6366</v>
      </c>
      <c r="I33" t="n">
        <v>6203</v>
      </c>
      <c r="J33" t="n">
        <v>6071</v>
      </c>
      <c r="K33" t="n">
        <v>5923</v>
      </c>
      <c r="L33" t="n">
        <v>5846</v>
      </c>
      <c r="M33" t="n">
        <v>5637</v>
      </c>
      <c r="N33" t="n">
        <v>3946</v>
      </c>
      <c r="O33" t="n">
        <v>1001</v>
      </c>
      <c r="P33" t="n">
        <v>945.8</v>
      </c>
      <c r="Q33" t="n">
        <v>959</v>
      </c>
      <c r="R33" t="n">
        <v>951.8</v>
      </c>
      <c r="S33" t="n">
        <v>889</v>
      </c>
      <c r="T33" t="n">
        <v>870.3</v>
      </c>
      <c r="U33" t="n">
        <v>857.9</v>
      </c>
      <c r="V33" t="n">
        <v>803.4</v>
      </c>
      <c r="W33" t="inlineStr">
        <is>
          <t>-</t>
        </is>
      </c>
    </row>
    <row r="34">
      <c r="A34" s="5" t="inlineStr">
        <is>
          <t>Ergebnis je Aktie (brutto)</t>
        </is>
      </c>
      <c r="B34" s="5" t="inlineStr">
        <is>
          <t>Earnings per share</t>
        </is>
      </c>
      <c r="C34" t="n">
        <v>0.35</v>
      </c>
      <c r="D34" t="n">
        <v>0.28</v>
      </c>
      <c r="E34" t="n">
        <v>0.19</v>
      </c>
      <c r="F34" t="n">
        <v>-0.35</v>
      </c>
      <c r="G34" t="n">
        <v>-0.23</v>
      </c>
      <c r="H34" t="n">
        <v>0.42</v>
      </c>
      <c r="I34" t="n">
        <v>-1.33</v>
      </c>
      <c r="J34" t="n">
        <v>-0.85</v>
      </c>
      <c r="K34" t="n">
        <v>-0.13</v>
      </c>
      <c r="L34" t="n">
        <v>-0.07000000000000001</v>
      </c>
      <c r="M34" t="n">
        <v>-0.46</v>
      </c>
      <c r="N34" t="n">
        <v>-10.31</v>
      </c>
      <c r="O34" t="n">
        <v>9.890000000000001</v>
      </c>
      <c r="P34" t="n">
        <v>9.710000000000001</v>
      </c>
      <c r="Q34" t="n">
        <v>8.279999999999999</v>
      </c>
      <c r="R34" t="n">
        <v>7.27</v>
      </c>
      <c r="S34" t="n">
        <v>6.93</v>
      </c>
      <c r="T34" t="n">
        <v>5.47</v>
      </c>
      <c r="U34" t="n">
        <v>4.98</v>
      </c>
      <c r="V34" t="n">
        <v>3.7</v>
      </c>
      <c r="W34" t="inlineStr">
        <is>
          <t>-</t>
        </is>
      </c>
    </row>
    <row r="35">
      <c r="A35" s="5" t="inlineStr">
        <is>
          <t>Ergebnis je Aktie (unverwässert)</t>
        </is>
      </c>
      <c r="B35" s="5" t="inlineStr">
        <is>
          <t>Basic Earnings per share</t>
        </is>
      </c>
      <c r="C35" t="n">
        <v>0.26</v>
      </c>
      <c r="D35" t="n">
        <v>0.14</v>
      </c>
      <c r="E35" t="n">
        <v>0.063</v>
      </c>
      <c r="F35" t="n">
        <v>-0.6</v>
      </c>
      <c r="G35" t="n">
        <v>-0.17</v>
      </c>
      <c r="H35" t="n">
        <v>-0.31</v>
      </c>
      <c r="I35" t="n">
        <v>-0.8100000000000001</v>
      </c>
      <c r="J35" t="n">
        <v>-0.54</v>
      </c>
      <c r="K35" t="n">
        <v>-0.19</v>
      </c>
      <c r="L35" t="n">
        <v>-0.05</v>
      </c>
      <c r="M35" t="n">
        <v>-0.63</v>
      </c>
      <c r="N35" t="n">
        <v>-14.6</v>
      </c>
      <c r="O35" t="n">
        <v>7.6</v>
      </c>
      <c r="P35" t="n">
        <v>6.5</v>
      </c>
      <c r="Q35" t="n">
        <v>5.6</v>
      </c>
      <c r="R35" t="n">
        <v>4.6</v>
      </c>
      <c r="S35" t="n">
        <v>2.6</v>
      </c>
      <c r="T35" t="n">
        <v>2.3</v>
      </c>
      <c r="U35" t="n">
        <v>2.3</v>
      </c>
      <c r="V35" t="n">
        <v>2.2</v>
      </c>
      <c r="W35" t="n">
        <v>2.9</v>
      </c>
    </row>
    <row r="36">
      <c r="A36" s="5" t="inlineStr">
        <is>
          <t>Ergebnis je Aktie (verwässert)</t>
        </is>
      </c>
      <c r="B36" s="5" t="inlineStr">
        <is>
          <t>Diluted Earnings per share</t>
        </is>
      </c>
      <c r="C36" t="n">
        <v>0.26</v>
      </c>
      <c r="D36" t="n">
        <v>0.13</v>
      </c>
      <c r="E36" t="n">
        <v>0.063</v>
      </c>
      <c r="F36" t="n">
        <v>-0.6</v>
      </c>
      <c r="G36" t="n">
        <v>-0.17</v>
      </c>
      <c r="H36" t="n">
        <v>-0.31</v>
      </c>
      <c r="I36" t="n">
        <v>-0.8100000000000001</v>
      </c>
      <c r="J36" t="n">
        <v>-0.54</v>
      </c>
      <c r="K36" t="n">
        <v>-0.19</v>
      </c>
      <c r="L36" t="n">
        <v>-0.05</v>
      </c>
      <c r="M36" t="n">
        <v>-0.63</v>
      </c>
      <c r="N36" t="n">
        <v>-14.6</v>
      </c>
      <c r="O36" t="n">
        <v>7.6</v>
      </c>
      <c r="P36" t="n">
        <v>6.4</v>
      </c>
      <c r="Q36" t="n">
        <v>5.6</v>
      </c>
      <c r="R36" t="n">
        <v>4.6</v>
      </c>
      <c r="S36" t="n">
        <v>2.6</v>
      </c>
      <c r="T36" t="n">
        <v>2.2</v>
      </c>
      <c r="U36" t="n">
        <v>2.2</v>
      </c>
      <c r="V36" t="n">
        <v>2.2</v>
      </c>
      <c r="W36" t="n">
        <v>2.9</v>
      </c>
    </row>
    <row r="37">
      <c r="A37" s="5" t="inlineStr">
        <is>
          <t>Dividende je Aktie</t>
        </is>
      </c>
      <c r="B37" s="5" t="inlineStr">
        <is>
          <t>Dividend per share</t>
        </is>
      </c>
      <c r="C37" t="n">
        <v>0.22</v>
      </c>
      <c r="D37" t="n">
        <v>0.13</v>
      </c>
      <c r="E37" t="inlineStr">
        <is>
          <t>-</t>
        </is>
      </c>
      <c r="F37" t="inlineStr">
        <is>
          <t>-</t>
        </is>
      </c>
      <c r="G37" t="inlineStr">
        <is>
          <t>-</t>
        </is>
      </c>
      <c r="H37" t="inlineStr">
        <is>
          <t>-</t>
        </is>
      </c>
      <c r="I37" t="inlineStr">
        <is>
          <t>-</t>
        </is>
      </c>
      <c r="J37" t="inlineStr">
        <is>
          <t>-</t>
        </is>
      </c>
      <c r="K37" t="inlineStr">
        <is>
          <t>-</t>
        </is>
      </c>
      <c r="L37" t="inlineStr">
        <is>
          <t>-</t>
        </is>
      </c>
      <c r="M37" t="inlineStr">
        <is>
          <t>-</t>
        </is>
      </c>
      <c r="N37" t="n">
        <v>1.9</v>
      </c>
      <c r="O37" t="n">
        <v>3.2</v>
      </c>
      <c r="P37" t="n">
        <v>2.6</v>
      </c>
      <c r="Q37" t="n">
        <v>2.4</v>
      </c>
      <c r="R37" t="n">
        <v>1.9</v>
      </c>
      <c r="S37" t="n">
        <v>1.7</v>
      </c>
      <c r="T37" t="n">
        <v>1.4</v>
      </c>
      <c r="U37" t="n">
        <v>1.3</v>
      </c>
      <c r="V37" t="n">
        <v>1.1</v>
      </c>
      <c r="W37" t="n">
        <v>1</v>
      </c>
    </row>
    <row r="38">
      <c r="A38" s="5" t="inlineStr">
        <is>
          <t>Dividendenausschüttung in Mio</t>
        </is>
      </c>
      <c r="B38" s="5" t="inlineStr">
        <is>
          <t>Dividend Payment in M</t>
        </is>
      </c>
      <c r="C38" t="n">
        <v>3018</v>
      </c>
      <c r="D38" t="n">
        <v>241</v>
      </c>
      <c r="E38" t="inlineStr">
        <is>
          <t>-</t>
        </is>
      </c>
      <c r="F38" t="inlineStr">
        <is>
          <t>-</t>
        </is>
      </c>
      <c r="G38" t="inlineStr">
        <is>
          <t>-</t>
        </is>
      </c>
      <c r="H38" t="inlineStr">
        <is>
          <t>-</t>
        </is>
      </c>
      <c r="I38" t="inlineStr">
        <is>
          <t>-</t>
        </is>
      </c>
      <c r="J38" t="inlineStr">
        <is>
          <t>-</t>
        </is>
      </c>
      <c r="K38" t="inlineStr">
        <is>
          <t>-</t>
        </is>
      </c>
      <c r="L38" t="inlineStr">
        <is>
          <t>-</t>
        </is>
      </c>
      <c r="M38" t="inlineStr">
        <is>
          <t>-</t>
        </is>
      </c>
      <c r="N38" t="n">
        <v>3193</v>
      </c>
      <c r="O38" t="n">
        <v>3411</v>
      </c>
      <c r="P38" t="n">
        <v>2470</v>
      </c>
      <c r="Q38" t="n">
        <v>1927</v>
      </c>
      <c r="R38" t="n">
        <v>1837</v>
      </c>
      <c r="S38" t="n">
        <v>1490</v>
      </c>
      <c r="T38" t="n">
        <v>1267</v>
      </c>
      <c r="U38" t="n">
        <v>1085</v>
      </c>
      <c r="V38" t="n">
        <v>882</v>
      </c>
      <c r="W38" t="inlineStr">
        <is>
          <t>-</t>
        </is>
      </c>
    </row>
    <row r="39">
      <c r="A39" s="5" t="inlineStr">
        <is>
          <t>Ertrag</t>
        </is>
      </c>
      <c r="B39" s="5" t="inlineStr">
        <is>
          <t>Income</t>
        </is>
      </c>
      <c r="C39" t="n">
        <v>1.18</v>
      </c>
      <c r="D39" t="n">
        <v>1.11</v>
      </c>
      <c r="E39" t="n">
        <v>1.1</v>
      </c>
      <c r="F39" t="n">
        <v>1.06</v>
      </c>
      <c r="G39" t="n">
        <v>1.11</v>
      </c>
      <c r="H39" t="n">
        <v>2.38</v>
      </c>
      <c r="I39" t="n">
        <v>3.19</v>
      </c>
      <c r="J39" t="n">
        <v>2.96</v>
      </c>
      <c r="K39" t="n">
        <v>4.89</v>
      </c>
      <c r="L39" t="n">
        <v>5.45</v>
      </c>
      <c r="M39" t="n">
        <v>6.86</v>
      </c>
      <c r="N39" t="n">
        <v>6.56</v>
      </c>
      <c r="O39" t="n">
        <v>31.1</v>
      </c>
      <c r="P39" t="n">
        <v>29.61</v>
      </c>
      <c r="Q39" t="n">
        <v>27.01</v>
      </c>
      <c r="R39" t="n">
        <v>23.91</v>
      </c>
      <c r="S39" t="n">
        <v>21.63</v>
      </c>
      <c r="T39" t="n">
        <v>19.32</v>
      </c>
      <c r="U39" t="n">
        <v>17</v>
      </c>
      <c r="V39" t="n">
        <v>13.69</v>
      </c>
      <c r="W39" t="inlineStr">
        <is>
          <t>-</t>
        </is>
      </c>
    </row>
    <row r="40">
      <c r="A40" s="5" t="inlineStr">
        <is>
          <t>Buchwert je Aktie</t>
        </is>
      </c>
      <c r="B40" s="5" t="inlineStr">
        <is>
          <t>Book value per share</t>
        </is>
      </c>
      <c r="C40" t="n">
        <v>3.6</v>
      </c>
      <c r="D40" t="n">
        <v>3.8</v>
      </c>
      <c r="E40" t="n">
        <v>4.04</v>
      </c>
      <c r="F40" t="n">
        <v>4.11</v>
      </c>
      <c r="G40" t="n">
        <v>4.6</v>
      </c>
      <c r="H40" t="n">
        <v>8.99</v>
      </c>
      <c r="I40" t="n">
        <v>9.470000000000001</v>
      </c>
      <c r="J40" t="n">
        <v>11.22</v>
      </c>
      <c r="K40" t="n">
        <v>12.63</v>
      </c>
      <c r="L40" t="n">
        <v>12.85</v>
      </c>
      <c r="M40" t="n">
        <v>13.79</v>
      </c>
      <c r="N40" t="n">
        <v>14.92</v>
      </c>
      <c r="O40" t="n">
        <v>53.01</v>
      </c>
      <c r="P40" t="n">
        <v>42.53</v>
      </c>
      <c r="Q40" t="n">
        <v>36.95</v>
      </c>
      <c r="R40" t="n">
        <v>33.48</v>
      </c>
      <c r="S40" t="n">
        <v>31.61</v>
      </c>
      <c r="T40" t="n">
        <v>31.08</v>
      </c>
      <c r="U40" t="n">
        <v>32.19</v>
      </c>
      <c r="V40" t="n">
        <v>28.77</v>
      </c>
      <c r="W40" t="inlineStr">
        <is>
          <t>-</t>
        </is>
      </c>
    </row>
    <row r="41">
      <c r="A41" s="5" t="inlineStr">
        <is>
          <t>Cashflow je Aktie</t>
        </is>
      </c>
      <c r="B41" s="5" t="inlineStr">
        <is>
          <t>Cashflow per share</t>
        </is>
      </c>
      <c r="C41" t="n">
        <v>-0.26</v>
      </c>
      <c r="D41" t="n">
        <v>-0.02</v>
      </c>
      <c r="E41" t="n">
        <v>3.24</v>
      </c>
      <c r="F41" t="n">
        <v>-0.31</v>
      </c>
      <c r="G41" t="n">
        <v>0.08</v>
      </c>
      <c r="H41" t="n">
        <v>-3.2</v>
      </c>
      <c r="I41" t="n">
        <v>-4.94</v>
      </c>
      <c r="J41" t="n">
        <v>-7.43</v>
      </c>
      <c r="K41" t="n">
        <v>0.5600000000000001</v>
      </c>
      <c r="L41" t="n">
        <v>3.3</v>
      </c>
      <c r="M41" t="n">
        <v>-0.18</v>
      </c>
      <c r="N41" t="n">
        <v>-19.09</v>
      </c>
      <c r="O41" t="n">
        <v>25.59</v>
      </c>
      <c r="P41" t="n">
        <v>18.44</v>
      </c>
      <c r="Q41" t="n">
        <v>9.33</v>
      </c>
      <c r="R41" t="inlineStr">
        <is>
          <t>-</t>
        </is>
      </c>
      <c r="S41" t="inlineStr">
        <is>
          <t>-</t>
        </is>
      </c>
      <c r="T41" t="inlineStr">
        <is>
          <t>-</t>
        </is>
      </c>
      <c r="U41" t="inlineStr">
        <is>
          <t>-</t>
        </is>
      </c>
      <c r="V41" t="inlineStr">
        <is>
          <t>-</t>
        </is>
      </c>
      <c r="W41" t="inlineStr">
        <is>
          <t>-</t>
        </is>
      </c>
    </row>
    <row r="42">
      <c r="A42" s="5" t="inlineStr">
        <is>
          <t>Bilanzsumme je Aktie</t>
        </is>
      </c>
      <c r="B42" s="5" t="inlineStr">
        <is>
          <t>Total assets per share</t>
        </is>
      </c>
      <c r="C42" t="n">
        <v>59.79</v>
      </c>
      <c r="D42" t="n">
        <v>57.62</v>
      </c>
      <c r="E42" t="n">
        <v>61.69</v>
      </c>
      <c r="F42" t="n">
        <v>67.55</v>
      </c>
      <c r="G42" t="n">
        <v>70.15000000000001</v>
      </c>
      <c r="H42" t="n">
        <v>165.06</v>
      </c>
      <c r="I42" t="n">
        <v>165.71</v>
      </c>
      <c r="J42" t="n">
        <v>216.17</v>
      </c>
      <c r="K42" t="n">
        <v>254.42</v>
      </c>
      <c r="L42" t="n">
        <v>248.65</v>
      </c>
      <c r="M42" t="n">
        <v>300.98</v>
      </c>
      <c r="N42" t="n">
        <v>608.6900000000001</v>
      </c>
      <c r="O42" t="n">
        <v>1899</v>
      </c>
      <c r="P42" t="n">
        <v>921.37</v>
      </c>
      <c r="Q42" t="n">
        <v>810.04</v>
      </c>
      <c r="R42" t="n">
        <v>613.01</v>
      </c>
      <c r="S42" t="n">
        <v>512.12</v>
      </c>
      <c r="T42" t="n">
        <v>473.4</v>
      </c>
      <c r="U42" t="n">
        <v>429.87</v>
      </c>
      <c r="V42" t="n">
        <v>398.31</v>
      </c>
      <c r="W42" t="inlineStr">
        <is>
          <t>-</t>
        </is>
      </c>
    </row>
    <row r="43">
      <c r="A43" s="5" t="inlineStr">
        <is>
          <t>Personal am Ende des Jahres</t>
        </is>
      </c>
      <c r="B43" s="5" t="inlineStr">
        <is>
          <t>Staff at the end of year</t>
        </is>
      </c>
      <c r="C43" t="n">
        <v>62900</v>
      </c>
      <c r="D43" t="n">
        <v>65400</v>
      </c>
      <c r="E43" t="n">
        <v>71924</v>
      </c>
      <c r="F43" t="n">
        <v>79099</v>
      </c>
      <c r="G43" t="n">
        <v>90158</v>
      </c>
      <c r="H43" t="n">
        <v>114900</v>
      </c>
      <c r="I43" t="n">
        <v>114900</v>
      </c>
      <c r="J43" t="n">
        <v>137200</v>
      </c>
      <c r="K43" t="n">
        <v>146800</v>
      </c>
      <c r="L43" t="n">
        <v>148500</v>
      </c>
      <c r="M43" t="n">
        <v>183700</v>
      </c>
      <c r="N43" t="n">
        <v>199800</v>
      </c>
      <c r="O43" t="n">
        <v>226400</v>
      </c>
      <c r="P43" t="n">
        <v>142600</v>
      </c>
      <c r="Q43" t="n">
        <v>137000</v>
      </c>
      <c r="R43" t="n">
        <v>136600</v>
      </c>
      <c r="S43" t="n">
        <v>120900</v>
      </c>
      <c r="T43" t="n">
        <v>111800</v>
      </c>
      <c r="U43" t="n">
        <v>105700</v>
      </c>
      <c r="V43" t="n">
        <v>94000</v>
      </c>
      <c r="W43" t="inlineStr">
        <is>
          <t>-</t>
        </is>
      </c>
    </row>
    <row r="44">
      <c r="A44" s="5" t="inlineStr">
        <is>
          <t>Personalaufwand in Mio. GBP</t>
        </is>
      </c>
      <c r="B44" s="5" t="inlineStr"/>
      <c r="C44" t="n">
        <v>4018</v>
      </c>
      <c r="D44" t="n">
        <v>4122</v>
      </c>
      <c r="E44" t="n">
        <v>4676</v>
      </c>
      <c r="F44" t="n">
        <v>5124</v>
      </c>
      <c r="G44" t="n">
        <v>5726</v>
      </c>
      <c r="H44" t="n">
        <v>5757</v>
      </c>
      <c r="I44" t="n">
        <v>7163</v>
      </c>
      <c r="J44" t="n">
        <v>8076</v>
      </c>
      <c r="K44" t="n">
        <v>8356</v>
      </c>
      <c r="L44" t="n">
        <v>9379</v>
      </c>
      <c r="M44" t="n">
        <v>9635</v>
      </c>
      <c r="N44" t="n">
        <v>10241</v>
      </c>
      <c r="O44" t="n">
        <v>7552</v>
      </c>
      <c r="P44" t="n">
        <v>6723</v>
      </c>
      <c r="Q44" t="n">
        <v>5992</v>
      </c>
      <c r="R44" t="n">
        <v>5231</v>
      </c>
      <c r="S44" t="n">
        <v>4393</v>
      </c>
      <c r="T44" t="n">
        <v>3942</v>
      </c>
      <c r="U44" t="n">
        <v>3461</v>
      </c>
      <c r="V44" t="n">
        <v>3274</v>
      </c>
      <c r="W44" t="inlineStr">
        <is>
          <t>-</t>
        </is>
      </c>
    </row>
    <row r="45">
      <c r="A45" s="5" t="inlineStr">
        <is>
          <t>Aufwand je Mitarbeiter in GBP</t>
        </is>
      </c>
      <c r="B45" s="5" t="inlineStr"/>
      <c r="C45" t="n">
        <v>63879</v>
      </c>
      <c r="D45" t="n">
        <v>63028</v>
      </c>
      <c r="E45" t="n">
        <v>65013</v>
      </c>
      <c r="F45" t="n">
        <v>64780</v>
      </c>
      <c r="G45" t="n">
        <v>63511</v>
      </c>
      <c r="H45" t="n">
        <v>50104</v>
      </c>
      <c r="I45" t="n">
        <v>62341</v>
      </c>
      <c r="J45" t="n">
        <v>58863</v>
      </c>
      <c r="K45" t="n">
        <v>56921</v>
      </c>
      <c r="L45" t="n">
        <v>63158</v>
      </c>
      <c r="M45" t="n">
        <v>52450</v>
      </c>
      <c r="N45" t="n">
        <v>51256</v>
      </c>
      <c r="O45" t="n">
        <v>33357</v>
      </c>
      <c r="P45" t="n">
        <v>47146</v>
      </c>
      <c r="Q45" t="n">
        <v>43737</v>
      </c>
      <c r="R45" t="n">
        <v>38294</v>
      </c>
      <c r="S45" t="n">
        <v>36336</v>
      </c>
      <c r="T45" t="n">
        <v>35259</v>
      </c>
      <c r="U45" t="n">
        <v>32744</v>
      </c>
      <c r="V45" t="n">
        <v>34830</v>
      </c>
      <c r="W45" t="inlineStr">
        <is>
          <t>-</t>
        </is>
      </c>
    </row>
    <row r="46">
      <c r="A46" s="5" t="inlineStr">
        <is>
          <t>Ertrag je Mitarbeiter in GBP</t>
        </is>
      </c>
      <c r="B46" s="5" t="inlineStr"/>
      <c r="C46" t="n">
        <v>226598</v>
      </c>
      <c r="D46" t="n">
        <v>204924</v>
      </c>
      <c r="E46" t="n">
        <v>182596</v>
      </c>
      <c r="F46" t="n">
        <v>159168</v>
      </c>
      <c r="G46" t="n">
        <v>143337</v>
      </c>
      <c r="H46" t="n">
        <v>131854</v>
      </c>
      <c r="I46" t="n">
        <v>171950</v>
      </c>
      <c r="J46" t="n">
        <v>130765</v>
      </c>
      <c r="K46" t="n">
        <v>197119</v>
      </c>
      <c r="L46" t="n">
        <v>214599</v>
      </c>
      <c r="M46" t="n">
        <v>210615</v>
      </c>
      <c r="N46" t="n">
        <v>129469</v>
      </c>
      <c r="O46" t="n">
        <v>137433</v>
      </c>
      <c r="P46" t="n">
        <v>196367</v>
      </c>
      <c r="Q46" t="n">
        <v>189065</v>
      </c>
      <c r="R46" t="n">
        <v>166573</v>
      </c>
      <c r="S46" t="n">
        <v>159048</v>
      </c>
      <c r="T46" t="n">
        <v>150402</v>
      </c>
      <c r="U46" t="n">
        <v>137947</v>
      </c>
      <c r="V46" t="n">
        <v>131468</v>
      </c>
      <c r="W46" t="inlineStr">
        <is>
          <t>-</t>
        </is>
      </c>
    </row>
    <row r="47">
      <c r="A47" s="5" t="inlineStr">
        <is>
          <t>Bruttoergebnis je Mitarbeiter in GBP</t>
        </is>
      </c>
      <c r="B47" s="5" t="inlineStr"/>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Gewinn je Mitarbeiter in GBP</t>
        </is>
      </c>
      <c r="B48" s="5" t="inlineStr"/>
      <c r="C48" t="n">
        <v>56264</v>
      </c>
      <c r="D48" t="n">
        <v>31988</v>
      </c>
      <c r="E48" t="n">
        <v>19187</v>
      </c>
      <c r="F48" t="n">
        <v>-66474</v>
      </c>
      <c r="G48" t="n">
        <v>-17680</v>
      </c>
      <c r="H48" t="n">
        <v>-24117</v>
      </c>
      <c r="I48" t="n">
        <v>-74822</v>
      </c>
      <c r="J48" t="n">
        <v>-41421</v>
      </c>
      <c r="K48" t="n">
        <v>-13604</v>
      </c>
      <c r="L48" t="n">
        <v>-6741</v>
      </c>
      <c r="M48" t="n">
        <v>-14545</v>
      </c>
      <c r="N48" t="n">
        <v>-117823</v>
      </c>
      <c r="O48" t="n">
        <v>33344</v>
      </c>
      <c r="P48" t="n">
        <v>44832</v>
      </c>
      <c r="Q48" t="n">
        <v>40153</v>
      </c>
      <c r="R48" t="n">
        <v>33031</v>
      </c>
      <c r="S48" t="n">
        <v>33408</v>
      </c>
      <c r="T48" t="n">
        <v>27496</v>
      </c>
      <c r="U48" t="n">
        <v>25052</v>
      </c>
      <c r="V48" t="n">
        <v>20074</v>
      </c>
      <c r="W48" t="inlineStr">
        <is>
          <t>-</t>
        </is>
      </c>
    </row>
    <row r="49">
      <c r="A49" s="5" t="inlineStr">
        <is>
          <t>KGV (Kurs/Gewinn)</t>
        </is>
      </c>
      <c r="B49" s="5" t="inlineStr">
        <is>
          <t>PE (price/earnings)</t>
        </is>
      </c>
      <c r="C49" t="n">
        <v>9.199999999999999</v>
      </c>
      <c r="D49" t="n">
        <v>16.1</v>
      </c>
      <c r="E49" t="n">
        <v>44.1</v>
      </c>
      <c r="F49" t="inlineStr">
        <is>
          <t>-</t>
        </is>
      </c>
      <c r="G49" t="inlineStr">
        <is>
          <t>-</t>
        </is>
      </c>
      <c r="H49" t="inlineStr">
        <is>
          <t>-</t>
        </is>
      </c>
      <c r="I49" t="inlineStr">
        <is>
          <t>-</t>
        </is>
      </c>
      <c r="J49" t="inlineStr">
        <is>
          <t>-</t>
        </is>
      </c>
      <c r="K49" t="inlineStr">
        <is>
          <t>-</t>
        </is>
      </c>
      <c r="L49" t="inlineStr">
        <is>
          <t>-</t>
        </is>
      </c>
      <c r="M49" t="inlineStr">
        <is>
          <t>-</t>
        </is>
      </c>
      <c r="N49" t="inlineStr">
        <is>
          <t>-</t>
        </is>
      </c>
      <c r="O49" t="n">
        <v>5.8</v>
      </c>
      <c r="P49" t="n">
        <v>10.2</v>
      </c>
      <c r="Q49" t="n">
        <v>10.4</v>
      </c>
      <c r="R49" t="n">
        <v>12.7</v>
      </c>
      <c r="S49" t="n">
        <v>21.2</v>
      </c>
      <c r="T49" t="n">
        <v>21.5</v>
      </c>
      <c r="U49" t="n">
        <v>24.2</v>
      </c>
      <c r="V49" t="n">
        <v>24</v>
      </c>
      <c r="W49" t="n">
        <v>11.7</v>
      </c>
    </row>
    <row r="50">
      <c r="A50" s="5" t="inlineStr">
        <is>
          <t>KUV (Kurs/Umsatz)</t>
        </is>
      </c>
      <c r="B50" s="5" t="inlineStr">
        <is>
          <t>PS (price/sales)</t>
        </is>
      </c>
      <c r="C50" t="inlineStr">
        <is>
          <t>-</t>
        </is>
      </c>
      <c r="D50" t="inlineStr">
        <is>
          <t>-</t>
        </is>
      </c>
      <c r="E50" t="n">
        <v>2.53</v>
      </c>
      <c r="F50" t="n">
        <v>2.11</v>
      </c>
      <c r="G50" t="n">
        <v>2.72</v>
      </c>
      <c r="H50" t="n">
        <v>1.66</v>
      </c>
      <c r="I50" t="n">
        <v>1.06</v>
      </c>
      <c r="J50" t="n">
        <v>1.1</v>
      </c>
      <c r="K50" t="n">
        <v>0.41</v>
      </c>
      <c r="L50" t="n">
        <v>0.86</v>
      </c>
      <c r="M50" t="n">
        <v>1.37</v>
      </c>
      <c r="N50" t="n">
        <v>0.75</v>
      </c>
      <c r="O50" t="n">
        <v>1.43</v>
      </c>
      <c r="P50" t="n">
        <v>2.24</v>
      </c>
      <c r="Q50" t="n">
        <v>2.17</v>
      </c>
      <c r="R50" t="n">
        <v>2.44</v>
      </c>
      <c r="S50" t="n">
        <v>2.54</v>
      </c>
      <c r="T50" t="n">
        <v>2.56</v>
      </c>
      <c r="U50" t="n">
        <v>3.28</v>
      </c>
      <c r="V50" t="n">
        <v>3.85</v>
      </c>
      <c r="W50" t="inlineStr">
        <is>
          <t>-</t>
        </is>
      </c>
    </row>
    <row r="51">
      <c r="A51" s="5" t="inlineStr">
        <is>
          <t>KBV (Kurs/Buchwert)</t>
        </is>
      </c>
      <c r="B51" s="5" t="inlineStr">
        <is>
          <t>PB (price/book value)</t>
        </is>
      </c>
      <c r="C51" t="n">
        <v>0.67</v>
      </c>
      <c r="D51" t="n">
        <v>0.57</v>
      </c>
      <c r="E51" t="n">
        <v>0.6899999999999999</v>
      </c>
      <c r="F51" t="n">
        <v>0.55</v>
      </c>
      <c r="G51" t="n">
        <v>0.66</v>
      </c>
      <c r="H51" t="n">
        <v>0.44</v>
      </c>
      <c r="I51" t="n">
        <v>0.36</v>
      </c>
      <c r="J51" t="n">
        <v>0.29</v>
      </c>
      <c r="K51" t="n">
        <v>0.16</v>
      </c>
      <c r="L51" t="n">
        <v>0.37</v>
      </c>
      <c r="M51" t="n">
        <v>0.68</v>
      </c>
      <c r="N51" t="n">
        <v>0.33</v>
      </c>
      <c r="O51" t="n">
        <v>0.84</v>
      </c>
      <c r="P51" t="n">
        <v>1.56</v>
      </c>
      <c r="Q51" t="n">
        <v>1.58</v>
      </c>
      <c r="R51" t="n">
        <v>1.74</v>
      </c>
      <c r="S51" t="n">
        <v>1.74</v>
      </c>
      <c r="T51" t="n">
        <v>1.59</v>
      </c>
      <c r="U51" t="n">
        <v>1.73</v>
      </c>
      <c r="V51" t="n">
        <v>1.83</v>
      </c>
      <c r="W51" t="inlineStr">
        <is>
          <t>-</t>
        </is>
      </c>
    </row>
    <row r="52">
      <c r="A52" s="5" t="inlineStr">
        <is>
          <t>KCV (Kurs/Cashflow)</t>
        </is>
      </c>
      <c r="B52" s="5" t="inlineStr">
        <is>
          <t>PC (price/cashflow)</t>
        </is>
      </c>
      <c r="C52" t="n">
        <v>-9.359999999999999</v>
      </c>
      <c r="D52" t="n">
        <v>-114.67</v>
      </c>
      <c r="E52" t="n">
        <v>0.86</v>
      </c>
      <c r="F52" t="n">
        <v>-7.29</v>
      </c>
      <c r="G52" t="n">
        <v>38.24</v>
      </c>
      <c r="H52" t="n">
        <v>-1.23</v>
      </c>
      <c r="I52" t="n">
        <v>-0.68</v>
      </c>
      <c r="J52" t="n">
        <v>-0.44</v>
      </c>
      <c r="K52" t="n">
        <v>3.56</v>
      </c>
      <c r="L52" t="n">
        <v>1.42</v>
      </c>
      <c r="M52" t="n">
        <v>-53.41</v>
      </c>
      <c r="N52" t="n">
        <v>-0.26</v>
      </c>
      <c r="O52" t="n">
        <v>1.74</v>
      </c>
      <c r="P52" t="n">
        <v>3.6</v>
      </c>
      <c r="Q52" t="n">
        <v>6.27</v>
      </c>
      <c r="R52" t="inlineStr">
        <is>
          <t>-</t>
        </is>
      </c>
      <c r="S52" t="inlineStr">
        <is>
          <t>-</t>
        </is>
      </c>
      <c r="T52" t="inlineStr">
        <is>
          <t>-</t>
        </is>
      </c>
      <c r="U52" t="inlineStr">
        <is>
          <t>-</t>
        </is>
      </c>
      <c r="V52" t="inlineStr">
        <is>
          <t>-</t>
        </is>
      </c>
      <c r="W52" t="inlineStr">
        <is>
          <t>-</t>
        </is>
      </c>
    </row>
    <row r="53">
      <c r="A53" s="5" t="inlineStr">
        <is>
          <t>Dividendenrendite in %</t>
        </is>
      </c>
      <c r="B53" s="5" t="inlineStr">
        <is>
          <t>Dividend Yield in %</t>
        </is>
      </c>
      <c r="C53" t="n">
        <v>9.17</v>
      </c>
      <c r="D53" t="n">
        <v>5.99</v>
      </c>
      <c r="E53" t="inlineStr">
        <is>
          <t>-</t>
        </is>
      </c>
      <c r="F53" t="inlineStr">
        <is>
          <t>-</t>
        </is>
      </c>
      <c r="G53" t="inlineStr">
        <is>
          <t>-</t>
        </is>
      </c>
      <c r="H53" t="inlineStr">
        <is>
          <t>-</t>
        </is>
      </c>
      <c r="I53" t="inlineStr">
        <is>
          <t>-</t>
        </is>
      </c>
      <c r="J53" t="inlineStr">
        <is>
          <t>-</t>
        </is>
      </c>
      <c r="K53" t="inlineStr">
        <is>
          <t>-</t>
        </is>
      </c>
      <c r="L53" t="inlineStr">
        <is>
          <t>-</t>
        </is>
      </c>
      <c r="M53" t="inlineStr">
        <is>
          <t>-</t>
        </is>
      </c>
      <c r="N53" t="n">
        <v>38.78</v>
      </c>
      <c r="O53" t="n">
        <v>7.21</v>
      </c>
      <c r="P53" t="n">
        <v>3.92</v>
      </c>
      <c r="Q53" t="n">
        <v>4.1</v>
      </c>
      <c r="R53" t="n">
        <v>3.26</v>
      </c>
      <c r="S53" t="n">
        <v>3.09</v>
      </c>
      <c r="T53" t="n">
        <v>2.83</v>
      </c>
      <c r="U53" t="n">
        <v>2.33</v>
      </c>
      <c r="V53" t="n">
        <v>2.09</v>
      </c>
      <c r="W53" t="n">
        <v>2.96</v>
      </c>
    </row>
    <row r="54">
      <c r="A54" s="5" t="inlineStr">
        <is>
          <t>Gewinnrendite in %</t>
        </is>
      </c>
      <c r="B54" s="5" t="inlineStr">
        <is>
          <t>Return on profit in %</t>
        </is>
      </c>
      <c r="C54" t="n">
        <v>10.8</v>
      </c>
      <c r="D54" t="n">
        <v>6.2</v>
      </c>
      <c r="E54" t="n">
        <v>2.3</v>
      </c>
      <c r="F54" t="n">
        <v>-26.4</v>
      </c>
      <c r="G54" t="n">
        <v>-5.7</v>
      </c>
      <c r="H54" t="n">
        <v>-7.8</v>
      </c>
      <c r="I54" t="n">
        <v>-24.1</v>
      </c>
      <c r="J54" t="n">
        <v>-16.7</v>
      </c>
      <c r="K54" t="n">
        <v>-9.300000000000001</v>
      </c>
      <c r="L54" t="n">
        <v>-1.1</v>
      </c>
      <c r="M54" t="n">
        <v>-6.7</v>
      </c>
      <c r="N54" t="n">
        <v>-298</v>
      </c>
      <c r="O54" t="n">
        <v>17.1</v>
      </c>
      <c r="P54" t="n">
        <v>9.800000000000001</v>
      </c>
      <c r="Q54" t="n">
        <v>9.6</v>
      </c>
      <c r="R54" t="n">
        <v>7.9</v>
      </c>
      <c r="S54" t="n">
        <v>4.7</v>
      </c>
      <c r="T54" t="n">
        <v>4.6</v>
      </c>
      <c r="U54" t="n">
        <v>4.1</v>
      </c>
      <c r="V54" t="n">
        <v>4.2</v>
      </c>
      <c r="W54" t="n">
        <v>8.6</v>
      </c>
    </row>
    <row r="55">
      <c r="A55" s="5" t="inlineStr">
        <is>
          <t>Eigenkapitalrendite in %</t>
        </is>
      </c>
      <c r="B55" s="5" t="inlineStr">
        <is>
          <t>Return on Equity in %</t>
        </is>
      </c>
      <c r="C55" t="n">
        <v>8.130000000000001</v>
      </c>
      <c r="D55" t="n">
        <v>4.57</v>
      </c>
      <c r="E55" t="n">
        <v>2.86</v>
      </c>
      <c r="F55" t="n">
        <v>-10.82</v>
      </c>
      <c r="G55" t="n">
        <v>-2.98</v>
      </c>
      <c r="H55" t="n">
        <v>-4.84</v>
      </c>
      <c r="I55" t="n">
        <v>-14.64</v>
      </c>
      <c r="J55" t="n">
        <v>-8.34</v>
      </c>
      <c r="K55" t="n">
        <v>-2.67</v>
      </c>
      <c r="L55" t="n">
        <v>-1.33</v>
      </c>
      <c r="M55" t="n">
        <v>-3.44</v>
      </c>
      <c r="N55" t="n">
        <v>-39.98</v>
      </c>
      <c r="O55" t="n">
        <v>14.23</v>
      </c>
      <c r="P55" t="n">
        <v>15.89</v>
      </c>
      <c r="Q55" t="n">
        <v>15.52</v>
      </c>
      <c r="R55" t="n">
        <v>14.16</v>
      </c>
      <c r="S55" t="n">
        <v>14.37</v>
      </c>
      <c r="T55" t="n">
        <v>11.36</v>
      </c>
      <c r="U55" t="n">
        <v>9.59</v>
      </c>
      <c r="V55" t="n">
        <v>8.16</v>
      </c>
      <c r="W55" t="inlineStr">
        <is>
          <t>-</t>
        </is>
      </c>
    </row>
    <row r="56">
      <c r="A56" s="5" t="inlineStr">
        <is>
          <t>Gesamtkapitalrendite in %</t>
        </is>
      </c>
      <c r="B56" s="5" t="inlineStr">
        <is>
          <t>Total Return on Investment in %</t>
        </is>
      </c>
      <c r="C56" t="n">
        <v>0.49</v>
      </c>
      <c r="D56" t="n">
        <v>0.3</v>
      </c>
      <c r="E56" t="n">
        <v>0.19</v>
      </c>
      <c r="F56" t="n">
        <v>-0.66</v>
      </c>
      <c r="G56" t="n">
        <v>-0.2</v>
      </c>
      <c r="H56" t="n">
        <v>-0.26</v>
      </c>
      <c r="I56" t="n">
        <v>-0.84</v>
      </c>
      <c r="J56" t="n">
        <v>-0.43</v>
      </c>
      <c r="K56" t="n">
        <v>-0.13</v>
      </c>
      <c r="L56" t="n">
        <v>-0.07000000000000001</v>
      </c>
      <c r="M56" t="n">
        <v>-0.16</v>
      </c>
      <c r="N56" t="n">
        <v>-0.98</v>
      </c>
      <c r="O56" t="n">
        <v>0.4</v>
      </c>
      <c r="P56" t="n">
        <v>0.73</v>
      </c>
      <c r="Q56" t="n">
        <v>0.71</v>
      </c>
      <c r="R56" t="n">
        <v>0.77</v>
      </c>
      <c r="S56" t="n">
        <v>0.89</v>
      </c>
      <c r="T56" t="n">
        <v>0.75</v>
      </c>
      <c r="U56" t="n">
        <v>0.72</v>
      </c>
      <c r="V56" t="n">
        <v>0.59</v>
      </c>
      <c r="W56" t="inlineStr">
        <is>
          <t>-</t>
        </is>
      </c>
    </row>
    <row r="57">
      <c r="A57" s="5" t="inlineStr">
        <is>
          <t>Eigenkapitalquote in %</t>
        </is>
      </c>
      <c r="B57" s="5" t="inlineStr">
        <is>
          <t>Equity Ratio in %</t>
        </is>
      </c>
      <c r="C57" t="n">
        <v>6.02</v>
      </c>
      <c r="D57" t="n">
        <v>6.59</v>
      </c>
      <c r="E57" t="n">
        <v>6.55</v>
      </c>
      <c r="F57" t="n">
        <v>6.09</v>
      </c>
      <c r="G57" t="n">
        <v>6.55</v>
      </c>
      <c r="H57" t="n">
        <v>5.45</v>
      </c>
      <c r="I57" t="n">
        <v>5.71</v>
      </c>
      <c r="J57" t="n">
        <v>5.19</v>
      </c>
      <c r="K57" t="n">
        <v>4.97</v>
      </c>
      <c r="L57" t="n">
        <v>5.17</v>
      </c>
      <c r="M57" t="n">
        <v>4.58</v>
      </c>
      <c r="N57" t="n">
        <v>2.45</v>
      </c>
      <c r="O57" t="n">
        <v>2.79</v>
      </c>
      <c r="P57" t="n">
        <v>4.62</v>
      </c>
      <c r="Q57" t="n">
        <v>4.56</v>
      </c>
      <c r="R57" t="n">
        <v>5.46</v>
      </c>
      <c r="S57" t="n">
        <v>6.17</v>
      </c>
      <c r="T57" t="n">
        <v>6.57</v>
      </c>
      <c r="U57" t="n">
        <v>7.49</v>
      </c>
      <c r="V57" t="n">
        <v>7.22</v>
      </c>
      <c r="W57" t="inlineStr">
        <is>
          <t>-</t>
        </is>
      </c>
    </row>
    <row r="58">
      <c r="A58" s="5" t="inlineStr">
        <is>
          <t>Fremdkapitalquote in %</t>
        </is>
      </c>
      <c r="B58" s="5" t="inlineStr">
        <is>
          <t>Debt Ratio in %</t>
        </is>
      </c>
      <c r="C58" t="n">
        <v>93.98</v>
      </c>
      <c r="D58" t="n">
        <v>93.41</v>
      </c>
      <c r="E58" t="n">
        <v>93.45</v>
      </c>
      <c r="F58" t="n">
        <v>93.91</v>
      </c>
      <c r="G58" t="n">
        <v>93.45</v>
      </c>
      <c r="H58" t="n">
        <v>94.55</v>
      </c>
      <c r="I58" t="n">
        <v>94.29000000000001</v>
      </c>
      <c r="J58" t="n">
        <v>94.81</v>
      </c>
      <c r="K58" t="n">
        <v>95.03</v>
      </c>
      <c r="L58" t="n">
        <v>94.83</v>
      </c>
      <c r="M58" t="n">
        <v>95.42</v>
      </c>
      <c r="N58" t="n">
        <v>97.55</v>
      </c>
      <c r="O58" t="n">
        <v>97.20999999999999</v>
      </c>
      <c r="P58" t="n">
        <v>95.38</v>
      </c>
      <c r="Q58" t="n">
        <v>95.44</v>
      </c>
      <c r="R58" t="n">
        <v>94.54000000000001</v>
      </c>
      <c r="S58" t="n">
        <v>93.83</v>
      </c>
      <c r="T58" t="n">
        <v>93.43000000000001</v>
      </c>
      <c r="U58" t="n">
        <v>92.51000000000001</v>
      </c>
      <c r="V58" t="n">
        <v>92.78</v>
      </c>
      <c r="W58" t="inlineStr">
        <is>
          <t>-</t>
        </is>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0.49</v>
      </c>
      <c r="D65" t="n">
        <v>0.3</v>
      </c>
      <c r="E65" t="n">
        <v>0.19</v>
      </c>
      <c r="F65" t="n">
        <v>-0.66</v>
      </c>
      <c r="G65" t="n">
        <v>-0.2</v>
      </c>
      <c r="H65" t="n">
        <v>-0.26</v>
      </c>
      <c r="I65" t="n">
        <v>-0.83</v>
      </c>
      <c r="J65" t="n">
        <v>-0.43</v>
      </c>
      <c r="K65" t="n">
        <v>-0.13</v>
      </c>
      <c r="L65" t="n">
        <v>-0.07000000000000001</v>
      </c>
      <c r="M65" t="n">
        <v>-0.16</v>
      </c>
      <c r="N65" t="n">
        <v>-0.98</v>
      </c>
      <c r="O65" t="n">
        <v>0.4</v>
      </c>
      <c r="P65" t="n">
        <v>0.73</v>
      </c>
      <c r="Q65" t="n">
        <v>0.71</v>
      </c>
      <c r="R65" t="n">
        <v>0.77</v>
      </c>
      <c r="S65" t="n">
        <v>0.89</v>
      </c>
      <c r="T65" t="n">
        <v>0.75</v>
      </c>
      <c r="U65" t="n">
        <v>0.72</v>
      </c>
      <c r="V65" t="n">
        <v>0.59</v>
      </c>
    </row>
    <row r="66">
      <c r="A66" s="5" t="inlineStr">
        <is>
          <t>Ertrag des eingesetzten Kapitals</t>
        </is>
      </c>
      <c r="B66" s="5" t="inlineStr">
        <is>
          <t>ROCE Return on Cap. Empl. in %</t>
        </is>
      </c>
      <c r="C66" t="n">
        <v>0.59</v>
      </c>
      <c r="D66" t="n">
        <v>0.49</v>
      </c>
      <c r="E66" t="n">
        <v>0.3</v>
      </c>
      <c r="F66" t="n">
        <v>-0.51</v>
      </c>
      <c r="G66" t="n">
        <v>-0.33</v>
      </c>
      <c r="H66" t="n">
        <v>0.25</v>
      </c>
      <c r="I66" t="n">
        <v>-0.8</v>
      </c>
      <c r="J66" t="n">
        <v>-0.39</v>
      </c>
      <c r="K66" t="n">
        <v>-0.05</v>
      </c>
      <c r="L66" t="n">
        <v>-0.03</v>
      </c>
      <c r="M66" t="n">
        <v>-0.15</v>
      </c>
      <c r="N66" t="n">
        <v>-1.7</v>
      </c>
      <c r="O66" t="n">
        <v>0.52</v>
      </c>
      <c r="P66" t="n">
        <v>1.06</v>
      </c>
      <c r="Q66" t="n">
        <v>1.02</v>
      </c>
      <c r="R66" t="n">
        <v>1.19</v>
      </c>
      <c r="S66" t="n">
        <v>1.36</v>
      </c>
      <c r="T66" t="n">
        <v>1.16</v>
      </c>
      <c r="U66" t="n">
        <v>1.17</v>
      </c>
      <c r="V66" t="n">
        <v>0.93</v>
      </c>
    </row>
    <row r="67">
      <c r="A67" s="5" t="inlineStr"/>
      <c r="B67" s="5" t="inlineStr"/>
    </row>
    <row r="68">
      <c r="A68" s="5" t="inlineStr"/>
      <c r="B68" s="5" t="inlineStr"/>
    </row>
    <row r="69">
      <c r="A69" s="5" t="inlineStr">
        <is>
          <t>Operativer Cashflow</t>
        </is>
      </c>
      <c r="B69" s="5" t="inlineStr">
        <is>
          <t>Operating Cashflow in M</t>
        </is>
      </c>
      <c r="C69" t="n">
        <v>-113199.84</v>
      </c>
      <c r="D69" t="n">
        <v>-1381658.83</v>
      </c>
      <c r="E69" t="n">
        <v>10289.9</v>
      </c>
      <c r="F69" t="n">
        <v>-86189.67</v>
      </c>
      <c r="G69" t="n">
        <v>444540</v>
      </c>
      <c r="H69" t="n">
        <v>-7830.18</v>
      </c>
      <c r="I69" t="n">
        <v>-4218.04</v>
      </c>
      <c r="J69" t="n">
        <v>-2671.24</v>
      </c>
      <c r="K69" t="n">
        <v>21085.88</v>
      </c>
      <c r="L69" t="n">
        <v>8301.32</v>
      </c>
      <c r="M69" t="n">
        <v>-301072.17</v>
      </c>
      <c r="N69" t="n">
        <v>-1025.96</v>
      </c>
      <c r="O69" t="n">
        <v>1741.74</v>
      </c>
      <c r="P69" t="n">
        <v>3404.88</v>
      </c>
      <c r="Q69" t="n">
        <v>6012.929999999999</v>
      </c>
      <c r="R69" t="inlineStr">
        <is>
          <t>-</t>
        </is>
      </c>
      <c r="S69" t="inlineStr">
        <is>
          <t>-</t>
        </is>
      </c>
      <c r="T69" t="inlineStr">
        <is>
          <t>-</t>
        </is>
      </c>
      <c r="U69" t="inlineStr">
        <is>
          <t>-</t>
        </is>
      </c>
      <c r="V69" t="inlineStr">
        <is>
          <t>-</t>
        </is>
      </c>
    </row>
    <row r="70">
      <c r="A70" s="5" t="inlineStr">
        <is>
          <t>Aktienrückkauf</t>
        </is>
      </c>
      <c r="B70" s="5" t="inlineStr">
        <is>
          <t>Share Buyback in M</t>
        </is>
      </c>
      <c r="C70" t="n">
        <v>-45</v>
      </c>
      <c r="D70" t="n">
        <v>-84</v>
      </c>
      <c r="E70" t="n">
        <v>-142</v>
      </c>
      <c r="F70" t="n">
        <v>-198</v>
      </c>
      <c r="G70" t="n">
        <v>-5259</v>
      </c>
      <c r="H70" t="n">
        <v>-163</v>
      </c>
      <c r="I70" t="n">
        <v>-132</v>
      </c>
      <c r="J70" t="n">
        <v>-148</v>
      </c>
      <c r="K70" t="n">
        <v>-77</v>
      </c>
      <c r="L70" t="n">
        <v>-209</v>
      </c>
      <c r="M70" t="n">
        <v>-1691</v>
      </c>
      <c r="N70" t="n">
        <v>-2945</v>
      </c>
      <c r="O70" t="n">
        <v>-55.20000000000005</v>
      </c>
      <c r="P70" t="n">
        <v>13.20000000000005</v>
      </c>
      <c r="Q70" t="n">
        <v>-7.200000000000045</v>
      </c>
      <c r="R70" t="n">
        <v>-62.79999999999995</v>
      </c>
      <c r="S70" t="n">
        <v>-18.70000000000005</v>
      </c>
      <c r="T70" t="n">
        <v>-12.39999999999998</v>
      </c>
      <c r="U70" t="n">
        <v>-54.5</v>
      </c>
      <c r="V70" t="inlineStr">
        <is>
          <t>-</t>
        </is>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69.17</v>
      </c>
      <c r="D75" t="n">
        <v>51.59</v>
      </c>
      <c r="E75" t="n">
        <v>-126.25</v>
      </c>
      <c r="F75" t="n">
        <v>229.86</v>
      </c>
      <c r="G75" t="n">
        <v>-42.48</v>
      </c>
      <c r="H75" t="n">
        <v>-67.77</v>
      </c>
      <c r="I75" t="n">
        <v>51.28</v>
      </c>
      <c r="J75" t="n">
        <v>184.58</v>
      </c>
      <c r="K75" t="n">
        <v>99.5</v>
      </c>
      <c r="L75" t="n">
        <v>-62.54</v>
      </c>
      <c r="M75" t="n">
        <v>-88.65000000000001</v>
      </c>
      <c r="N75" t="n">
        <v>-411.84</v>
      </c>
      <c r="O75" t="n">
        <v>18.08</v>
      </c>
      <c r="P75" t="n">
        <v>16.22</v>
      </c>
      <c r="Q75" t="n">
        <v>21.92</v>
      </c>
      <c r="R75" t="n">
        <v>11.71</v>
      </c>
      <c r="S75" t="n">
        <v>31.39</v>
      </c>
      <c r="T75" t="n">
        <v>16.09</v>
      </c>
      <c r="U75" t="n">
        <v>40.33</v>
      </c>
      <c r="V75" t="inlineStr">
        <is>
          <t>-</t>
        </is>
      </c>
    </row>
    <row r="76">
      <c r="A76" s="5" t="inlineStr">
        <is>
          <t>Gewinnwachstum 3J in %</t>
        </is>
      </c>
      <c r="B76" s="5" t="inlineStr">
        <is>
          <t>Earnings Growth 3Y in %</t>
        </is>
      </c>
      <c r="C76" t="n">
        <v>-1.83</v>
      </c>
      <c r="D76" t="n">
        <v>51.73</v>
      </c>
      <c r="E76" t="n">
        <v>20.38</v>
      </c>
      <c r="F76" t="n">
        <v>39.87</v>
      </c>
      <c r="G76" t="n">
        <v>-19.66</v>
      </c>
      <c r="H76" t="n">
        <v>56.03</v>
      </c>
      <c r="I76" t="n">
        <v>111.79</v>
      </c>
      <c r="J76" t="n">
        <v>73.84999999999999</v>
      </c>
      <c r="K76" t="n">
        <v>-17.23</v>
      </c>
      <c r="L76" t="n">
        <v>-187.68</v>
      </c>
      <c r="M76" t="n">
        <v>-160.8</v>
      </c>
      <c r="N76" t="n">
        <v>-125.85</v>
      </c>
      <c r="O76" t="n">
        <v>18.74</v>
      </c>
      <c r="P76" t="n">
        <v>16.62</v>
      </c>
      <c r="Q76" t="n">
        <v>21.67</v>
      </c>
      <c r="R76" t="n">
        <v>19.73</v>
      </c>
      <c r="S76" t="n">
        <v>29.27</v>
      </c>
      <c r="T76" t="inlineStr">
        <is>
          <t>-</t>
        </is>
      </c>
      <c r="U76" t="inlineStr">
        <is>
          <t>-</t>
        </is>
      </c>
      <c r="V76" t="inlineStr">
        <is>
          <t>-</t>
        </is>
      </c>
    </row>
    <row r="77">
      <c r="A77" s="5" t="inlineStr">
        <is>
          <t>Gewinnwachstum 5J in %</t>
        </is>
      </c>
      <c r="B77" s="5" t="inlineStr">
        <is>
          <t>Earnings Growth 5Y in %</t>
        </is>
      </c>
      <c r="C77" t="n">
        <v>36.38</v>
      </c>
      <c r="D77" t="n">
        <v>8.99</v>
      </c>
      <c r="E77" t="n">
        <v>8.93</v>
      </c>
      <c r="F77" t="n">
        <v>71.09</v>
      </c>
      <c r="G77" t="n">
        <v>45.02</v>
      </c>
      <c r="H77" t="n">
        <v>41.01</v>
      </c>
      <c r="I77" t="n">
        <v>36.83</v>
      </c>
      <c r="J77" t="n">
        <v>-55.79</v>
      </c>
      <c r="K77" t="n">
        <v>-89.09</v>
      </c>
      <c r="L77" t="n">
        <v>-105.75</v>
      </c>
      <c r="M77" t="n">
        <v>-88.84999999999999</v>
      </c>
      <c r="N77" t="n">
        <v>-68.78</v>
      </c>
      <c r="O77" t="n">
        <v>19.86</v>
      </c>
      <c r="P77" t="n">
        <v>19.47</v>
      </c>
      <c r="Q77" t="n">
        <v>24.29</v>
      </c>
      <c r="R77" t="inlineStr">
        <is>
          <t>-</t>
        </is>
      </c>
      <c r="S77" t="inlineStr">
        <is>
          <t>-</t>
        </is>
      </c>
      <c r="T77" t="inlineStr">
        <is>
          <t>-</t>
        </is>
      </c>
      <c r="U77" t="inlineStr">
        <is>
          <t>-</t>
        </is>
      </c>
      <c r="V77" t="inlineStr">
        <is>
          <t>-</t>
        </is>
      </c>
    </row>
    <row r="78">
      <c r="A78" s="5" t="inlineStr">
        <is>
          <t>Gewinnwachstum 10J in %</t>
        </is>
      </c>
      <c r="B78" s="5" t="inlineStr">
        <is>
          <t>Earnings Growth 10Y in %</t>
        </is>
      </c>
      <c r="C78" t="n">
        <v>38.69</v>
      </c>
      <c r="D78" t="n">
        <v>22.91</v>
      </c>
      <c r="E78" t="n">
        <v>-23.43</v>
      </c>
      <c r="F78" t="n">
        <v>-9</v>
      </c>
      <c r="G78" t="n">
        <v>-30.36</v>
      </c>
      <c r="H78" t="n">
        <v>-23.92</v>
      </c>
      <c r="I78" t="n">
        <v>-15.97</v>
      </c>
      <c r="J78" t="n">
        <v>-17.96</v>
      </c>
      <c r="K78" t="n">
        <v>-34.81</v>
      </c>
      <c r="L78" t="n">
        <v>-40.73</v>
      </c>
      <c r="M78" t="inlineStr">
        <is>
          <t>-</t>
        </is>
      </c>
      <c r="N78" t="inlineStr">
        <is>
          <t>-</t>
        </is>
      </c>
      <c r="O78" t="inlineStr">
        <is>
          <t>-</t>
        </is>
      </c>
      <c r="P78" t="inlineStr">
        <is>
          <t>-</t>
        </is>
      </c>
      <c r="Q78" t="inlineStr">
        <is>
          <t>-</t>
        </is>
      </c>
      <c r="R78" t="inlineStr">
        <is>
          <t>-</t>
        </is>
      </c>
      <c r="S78" t="inlineStr">
        <is>
          <t>-</t>
        </is>
      </c>
      <c r="T78" t="inlineStr">
        <is>
          <t>-</t>
        </is>
      </c>
      <c r="U78" t="inlineStr">
        <is>
          <t>-</t>
        </is>
      </c>
      <c r="V78" t="inlineStr">
        <is>
          <t>-</t>
        </is>
      </c>
    </row>
    <row r="79">
      <c r="A79" s="5" t="inlineStr">
        <is>
          <t>PEG Ratio</t>
        </is>
      </c>
      <c r="B79" s="5" t="inlineStr">
        <is>
          <t>KGW Kurs/Gewinn/Wachstum</t>
        </is>
      </c>
      <c r="C79" t="n">
        <v>0.25</v>
      </c>
      <c r="D79" t="n">
        <v>1.79</v>
      </c>
      <c r="E79" t="n">
        <v>4.94</v>
      </c>
      <c r="F79" t="inlineStr">
        <is>
          <t>-</t>
        </is>
      </c>
      <c r="G79" t="inlineStr">
        <is>
          <t>-</t>
        </is>
      </c>
      <c r="H79" t="inlineStr">
        <is>
          <t>-</t>
        </is>
      </c>
      <c r="I79" t="inlineStr">
        <is>
          <t>-</t>
        </is>
      </c>
      <c r="J79" t="inlineStr">
        <is>
          <t>-</t>
        </is>
      </c>
      <c r="K79" t="inlineStr">
        <is>
          <t>-</t>
        </is>
      </c>
      <c r="L79" t="inlineStr">
        <is>
          <t>-</t>
        </is>
      </c>
      <c r="M79" t="inlineStr">
        <is>
          <t>-</t>
        </is>
      </c>
      <c r="N79" t="inlineStr">
        <is>
          <t>-</t>
        </is>
      </c>
      <c r="O79" t="n">
        <v>0.29</v>
      </c>
      <c r="P79" t="n">
        <v>0.52</v>
      </c>
      <c r="Q79" t="n">
        <v>0.43</v>
      </c>
      <c r="R79" t="inlineStr">
        <is>
          <t>-</t>
        </is>
      </c>
      <c r="S79" t="inlineStr">
        <is>
          <t>-</t>
        </is>
      </c>
      <c r="T79" t="inlineStr">
        <is>
          <t>-</t>
        </is>
      </c>
      <c r="U79" t="inlineStr">
        <is>
          <t>-</t>
        </is>
      </c>
      <c r="V79" t="inlineStr">
        <is>
          <t>-</t>
        </is>
      </c>
    </row>
    <row r="80">
      <c r="A80" s="5" t="inlineStr">
        <is>
          <t>EBIT-Wachstum 1J in %</t>
        </is>
      </c>
      <c r="B80" s="5" t="inlineStr">
        <is>
          <t>EBIT Growth 1Y in %</t>
        </is>
      </c>
      <c r="C80" t="n">
        <v>25.99</v>
      </c>
      <c r="D80" t="n">
        <v>50.02</v>
      </c>
      <c r="E80" t="n">
        <v>-154.85</v>
      </c>
      <c r="F80" t="n">
        <v>51.02</v>
      </c>
      <c r="G80" t="n">
        <v>-202.27</v>
      </c>
      <c r="H80" t="n">
        <v>-132.06</v>
      </c>
      <c r="I80" t="n">
        <v>59.59</v>
      </c>
      <c r="J80" t="n">
        <v>574.28</v>
      </c>
      <c r="K80" t="n">
        <v>91.98</v>
      </c>
      <c r="L80" t="n">
        <v>-84.62</v>
      </c>
      <c r="M80" t="n">
        <v>-93.62</v>
      </c>
      <c r="N80" t="n">
        <v>-510.78</v>
      </c>
      <c r="O80" t="n">
        <v>7.77</v>
      </c>
      <c r="P80" t="n">
        <v>15.75</v>
      </c>
      <c r="Q80" t="n">
        <v>14.73</v>
      </c>
      <c r="R80" t="n">
        <v>12.31</v>
      </c>
      <c r="S80" t="n">
        <v>29.31</v>
      </c>
      <c r="T80" t="n">
        <v>11.42</v>
      </c>
      <c r="U80" t="n">
        <v>43.94</v>
      </c>
      <c r="V80" t="inlineStr">
        <is>
          <t>-</t>
        </is>
      </c>
    </row>
    <row r="81">
      <c r="A81" s="5" t="inlineStr">
        <is>
          <t>EBIT-Wachstum 3J in %</t>
        </is>
      </c>
      <c r="B81" s="5" t="inlineStr">
        <is>
          <t>EBIT Growth 3Y in %</t>
        </is>
      </c>
      <c r="C81" t="n">
        <v>-26.28</v>
      </c>
      <c r="D81" t="n">
        <v>-17.94</v>
      </c>
      <c r="E81" t="n">
        <v>-102.03</v>
      </c>
      <c r="F81" t="n">
        <v>-94.44</v>
      </c>
      <c r="G81" t="n">
        <v>-91.58</v>
      </c>
      <c r="H81" t="n">
        <v>167.27</v>
      </c>
      <c r="I81" t="n">
        <v>241.95</v>
      </c>
      <c r="J81" t="n">
        <v>193.88</v>
      </c>
      <c r="K81" t="n">
        <v>-28.75</v>
      </c>
      <c r="L81" t="n">
        <v>-229.67</v>
      </c>
      <c r="M81" t="n">
        <v>-198.88</v>
      </c>
      <c r="N81" t="n">
        <v>-162.42</v>
      </c>
      <c r="O81" t="n">
        <v>12.75</v>
      </c>
      <c r="P81" t="n">
        <v>14.26</v>
      </c>
      <c r="Q81" t="n">
        <v>18.78</v>
      </c>
      <c r="R81" t="n">
        <v>17.68</v>
      </c>
      <c r="S81" t="n">
        <v>28.22</v>
      </c>
      <c r="T81" t="inlineStr">
        <is>
          <t>-</t>
        </is>
      </c>
      <c r="U81" t="inlineStr">
        <is>
          <t>-</t>
        </is>
      </c>
      <c r="V81" t="inlineStr">
        <is>
          <t>-</t>
        </is>
      </c>
    </row>
    <row r="82">
      <c r="A82" s="5" t="inlineStr">
        <is>
          <t>EBIT-Wachstum 5J in %</t>
        </is>
      </c>
      <c r="B82" s="5" t="inlineStr">
        <is>
          <t>EBIT Growth 5Y in %</t>
        </is>
      </c>
      <c r="C82" t="n">
        <v>-46.02</v>
      </c>
      <c r="D82" t="n">
        <v>-77.63</v>
      </c>
      <c r="E82" t="n">
        <v>-75.70999999999999</v>
      </c>
      <c r="F82" t="n">
        <v>70.11</v>
      </c>
      <c r="G82" t="n">
        <v>78.3</v>
      </c>
      <c r="H82" t="n">
        <v>101.83</v>
      </c>
      <c r="I82" t="n">
        <v>109.52</v>
      </c>
      <c r="J82" t="n">
        <v>-4.55</v>
      </c>
      <c r="K82" t="n">
        <v>-117.85</v>
      </c>
      <c r="L82" t="n">
        <v>-133.1</v>
      </c>
      <c r="M82" t="n">
        <v>-113.23</v>
      </c>
      <c r="N82" t="n">
        <v>-92.04000000000001</v>
      </c>
      <c r="O82" t="n">
        <v>15.97</v>
      </c>
      <c r="P82" t="n">
        <v>16.7</v>
      </c>
      <c r="Q82" t="n">
        <v>22.34</v>
      </c>
      <c r="R82" t="inlineStr">
        <is>
          <t>-</t>
        </is>
      </c>
      <c r="S82" t="inlineStr">
        <is>
          <t>-</t>
        </is>
      </c>
      <c r="T82" t="inlineStr">
        <is>
          <t>-</t>
        </is>
      </c>
      <c r="U82" t="inlineStr">
        <is>
          <t>-</t>
        </is>
      </c>
      <c r="V82" t="inlineStr">
        <is>
          <t>-</t>
        </is>
      </c>
    </row>
    <row r="83">
      <c r="A83" s="5" t="inlineStr">
        <is>
          <t>EBIT-Wachstum 10J in %</t>
        </is>
      </c>
      <c r="B83" s="5" t="inlineStr">
        <is>
          <t>EBIT Growth 10Y in %</t>
        </is>
      </c>
      <c r="C83" t="n">
        <v>27.91</v>
      </c>
      <c r="D83" t="n">
        <v>15.95</v>
      </c>
      <c r="E83" t="n">
        <v>-40.13</v>
      </c>
      <c r="F83" t="n">
        <v>-23.87</v>
      </c>
      <c r="G83" t="n">
        <v>-27.4</v>
      </c>
      <c r="H83" t="n">
        <v>-5.7</v>
      </c>
      <c r="I83" t="n">
        <v>8.74</v>
      </c>
      <c r="J83" t="n">
        <v>5.71</v>
      </c>
      <c r="K83" t="n">
        <v>-50.58</v>
      </c>
      <c r="L83" t="n">
        <v>-55.38</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Op.Cashflow Wachstum 1J in %</t>
        </is>
      </c>
      <c r="B84" s="5" t="inlineStr">
        <is>
          <t>Op.Cashflow Wachstum 1Y in %</t>
        </is>
      </c>
      <c r="C84" t="n">
        <v>-91.84</v>
      </c>
      <c r="D84" t="n">
        <v>-13433.72</v>
      </c>
      <c r="E84" t="n">
        <v>-111.8</v>
      </c>
      <c r="F84" t="n">
        <v>-119.06</v>
      </c>
      <c r="G84" t="n">
        <v>-3208.94</v>
      </c>
      <c r="H84" t="n">
        <v>80.88</v>
      </c>
      <c r="I84" t="n">
        <v>54.55</v>
      </c>
      <c r="J84" t="n">
        <v>-112.36</v>
      </c>
      <c r="K84" t="n">
        <v>150.7</v>
      </c>
      <c r="L84" t="n">
        <v>-102.66</v>
      </c>
      <c r="M84" t="n">
        <v>20442.31</v>
      </c>
      <c r="N84" t="n">
        <v>-114.94</v>
      </c>
      <c r="O84" t="n">
        <v>-51.67</v>
      </c>
      <c r="P84" t="n">
        <v>-42.58</v>
      </c>
      <c r="Q84" t="inlineStr">
        <is>
          <t>-</t>
        </is>
      </c>
      <c r="R84" t="inlineStr">
        <is>
          <t>-</t>
        </is>
      </c>
      <c r="S84" t="inlineStr">
        <is>
          <t>-</t>
        </is>
      </c>
      <c r="T84" t="inlineStr">
        <is>
          <t>-</t>
        </is>
      </c>
      <c r="U84" t="inlineStr">
        <is>
          <t>-</t>
        </is>
      </c>
      <c r="V84" t="inlineStr">
        <is>
          <t>-</t>
        </is>
      </c>
    </row>
    <row r="85">
      <c r="A85" s="5" t="inlineStr">
        <is>
          <t>Op.Cashflow Wachstum 3J in %</t>
        </is>
      </c>
      <c r="B85" s="5" t="inlineStr">
        <is>
          <t>Op.Cashflow Wachstum 3Y in %</t>
        </is>
      </c>
      <c r="C85" t="n">
        <v>-4545.79</v>
      </c>
      <c r="D85" t="n">
        <v>-4554.86</v>
      </c>
      <c r="E85" t="n">
        <v>-1146.6</v>
      </c>
      <c r="F85" t="n">
        <v>-1082.37</v>
      </c>
      <c r="G85" t="n">
        <v>-1024.5</v>
      </c>
      <c r="H85" t="n">
        <v>7.69</v>
      </c>
      <c r="I85" t="n">
        <v>30.96</v>
      </c>
      <c r="J85" t="n">
        <v>-21.44</v>
      </c>
      <c r="K85" t="n">
        <v>6830.12</v>
      </c>
      <c r="L85" t="n">
        <v>6741.57</v>
      </c>
      <c r="M85" t="n">
        <v>6758.57</v>
      </c>
      <c r="N85" t="n">
        <v>-69.73</v>
      </c>
      <c r="O85" t="inlineStr">
        <is>
          <t>-</t>
        </is>
      </c>
      <c r="P85" t="inlineStr">
        <is>
          <t>-</t>
        </is>
      </c>
      <c r="Q85" t="inlineStr">
        <is>
          <t>-</t>
        </is>
      </c>
      <c r="R85" t="inlineStr">
        <is>
          <t>-</t>
        </is>
      </c>
      <c r="S85" t="inlineStr">
        <is>
          <t>-</t>
        </is>
      </c>
      <c r="T85" t="inlineStr">
        <is>
          <t>-</t>
        </is>
      </c>
      <c r="U85" t="inlineStr">
        <is>
          <t>-</t>
        </is>
      </c>
      <c r="V85" t="inlineStr">
        <is>
          <t>-</t>
        </is>
      </c>
    </row>
    <row r="86">
      <c r="A86" s="5" t="inlineStr">
        <is>
          <t>Op.Cashflow Wachstum 5J in %</t>
        </is>
      </c>
      <c r="B86" s="5" t="inlineStr">
        <is>
          <t>Op.Cashflow Wachstum 5Y in %</t>
        </is>
      </c>
      <c r="C86" t="n">
        <v>-3393.07</v>
      </c>
      <c r="D86" t="n">
        <v>-3358.53</v>
      </c>
      <c r="E86" t="n">
        <v>-660.87</v>
      </c>
      <c r="F86" t="n">
        <v>-660.99</v>
      </c>
      <c r="G86" t="n">
        <v>-607.03</v>
      </c>
      <c r="H86" t="n">
        <v>14.22</v>
      </c>
      <c r="I86" t="n">
        <v>4086.51</v>
      </c>
      <c r="J86" t="n">
        <v>4052.61</v>
      </c>
      <c r="K86" t="n">
        <v>4064.75</v>
      </c>
      <c r="L86" t="n">
        <v>4026.09</v>
      </c>
      <c r="M86" t="inlineStr">
        <is>
          <t>-</t>
        </is>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Op.Cashflow Wachstum 10J in %</t>
        </is>
      </c>
      <c r="B87" s="5" t="inlineStr">
        <is>
          <t>Op.Cashflow Wachstum 10Y in %</t>
        </is>
      </c>
      <c r="C87" t="n">
        <v>-1689.42</v>
      </c>
      <c r="D87" t="n">
        <v>363.99</v>
      </c>
      <c r="E87" t="n">
        <v>1695.87</v>
      </c>
      <c r="F87" t="n">
        <v>1701.88</v>
      </c>
      <c r="G87" t="n">
        <v>1709.53</v>
      </c>
      <c r="H87" t="inlineStr">
        <is>
          <t>-</t>
        </is>
      </c>
      <c r="I87" t="inlineStr">
        <is>
          <t>-</t>
        </is>
      </c>
      <c r="J87" t="inlineStr">
        <is>
          <t>-</t>
        </is>
      </c>
      <c r="K87" t="inlineStr">
        <is>
          <t>-</t>
        </is>
      </c>
      <c r="L87" t="inlineStr">
        <is>
          <t>-</t>
        </is>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Verschuldungsgrad in %</t>
        </is>
      </c>
      <c r="B88" s="5" t="inlineStr">
        <is>
          <t>Finance Gearing in %</t>
        </is>
      </c>
      <c r="C88" t="n">
        <v>1560</v>
      </c>
      <c r="D88" t="n">
        <v>1418</v>
      </c>
      <c r="E88" t="n">
        <v>1427</v>
      </c>
      <c r="F88" t="n">
        <v>1543</v>
      </c>
      <c r="G88" t="n">
        <v>1426</v>
      </c>
      <c r="H88" t="n">
        <v>1736</v>
      </c>
      <c r="I88" t="n">
        <v>1650</v>
      </c>
      <c r="J88" t="n">
        <v>1826</v>
      </c>
      <c r="K88" t="n">
        <v>1914</v>
      </c>
      <c r="L88" t="n">
        <v>1835</v>
      </c>
      <c r="M88" t="n">
        <v>2082</v>
      </c>
      <c r="N88" t="n">
        <v>3979</v>
      </c>
      <c r="O88" t="n">
        <v>3483</v>
      </c>
      <c r="P88" t="n">
        <v>2066</v>
      </c>
      <c r="Q88" t="n">
        <v>2092</v>
      </c>
      <c r="R88" t="n">
        <v>1731</v>
      </c>
      <c r="S88" t="n">
        <v>1520</v>
      </c>
      <c r="T88" t="n">
        <v>1423</v>
      </c>
      <c r="U88" t="n">
        <v>1235</v>
      </c>
      <c r="V88" t="n">
        <v>1284</v>
      </c>
      <c r="W88" t="inlineStr">
        <is>
          <t>-</t>
        </is>
      </c>
    </row>
  </sheetData>
  <pageMargins bottom="1" footer="0.5" header="0.5" left="0.75" right="0.75" top="1"/>
</worksheet>
</file>

<file path=xl/worksheets/sheet79.xml><?xml version="1.0" encoding="utf-8"?>
<worksheet xmlns="http://schemas.openxmlformats.org/spreadsheetml/2006/main">
  <sheetPr>
    <outlinePr summaryBelow="1" summaryRight="1"/>
    <pageSetUpPr/>
  </sheetPr>
  <dimension ref="A1:R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1"/>
    <col customWidth="1" max="14" min="14" width="11"/>
    <col customWidth="1" max="15" min="15" width="11"/>
    <col customWidth="1" max="16" min="16" width="11"/>
    <col customWidth="1" max="17" min="17" width="11"/>
    <col customWidth="1" max="18" min="18" width="8"/>
  </cols>
  <sheetData>
    <row r="1">
      <c r="A1" s="1" t="inlineStr">
        <is>
          <t xml:space="preserve">ROYAL DUTCH SHELL A </t>
        </is>
      </c>
      <c r="B1" s="2" t="inlineStr">
        <is>
          <t>WKN: A0D94M  ISIN: GB00B03MLX29  US-Symbol:RYDAF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1907</t>
        </is>
      </c>
      <c r="C4" s="5" t="inlineStr">
        <is>
          <t>Telefon / Phone</t>
        </is>
      </c>
      <c r="D4" s="5" t="inlineStr"/>
      <c r="E4" t="inlineStr">
        <is>
          <t>+31-70-377-9111</t>
        </is>
      </c>
      <c r="G4" t="inlineStr">
        <is>
          <t>30.01.2020</t>
        </is>
      </c>
      <c r="H4" t="inlineStr">
        <is>
          <t>Q4 Result</t>
        </is>
      </c>
      <c r="J4" t="inlineStr">
        <is>
          <t>Nederlands Centraal Instituut Voor Giraal Effectenverkeer Bv</t>
        </is>
      </c>
      <c r="L4" t="inlineStr">
        <is>
          <t>21,19%</t>
        </is>
      </c>
    </row>
    <row r="5">
      <c r="A5" s="5" t="inlineStr">
        <is>
          <t>Ticker</t>
        </is>
      </c>
      <c r="B5" t="inlineStr">
        <is>
          <t>R6C</t>
        </is>
      </c>
      <c r="C5" s="5" t="inlineStr">
        <is>
          <t>Fax</t>
        </is>
      </c>
      <c r="D5" s="5" t="inlineStr"/>
      <c r="E5" t="inlineStr">
        <is>
          <t>+31-70-377-3856</t>
        </is>
      </c>
      <c r="G5" t="inlineStr">
        <is>
          <t>12.03.2020</t>
        </is>
      </c>
      <c r="H5" t="inlineStr">
        <is>
          <t>Publication Of Annual Report</t>
        </is>
      </c>
      <c r="J5" t="inlineStr">
        <is>
          <t>Guaranty Nominees Limited</t>
        </is>
      </c>
      <c r="L5" t="inlineStr">
        <is>
          <t>18,03%</t>
        </is>
      </c>
    </row>
    <row r="6">
      <c r="A6" s="5" t="inlineStr">
        <is>
          <t>Gelistet Seit / Listed Since</t>
        </is>
      </c>
      <c r="B6" t="inlineStr">
        <is>
          <t>-</t>
        </is>
      </c>
      <c r="C6" s="5" t="inlineStr">
        <is>
          <t>Internet</t>
        </is>
      </c>
      <c r="D6" s="5" t="inlineStr"/>
      <c r="E6" t="inlineStr">
        <is>
          <t>http://www.shell.com</t>
        </is>
      </c>
      <c r="G6" t="inlineStr">
        <is>
          <t>23.03.2020</t>
        </is>
      </c>
      <c r="H6" t="inlineStr">
        <is>
          <t>Dividend Payout</t>
        </is>
      </c>
      <c r="J6" t="inlineStr">
        <is>
          <t>BlackRock Inc</t>
        </is>
      </c>
      <c r="L6" t="inlineStr">
        <is>
          <t>7,14%</t>
        </is>
      </c>
    </row>
    <row r="7">
      <c r="A7" s="5" t="inlineStr">
        <is>
          <t>Nominalwert / Nominal Value</t>
        </is>
      </c>
      <c r="B7" t="inlineStr">
        <is>
          <t>0,07</t>
        </is>
      </c>
      <c r="C7" s="5" t="inlineStr">
        <is>
          <t>Inv. Relations Telefon / Phone</t>
        </is>
      </c>
      <c r="D7" s="5" t="inlineStr"/>
      <c r="E7" t="inlineStr">
        <is>
          <t>+31-70-377-4540</t>
        </is>
      </c>
      <c r="G7" t="inlineStr">
        <is>
          <t>30.04.2020</t>
        </is>
      </c>
      <c r="H7" t="inlineStr">
        <is>
          <t>Result Q1</t>
        </is>
      </c>
      <c r="J7" t="inlineStr">
        <is>
          <t>The Capital Group [A]</t>
        </is>
      </c>
      <c r="L7" t="inlineStr">
        <is>
          <t>4,99%</t>
        </is>
      </c>
    </row>
    <row r="8">
      <c r="A8" s="5" t="inlineStr">
        <is>
          <t>Land / Country</t>
        </is>
      </c>
      <c r="B8" t="inlineStr">
        <is>
          <t>Großbritannien</t>
        </is>
      </c>
      <c r="C8" s="5" t="inlineStr">
        <is>
          <t>Inv. Relations E-Mail</t>
        </is>
      </c>
      <c r="D8" s="5" t="inlineStr"/>
      <c r="E8" t="inlineStr">
        <is>
          <t>ir-europe@shell.com</t>
        </is>
      </c>
      <c r="G8" t="inlineStr">
        <is>
          <t>19.05.2020</t>
        </is>
      </c>
      <c r="H8" t="inlineStr">
        <is>
          <t>Annual General Meeting</t>
        </is>
      </c>
      <c r="J8" t="inlineStr">
        <is>
          <t>State Street Nominees Limited</t>
        </is>
      </c>
      <c r="L8" t="inlineStr">
        <is>
          <t>4,19%</t>
        </is>
      </c>
    </row>
    <row r="9">
      <c r="A9" s="5" t="inlineStr">
        <is>
          <t>Währung / Currency</t>
        </is>
      </c>
      <c r="B9" t="inlineStr">
        <is>
          <t>USD</t>
        </is>
      </c>
      <c r="C9" s="5" t="inlineStr">
        <is>
          <t>Kontaktperson / Contact Person</t>
        </is>
      </c>
      <c r="D9" s="5" t="inlineStr"/>
      <c r="E9" t="inlineStr">
        <is>
          <t>-</t>
        </is>
      </c>
      <c r="G9" t="inlineStr">
        <is>
          <t>22.06.2020</t>
        </is>
      </c>
      <c r="H9" t="inlineStr">
        <is>
          <t>Dividend Payout</t>
        </is>
      </c>
      <c r="J9" t="inlineStr">
        <is>
          <t>The Vanguard Group</t>
        </is>
      </c>
      <c r="L9" t="inlineStr">
        <is>
          <t>4,29%</t>
        </is>
      </c>
    </row>
    <row r="10">
      <c r="A10" s="5" t="inlineStr">
        <is>
          <t>Branche / Industry</t>
        </is>
      </c>
      <c r="B10" t="inlineStr">
        <is>
          <t>Oil And Gas</t>
        </is>
      </c>
      <c r="C10" s="5" t="inlineStr">
        <is>
          <t>30.07.2020</t>
        </is>
      </c>
      <c r="D10" s="5" t="inlineStr">
        <is>
          <t>Score Half Year</t>
        </is>
      </c>
      <c r="J10" t="inlineStr">
        <is>
          <t>Chase Nominees Limited</t>
        </is>
      </c>
      <c r="L10" t="inlineStr">
        <is>
          <t>3,35%</t>
        </is>
      </c>
    </row>
    <row r="11">
      <c r="A11" s="5" t="inlineStr">
        <is>
          <t>Sektor / Sector</t>
        </is>
      </c>
      <c r="B11" t="inlineStr">
        <is>
          <t>Energy / Resources</t>
        </is>
      </c>
      <c r="C11" t="inlineStr">
        <is>
          <t>21.09.2020</t>
        </is>
      </c>
      <c r="D11" t="inlineStr">
        <is>
          <t>Dividend Payout</t>
        </is>
      </c>
      <c r="J11" t="inlineStr">
        <is>
          <t>Freefloat</t>
        </is>
      </c>
      <c r="L11" t="inlineStr">
        <is>
          <t>36,82%</t>
        </is>
      </c>
    </row>
    <row r="12">
      <c r="A12" s="5" t="inlineStr">
        <is>
          <t>Typ / Genre</t>
        </is>
      </c>
      <c r="B12" t="inlineStr">
        <is>
          <t>Class A</t>
        </is>
      </c>
      <c r="C12" t="inlineStr">
        <is>
          <t>29.10.2020</t>
        </is>
      </c>
      <c r="D12" t="inlineStr">
        <is>
          <t>Q3 Earnings</t>
        </is>
      </c>
    </row>
    <row r="13">
      <c r="A13" s="5" t="inlineStr">
        <is>
          <t>Adresse / Address</t>
        </is>
      </c>
      <c r="B13" t="inlineStr">
        <is>
          <t>Royal Dutch Shell plcCarel van Bylandtlaan 16  NL-2596 HR The Hague</t>
        </is>
      </c>
    </row>
    <row r="14">
      <c r="A14" s="5" t="inlineStr">
        <is>
          <t>Management</t>
        </is>
      </c>
      <c r="B14" t="inlineStr">
        <is>
          <t>Ben van Beurden, Jessica Uhl, Huibert Vigeveno, Harry Brekelmans, Ronan Cassidy, Donny Ching, Wael Sawan, Maarten Wetselaar</t>
        </is>
      </c>
    </row>
    <row r="15">
      <c r="A15" s="5" t="inlineStr">
        <is>
          <t>Aufsichtsrat / Board</t>
        </is>
      </c>
      <c r="B15" t="inlineStr">
        <is>
          <t>Charles O. Holliday, Gerard Kleisterlee, Ben van Beurden, Jessica Uhl, Neil Carson, Ann Godbehere, Euleen Goh, Catherine J. Hughes, Roberto Setubal, Sir Nigel Sheinwald, Linda G. Stuntz, Gerrit Zalm, Dick Boer, Martina Hund-Mejean</t>
        </is>
      </c>
    </row>
    <row r="16">
      <c r="A16" s="5" t="inlineStr">
        <is>
          <t>Beschreibung</t>
        </is>
      </c>
      <c r="B16" t="inlineStr">
        <is>
          <t>Royal Dutch Shell plc ist eines der weltweit größten Energieunternehmen. Shell ist an Explorations- und Förderprojekten in rund 70 Ländern beteiligt und einer der weltweit größten Vertreiber von Kraft- und Schmierstoffen. Die Förderoperationen werden zumeist über Joint Ventures mit internationalen und nationalen Öl- und Gasunternehmen ausgeführt und sind mit eigenen Infrastrukturen für den Transport versehen. Die Endprodukte des Unternehmens umfassen Treib- und Schmierstoffe, Bitumen sowie Flüssiggas für den Hausgebrauch von Endkunden ebenso wie für die Industrie und das Transportwesen. Shell produziert außerdem Chemikalien und Petrochemikalien für Industriekunden, welche diese zu Plastik, Oberflächen und Reinigern weiterverarbeiten. Zuletzt einigte sich Shell mit der BG Group auf einen Zusammenschluss der Unternehmen: Für die Übernahme des britischen Gasproduzenten soll Shell rund 47 Milliarden Pfund zahlen. Copyright 2014 FINANCE BASE AG</t>
        </is>
      </c>
    </row>
    <row r="17">
      <c r="A17" s="5" t="inlineStr">
        <is>
          <t>Profile</t>
        </is>
      </c>
      <c r="B17" t="inlineStr">
        <is>
          <t>Royal Dutch Shell plc is one of the world's largest energy companies. Shell is involved in exploration and production projects in some 70 countries and one of the world's largest distributor of fuels and lubricants. The funding operations are carried out mostly through joint ventures with international and national oil and gas companies, and are provided with their own infrastructures for transport. The end products of the company include fuels, lubricants, bitumen and liquefied petroleum gas for domestic use by end users as well as for industry and transportation. Shell also produces chemicals and petrochemicals for industrial customers, which they processed into plastic surfaces and cleaners. Most recently, Shell reached an agreement with BG Group to a merger of companies: Shell is to pay around 47 billion pounds for the acquisition of the British gas producer.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row>
    <row r="20">
      <c r="A20" s="5" t="inlineStr">
        <is>
          <t>Umsatz</t>
        </is>
      </c>
      <c r="B20" s="5" t="inlineStr">
        <is>
          <t>Revenue</t>
        </is>
      </c>
      <c r="C20" t="n">
        <v>344877</v>
      </c>
      <c r="D20" t="n">
        <v>388379</v>
      </c>
      <c r="E20" t="n">
        <v>305179</v>
      </c>
      <c r="F20" t="n">
        <v>233591</v>
      </c>
      <c r="G20" t="n">
        <v>264960</v>
      </c>
      <c r="H20" t="n">
        <v>421105</v>
      </c>
      <c r="I20" t="n">
        <v>451235</v>
      </c>
      <c r="J20" t="n">
        <v>467153</v>
      </c>
      <c r="K20" t="n">
        <v>470171</v>
      </c>
      <c r="L20" t="n">
        <v>368056</v>
      </c>
      <c r="M20" t="n">
        <v>278188</v>
      </c>
      <c r="N20" t="n">
        <v>458361</v>
      </c>
      <c r="O20" t="n">
        <v>355782</v>
      </c>
      <c r="P20" t="n">
        <v>318845</v>
      </c>
      <c r="Q20" t="n">
        <v>306731</v>
      </c>
      <c r="R20" t="inlineStr">
        <is>
          <t>-</t>
        </is>
      </c>
    </row>
    <row r="21">
      <c r="A21" s="5" t="inlineStr">
        <is>
          <t>Operatives Ergebnis (EBIT)</t>
        </is>
      </c>
      <c r="B21" s="5" t="inlineStr">
        <is>
          <t>EBIT Earning Before Interest &amp; Tax</t>
        </is>
      </c>
      <c r="C21" t="n">
        <v>26551</v>
      </c>
      <c r="D21" t="n">
        <v>35295</v>
      </c>
      <c r="E21" t="n">
        <v>19706</v>
      </c>
      <c r="F21" t="n">
        <v>5912</v>
      </c>
      <c r="G21" t="n">
        <v>266</v>
      </c>
      <c r="H21" t="n">
        <v>25995</v>
      </c>
      <c r="I21" t="n">
        <v>34145</v>
      </c>
      <c r="J21" t="n">
        <v>46447</v>
      </c>
      <c r="K21" t="n">
        <v>51452</v>
      </c>
      <c r="L21" t="n">
        <v>32197</v>
      </c>
      <c r="M21" t="n">
        <v>19597</v>
      </c>
      <c r="N21" t="n">
        <v>51091</v>
      </c>
      <c r="O21" t="n">
        <v>48986</v>
      </c>
      <c r="P21" t="n">
        <v>44349</v>
      </c>
      <c r="Q21" t="n">
        <v>44464</v>
      </c>
      <c r="R21" t="inlineStr">
        <is>
          <t>-</t>
        </is>
      </c>
    </row>
    <row r="22">
      <c r="A22" s="5" t="inlineStr">
        <is>
          <t>Finanzergebnis</t>
        </is>
      </c>
      <c r="B22" s="5" t="inlineStr">
        <is>
          <t>Financial Result</t>
        </is>
      </c>
      <c r="C22" t="n">
        <v>-1065</v>
      </c>
      <c r="D22" t="n">
        <v>326</v>
      </c>
      <c r="E22" t="n">
        <v>-1576</v>
      </c>
      <c r="F22" t="n">
        <v>-306</v>
      </c>
      <c r="G22" t="n">
        <v>1781</v>
      </c>
      <c r="H22" t="n">
        <v>2319</v>
      </c>
      <c r="I22" t="n">
        <v>-553</v>
      </c>
      <c r="J22" t="n">
        <v>3842</v>
      </c>
      <c r="K22" t="n">
        <v>4208</v>
      </c>
      <c r="L22" t="n">
        <v>3147</v>
      </c>
      <c r="M22" t="n">
        <v>1423</v>
      </c>
      <c r="N22" t="n">
        <v>-271</v>
      </c>
      <c r="O22" t="n">
        <v>1590</v>
      </c>
      <c r="P22" t="n">
        <v>279</v>
      </c>
      <c r="Q22" t="n">
        <v>103</v>
      </c>
      <c r="R22" t="inlineStr">
        <is>
          <t>-</t>
        </is>
      </c>
    </row>
    <row r="23">
      <c r="A23" s="5" t="inlineStr">
        <is>
          <t>Ergebnis vor Steuer (EBT)</t>
        </is>
      </c>
      <c r="B23" s="5" t="inlineStr">
        <is>
          <t>EBT Earning Before Tax</t>
        </is>
      </c>
      <c r="C23" t="n">
        <v>25486</v>
      </c>
      <c r="D23" t="n">
        <v>35621</v>
      </c>
      <c r="E23" t="n">
        <v>18130</v>
      </c>
      <c r="F23" t="n">
        <v>5606</v>
      </c>
      <c r="G23" t="n">
        <v>2047</v>
      </c>
      <c r="H23" t="n">
        <v>28314</v>
      </c>
      <c r="I23" t="n">
        <v>33592</v>
      </c>
      <c r="J23" t="n">
        <v>50289</v>
      </c>
      <c r="K23" t="n">
        <v>55660</v>
      </c>
      <c r="L23" t="n">
        <v>35344</v>
      </c>
      <c r="M23" t="n">
        <v>21020</v>
      </c>
      <c r="N23" t="n">
        <v>50820</v>
      </c>
      <c r="O23" t="n">
        <v>50576</v>
      </c>
      <c r="P23" t="n">
        <v>44628</v>
      </c>
      <c r="Q23" t="n">
        <v>44567</v>
      </c>
      <c r="R23" t="inlineStr">
        <is>
          <t>-</t>
        </is>
      </c>
    </row>
    <row r="24">
      <c r="A24" s="5" t="inlineStr">
        <is>
          <t>Steuern auf Einkommen und Ertrag</t>
        </is>
      </c>
      <c r="B24" s="5" t="inlineStr">
        <is>
          <t>Taxes on income and earnings</t>
        </is>
      </c>
      <c r="C24" t="n">
        <v>9053</v>
      </c>
      <c r="D24" t="n">
        <v>11715</v>
      </c>
      <c r="E24" t="n">
        <v>4695</v>
      </c>
      <c r="F24" t="n">
        <v>829</v>
      </c>
      <c r="G24" t="n">
        <v>-153</v>
      </c>
      <c r="H24" t="n">
        <v>13584</v>
      </c>
      <c r="I24" t="n">
        <v>17066</v>
      </c>
      <c r="J24" t="n">
        <v>23449</v>
      </c>
      <c r="K24" t="n">
        <v>24475</v>
      </c>
      <c r="L24" t="n">
        <v>14870</v>
      </c>
      <c r="M24" t="n">
        <v>8302</v>
      </c>
      <c r="N24" t="n">
        <v>24344</v>
      </c>
      <c r="O24" t="n">
        <v>18650</v>
      </c>
      <c r="P24" t="n">
        <v>18317</v>
      </c>
      <c r="Q24" t="n">
        <v>17999</v>
      </c>
      <c r="R24" t="inlineStr">
        <is>
          <t>-</t>
        </is>
      </c>
    </row>
    <row r="25">
      <c r="A25" s="5" t="inlineStr">
        <is>
          <t>Ergebnis nach Steuer</t>
        </is>
      </c>
      <c r="B25" s="5" t="inlineStr">
        <is>
          <t>Earnings after tax</t>
        </is>
      </c>
      <c r="C25" t="n">
        <v>16433</v>
      </c>
      <c r="D25" t="n">
        <v>23906</v>
      </c>
      <c r="E25" t="n">
        <v>13435</v>
      </c>
      <c r="F25" t="n">
        <v>4777</v>
      </c>
      <c r="G25" t="n">
        <v>2200</v>
      </c>
      <c r="H25" t="n">
        <v>14730</v>
      </c>
      <c r="I25" t="n">
        <v>16526</v>
      </c>
      <c r="J25" t="n">
        <v>26840</v>
      </c>
      <c r="K25" t="n">
        <v>31185</v>
      </c>
      <c r="L25" t="n">
        <v>20474</v>
      </c>
      <c r="M25" t="n">
        <v>12718</v>
      </c>
      <c r="N25" t="n">
        <v>26476</v>
      </c>
      <c r="O25" t="n">
        <v>31926</v>
      </c>
      <c r="P25" t="n">
        <v>26311</v>
      </c>
      <c r="Q25" t="n">
        <v>26568</v>
      </c>
      <c r="R25" t="inlineStr">
        <is>
          <t>-</t>
        </is>
      </c>
    </row>
    <row r="26">
      <c r="A26" s="5" t="inlineStr">
        <is>
          <t>Minderheitenanteil</t>
        </is>
      </c>
      <c r="B26" s="5" t="inlineStr">
        <is>
          <t>Minority Share</t>
        </is>
      </c>
      <c r="C26" t="n">
        <v>-590</v>
      </c>
      <c r="D26" t="n">
        <v>-554</v>
      </c>
      <c r="E26" t="n">
        <v>-458</v>
      </c>
      <c r="F26" t="n">
        <v>-202</v>
      </c>
      <c r="G26" t="n">
        <v>-261</v>
      </c>
      <c r="H26" t="n">
        <v>144</v>
      </c>
      <c r="I26" t="n">
        <v>-155</v>
      </c>
      <c r="J26" t="n">
        <v>-248</v>
      </c>
      <c r="K26" t="n">
        <v>-267</v>
      </c>
      <c r="L26" t="n">
        <v>-347</v>
      </c>
      <c r="M26" t="n">
        <v>-200</v>
      </c>
      <c r="N26" t="n">
        <v>-199</v>
      </c>
      <c r="O26" t="n">
        <v>-595</v>
      </c>
      <c r="P26" t="n">
        <v>-869</v>
      </c>
      <c r="Q26" t="n">
        <v>-950</v>
      </c>
      <c r="R26" t="inlineStr">
        <is>
          <t>-</t>
        </is>
      </c>
    </row>
    <row r="27">
      <c r="A27" s="5" t="inlineStr">
        <is>
          <t>Jahresüberschuss/-fehlbetrag</t>
        </is>
      </c>
      <c r="B27" s="5" t="inlineStr">
        <is>
          <t>Net Profit</t>
        </is>
      </c>
      <c r="C27" t="n">
        <v>15843</v>
      </c>
      <c r="D27" t="n">
        <v>23352</v>
      </c>
      <c r="E27" t="n">
        <v>12977</v>
      </c>
      <c r="F27" t="n">
        <v>4575</v>
      </c>
      <c r="G27" t="n">
        <v>1939</v>
      </c>
      <c r="H27" t="n">
        <v>14874</v>
      </c>
      <c r="I27" t="n">
        <v>16371</v>
      </c>
      <c r="J27" t="n">
        <v>26592</v>
      </c>
      <c r="K27" t="n">
        <v>30918</v>
      </c>
      <c r="L27" t="n">
        <v>20127</v>
      </c>
      <c r="M27" t="n">
        <v>12518</v>
      </c>
      <c r="N27" t="n">
        <v>26277</v>
      </c>
      <c r="O27" t="n">
        <v>31331</v>
      </c>
      <c r="P27" t="n">
        <v>25442</v>
      </c>
      <c r="Q27" t="n">
        <v>25311</v>
      </c>
      <c r="R27" t="inlineStr">
        <is>
          <t>-</t>
        </is>
      </c>
    </row>
    <row r="28">
      <c r="A28" s="5" t="inlineStr">
        <is>
          <t>Summe Umlaufvermögen</t>
        </is>
      </c>
      <c r="B28" s="5" t="inlineStr">
        <is>
          <t>Current Assets</t>
        </is>
      </c>
      <c r="C28" t="n">
        <v>92689</v>
      </c>
      <c r="D28" t="n">
        <v>97482</v>
      </c>
      <c r="E28" t="n">
        <v>95404</v>
      </c>
      <c r="F28" t="n">
        <v>86569</v>
      </c>
      <c r="G28" t="n">
        <v>93358</v>
      </c>
      <c r="H28" t="n">
        <v>99778</v>
      </c>
      <c r="I28" t="n">
        <v>103343</v>
      </c>
      <c r="J28" t="n">
        <v>114734</v>
      </c>
      <c r="K28" t="n">
        <v>119777</v>
      </c>
      <c r="L28" t="n">
        <v>112894</v>
      </c>
      <c r="M28" t="n">
        <v>96457</v>
      </c>
      <c r="N28" t="n">
        <v>116570</v>
      </c>
      <c r="O28" t="n">
        <v>115397</v>
      </c>
      <c r="P28" t="n">
        <v>91885</v>
      </c>
      <c r="Q28" t="n">
        <v>97892</v>
      </c>
      <c r="R28" t="inlineStr">
        <is>
          <t>-</t>
        </is>
      </c>
    </row>
    <row r="29">
      <c r="A29" s="5" t="inlineStr">
        <is>
          <t>Summe Anlagevermögen</t>
        </is>
      </c>
      <c r="B29" s="5" t="inlineStr">
        <is>
          <t>Fixed Assets</t>
        </is>
      </c>
      <c r="C29" t="n">
        <v>311647</v>
      </c>
      <c r="D29" t="n">
        <v>301712</v>
      </c>
      <c r="E29" t="n">
        <v>311693</v>
      </c>
      <c r="F29" t="n">
        <v>324706</v>
      </c>
      <c r="G29" t="n">
        <v>246799</v>
      </c>
      <c r="H29" t="n">
        <v>253338</v>
      </c>
      <c r="I29" t="n">
        <v>254169</v>
      </c>
      <c r="J29" t="n">
        <v>245591</v>
      </c>
      <c r="K29" t="n">
        <v>225480</v>
      </c>
      <c r="L29" t="n">
        <v>209666</v>
      </c>
      <c r="M29" t="n">
        <v>195724</v>
      </c>
      <c r="N29" t="n">
        <v>165831</v>
      </c>
      <c r="O29" t="n">
        <v>154073</v>
      </c>
      <c r="P29" t="n">
        <v>143391</v>
      </c>
      <c r="Q29" t="n">
        <v>121624</v>
      </c>
      <c r="R29" t="inlineStr">
        <is>
          <t>-</t>
        </is>
      </c>
    </row>
    <row r="30">
      <c r="A30" s="5" t="inlineStr">
        <is>
          <t>Summe Aktiva</t>
        </is>
      </c>
      <c r="B30" s="5" t="inlineStr">
        <is>
          <t>Total Assets</t>
        </is>
      </c>
      <c r="C30" t="n">
        <v>404336</v>
      </c>
      <c r="D30" t="n">
        <v>399194</v>
      </c>
      <c r="E30" t="n">
        <v>407097</v>
      </c>
      <c r="F30" t="n">
        <v>411275</v>
      </c>
      <c r="G30" t="n">
        <v>340157</v>
      </c>
      <c r="H30" t="n">
        <v>353116</v>
      </c>
      <c r="I30" t="n">
        <v>357512</v>
      </c>
      <c r="J30" t="n">
        <v>360325</v>
      </c>
      <c r="K30" t="n">
        <v>345257</v>
      </c>
      <c r="L30" t="n">
        <v>322560</v>
      </c>
      <c r="M30" t="n">
        <v>292181</v>
      </c>
      <c r="N30" t="n">
        <v>282401</v>
      </c>
      <c r="O30" t="n">
        <v>269470</v>
      </c>
      <c r="P30" t="n">
        <v>235276</v>
      </c>
      <c r="Q30" t="n">
        <v>219516</v>
      </c>
      <c r="R30" t="inlineStr">
        <is>
          <t>-</t>
        </is>
      </c>
    </row>
    <row r="31">
      <c r="A31" s="5" t="inlineStr">
        <is>
          <t>Summe kurzfristiges Fremdkapital</t>
        </is>
      </c>
      <c r="B31" s="5" t="inlineStr">
        <is>
          <t>Short-Term Debt</t>
        </is>
      </c>
      <c r="C31" t="n">
        <v>79625</v>
      </c>
      <c r="D31" t="n">
        <v>77813</v>
      </c>
      <c r="E31" t="n">
        <v>79767</v>
      </c>
      <c r="F31" t="n">
        <v>73825</v>
      </c>
      <c r="G31" t="n">
        <v>70948</v>
      </c>
      <c r="H31" t="n">
        <v>86212</v>
      </c>
      <c r="I31" t="n">
        <v>93258</v>
      </c>
      <c r="J31" t="n">
        <v>96979</v>
      </c>
      <c r="K31" t="n">
        <v>102659</v>
      </c>
      <c r="L31" t="n">
        <v>100552</v>
      </c>
      <c r="M31" t="n">
        <v>84789</v>
      </c>
      <c r="N31" t="n">
        <v>105529</v>
      </c>
      <c r="O31" t="n">
        <v>94384</v>
      </c>
      <c r="P31" t="n">
        <v>76748</v>
      </c>
      <c r="Q31" t="n">
        <v>84964</v>
      </c>
      <c r="R31" t="inlineStr">
        <is>
          <t>-</t>
        </is>
      </c>
    </row>
    <row r="32">
      <c r="A32" s="5" t="inlineStr">
        <is>
          <t>Summe langfristiges Fremdkapital</t>
        </is>
      </c>
      <c r="B32" s="5" t="inlineStr">
        <is>
          <t>Long-Term Debt</t>
        </is>
      </c>
      <c r="C32" t="n">
        <v>134249</v>
      </c>
      <c r="D32" t="n">
        <v>118847</v>
      </c>
      <c r="E32" t="n">
        <v>129518</v>
      </c>
      <c r="F32" t="n">
        <v>148939</v>
      </c>
      <c r="G32" t="n">
        <v>105088</v>
      </c>
      <c r="H32" t="n">
        <v>94118</v>
      </c>
      <c r="I32" t="n">
        <v>83106</v>
      </c>
      <c r="J32" t="n">
        <v>73419</v>
      </c>
      <c r="K32" t="n">
        <v>71595</v>
      </c>
      <c r="L32" t="n">
        <v>72228</v>
      </c>
      <c r="M32" t="n">
        <v>69257</v>
      </c>
      <c r="N32" t="n">
        <v>48006</v>
      </c>
      <c r="O32" t="n">
        <v>49118</v>
      </c>
      <c r="P32" t="n">
        <v>43583</v>
      </c>
      <c r="Q32" t="n">
        <v>36628</v>
      </c>
      <c r="R32" t="inlineStr">
        <is>
          <t>-</t>
        </is>
      </c>
    </row>
    <row r="33">
      <c r="A33" s="5" t="inlineStr">
        <is>
          <t>Summe Fremdkapital</t>
        </is>
      </c>
      <c r="B33" s="5" t="inlineStr">
        <is>
          <t>Total Liabilities</t>
        </is>
      </c>
      <c r="C33" t="n">
        <v>213873</v>
      </c>
      <c r="D33" t="n">
        <v>196660</v>
      </c>
      <c r="E33" t="n">
        <v>209285</v>
      </c>
      <c r="F33" t="n">
        <v>222764</v>
      </c>
      <c r="G33" t="n">
        <v>176036</v>
      </c>
      <c r="H33" t="n">
        <v>180330</v>
      </c>
      <c r="I33" t="n">
        <v>176364</v>
      </c>
      <c r="J33" t="n">
        <v>170398</v>
      </c>
      <c r="K33" t="n">
        <v>174254</v>
      </c>
      <c r="L33" t="n">
        <v>172780</v>
      </c>
      <c r="M33" t="n">
        <v>154046</v>
      </c>
      <c r="N33" t="n">
        <v>153535</v>
      </c>
      <c r="O33" t="n">
        <v>143502</v>
      </c>
      <c r="P33" t="n">
        <v>120331</v>
      </c>
      <c r="Q33" t="n">
        <v>121592</v>
      </c>
      <c r="R33" t="inlineStr">
        <is>
          <t>-</t>
        </is>
      </c>
    </row>
    <row r="34">
      <c r="A34" s="5" t="inlineStr">
        <is>
          <t>Minderheitenanteil</t>
        </is>
      </c>
      <c r="B34" s="5" t="inlineStr">
        <is>
          <t>Minority Share</t>
        </is>
      </c>
      <c r="C34" t="n">
        <v>3987</v>
      </c>
      <c r="D34" t="n">
        <v>3888</v>
      </c>
      <c r="E34" t="n">
        <v>3456</v>
      </c>
      <c r="F34" t="n">
        <v>1865</v>
      </c>
      <c r="G34" t="n">
        <v>1245</v>
      </c>
      <c r="H34" t="n">
        <v>820</v>
      </c>
      <c r="I34" t="n">
        <v>1101</v>
      </c>
      <c r="J34" t="n">
        <v>1433</v>
      </c>
      <c r="K34" t="n">
        <v>1486</v>
      </c>
      <c r="L34" t="n">
        <v>1767</v>
      </c>
      <c r="M34" t="n">
        <v>1704</v>
      </c>
      <c r="N34" t="n">
        <v>1581</v>
      </c>
      <c r="O34" t="n">
        <v>2008</v>
      </c>
      <c r="P34" t="n">
        <v>9219</v>
      </c>
      <c r="Q34" t="n">
        <v>7000</v>
      </c>
      <c r="R34" t="inlineStr">
        <is>
          <t>-</t>
        </is>
      </c>
    </row>
    <row r="35">
      <c r="A35" s="5" t="inlineStr">
        <is>
          <t>Summe Eigenkapital</t>
        </is>
      </c>
      <c r="B35" s="5" t="inlineStr">
        <is>
          <t>Equity</t>
        </is>
      </c>
      <c r="C35" t="n">
        <v>186476</v>
      </c>
      <c r="D35" t="n">
        <v>198646</v>
      </c>
      <c r="E35" t="n">
        <v>194356</v>
      </c>
      <c r="F35" t="n">
        <v>186646</v>
      </c>
      <c r="G35" t="n">
        <v>162876</v>
      </c>
      <c r="H35" t="n">
        <v>171966</v>
      </c>
      <c r="I35" t="n">
        <v>180047</v>
      </c>
      <c r="J35" t="n">
        <v>188494</v>
      </c>
      <c r="K35" t="n">
        <v>169517</v>
      </c>
      <c r="L35" t="n">
        <v>148013</v>
      </c>
      <c r="M35" t="n">
        <v>136431</v>
      </c>
      <c r="N35" t="n">
        <v>127285</v>
      </c>
      <c r="O35" t="n">
        <v>123960</v>
      </c>
      <c r="P35" t="n">
        <v>105726</v>
      </c>
      <c r="Q35" t="n">
        <v>90924</v>
      </c>
      <c r="R35" t="inlineStr">
        <is>
          <t>-</t>
        </is>
      </c>
    </row>
    <row r="36">
      <c r="A36" s="5" t="inlineStr">
        <is>
          <t>Summe Passiva</t>
        </is>
      </c>
      <c r="B36" s="5" t="inlineStr">
        <is>
          <t>Liabilities &amp; Shareholder Equity</t>
        </is>
      </c>
      <c r="C36" t="n">
        <v>404336</v>
      </c>
      <c r="D36" t="n">
        <v>399194</v>
      </c>
      <c r="E36" t="n">
        <v>407097</v>
      </c>
      <c r="F36" t="n">
        <v>411275</v>
      </c>
      <c r="G36" t="n">
        <v>340157</v>
      </c>
      <c r="H36" t="n">
        <v>353116</v>
      </c>
      <c r="I36" t="n">
        <v>357512</v>
      </c>
      <c r="J36" t="n">
        <v>360325</v>
      </c>
      <c r="K36" t="n">
        <v>345257</v>
      </c>
      <c r="L36" t="n">
        <v>322560</v>
      </c>
      <c r="M36" t="n">
        <v>292181</v>
      </c>
      <c r="N36" t="n">
        <v>282401</v>
      </c>
      <c r="O36" t="n">
        <v>269470</v>
      </c>
      <c r="P36" t="n">
        <v>235276</v>
      </c>
      <c r="Q36" t="n">
        <v>219516</v>
      </c>
      <c r="R36" t="inlineStr">
        <is>
          <t>-</t>
        </is>
      </c>
    </row>
    <row r="37">
      <c r="A37" s="5" t="inlineStr">
        <is>
          <t>Mio.Aktien im Umlauf</t>
        </is>
      </c>
      <c r="B37" s="5" t="inlineStr">
        <is>
          <t>Million shares outstanding</t>
        </is>
      </c>
      <c r="C37" t="n">
        <v>7881</v>
      </c>
      <c r="D37" t="n">
        <v>8217</v>
      </c>
      <c r="E37" t="n">
        <v>8343</v>
      </c>
      <c r="F37" t="n">
        <v>8174</v>
      </c>
      <c r="G37" t="n">
        <v>6431</v>
      </c>
      <c r="H37" t="n">
        <v>6295</v>
      </c>
      <c r="I37" t="n">
        <v>6295</v>
      </c>
      <c r="J37" t="n">
        <v>6306</v>
      </c>
      <c r="K37" t="n">
        <v>6220</v>
      </c>
      <c r="L37" t="n">
        <v>6154</v>
      </c>
      <c r="M37" t="n">
        <v>6129</v>
      </c>
      <c r="N37" t="n">
        <v>6122</v>
      </c>
      <c r="O37" t="n">
        <v>6837</v>
      </c>
      <c r="P37" t="n">
        <v>6837</v>
      </c>
      <c r="Q37" t="n">
        <v>6695</v>
      </c>
      <c r="R37" t="inlineStr">
        <is>
          <t>-</t>
        </is>
      </c>
    </row>
    <row r="38">
      <c r="A38" s="5" t="inlineStr">
        <is>
          <t>Mio.Aktien im Umlauf</t>
        </is>
      </c>
      <c r="B38" s="5" t="inlineStr">
        <is>
          <t>Million shares outstanding</t>
        </is>
      </c>
      <c r="C38" t="n">
        <v>4152</v>
      </c>
      <c r="D38" t="n">
        <v>4472</v>
      </c>
      <c r="E38" t="n">
        <v>4597</v>
      </c>
      <c r="F38" t="n">
        <v>4429</v>
      </c>
      <c r="G38" t="n">
        <v>3991</v>
      </c>
      <c r="H38" t="n">
        <v>3867</v>
      </c>
      <c r="I38" t="n">
        <v>3838</v>
      </c>
      <c r="J38" t="n">
        <v>3707</v>
      </c>
      <c r="K38" t="n">
        <v>3581</v>
      </c>
      <c r="L38" t="inlineStr">
        <is>
          <t>-</t>
        </is>
      </c>
      <c r="M38" t="inlineStr">
        <is>
          <t>-</t>
        </is>
      </c>
      <c r="N38" t="inlineStr">
        <is>
          <t>-</t>
        </is>
      </c>
      <c r="O38" t="inlineStr">
        <is>
          <t>-</t>
        </is>
      </c>
      <c r="P38" t="inlineStr">
        <is>
          <t>-</t>
        </is>
      </c>
      <c r="Q38" t="inlineStr">
        <is>
          <t>-</t>
        </is>
      </c>
      <c r="R38" t="inlineStr">
        <is>
          <t>-</t>
        </is>
      </c>
    </row>
    <row r="39">
      <c r="A39" s="5" t="inlineStr">
        <is>
          <t>Ergebnis je Aktie (brutto)</t>
        </is>
      </c>
      <c r="B39" s="5" t="inlineStr">
        <is>
          <t>Earnings per share</t>
        </is>
      </c>
      <c r="C39" t="n">
        <v>3.23</v>
      </c>
      <c r="D39" t="n">
        <v>4.33</v>
      </c>
      <c r="E39" t="n">
        <v>2.17</v>
      </c>
      <c r="F39" t="n">
        <v>0.6899999999999999</v>
      </c>
      <c r="G39" t="n">
        <v>0.32</v>
      </c>
      <c r="H39" t="n">
        <v>4.5</v>
      </c>
      <c r="I39" t="n">
        <v>5.34</v>
      </c>
      <c r="J39" t="n">
        <v>7.97</v>
      </c>
      <c r="K39" t="n">
        <v>8.949999999999999</v>
      </c>
      <c r="L39" t="n">
        <v>5.74</v>
      </c>
      <c r="M39" t="n">
        <v>3.43</v>
      </c>
      <c r="N39" t="n">
        <v>8.300000000000001</v>
      </c>
      <c r="O39" t="n">
        <v>7.4</v>
      </c>
      <c r="P39" t="n">
        <v>6.53</v>
      </c>
      <c r="Q39" t="n">
        <v>6.66</v>
      </c>
      <c r="R39" t="inlineStr">
        <is>
          <t>-</t>
        </is>
      </c>
    </row>
    <row r="40">
      <c r="A40" s="5" t="inlineStr">
        <is>
          <t>Ergebnis je Aktie (unverwässert)</t>
        </is>
      </c>
      <c r="B40" s="5" t="inlineStr">
        <is>
          <t>Basic Earnings per share</t>
        </is>
      </c>
      <c r="C40" t="n">
        <v>1.97</v>
      </c>
      <c r="D40" t="n">
        <v>2.82</v>
      </c>
      <c r="E40" t="n">
        <v>1.58</v>
      </c>
      <c r="F40" t="n">
        <v>0.58</v>
      </c>
      <c r="G40" t="n">
        <v>0.31</v>
      </c>
      <c r="H40" t="n">
        <v>2.36</v>
      </c>
      <c r="I40" t="n">
        <v>2.6</v>
      </c>
      <c r="J40" t="n">
        <v>4.25</v>
      </c>
      <c r="K40" t="n">
        <v>4.98</v>
      </c>
      <c r="L40" t="n">
        <v>3.28</v>
      </c>
      <c r="M40" t="n">
        <v>2.04</v>
      </c>
      <c r="N40" t="n">
        <v>4.27</v>
      </c>
      <c r="O40" t="n">
        <v>5</v>
      </c>
      <c r="P40" t="n">
        <v>3.97</v>
      </c>
      <c r="Q40" t="n">
        <v>3.79</v>
      </c>
      <c r="R40" t="inlineStr">
        <is>
          <t>-</t>
        </is>
      </c>
    </row>
    <row r="41">
      <c r="A41" s="5" t="inlineStr">
        <is>
          <t>Ergebnis je Aktie (verwässert)</t>
        </is>
      </c>
      <c r="B41" s="5" t="inlineStr">
        <is>
          <t>Diluted Earnings per share</t>
        </is>
      </c>
      <c r="C41" t="n">
        <v>1.95</v>
      </c>
      <c r="D41" t="n">
        <v>2.8</v>
      </c>
      <c r="E41" t="n">
        <v>1.56</v>
      </c>
      <c r="F41" t="n">
        <v>0.58</v>
      </c>
      <c r="G41" t="n">
        <v>0.3</v>
      </c>
      <c r="H41" t="n">
        <v>2.36</v>
      </c>
      <c r="I41" t="n">
        <v>2.6</v>
      </c>
      <c r="J41" t="n">
        <v>4.24</v>
      </c>
      <c r="K41" t="n">
        <v>4.97</v>
      </c>
      <c r="L41" t="n">
        <v>3.28</v>
      </c>
      <c r="M41" t="n">
        <v>2.04</v>
      </c>
      <c r="N41" t="n">
        <v>4.26</v>
      </c>
      <c r="O41" t="n">
        <v>4.99</v>
      </c>
      <c r="P41" t="n">
        <v>3.95</v>
      </c>
      <c r="Q41" t="n">
        <v>3.78</v>
      </c>
      <c r="R41" t="inlineStr">
        <is>
          <t>-</t>
        </is>
      </c>
    </row>
    <row r="42">
      <c r="A42" s="5" t="inlineStr">
        <is>
          <t>Dividende je Aktie</t>
        </is>
      </c>
      <c r="B42" s="5" t="inlineStr">
        <is>
          <t>Dividend per share</t>
        </is>
      </c>
      <c r="C42" t="n">
        <v>1.88</v>
      </c>
      <c r="D42" t="n">
        <v>1.88</v>
      </c>
      <c r="E42" t="n">
        <v>1.88</v>
      </c>
      <c r="F42" t="n">
        <v>1.88</v>
      </c>
      <c r="G42" t="n">
        <v>1.88</v>
      </c>
      <c r="H42" t="n">
        <v>1.88</v>
      </c>
      <c r="I42" t="n">
        <v>1.8</v>
      </c>
      <c r="J42" t="n">
        <v>1.72</v>
      </c>
      <c r="K42" t="n">
        <v>1.68</v>
      </c>
      <c r="L42" t="n">
        <v>1.68</v>
      </c>
      <c r="M42" t="n">
        <v>1.66</v>
      </c>
      <c r="N42" t="n">
        <v>1.6</v>
      </c>
      <c r="O42" t="n">
        <v>1.44</v>
      </c>
      <c r="P42" t="n">
        <v>1.27</v>
      </c>
      <c r="Q42" t="n">
        <v>1.13</v>
      </c>
      <c r="R42" t="inlineStr">
        <is>
          <t>-</t>
        </is>
      </c>
    </row>
    <row r="43">
      <c r="A43" s="5" t="inlineStr">
        <is>
          <t>Dividendenausschüttung in Mio</t>
        </is>
      </c>
      <c r="B43" s="5" t="inlineStr">
        <is>
          <t>Dividend Payment in M</t>
        </is>
      </c>
      <c r="C43" t="n">
        <v>15198</v>
      </c>
      <c r="D43" t="n">
        <v>15675</v>
      </c>
      <c r="E43" t="n">
        <v>10877</v>
      </c>
      <c r="F43" t="n">
        <v>9677</v>
      </c>
      <c r="G43" t="n">
        <v>9370</v>
      </c>
      <c r="H43" t="n">
        <v>9444</v>
      </c>
      <c r="I43" t="n">
        <v>7450</v>
      </c>
      <c r="J43" t="n">
        <v>7682</v>
      </c>
      <c r="K43" t="n">
        <v>7315</v>
      </c>
      <c r="L43" t="n">
        <v>9979</v>
      </c>
      <c r="M43" t="n">
        <v>10717</v>
      </c>
      <c r="N43" t="n">
        <v>9841</v>
      </c>
      <c r="O43" t="n">
        <v>9204</v>
      </c>
      <c r="P43" t="n">
        <v>8431</v>
      </c>
      <c r="Q43" t="n">
        <v>10849</v>
      </c>
      <c r="R43" t="n">
        <v>7655</v>
      </c>
    </row>
    <row r="44">
      <c r="A44" s="5" t="inlineStr">
        <is>
          <t>Umsatz</t>
        </is>
      </c>
      <c r="B44" s="5" t="inlineStr">
        <is>
          <t>Revenue</t>
        </is>
      </c>
      <c r="C44" t="n">
        <v>43.76</v>
      </c>
      <c r="D44" t="n">
        <v>47.26</v>
      </c>
      <c r="E44" t="n">
        <v>36.58</v>
      </c>
      <c r="F44" t="n">
        <v>28.58</v>
      </c>
      <c r="G44" t="n">
        <v>41.2</v>
      </c>
      <c r="H44" t="n">
        <v>66.89</v>
      </c>
      <c r="I44" t="n">
        <v>71.68000000000001</v>
      </c>
      <c r="J44" t="n">
        <v>74.08</v>
      </c>
      <c r="K44" t="n">
        <v>75.59</v>
      </c>
      <c r="L44" t="n">
        <v>59.81</v>
      </c>
      <c r="M44" t="n">
        <v>45.39</v>
      </c>
      <c r="N44" t="n">
        <v>74.87</v>
      </c>
      <c r="O44" t="n">
        <v>52.04</v>
      </c>
      <c r="P44" t="n">
        <v>46.64</v>
      </c>
      <c r="Q44" t="n">
        <v>45.82</v>
      </c>
      <c r="R44" t="inlineStr">
        <is>
          <t>-</t>
        </is>
      </c>
    </row>
    <row r="45">
      <c r="A45" s="5" t="inlineStr">
        <is>
          <t>Buchwert je Aktie</t>
        </is>
      </c>
      <c r="B45" s="5" t="inlineStr">
        <is>
          <t>Book value per share</t>
        </is>
      </c>
      <c r="C45" t="n">
        <v>24.17</v>
      </c>
      <c r="D45" t="n">
        <v>24.65</v>
      </c>
      <c r="E45" t="n">
        <v>23.71</v>
      </c>
      <c r="F45" t="n">
        <v>23.06</v>
      </c>
      <c r="G45" t="n">
        <v>25.52</v>
      </c>
      <c r="H45" t="n">
        <v>27.45</v>
      </c>
      <c r="I45" t="n">
        <v>28.77</v>
      </c>
      <c r="J45" t="n">
        <v>30.12</v>
      </c>
      <c r="K45" t="n">
        <v>27.49</v>
      </c>
      <c r="L45" t="n">
        <v>24.34</v>
      </c>
      <c r="M45" t="n">
        <v>22.54</v>
      </c>
      <c r="N45" t="n">
        <v>21.05</v>
      </c>
      <c r="O45" t="n">
        <v>18.43</v>
      </c>
      <c r="P45" t="n">
        <v>16.81</v>
      </c>
      <c r="Q45" t="n">
        <v>14.63</v>
      </c>
      <c r="R45" t="inlineStr">
        <is>
          <t>-</t>
        </is>
      </c>
    </row>
    <row r="46">
      <c r="A46" s="5" t="inlineStr">
        <is>
          <t>Cashflow je Aktie</t>
        </is>
      </c>
      <c r="B46" s="5" t="inlineStr">
        <is>
          <t>Cashflow per share</t>
        </is>
      </c>
      <c r="C46" t="n">
        <v>5.35</v>
      </c>
      <c r="D46" t="n">
        <v>6.46</v>
      </c>
      <c r="E46" t="n">
        <v>4.27</v>
      </c>
      <c r="F46" t="n">
        <v>2.52</v>
      </c>
      <c r="G46" t="n">
        <v>4.64</v>
      </c>
      <c r="H46" t="n">
        <v>7.16</v>
      </c>
      <c r="I46" t="n">
        <v>6.42</v>
      </c>
      <c r="J46" t="n">
        <v>7.32</v>
      </c>
      <c r="K46" t="n">
        <v>5.91</v>
      </c>
      <c r="L46" t="n">
        <v>4.44</v>
      </c>
      <c r="M46" t="n">
        <v>3.51</v>
      </c>
      <c r="N46" t="n">
        <v>7.17</v>
      </c>
      <c r="O46" t="n">
        <v>5.04</v>
      </c>
      <c r="P46" t="n">
        <v>4.64</v>
      </c>
      <c r="Q46" t="n">
        <v>4.5</v>
      </c>
      <c r="R46" t="inlineStr">
        <is>
          <t>-</t>
        </is>
      </c>
    </row>
    <row r="47">
      <c r="A47" s="5" t="inlineStr">
        <is>
          <t>Bilanzsumme je Aktie</t>
        </is>
      </c>
      <c r="B47" s="5" t="inlineStr">
        <is>
          <t>Total assets per share</t>
        </is>
      </c>
      <c r="C47" t="n">
        <v>51.3</v>
      </c>
      <c r="D47" t="n">
        <v>48.58</v>
      </c>
      <c r="E47" t="n">
        <v>48.8</v>
      </c>
      <c r="F47" t="n">
        <v>50.31</v>
      </c>
      <c r="G47" t="n">
        <v>52.89</v>
      </c>
      <c r="H47" t="n">
        <v>56.09</v>
      </c>
      <c r="I47" t="n">
        <v>56.79</v>
      </c>
      <c r="J47" t="n">
        <v>57.14</v>
      </c>
      <c r="K47" t="n">
        <v>55.51</v>
      </c>
      <c r="L47" t="n">
        <v>52.41</v>
      </c>
      <c r="M47" t="n">
        <v>47.67</v>
      </c>
      <c r="N47" t="n">
        <v>46.13</v>
      </c>
      <c r="O47" t="n">
        <v>39.42</v>
      </c>
      <c r="P47" t="n">
        <v>34.41</v>
      </c>
      <c r="Q47" t="n">
        <v>32.79</v>
      </c>
      <c r="R47" t="inlineStr">
        <is>
          <t>-</t>
        </is>
      </c>
    </row>
    <row r="48">
      <c r="A48" s="5" t="inlineStr">
        <is>
          <t>Personal am Ende des Jahres</t>
        </is>
      </c>
      <c r="B48" s="5" t="inlineStr">
        <is>
          <t>Staff at the end of year</t>
        </is>
      </c>
      <c r="C48" t="n">
        <v>83000</v>
      </c>
      <c r="D48" t="n">
        <v>81000</v>
      </c>
      <c r="E48" t="n">
        <v>84000</v>
      </c>
      <c r="F48" t="n">
        <v>89000</v>
      </c>
      <c r="G48" t="n">
        <v>90000</v>
      </c>
      <c r="H48" t="n">
        <v>94000</v>
      </c>
      <c r="I48" t="n">
        <v>92000</v>
      </c>
      <c r="J48" t="n">
        <v>87000</v>
      </c>
      <c r="K48" t="n">
        <v>90000</v>
      </c>
      <c r="L48" t="n">
        <v>97000</v>
      </c>
      <c r="M48" t="n">
        <v>101000</v>
      </c>
      <c r="N48" t="n">
        <v>102000</v>
      </c>
      <c r="O48" t="n">
        <v>104000</v>
      </c>
      <c r="P48" t="n">
        <v>108000</v>
      </c>
      <c r="Q48" t="n">
        <v>109000</v>
      </c>
      <c r="R48" t="inlineStr">
        <is>
          <t>-</t>
        </is>
      </c>
    </row>
    <row r="49">
      <c r="A49" s="5" t="inlineStr">
        <is>
          <t>Personalaufwand in Mio. USD</t>
        </is>
      </c>
      <c r="B49" s="5" t="inlineStr">
        <is>
          <t>Personnel expenses in M</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row>
    <row r="50">
      <c r="A50" s="5" t="inlineStr">
        <is>
          <t>Aufwand je Mitarbeiter in USD</t>
        </is>
      </c>
      <c r="B50" s="5" t="inlineStr">
        <is>
          <t>Effort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row>
    <row r="51">
      <c r="A51" s="5" t="inlineStr">
        <is>
          <t>Umsatz je Aktie</t>
        </is>
      </c>
      <c r="B51" s="5" t="inlineStr">
        <is>
          <t>Revenue per share</t>
        </is>
      </c>
      <c r="C51" t="n">
        <v>4160000</v>
      </c>
      <c r="D51" t="n">
        <v>4790000</v>
      </c>
      <c r="E51" t="n">
        <v>3630000</v>
      </c>
      <c r="F51" t="n">
        <v>2620000</v>
      </c>
      <c r="G51" t="n">
        <v>3020000</v>
      </c>
      <c r="H51" t="n">
        <v>4480000</v>
      </c>
      <c r="I51" t="n">
        <v>5000000</v>
      </c>
      <c r="J51" t="n">
        <v>5370000</v>
      </c>
      <c r="K51" t="n">
        <v>5220000</v>
      </c>
      <c r="L51" t="n">
        <v>3900000</v>
      </c>
      <c r="M51" t="n">
        <v>2820000</v>
      </c>
      <c r="N51" t="n">
        <v>4490000</v>
      </c>
      <c r="O51" t="n">
        <v>3420000</v>
      </c>
      <c r="P51" t="n">
        <v>2950000</v>
      </c>
      <c r="Q51" t="n">
        <v>2810000</v>
      </c>
      <c r="R51" t="inlineStr">
        <is>
          <t>-</t>
        </is>
      </c>
    </row>
    <row r="52">
      <c r="A52" s="5" t="inlineStr">
        <is>
          <t>Bruttoergebnis je Mitarbeiter in USD</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row>
    <row r="53">
      <c r="A53" s="5" t="inlineStr">
        <is>
          <t>Gewinn je Mitarbeiter in USD</t>
        </is>
      </c>
      <c r="B53" s="5" t="inlineStr">
        <is>
          <t>Earnings per employee</t>
        </is>
      </c>
      <c r="C53" t="n">
        <v>190880</v>
      </c>
      <c r="D53" t="n">
        <v>288296</v>
      </c>
      <c r="E53" t="n">
        <v>154488</v>
      </c>
      <c r="F53" t="n">
        <v>51404</v>
      </c>
      <c r="G53" t="n">
        <v>21544</v>
      </c>
      <c r="H53" t="n">
        <v>158234</v>
      </c>
      <c r="I53" t="n">
        <v>177946</v>
      </c>
      <c r="J53" t="n">
        <v>305655</v>
      </c>
      <c r="K53" t="n">
        <v>343533</v>
      </c>
      <c r="L53" t="n">
        <v>207495</v>
      </c>
      <c r="M53" t="n">
        <v>123941</v>
      </c>
      <c r="N53" t="n">
        <v>257618</v>
      </c>
      <c r="O53" t="n">
        <v>301260</v>
      </c>
      <c r="P53" t="n">
        <v>235574</v>
      </c>
      <c r="Q53" t="n">
        <v>232211</v>
      </c>
      <c r="R53" t="inlineStr">
        <is>
          <t>-</t>
        </is>
      </c>
    </row>
    <row r="54">
      <c r="A54" s="5" t="inlineStr">
        <is>
          <t>KGV (Kurs/Gewinn)</t>
        </is>
      </c>
      <c r="B54" s="5" t="inlineStr">
        <is>
          <t>PE (price/earnings)</t>
        </is>
      </c>
      <c r="C54" t="n">
        <v>29.9</v>
      </c>
      <c r="D54" t="n">
        <v>10.4</v>
      </c>
      <c r="E54" t="n">
        <v>21.1</v>
      </c>
      <c r="F54" t="n">
        <v>47.4</v>
      </c>
      <c r="G54" t="n">
        <v>74.40000000000001</v>
      </c>
      <c r="H54" t="n">
        <v>14.3</v>
      </c>
      <c r="I54" t="n">
        <v>13.8</v>
      </c>
      <c r="J54" t="n">
        <v>8.300000000000001</v>
      </c>
      <c r="K54" t="n">
        <v>7.3</v>
      </c>
      <c r="L54" t="n">
        <v>9.800000000000001</v>
      </c>
      <c r="M54" t="n">
        <v>13.4</v>
      </c>
      <c r="N54" t="n">
        <v>5.9</v>
      </c>
      <c r="O54" t="n">
        <v>8.5</v>
      </c>
      <c r="P54" t="n">
        <v>9.9</v>
      </c>
      <c r="Q54" t="n">
        <v>10</v>
      </c>
      <c r="R54" t="inlineStr">
        <is>
          <t>-</t>
        </is>
      </c>
    </row>
    <row r="55">
      <c r="A55" s="5" t="inlineStr">
        <is>
          <t>KUV (Kurs/Umsatz)</t>
        </is>
      </c>
      <c r="B55" s="5" t="inlineStr">
        <is>
          <t>PS (price/sales)</t>
        </is>
      </c>
      <c r="C55" t="n">
        <v>1.35</v>
      </c>
      <c r="D55" t="n">
        <v>0.62</v>
      </c>
      <c r="E55" t="n">
        <v>0.91</v>
      </c>
      <c r="F55" t="n">
        <v>0.96</v>
      </c>
      <c r="G55" t="n">
        <v>0.5600000000000001</v>
      </c>
      <c r="H55" t="n">
        <v>0.5</v>
      </c>
      <c r="I55" t="n">
        <v>0.5</v>
      </c>
      <c r="J55" t="n">
        <v>0.48</v>
      </c>
      <c r="K55" t="n">
        <v>0.48</v>
      </c>
      <c r="L55" t="n">
        <v>0.54</v>
      </c>
      <c r="M55" t="n">
        <v>0.6</v>
      </c>
      <c r="N55" t="n">
        <v>0.34</v>
      </c>
      <c r="O55" t="n">
        <v>0.8100000000000001</v>
      </c>
      <c r="P55" t="n">
        <v>0.84</v>
      </c>
      <c r="Q55" t="n">
        <v>0.83</v>
      </c>
      <c r="R55" t="inlineStr">
        <is>
          <t>-</t>
        </is>
      </c>
    </row>
    <row r="56">
      <c r="A56" s="5" t="inlineStr">
        <is>
          <t>KBV (Kurs/Buchwert)</t>
        </is>
      </c>
      <c r="B56" s="5" t="inlineStr">
        <is>
          <t>PB (price/book value)</t>
        </is>
      </c>
      <c r="C56" t="n">
        <v>2.49</v>
      </c>
      <c r="D56" t="n">
        <v>1.21</v>
      </c>
      <c r="E56" t="n">
        <v>1.43</v>
      </c>
      <c r="F56" t="n">
        <v>1.2</v>
      </c>
      <c r="G56" t="n">
        <v>0.91</v>
      </c>
      <c r="H56" t="n">
        <v>1.23</v>
      </c>
      <c r="I56" t="n">
        <v>1.25</v>
      </c>
      <c r="J56" t="n">
        <v>1.18</v>
      </c>
      <c r="K56" t="n">
        <v>1.34</v>
      </c>
      <c r="L56" t="n">
        <v>1.33</v>
      </c>
      <c r="M56" t="n">
        <v>1.23</v>
      </c>
      <c r="N56" t="n">
        <v>1.21</v>
      </c>
      <c r="O56" t="n">
        <v>2.34</v>
      </c>
      <c r="P56" t="n">
        <v>2.55</v>
      </c>
      <c r="Q56" t="n">
        <v>2.8</v>
      </c>
      <c r="R56" t="inlineStr">
        <is>
          <t>-</t>
        </is>
      </c>
    </row>
    <row r="57">
      <c r="A57" s="5" t="inlineStr">
        <is>
          <t>KCV (Kurs/Cashflow)</t>
        </is>
      </c>
      <c r="B57" s="5" t="inlineStr">
        <is>
          <t>PC (price/cashflow)</t>
        </is>
      </c>
      <c r="C57" t="n">
        <v>11.02</v>
      </c>
      <c r="D57" t="n">
        <v>4.54</v>
      </c>
      <c r="E57" t="n">
        <v>7.8</v>
      </c>
      <c r="F57" t="n">
        <v>10.9</v>
      </c>
      <c r="G57" t="n">
        <v>4.98</v>
      </c>
      <c r="H57" t="n">
        <v>4.7</v>
      </c>
      <c r="I57" t="n">
        <v>5.57</v>
      </c>
      <c r="J57" t="n">
        <v>4.82</v>
      </c>
      <c r="K57" t="n">
        <v>6.16</v>
      </c>
      <c r="L57" t="n">
        <v>7.2</v>
      </c>
      <c r="M57" t="n">
        <v>7.79</v>
      </c>
      <c r="N57" t="n">
        <v>3.51</v>
      </c>
      <c r="O57" t="n">
        <v>8.4</v>
      </c>
      <c r="P57" t="n">
        <v>8.49</v>
      </c>
      <c r="Q57" t="n">
        <v>8.449999999999999</v>
      </c>
      <c r="R57" t="inlineStr">
        <is>
          <t>-</t>
        </is>
      </c>
    </row>
    <row r="58">
      <c r="A58" s="5" t="inlineStr">
        <is>
          <t>Dividendenrendite in %</t>
        </is>
      </c>
      <c r="B58" s="5" t="inlineStr">
        <is>
          <t>Dividend Yield in %</t>
        </is>
      </c>
      <c r="C58" t="n">
        <v>3.19</v>
      </c>
      <c r="D58" t="n">
        <v>6.41</v>
      </c>
      <c r="E58" t="n">
        <v>5.64</v>
      </c>
      <c r="F58" t="n">
        <v>6.84</v>
      </c>
      <c r="G58" t="n">
        <v>8.15</v>
      </c>
      <c r="H58" t="n">
        <v>5.59</v>
      </c>
      <c r="I58" t="n">
        <v>5.03</v>
      </c>
      <c r="J58" t="n">
        <v>4.88</v>
      </c>
      <c r="K58" t="n">
        <v>4.61</v>
      </c>
      <c r="L58" t="n">
        <v>5.25</v>
      </c>
      <c r="M58" t="n">
        <v>6.08</v>
      </c>
      <c r="N58" t="n">
        <v>6.36</v>
      </c>
      <c r="O58" t="n">
        <v>3.4</v>
      </c>
      <c r="P58" t="n">
        <v>3.23</v>
      </c>
      <c r="Q58" t="n">
        <v>2.97</v>
      </c>
      <c r="R58" t="inlineStr">
        <is>
          <t>-</t>
        </is>
      </c>
    </row>
    <row r="59">
      <c r="A59" s="5" t="inlineStr">
        <is>
          <t>Gewinnrendite in %</t>
        </is>
      </c>
      <c r="B59" s="5" t="inlineStr">
        <is>
          <t>Return on profit in %</t>
        </is>
      </c>
      <c r="C59" t="n">
        <v>3.3</v>
      </c>
      <c r="D59" t="n">
        <v>9.6</v>
      </c>
      <c r="E59" t="n">
        <v>4.7</v>
      </c>
      <c r="F59" t="n">
        <v>2.1</v>
      </c>
      <c r="G59" t="n">
        <v>1.3</v>
      </c>
      <c r="H59" t="n">
        <v>7</v>
      </c>
      <c r="I59" t="n">
        <v>7.3</v>
      </c>
      <c r="J59" t="n">
        <v>12.1</v>
      </c>
      <c r="K59" t="n">
        <v>13.7</v>
      </c>
      <c r="L59" t="n">
        <v>10.2</v>
      </c>
      <c r="M59" t="n">
        <v>7.5</v>
      </c>
      <c r="N59" t="n">
        <v>17</v>
      </c>
      <c r="O59" t="n">
        <v>11.8</v>
      </c>
      <c r="P59" t="n">
        <v>10.1</v>
      </c>
      <c r="Q59" t="n">
        <v>10</v>
      </c>
      <c r="R59" t="inlineStr">
        <is>
          <t>-</t>
        </is>
      </c>
    </row>
    <row r="60">
      <c r="A60" s="5" t="inlineStr">
        <is>
          <t>Eigenkapitalrendite in %</t>
        </is>
      </c>
      <c r="B60" s="5" t="inlineStr">
        <is>
          <t>Return on Equity in %</t>
        </is>
      </c>
      <c r="C60" t="n">
        <v>8.32</v>
      </c>
      <c r="D60" t="n">
        <v>11.53</v>
      </c>
      <c r="E60" t="n">
        <v>6.56</v>
      </c>
      <c r="F60" t="n">
        <v>2.43</v>
      </c>
      <c r="G60" t="n">
        <v>1.18</v>
      </c>
      <c r="H60" t="n">
        <v>8.609999999999999</v>
      </c>
      <c r="I60" t="n">
        <v>9.039999999999999</v>
      </c>
      <c r="J60" t="n">
        <v>14</v>
      </c>
      <c r="K60" t="n">
        <v>18.08</v>
      </c>
      <c r="L60" t="n">
        <v>13.44</v>
      </c>
      <c r="M60" t="n">
        <v>9.06</v>
      </c>
      <c r="N60" t="n">
        <v>20.39</v>
      </c>
      <c r="O60" t="n">
        <v>24.87</v>
      </c>
      <c r="P60" t="n">
        <v>22.13</v>
      </c>
      <c r="Q60" t="n">
        <v>25.85</v>
      </c>
      <c r="R60" t="inlineStr">
        <is>
          <t>-</t>
        </is>
      </c>
    </row>
    <row r="61">
      <c r="A61" s="5" t="inlineStr">
        <is>
          <t>Umsatzrendite in %</t>
        </is>
      </c>
      <c r="B61" s="5" t="inlineStr">
        <is>
          <t>Return on sales in %</t>
        </is>
      </c>
      <c r="C61" t="n">
        <v>4.59</v>
      </c>
      <c r="D61" t="n">
        <v>6.01</v>
      </c>
      <c r="E61" t="n">
        <v>4.25</v>
      </c>
      <c r="F61" t="n">
        <v>1.96</v>
      </c>
      <c r="G61" t="n">
        <v>0.73</v>
      </c>
      <c r="H61" t="n">
        <v>3.53</v>
      </c>
      <c r="I61" t="n">
        <v>3.63</v>
      </c>
      <c r="J61" t="n">
        <v>5.69</v>
      </c>
      <c r="K61" t="n">
        <v>6.58</v>
      </c>
      <c r="L61" t="n">
        <v>5.47</v>
      </c>
      <c r="M61" t="n">
        <v>4.5</v>
      </c>
      <c r="N61" t="n">
        <v>5.73</v>
      </c>
      <c r="O61" t="n">
        <v>8.81</v>
      </c>
      <c r="P61" t="n">
        <v>7.98</v>
      </c>
      <c r="Q61" t="n">
        <v>8.25</v>
      </c>
      <c r="R61" t="inlineStr">
        <is>
          <t>-</t>
        </is>
      </c>
    </row>
    <row r="62">
      <c r="A62" s="5" t="inlineStr">
        <is>
          <t>Gesamtkapitalrendite in %</t>
        </is>
      </c>
      <c r="B62" s="5" t="inlineStr">
        <is>
          <t>Total Return on Investment in %</t>
        </is>
      </c>
      <c r="C62" t="n">
        <v>5.08</v>
      </c>
      <c r="D62" t="n">
        <v>6.79</v>
      </c>
      <c r="E62" t="n">
        <v>4.18</v>
      </c>
      <c r="F62" t="n">
        <v>1.89</v>
      </c>
      <c r="G62" t="n">
        <v>1.13</v>
      </c>
      <c r="H62" t="n">
        <v>4.72</v>
      </c>
      <c r="I62" t="n">
        <v>5.04</v>
      </c>
      <c r="J62" t="n">
        <v>7.87</v>
      </c>
      <c r="K62" t="n">
        <v>9.35</v>
      </c>
      <c r="L62" t="n">
        <v>6.55</v>
      </c>
      <c r="M62" t="n">
        <v>4.47</v>
      </c>
      <c r="N62" t="n">
        <v>9.720000000000001</v>
      </c>
      <c r="O62" t="n">
        <v>12.04</v>
      </c>
      <c r="P62" t="n">
        <v>11.3</v>
      </c>
      <c r="Q62" t="n">
        <v>12.02</v>
      </c>
      <c r="R62" t="inlineStr">
        <is>
          <t>-</t>
        </is>
      </c>
    </row>
    <row r="63">
      <c r="A63" s="5" t="inlineStr">
        <is>
          <t>Return on Investment in %</t>
        </is>
      </c>
      <c r="B63" s="5" t="inlineStr">
        <is>
          <t>Return on Investment in %</t>
        </is>
      </c>
      <c r="C63" t="n">
        <v>3.92</v>
      </c>
      <c r="D63" t="n">
        <v>5.85</v>
      </c>
      <c r="E63" t="n">
        <v>3.19</v>
      </c>
      <c r="F63" t="n">
        <v>1.11</v>
      </c>
      <c r="G63" t="n">
        <v>0.57</v>
      </c>
      <c r="H63" t="n">
        <v>4.21</v>
      </c>
      <c r="I63" t="n">
        <v>4.58</v>
      </c>
      <c r="J63" t="n">
        <v>7.38</v>
      </c>
      <c r="K63" t="n">
        <v>8.960000000000001</v>
      </c>
      <c r="L63" t="n">
        <v>6.24</v>
      </c>
      <c r="M63" t="n">
        <v>4.28</v>
      </c>
      <c r="N63" t="n">
        <v>9.300000000000001</v>
      </c>
      <c r="O63" t="n">
        <v>11.63</v>
      </c>
      <c r="P63" t="n">
        <v>10.81</v>
      </c>
      <c r="Q63" t="n">
        <v>11.53</v>
      </c>
      <c r="R63" t="inlineStr">
        <is>
          <t>-</t>
        </is>
      </c>
    </row>
    <row r="64">
      <c r="A64" s="5" t="inlineStr">
        <is>
          <t>Arbeitsintensität in %</t>
        </is>
      </c>
      <c r="B64" s="5" t="inlineStr">
        <is>
          <t>Work Intensity in %</t>
        </is>
      </c>
      <c r="C64" t="n">
        <v>22.92</v>
      </c>
      <c r="D64" t="n">
        <v>24.42</v>
      </c>
      <c r="E64" t="n">
        <v>23.44</v>
      </c>
      <c r="F64" t="n">
        <v>21.05</v>
      </c>
      <c r="G64" t="n">
        <v>27.45</v>
      </c>
      <c r="H64" t="n">
        <v>28.26</v>
      </c>
      <c r="I64" t="n">
        <v>28.91</v>
      </c>
      <c r="J64" t="n">
        <v>31.84</v>
      </c>
      <c r="K64" t="n">
        <v>34.69</v>
      </c>
      <c r="L64" t="n">
        <v>35</v>
      </c>
      <c r="M64" t="n">
        <v>33.01</v>
      </c>
      <c r="N64" t="n">
        <v>41.28</v>
      </c>
      <c r="O64" t="n">
        <v>42.82</v>
      </c>
      <c r="P64" t="n">
        <v>39.05</v>
      </c>
      <c r="Q64" t="n">
        <v>44.59</v>
      </c>
      <c r="R64" t="inlineStr">
        <is>
          <t>-</t>
        </is>
      </c>
    </row>
    <row r="65">
      <c r="A65" s="5" t="inlineStr">
        <is>
          <t>Eigenkapitalquote in %</t>
        </is>
      </c>
      <c r="B65" s="5" t="inlineStr">
        <is>
          <t>Equity Ratio in %</t>
        </is>
      </c>
      <c r="C65" t="n">
        <v>47.11</v>
      </c>
      <c r="D65" t="n">
        <v>50.74</v>
      </c>
      <c r="E65" t="n">
        <v>48.59</v>
      </c>
      <c r="F65" t="n">
        <v>45.84</v>
      </c>
      <c r="G65" t="n">
        <v>48.25</v>
      </c>
      <c r="H65" t="n">
        <v>48.93</v>
      </c>
      <c r="I65" t="n">
        <v>50.67</v>
      </c>
      <c r="J65" t="n">
        <v>52.71</v>
      </c>
      <c r="K65" t="n">
        <v>49.53</v>
      </c>
      <c r="L65" t="n">
        <v>46.43</v>
      </c>
      <c r="M65" t="n">
        <v>47.28</v>
      </c>
      <c r="N65" t="n">
        <v>45.63</v>
      </c>
      <c r="O65" t="n">
        <v>46.75</v>
      </c>
      <c r="P65" t="n">
        <v>48.86</v>
      </c>
      <c r="Q65" t="n">
        <v>44.61</v>
      </c>
      <c r="R65" t="inlineStr">
        <is>
          <t>-</t>
        </is>
      </c>
    </row>
    <row r="66">
      <c r="A66" s="5" t="inlineStr">
        <is>
          <t>Fremdkapitalquote in %</t>
        </is>
      </c>
      <c r="B66" s="5" t="inlineStr">
        <is>
          <t>Debt Ratio in %</t>
        </is>
      </c>
      <c r="C66" t="n">
        <v>52.89</v>
      </c>
      <c r="D66" t="n">
        <v>49.26</v>
      </c>
      <c r="E66" t="n">
        <v>51.41</v>
      </c>
      <c r="F66" t="n">
        <v>54.16</v>
      </c>
      <c r="G66" t="n">
        <v>51.75</v>
      </c>
      <c r="H66" t="n">
        <v>51.07</v>
      </c>
      <c r="I66" t="n">
        <v>49.33</v>
      </c>
      <c r="J66" t="n">
        <v>47.29</v>
      </c>
      <c r="K66" t="n">
        <v>50.47</v>
      </c>
      <c r="L66" t="n">
        <v>53.57</v>
      </c>
      <c r="M66" t="n">
        <v>52.72</v>
      </c>
      <c r="N66" t="n">
        <v>54.37</v>
      </c>
      <c r="O66" t="n">
        <v>53.25</v>
      </c>
      <c r="P66" t="n">
        <v>51.14</v>
      </c>
      <c r="Q66" t="n">
        <v>55.39</v>
      </c>
      <c r="R66" t="inlineStr">
        <is>
          <t>-</t>
        </is>
      </c>
    </row>
    <row r="67">
      <c r="A67" s="5" t="inlineStr">
        <is>
          <t>Verschuldungsgrad in %</t>
        </is>
      </c>
      <c r="B67" s="5" t="inlineStr">
        <is>
          <t>Finance Gearing in %</t>
        </is>
      </c>
      <c r="C67" t="n">
        <v>112.29</v>
      </c>
      <c r="D67" t="n">
        <v>97.09999999999999</v>
      </c>
      <c r="E67" t="n">
        <v>105.8</v>
      </c>
      <c r="F67" t="n">
        <v>118.17</v>
      </c>
      <c r="G67" t="n">
        <v>107.26</v>
      </c>
      <c r="H67" t="n">
        <v>104.37</v>
      </c>
      <c r="I67" t="n">
        <v>97.36</v>
      </c>
      <c r="J67" t="n">
        <v>89.72</v>
      </c>
      <c r="K67" t="n">
        <v>101.9</v>
      </c>
      <c r="L67" t="n">
        <v>115.36</v>
      </c>
      <c r="M67" t="n">
        <v>111.52</v>
      </c>
      <c r="N67" t="n">
        <v>119.14</v>
      </c>
      <c r="O67" t="n">
        <v>113.92</v>
      </c>
      <c r="P67" t="n">
        <v>104.69</v>
      </c>
      <c r="Q67" t="n">
        <v>124.17</v>
      </c>
      <c r="R67" t="inlineStr">
        <is>
          <t>-</t>
        </is>
      </c>
    </row>
    <row r="68">
      <c r="A68" s="5" t="inlineStr"/>
      <c r="B68" s="5" t="inlineStr"/>
    </row>
    <row r="69">
      <c r="A69" s="5" t="inlineStr">
        <is>
          <t>Kurzfristige Vermögensquote in %</t>
        </is>
      </c>
      <c r="B69" s="5" t="inlineStr">
        <is>
          <t>Current Assets Ratio in %</t>
        </is>
      </c>
      <c r="C69" t="n">
        <v>22.92</v>
      </c>
      <c r="D69" t="n">
        <v>24.42</v>
      </c>
      <c r="E69" t="n">
        <v>23.44</v>
      </c>
      <c r="F69" t="n">
        <v>21.05</v>
      </c>
      <c r="G69" t="n">
        <v>27.45</v>
      </c>
      <c r="H69" t="n">
        <v>28.26</v>
      </c>
      <c r="I69" t="n">
        <v>28.91</v>
      </c>
      <c r="J69" t="n">
        <v>31.84</v>
      </c>
      <c r="K69" t="n">
        <v>34.69</v>
      </c>
      <c r="L69" t="n">
        <v>35</v>
      </c>
      <c r="M69" t="n">
        <v>33.01</v>
      </c>
      <c r="N69" t="n">
        <v>41.28</v>
      </c>
      <c r="O69" t="n">
        <v>42.82</v>
      </c>
      <c r="P69" t="n">
        <v>39.05</v>
      </c>
      <c r="Q69" t="n">
        <v>44.59</v>
      </c>
    </row>
    <row r="70">
      <c r="A70" s="5" t="inlineStr">
        <is>
          <t>Nettogewinn Marge in %</t>
        </is>
      </c>
      <c r="B70" s="5" t="inlineStr">
        <is>
          <t>Net Profit Marge in %</t>
        </is>
      </c>
      <c r="C70" t="n">
        <v>36204.3</v>
      </c>
      <c r="D70" t="n">
        <v>49411.76</v>
      </c>
      <c r="E70" t="n">
        <v>35475.67</v>
      </c>
      <c r="F70" t="n">
        <v>16007.7</v>
      </c>
      <c r="G70" t="n">
        <v>4706.31</v>
      </c>
      <c r="H70" t="n">
        <v>22236.51</v>
      </c>
      <c r="I70" t="n">
        <v>22839.01</v>
      </c>
      <c r="J70" t="n">
        <v>35896.33</v>
      </c>
      <c r="K70" t="n">
        <v>40902.24</v>
      </c>
      <c r="L70" t="n">
        <v>33651.56</v>
      </c>
      <c r="M70" t="n">
        <v>27578.76</v>
      </c>
      <c r="N70" t="n">
        <v>35096.83</v>
      </c>
      <c r="O70" t="n">
        <v>60205.61</v>
      </c>
      <c r="P70" t="n">
        <v>54549.74</v>
      </c>
      <c r="Q70" t="n">
        <v>55240.07</v>
      </c>
    </row>
    <row r="71">
      <c r="A71" s="5" t="inlineStr">
        <is>
          <t>Operative Ergebnis Marge in %</t>
        </is>
      </c>
      <c r="B71" s="5" t="inlineStr">
        <is>
          <t>EBIT Marge in %</t>
        </is>
      </c>
      <c r="C71" t="n">
        <v>60674.13</v>
      </c>
      <c r="D71" t="n">
        <v>74682.61</v>
      </c>
      <c r="E71" t="n">
        <v>53870.97</v>
      </c>
      <c r="F71" t="n">
        <v>20685.79</v>
      </c>
      <c r="G71" t="n">
        <v>645.63</v>
      </c>
      <c r="H71" t="n">
        <v>38862.31</v>
      </c>
      <c r="I71" t="n">
        <v>47635.32</v>
      </c>
      <c r="J71" t="n">
        <v>62698.43</v>
      </c>
      <c r="K71" t="n">
        <v>68067.2</v>
      </c>
      <c r="L71" t="n">
        <v>53832.14</v>
      </c>
      <c r="M71" t="n">
        <v>43174.71</v>
      </c>
      <c r="N71" t="n">
        <v>68239.62</v>
      </c>
      <c r="O71" t="n">
        <v>94131.44</v>
      </c>
      <c r="P71" t="n">
        <v>95087.91</v>
      </c>
      <c r="Q71" t="n">
        <v>97040.59</v>
      </c>
    </row>
    <row r="72">
      <c r="A72" s="5" t="inlineStr">
        <is>
          <t>Vermögensumsschlag in %</t>
        </is>
      </c>
      <c r="B72" s="5" t="inlineStr">
        <is>
          <t>Asset Turnover in %</t>
        </is>
      </c>
      <c r="C72" t="n">
        <v>0.01</v>
      </c>
      <c r="D72" t="n">
        <v>0.01</v>
      </c>
      <c r="E72" t="n">
        <v>0.01</v>
      </c>
      <c r="F72" t="n">
        <v>0.01</v>
      </c>
      <c r="G72" t="n">
        <v>0.01</v>
      </c>
      <c r="H72" t="n">
        <v>0.02</v>
      </c>
      <c r="I72" t="n">
        <v>0.02</v>
      </c>
      <c r="J72" t="n">
        <v>0.02</v>
      </c>
      <c r="K72" t="n">
        <v>0.02</v>
      </c>
      <c r="L72" t="n">
        <v>0.02</v>
      </c>
      <c r="M72" t="n">
        <v>0.02</v>
      </c>
      <c r="N72" t="n">
        <v>0.03</v>
      </c>
      <c r="O72" t="n">
        <v>0.02</v>
      </c>
      <c r="P72" t="n">
        <v>0.02</v>
      </c>
      <c r="Q72" t="n">
        <v>0.02</v>
      </c>
    </row>
    <row r="73">
      <c r="A73" s="5" t="inlineStr">
        <is>
          <t>Langfristige Vermögensquote in %</t>
        </is>
      </c>
      <c r="B73" s="5" t="inlineStr">
        <is>
          <t>Non-Current Assets Ratio in %</t>
        </is>
      </c>
      <c r="C73" t="n">
        <v>77.08</v>
      </c>
      <c r="D73" t="n">
        <v>75.58</v>
      </c>
      <c r="E73" t="n">
        <v>76.56</v>
      </c>
      <c r="F73" t="n">
        <v>78.95</v>
      </c>
      <c r="G73" t="n">
        <v>72.55</v>
      </c>
      <c r="H73" t="n">
        <v>71.73999999999999</v>
      </c>
      <c r="I73" t="n">
        <v>71.09</v>
      </c>
      <c r="J73" t="n">
        <v>68.16</v>
      </c>
      <c r="K73" t="n">
        <v>65.31</v>
      </c>
      <c r="L73" t="n">
        <v>65</v>
      </c>
      <c r="M73" t="n">
        <v>66.98999999999999</v>
      </c>
      <c r="N73" t="n">
        <v>58.72</v>
      </c>
      <c r="O73" t="n">
        <v>57.18</v>
      </c>
      <c r="P73" t="n">
        <v>60.95</v>
      </c>
      <c r="Q73" t="n">
        <v>55.41</v>
      </c>
    </row>
    <row r="74">
      <c r="A74" s="5" t="inlineStr">
        <is>
          <t>Gesamtkapitalrentabilität</t>
        </is>
      </c>
      <c r="B74" s="5" t="inlineStr">
        <is>
          <t>ROA Return on Assets in %</t>
        </is>
      </c>
      <c r="C74" t="n">
        <v>3.92</v>
      </c>
      <c r="D74" t="n">
        <v>5.85</v>
      </c>
      <c r="E74" t="n">
        <v>3.19</v>
      </c>
      <c r="F74" t="n">
        <v>1.11</v>
      </c>
      <c r="G74" t="n">
        <v>0.57</v>
      </c>
      <c r="H74" t="n">
        <v>4.21</v>
      </c>
      <c r="I74" t="n">
        <v>4.58</v>
      </c>
      <c r="J74" t="n">
        <v>7.38</v>
      </c>
      <c r="K74" t="n">
        <v>8.960000000000001</v>
      </c>
      <c r="L74" t="n">
        <v>6.24</v>
      </c>
      <c r="M74" t="n">
        <v>4.28</v>
      </c>
      <c r="N74" t="n">
        <v>9.300000000000001</v>
      </c>
      <c r="O74" t="n">
        <v>11.63</v>
      </c>
      <c r="P74" t="n">
        <v>10.81</v>
      </c>
      <c r="Q74" t="n">
        <v>11.53</v>
      </c>
    </row>
    <row r="75">
      <c r="A75" s="5" t="inlineStr">
        <is>
          <t>Ertrag des eingesetzten Kapitals</t>
        </is>
      </c>
      <c r="B75" s="5" t="inlineStr">
        <is>
          <t>ROCE Return on Cap. Empl. in %</t>
        </is>
      </c>
      <c r="C75" t="n">
        <v>8.18</v>
      </c>
      <c r="D75" t="n">
        <v>10.98</v>
      </c>
      <c r="E75" t="n">
        <v>6.02</v>
      </c>
      <c r="F75" t="n">
        <v>1.75</v>
      </c>
      <c r="G75" t="n">
        <v>0.1</v>
      </c>
      <c r="H75" t="n">
        <v>9.74</v>
      </c>
      <c r="I75" t="n">
        <v>12.92</v>
      </c>
      <c r="J75" t="n">
        <v>17.64</v>
      </c>
      <c r="K75" t="n">
        <v>21.21</v>
      </c>
      <c r="L75" t="n">
        <v>14.5</v>
      </c>
      <c r="M75" t="n">
        <v>9.449999999999999</v>
      </c>
      <c r="N75" t="n">
        <v>28.89</v>
      </c>
      <c r="O75" t="n">
        <v>27.98</v>
      </c>
      <c r="P75" t="n">
        <v>27.98</v>
      </c>
      <c r="Q75" t="n">
        <v>33.05</v>
      </c>
    </row>
    <row r="76">
      <c r="A76" s="5" t="inlineStr">
        <is>
          <t>Eigenkapital zu Anlagevermögen</t>
        </is>
      </c>
      <c r="B76" s="5" t="inlineStr">
        <is>
          <t>Equity to Fixed Assets in %</t>
        </is>
      </c>
      <c r="C76" t="n">
        <v>59.84</v>
      </c>
      <c r="D76" t="n">
        <v>65.84</v>
      </c>
      <c r="E76" t="n">
        <v>62.35</v>
      </c>
      <c r="F76" t="n">
        <v>57.48</v>
      </c>
      <c r="G76" t="n">
        <v>66</v>
      </c>
      <c r="H76" t="n">
        <v>67.88</v>
      </c>
      <c r="I76" t="n">
        <v>70.84</v>
      </c>
      <c r="J76" t="n">
        <v>76.75</v>
      </c>
      <c r="K76" t="n">
        <v>75.18000000000001</v>
      </c>
      <c r="L76" t="n">
        <v>70.59</v>
      </c>
      <c r="M76" t="n">
        <v>69.70999999999999</v>
      </c>
      <c r="N76" t="n">
        <v>76.76000000000001</v>
      </c>
      <c r="O76" t="n">
        <v>80.45999999999999</v>
      </c>
      <c r="P76" t="n">
        <v>73.73</v>
      </c>
      <c r="Q76" t="n">
        <v>74.76000000000001</v>
      </c>
    </row>
    <row r="77">
      <c r="A77" s="5" t="inlineStr">
        <is>
          <t>Liquidität Dritten Grades</t>
        </is>
      </c>
      <c r="B77" s="5" t="inlineStr">
        <is>
          <t>Current Ratio in %</t>
        </is>
      </c>
      <c r="C77" t="n">
        <v>116.41</v>
      </c>
      <c r="D77" t="n">
        <v>125.28</v>
      </c>
      <c r="E77" t="n">
        <v>119.6</v>
      </c>
      <c r="F77" t="n">
        <v>117.26</v>
      </c>
      <c r="G77" t="n">
        <v>131.59</v>
      </c>
      <c r="H77" t="n">
        <v>115.74</v>
      </c>
      <c r="I77" t="n">
        <v>110.81</v>
      </c>
      <c r="J77" t="n">
        <v>118.31</v>
      </c>
      <c r="K77" t="n">
        <v>116.67</v>
      </c>
      <c r="L77" t="n">
        <v>112.27</v>
      </c>
      <c r="M77" t="n">
        <v>113.76</v>
      </c>
      <c r="N77" t="n">
        <v>110.46</v>
      </c>
      <c r="O77" t="n">
        <v>122.26</v>
      </c>
      <c r="P77" t="n">
        <v>119.72</v>
      </c>
      <c r="Q77" t="n">
        <v>115.22</v>
      </c>
    </row>
    <row r="78">
      <c r="A78" s="5" t="inlineStr">
        <is>
          <t>Operativer Cashflow</t>
        </is>
      </c>
      <c r="B78" s="5" t="inlineStr">
        <is>
          <t>Operating Cashflow in M</t>
        </is>
      </c>
      <c r="C78" t="n">
        <v>45755.04</v>
      </c>
      <c r="D78" t="n">
        <v>20302.88</v>
      </c>
      <c r="E78" t="n">
        <v>35856.6</v>
      </c>
      <c r="F78" t="n">
        <v>48276.1</v>
      </c>
      <c r="G78" t="n">
        <v>19875.18</v>
      </c>
      <c r="H78" t="n">
        <v>18174.9</v>
      </c>
      <c r="I78" t="n">
        <v>21377.66</v>
      </c>
      <c r="J78" t="n">
        <v>17867.74</v>
      </c>
      <c r="K78" t="n">
        <v>22058.96</v>
      </c>
      <c r="L78" t="inlineStr">
        <is>
          <t>-</t>
        </is>
      </c>
      <c r="M78" t="inlineStr">
        <is>
          <t>-</t>
        </is>
      </c>
      <c r="N78" t="inlineStr">
        <is>
          <t>-</t>
        </is>
      </c>
      <c r="O78" t="inlineStr">
        <is>
          <t>-</t>
        </is>
      </c>
      <c r="P78" t="inlineStr">
        <is>
          <t>-</t>
        </is>
      </c>
      <c r="Q78" t="inlineStr">
        <is>
          <t>-</t>
        </is>
      </c>
    </row>
    <row r="79">
      <c r="A79" s="5" t="inlineStr">
        <is>
          <t>Aktienrückkauf</t>
        </is>
      </c>
      <c r="B79" s="5" t="inlineStr">
        <is>
          <t>Share Buyback in M</t>
        </is>
      </c>
      <c r="C79" t="n">
        <v>320</v>
      </c>
      <c r="D79" t="n">
        <v>125</v>
      </c>
      <c r="E79" t="n">
        <v>-168</v>
      </c>
      <c r="F79" t="n">
        <v>-438</v>
      </c>
      <c r="G79" t="n">
        <v>-124</v>
      </c>
      <c r="H79" t="n">
        <v>-29</v>
      </c>
      <c r="I79" t="n">
        <v>-131</v>
      </c>
      <c r="J79" t="n">
        <v>-126</v>
      </c>
      <c r="K79" t="inlineStr">
        <is>
          <t>-</t>
        </is>
      </c>
      <c r="L79" t="inlineStr">
        <is>
          <t>-</t>
        </is>
      </c>
      <c r="M79" t="inlineStr">
        <is>
          <t>-</t>
        </is>
      </c>
      <c r="N79" t="inlineStr">
        <is>
          <t>-</t>
        </is>
      </c>
      <c r="O79" t="inlineStr">
        <is>
          <t>-</t>
        </is>
      </c>
      <c r="P79" t="inlineStr">
        <is>
          <t>-</t>
        </is>
      </c>
      <c r="Q79" t="inlineStr">
        <is>
          <t>-</t>
        </is>
      </c>
    </row>
    <row r="80">
      <c r="A80" s="5" t="inlineStr">
        <is>
          <t>Umsatzwachstum 1J in %</t>
        </is>
      </c>
      <c r="B80" s="5" t="inlineStr">
        <is>
          <t>Revenue Growth 1Y in %</t>
        </is>
      </c>
      <c r="C80" t="n">
        <v>-7.41</v>
      </c>
      <c r="D80" t="n">
        <v>29.2</v>
      </c>
      <c r="E80" t="n">
        <v>27.99</v>
      </c>
      <c r="F80" t="n">
        <v>-30.63</v>
      </c>
      <c r="G80" t="n">
        <v>-38.41</v>
      </c>
      <c r="H80" t="n">
        <v>-6.68</v>
      </c>
      <c r="I80" t="n">
        <v>-3.24</v>
      </c>
      <c r="J80" t="n">
        <v>-2</v>
      </c>
      <c r="K80" t="n">
        <v>26.38</v>
      </c>
      <c r="L80" t="n">
        <v>31.77</v>
      </c>
      <c r="M80" t="n">
        <v>-39.37</v>
      </c>
      <c r="N80" t="n">
        <v>43.87</v>
      </c>
      <c r="O80" t="n">
        <v>11.58</v>
      </c>
      <c r="P80" t="n">
        <v>1.79</v>
      </c>
      <c r="Q80" t="inlineStr">
        <is>
          <t>-</t>
        </is>
      </c>
    </row>
    <row r="81">
      <c r="A81" s="5" t="inlineStr">
        <is>
          <t>Umsatzwachstum 3J in %</t>
        </is>
      </c>
      <c r="B81" s="5" t="inlineStr">
        <is>
          <t>Revenue Growth 3Y in %</t>
        </is>
      </c>
      <c r="C81" t="n">
        <v>16.59</v>
      </c>
      <c r="D81" t="n">
        <v>8.85</v>
      </c>
      <c r="E81" t="n">
        <v>-13.68</v>
      </c>
      <c r="F81" t="n">
        <v>-25.24</v>
      </c>
      <c r="G81" t="n">
        <v>-16.11</v>
      </c>
      <c r="H81" t="n">
        <v>-3.97</v>
      </c>
      <c r="I81" t="n">
        <v>7.05</v>
      </c>
      <c r="J81" t="n">
        <v>18.72</v>
      </c>
      <c r="K81" t="n">
        <v>6.26</v>
      </c>
      <c r="L81" t="n">
        <v>12.09</v>
      </c>
      <c r="M81" t="n">
        <v>5.36</v>
      </c>
      <c r="N81" t="n">
        <v>19.08</v>
      </c>
      <c r="O81" t="inlineStr">
        <is>
          <t>-</t>
        </is>
      </c>
      <c r="P81" t="inlineStr">
        <is>
          <t>-</t>
        </is>
      </c>
      <c r="Q81" t="inlineStr">
        <is>
          <t>-</t>
        </is>
      </c>
    </row>
    <row r="82">
      <c r="A82" s="5" t="inlineStr">
        <is>
          <t>Umsatzwachstum 5J in %</t>
        </is>
      </c>
      <c r="B82" s="5" t="inlineStr">
        <is>
          <t>Revenue Growth 5Y in %</t>
        </is>
      </c>
      <c r="C82" t="n">
        <v>-3.85</v>
      </c>
      <c r="D82" t="n">
        <v>-3.71</v>
      </c>
      <c r="E82" t="n">
        <v>-10.19</v>
      </c>
      <c r="F82" t="n">
        <v>-16.19</v>
      </c>
      <c r="G82" t="n">
        <v>-4.79</v>
      </c>
      <c r="H82" t="n">
        <v>9.25</v>
      </c>
      <c r="I82" t="n">
        <v>2.71</v>
      </c>
      <c r="J82" t="n">
        <v>12.13</v>
      </c>
      <c r="K82" t="n">
        <v>14.85</v>
      </c>
      <c r="L82" t="n">
        <v>9.93</v>
      </c>
      <c r="M82" t="inlineStr">
        <is>
          <t>-</t>
        </is>
      </c>
      <c r="N82" t="inlineStr">
        <is>
          <t>-</t>
        </is>
      </c>
      <c r="O82" t="inlineStr">
        <is>
          <t>-</t>
        </is>
      </c>
      <c r="P82" t="inlineStr">
        <is>
          <t>-</t>
        </is>
      </c>
      <c r="Q82" t="inlineStr">
        <is>
          <t>-</t>
        </is>
      </c>
    </row>
    <row r="83">
      <c r="A83" s="5" t="inlineStr">
        <is>
          <t>Umsatzwachstum 10J in %</t>
        </is>
      </c>
      <c r="B83" s="5" t="inlineStr">
        <is>
          <t>Revenue Growth 10Y in %</t>
        </is>
      </c>
      <c r="C83" t="n">
        <v>2.7</v>
      </c>
      <c r="D83" t="n">
        <v>-0.5</v>
      </c>
      <c r="E83" t="n">
        <v>0.97</v>
      </c>
      <c r="F83" t="n">
        <v>-0.67</v>
      </c>
      <c r="G83" t="n">
        <v>2.57</v>
      </c>
      <c r="H83" t="inlineStr">
        <is>
          <t>-</t>
        </is>
      </c>
      <c r="I83" t="inlineStr">
        <is>
          <t>-</t>
        </is>
      </c>
      <c r="J83" t="inlineStr">
        <is>
          <t>-</t>
        </is>
      </c>
      <c r="K83" t="inlineStr">
        <is>
          <t>-</t>
        </is>
      </c>
      <c r="L83" t="inlineStr">
        <is>
          <t>-</t>
        </is>
      </c>
      <c r="M83" t="inlineStr">
        <is>
          <t>-</t>
        </is>
      </c>
      <c r="N83" t="inlineStr">
        <is>
          <t>-</t>
        </is>
      </c>
      <c r="O83" t="inlineStr">
        <is>
          <t>-</t>
        </is>
      </c>
      <c r="P83" t="inlineStr">
        <is>
          <t>-</t>
        </is>
      </c>
      <c r="Q83" t="inlineStr">
        <is>
          <t>-</t>
        </is>
      </c>
    </row>
    <row r="84">
      <c r="A84" s="5" t="inlineStr">
        <is>
          <t>Gewinnwachstum 1J in %</t>
        </is>
      </c>
      <c r="B84" s="5" t="inlineStr">
        <is>
          <t>Earnings Growth 1Y in %</t>
        </is>
      </c>
      <c r="C84" t="n">
        <v>-32.16</v>
      </c>
      <c r="D84" t="n">
        <v>79.95</v>
      </c>
      <c r="E84" t="n">
        <v>183.65</v>
      </c>
      <c r="F84" t="n">
        <v>135.95</v>
      </c>
      <c r="G84" t="n">
        <v>-86.95999999999999</v>
      </c>
      <c r="H84" t="n">
        <v>-9.140000000000001</v>
      </c>
      <c r="I84" t="n">
        <v>-38.44</v>
      </c>
      <c r="J84" t="n">
        <v>-13.99</v>
      </c>
      <c r="K84" t="n">
        <v>53.61</v>
      </c>
      <c r="L84" t="n">
        <v>60.78</v>
      </c>
      <c r="M84" t="n">
        <v>-52.36</v>
      </c>
      <c r="N84" t="n">
        <v>-16.13</v>
      </c>
      <c r="O84" t="n">
        <v>23.15</v>
      </c>
      <c r="P84" t="n">
        <v>0.52</v>
      </c>
      <c r="Q84" t="inlineStr">
        <is>
          <t>-</t>
        </is>
      </c>
    </row>
    <row r="85">
      <c r="A85" s="5" t="inlineStr">
        <is>
          <t>Gewinnwachstum 3J in %</t>
        </is>
      </c>
      <c r="B85" s="5" t="inlineStr">
        <is>
          <t>Earnings Growth 3Y in %</t>
        </is>
      </c>
      <c r="C85" t="n">
        <v>77.15000000000001</v>
      </c>
      <c r="D85" t="n">
        <v>133.18</v>
      </c>
      <c r="E85" t="n">
        <v>77.55</v>
      </c>
      <c r="F85" t="n">
        <v>13.28</v>
      </c>
      <c r="G85" t="n">
        <v>-44.85</v>
      </c>
      <c r="H85" t="n">
        <v>-20.52</v>
      </c>
      <c r="I85" t="n">
        <v>0.39</v>
      </c>
      <c r="J85" t="n">
        <v>33.47</v>
      </c>
      <c r="K85" t="n">
        <v>20.68</v>
      </c>
      <c r="L85" t="n">
        <v>-2.57</v>
      </c>
      <c r="M85" t="n">
        <v>-15.11</v>
      </c>
      <c r="N85" t="n">
        <v>2.51</v>
      </c>
      <c r="O85" t="inlineStr">
        <is>
          <t>-</t>
        </is>
      </c>
      <c r="P85" t="inlineStr">
        <is>
          <t>-</t>
        </is>
      </c>
      <c r="Q85" t="inlineStr">
        <is>
          <t>-</t>
        </is>
      </c>
    </row>
    <row r="86">
      <c r="A86" s="5" t="inlineStr">
        <is>
          <t>Gewinnwachstum 5J in %</t>
        </is>
      </c>
      <c r="B86" s="5" t="inlineStr">
        <is>
          <t>Earnings Growth 5Y in %</t>
        </is>
      </c>
      <c r="C86" t="n">
        <v>56.09</v>
      </c>
      <c r="D86" t="n">
        <v>60.69</v>
      </c>
      <c r="E86" t="n">
        <v>37.01</v>
      </c>
      <c r="F86" t="n">
        <v>-2.52</v>
      </c>
      <c r="G86" t="n">
        <v>-18.98</v>
      </c>
      <c r="H86" t="n">
        <v>10.56</v>
      </c>
      <c r="I86" t="n">
        <v>1.92</v>
      </c>
      <c r="J86" t="n">
        <v>6.38</v>
      </c>
      <c r="K86" t="n">
        <v>13.81</v>
      </c>
      <c r="L86" t="n">
        <v>3.19</v>
      </c>
      <c r="M86" t="inlineStr">
        <is>
          <t>-</t>
        </is>
      </c>
      <c r="N86" t="inlineStr">
        <is>
          <t>-</t>
        </is>
      </c>
      <c r="O86" t="inlineStr">
        <is>
          <t>-</t>
        </is>
      </c>
      <c r="P86" t="inlineStr">
        <is>
          <t>-</t>
        </is>
      </c>
      <c r="Q86" t="inlineStr">
        <is>
          <t>-</t>
        </is>
      </c>
    </row>
    <row r="87">
      <c r="A87" s="5" t="inlineStr">
        <is>
          <t>Gewinnwachstum 10J in %</t>
        </is>
      </c>
      <c r="B87" s="5" t="inlineStr">
        <is>
          <t>Earnings Growth 10Y in %</t>
        </is>
      </c>
      <c r="C87" t="n">
        <v>33.33</v>
      </c>
      <c r="D87" t="n">
        <v>31.31</v>
      </c>
      <c r="E87" t="n">
        <v>21.7</v>
      </c>
      <c r="F87" t="n">
        <v>5.65</v>
      </c>
      <c r="G87" t="n">
        <v>-7.9</v>
      </c>
      <c r="H87" t="inlineStr">
        <is>
          <t>-</t>
        </is>
      </c>
      <c r="I87" t="inlineStr">
        <is>
          <t>-</t>
        </is>
      </c>
      <c r="J87" t="inlineStr">
        <is>
          <t>-</t>
        </is>
      </c>
      <c r="K87" t="inlineStr">
        <is>
          <t>-</t>
        </is>
      </c>
      <c r="L87" t="inlineStr">
        <is>
          <t>-</t>
        </is>
      </c>
      <c r="M87" t="inlineStr">
        <is>
          <t>-</t>
        </is>
      </c>
      <c r="N87" t="inlineStr">
        <is>
          <t>-</t>
        </is>
      </c>
      <c r="O87" t="inlineStr">
        <is>
          <t>-</t>
        </is>
      </c>
      <c r="P87" t="inlineStr">
        <is>
          <t>-</t>
        </is>
      </c>
      <c r="Q87" t="inlineStr">
        <is>
          <t>-</t>
        </is>
      </c>
    </row>
    <row r="88">
      <c r="A88" s="5" t="inlineStr">
        <is>
          <t>PEG Ratio</t>
        </is>
      </c>
      <c r="B88" s="5" t="inlineStr">
        <is>
          <t>KGW Kurs/Gewinn/Wachstum</t>
        </is>
      </c>
      <c r="C88" t="n">
        <v>0.53</v>
      </c>
      <c r="D88" t="n">
        <v>0.17</v>
      </c>
      <c r="E88" t="n">
        <v>0.57</v>
      </c>
      <c r="F88" t="n">
        <v>-18.81</v>
      </c>
      <c r="G88" t="n">
        <v>-3.92</v>
      </c>
      <c r="H88" t="n">
        <v>1.35</v>
      </c>
      <c r="I88" t="n">
        <v>7.19</v>
      </c>
      <c r="J88" t="n">
        <v>1.3</v>
      </c>
      <c r="K88" t="n">
        <v>0.53</v>
      </c>
      <c r="L88" t="n">
        <v>3.07</v>
      </c>
      <c r="M88" t="inlineStr">
        <is>
          <t>-</t>
        </is>
      </c>
      <c r="N88" t="inlineStr">
        <is>
          <t>-</t>
        </is>
      </c>
      <c r="O88" t="inlineStr">
        <is>
          <t>-</t>
        </is>
      </c>
      <c r="P88" t="inlineStr">
        <is>
          <t>-</t>
        </is>
      </c>
      <c r="Q88" t="inlineStr">
        <is>
          <t>-</t>
        </is>
      </c>
    </row>
    <row r="89">
      <c r="A89" s="5" t="inlineStr">
        <is>
          <t>EBIT-Wachstum 1J in %</t>
        </is>
      </c>
      <c r="B89" s="5" t="inlineStr">
        <is>
          <t>EBIT Growth 1Y in %</t>
        </is>
      </c>
      <c r="C89" t="n">
        <v>-24.77</v>
      </c>
      <c r="D89" t="n">
        <v>79.11</v>
      </c>
      <c r="E89" t="n">
        <v>233.32</v>
      </c>
      <c r="F89" t="n">
        <v>2122.56</v>
      </c>
      <c r="G89" t="n">
        <v>-98.98</v>
      </c>
      <c r="H89" t="n">
        <v>-23.87</v>
      </c>
      <c r="I89" t="n">
        <v>-26.49</v>
      </c>
      <c r="J89" t="n">
        <v>-9.73</v>
      </c>
      <c r="K89" t="n">
        <v>59.8</v>
      </c>
      <c r="L89" t="n">
        <v>64.3</v>
      </c>
      <c r="M89" t="n">
        <v>-61.64</v>
      </c>
      <c r="N89" t="n">
        <v>4.3</v>
      </c>
      <c r="O89" t="n">
        <v>10.46</v>
      </c>
      <c r="P89" t="n">
        <v>-0.26</v>
      </c>
      <c r="Q89" t="inlineStr">
        <is>
          <t>-</t>
        </is>
      </c>
    </row>
    <row r="90">
      <c r="A90" s="5" t="inlineStr">
        <is>
          <t>EBIT-Wachstum 3J in %</t>
        </is>
      </c>
      <c r="B90" s="5" t="inlineStr">
        <is>
          <t>EBIT Growth 3Y in %</t>
        </is>
      </c>
      <c r="C90" t="n">
        <v>95.89</v>
      </c>
      <c r="D90" t="n">
        <v>811.66</v>
      </c>
      <c r="E90" t="n">
        <v>752.3</v>
      </c>
      <c r="F90" t="n">
        <v>666.5700000000001</v>
      </c>
      <c r="G90" t="n">
        <v>-49.78</v>
      </c>
      <c r="H90" t="n">
        <v>-20.03</v>
      </c>
      <c r="I90" t="n">
        <v>7.86</v>
      </c>
      <c r="J90" t="n">
        <v>38.12</v>
      </c>
      <c r="K90" t="n">
        <v>20.82</v>
      </c>
      <c r="L90" t="n">
        <v>2.32</v>
      </c>
      <c r="M90" t="n">
        <v>-15.63</v>
      </c>
      <c r="N90" t="n">
        <v>4.83</v>
      </c>
      <c r="O90" t="inlineStr">
        <is>
          <t>-</t>
        </is>
      </c>
      <c r="P90" t="inlineStr">
        <is>
          <t>-</t>
        </is>
      </c>
      <c r="Q90" t="inlineStr">
        <is>
          <t>-</t>
        </is>
      </c>
    </row>
    <row r="91">
      <c r="A91" s="5" t="inlineStr">
        <is>
          <t>EBIT-Wachstum 5J in %</t>
        </is>
      </c>
      <c r="B91" s="5" t="inlineStr">
        <is>
          <t>EBIT Growth 5Y in %</t>
        </is>
      </c>
      <c r="C91" t="n">
        <v>462.25</v>
      </c>
      <c r="D91" t="n">
        <v>462.43</v>
      </c>
      <c r="E91" t="n">
        <v>441.31</v>
      </c>
      <c r="F91" t="n">
        <v>392.7</v>
      </c>
      <c r="G91" t="n">
        <v>-19.85</v>
      </c>
      <c r="H91" t="n">
        <v>12.8</v>
      </c>
      <c r="I91" t="n">
        <v>5.25</v>
      </c>
      <c r="J91" t="n">
        <v>11.41</v>
      </c>
      <c r="K91" t="n">
        <v>15.44</v>
      </c>
      <c r="L91" t="n">
        <v>3.43</v>
      </c>
      <c r="M91" t="inlineStr">
        <is>
          <t>-</t>
        </is>
      </c>
      <c r="N91" t="inlineStr">
        <is>
          <t>-</t>
        </is>
      </c>
      <c r="O91" t="inlineStr">
        <is>
          <t>-</t>
        </is>
      </c>
      <c r="P91" t="inlineStr">
        <is>
          <t>-</t>
        </is>
      </c>
      <c r="Q91" t="inlineStr">
        <is>
          <t>-</t>
        </is>
      </c>
    </row>
    <row r="92">
      <c r="A92" s="5" t="inlineStr">
        <is>
          <t>EBIT-Wachstum 10J in %</t>
        </is>
      </c>
      <c r="B92" s="5" t="inlineStr">
        <is>
          <t>EBIT Growth 10Y in %</t>
        </is>
      </c>
      <c r="C92" t="n">
        <v>237.53</v>
      </c>
      <c r="D92" t="n">
        <v>233.84</v>
      </c>
      <c r="E92" t="n">
        <v>226.36</v>
      </c>
      <c r="F92" t="n">
        <v>204.07</v>
      </c>
      <c r="G92" t="n">
        <v>-8.210000000000001</v>
      </c>
      <c r="H92" t="inlineStr">
        <is>
          <t>-</t>
        </is>
      </c>
      <c r="I92" t="inlineStr">
        <is>
          <t>-</t>
        </is>
      </c>
      <c r="J92" t="inlineStr">
        <is>
          <t>-</t>
        </is>
      </c>
      <c r="K92" t="inlineStr">
        <is>
          <t>-</t>
        </is>
      </c>
      <c r="L92" t="inlineStr">
        <is>
          <t>-</t>
        </is>
      </c>
      <c r="M92" t="inlineStr">
        <is>
          <t>-</t>
        </is>
      </c>
      <c r="N92" t="inlineStr">
        <is>
          <t>-</t>
        </is>
      </c>
      <c r="O92" t="inlineStr">
        <is>
          <t>-</t>
        </is>
      </c>
      <c r="P92" t="inlineStr">
        <is>
          <t>-</t>
        </is>
      </c>
      <c r="Q92" t="inlineStr">
        <is>
          <t>-</t>
        </is>
      </c>
    </row>
    <row r="93">
      <c r="A93" s="5" t="inlineStr">
        <is>
          <t>Op.Cashflow Wachstum 1J in %</t>
        </is>
      </c>
      <c r="B93" s="5" t="inlineStr">
        <is>
          <t>Op.Cashflow Wachstum 1Y in %</t>
        </is>
      </c>
      <c r="C93" t="n">
        <v>142.73</v>
      </c>
      <c r="D93" t="n">
        <v>-41.79</v>
      </c>
      <c r="E93" t="n">
        <v>-28.44</v>
      </c>
      <c r="F93" t="n">
        <v>118.88</v>
      </c>
      <c r="G93" t="n">
        <v>5.96</v>
      </c>
      <c r="H93" t="n">
        <v>-15.62</v>
      </c>
      <c r="I93" t="n">
        <v>15.56</v>
      </c>
      <c r="J93" t="n">
        <v>-21.75</v>
      </c>
      <c r="K93" t="n">
        <v>-14.44</v>
      </c>
      <c r="L93" t="n">
        <v>-7.57</v>
      </c>
      <c r="M93" t="n">
        <v>121.94</v>
      </c>
      <c r="N93" t="n">
        <v>-58.21</v>
      </c>
      <c r="O93" t="n">
        <v>-1.06</v>
      </c>
      <c r="P93" t="n">
        <v>0.47</v>
      </c>
      <c r="Q93" t="inlineStr">
        <is>
          <t>-</t>
        </is>
      </c>
    </row>
    <row r="94">
      <c r="A94" s="5" t="inlineStr">
        <is>
          <t>Op.Cashflow Wachstum 3J in %</t>
        </is>
      </c>
      <c r="B94" s="5" t="inlineStr">
        <is>
          <t>Op.Cashflow Wachstum 3Y in %</t>
        </is>
      </c>
      <c r="C94" t="n">
        <v>24.17</v>
      </c>
      <c r="D94" t="n">
        <v>16.22</v>
      </c>
      <c r="E94" t="n">
        <v>32.13</v>
      </c>
      <c r="F94" t="n">
        <v>36.41</v>
      </c>
      <c r="G94" t="n">
        <v>1.97</v>
      </c>
      <c r="H94" t="n">
        <v>-7.27</v>
      </c>
      <c r="I94" t="n">
        <v>-6.88</v>
      </c>
      <c r="J94" t="n">
        <v>-14.59</v>
      </c>
      <c r="K94" t="n">
        <v>33.31</v>
      </c>
      <c r="L94" t="n">
        <v>18.72</v>
      </c>
      <c r="M94" t="n">
        <v>20.89</v>
      </c>
      <c r="N94" t="n">
        <v>-19.6</v>
      </c>
      <c r="O94" t="inlineStr">
        <is>
          <t>-</t>
        </is>
      </c>
      <c r="P94" t="inlineStr">
        <is>
          <t>-</t>
        </is>
      </c>
      <c r="Q94" t="inlineStr">
        <is>
          <t>-</t>
        </is>
      </c>
    </row>
    <row r="95">
      <c r="A95" s="5" t="inlineStr">
        <is>
          <t>Op.Cashflow Wachstum 5J in %</t>
        </is>
      </c>
      <c r="B95" s="5" t="inlineStr">
        <is>
          <t>Op.Cashflow Wachstum 5Y in %</t>
        </is>
      </c>
      <c r="C95" t="n">
        <v>39.47</v>
      </c>
      <c r="D95" t="n">
        <v>7.8</v>
      </c>
      <c r="E95" t="n">
        <v>19.27</v>
      </c>
      <c r="F95" t="n">
        <v>20.61</v>
      </c>
      <c r="G95" t="n">
        <v>-6.06</v>
      </c>
      <c r="H95" t="n">
        <v>-8.76</v>
      </c>
      <c r="I95" t="n">
        <v>18.75</v>
      </c>
      <c r="J95" t="n">
        <v>3.99</v>
      </c>
      <c r="K95" t="n">
        <v>8.130000000000001</v>
      </c>
      <c r="L95" t="n">
        <v>11.11</v>
      </c>
      <c r="M95" t="inlineStr">
        <is>
          <t>-</t>
        </is>
      </c>
      <c r="N95" t="inlineStr">
        <is>
          <t>-</t>
        </is>
      </c>
      <c r="O95" t="inlineStr">
        <is>
          <t>-</t>
        </is>
      </c>
      <c r="P95" t="inlineStr">
        <is>
          <t>-</t>
        </is>
      </c>
      <c r="Q95" t="inlineStr">
        <is>
          <t>-</t>
        </is>
      </c>
    </row>
    <row r="96">
      <c r="A96" s="5" t="inlineStr">
        <is>
          <t>Op.Cashflow Wachstum 10J in %</t>
        </is>
      </c>
      <c r="B96" s="5" t="inlineStr">
        <is>
          <t>Op.Cashflow Wachstum 10Y in %</t>
        </is>
      </c>
      <c r="C96" t="n">
        <v>15.35</v>
      </c>
      <c r="D96" t="n">
        <v>13.27</v>
      </c>
      <c r="E96" t="n">
        <v>11.63</v>
      </c>
      <c r="F96" t="n">
        <v>14.37</v>
      </c>
      <c r="G96" t="n">
        <v>2.53</v>
      </c>
      <c r="H96" t="inlineStr">
        <is>
          <t>-</t>
        </is>
      </c>
      <c r="I96" t="inlineStr">
        <is>
          <t>-</t>
        </is>
      </c>
      <c r="J96" t="inlineStr">
        <is>
          <t>-</t>
        </is>
      </c>
      <c r="K96" t="inlineStr">
        <is>
          <t>-</t>
        </is>
      </c>
      <c r="L96" t="inlineStr">
        <is>
          <t>-</t>
        </is>
      </c>
      <c r="M96" t="inlineStr">
        <is>
          <t>-</t>
        </is>
      </c>
      <c r="N96" t="inlineStr">
        <is>
          <t>-</t>
        </is>
      </c>
      <c r="O96" t="inlineStr">
        <is>
          <t>-</t>
        </is>
      </c>
      <c r="P96" t="inlineStr">
        <is>
          <t>-</t>
        </is>
      </c>
      <c r="Q96" t="inlineStr">
        <is>
          <t>-</t>
        </is>
      </c>
    </row>
    <row r="97">
      <c r="A97" s="5" t="inlineStr">
        <is>
          <t>Working Capital in Mio</t>
        </is>
      </c>
      <c r="B97" s="5" t="inlineStr">
        <is>
          <t>Working Capital in M</t>
        </is>
      </c>
      <c r="C97" t="n">
        <v>13064</v>
      </c>
      <c r="D97" t="n">
        <v>19669</v>
      </c>
      <c r="E97" t="n">
        <v>15637</v>
      </c>
      <c r="F97" t="n">
        <v>12744</v>
      </c>
      <c r="G97" t="n">
        <v>22410</v>
      </c>
      <c r="H97" t="n">
        <v>13566</v>
      </c>
      <c r="I97" t="n">
        <v>10085</v>
      </c>
      <c r="J97" t="n">
        <v>17755</v>
      </c>
      <c r="K97" t="n">
        <v>17118</v>
      </c>
      <c r="L97" t="n">
        <v>12342</v>
      </c>
      <c r="M97" t="n">
        <v>11668</v>
      </c>
      <c r="N97" t="n">
        <v>11041</v>
      </c>
      <c r="O97" t="n">
        <v>21013</v>
      </c>
      <c r="P97" t="n">
        <v>15137</v>
      </c>
      <c r="Q97" t="n">
        <v>12928</v>
      </c>
      <c r="R97" t="inlineStr">
        <is>
          <t>-</t>
        </is>
      </c>
    </row>
  </sheetData>
  <pageMargins bottom="1" footer="0.5" header="0.5" left="0.75" right="0.75" top="1"/>
</worksheet>
</file>

<file path=xl/worksheets/sheet8.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10"/>
    <col customWidth="1" max="18" min="18" width="10"/>
    <col customWidth="1" max="19" min="19" width="10"/>
    <col customWidth="1" max="20" min="20" width="20"/>
    <col customWidth="1" max="21" min="21" width="10"/>
    <col customWidth="1" max="22" min="22" width="10"/>
    <col customWidth="1" max="23" min="23" width="9"/>
  </cols>
  <sheetData>
    <row r="1">
      <c r="A1" s="1" t="inlineStr">
        <is>
          <t xml:space="preserve">ASTRAZENECA </t>
        </is>
      </c>
      <c r="B1" s="2" t="inlineStr">
        <is>
          <t>WKN: 886455  ISIN: GB0009895292  US-Symbol:AZNCF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1999</t>
        </is>
      </c>
      <c r="C4" s="5" t="inlineStr">
        <is>
          <t>Telefon / Phone</t>
        </is>
      </c>
      <c r="D4" s="5" t="inlineStr"/>
      <c r="E4" t="inlineStr">
        <is>
          <t>+44-20-7604-8000</t>
        </is>
      </c>
      <c r="G4" t="inlineStr">
        <is>
          <t>14.02.2020</t>
        </is>
      </c>
      <c r="H4" t="inlineStr">
        <is>
          <t>Q4 Result</t>
        </is>
      </c>
      <c r="J4" t="inlineStr">
        <is>
          <t>BlackRock, Inc.</t>
        </is>
      </c>
      <c r="L4" t="inlineStr">
        <is>
          <t>7,96%</t>
        </is>
      </c>
    </row>
    <row r="5">
      <c r="A5" s="5" t="inlineStr">
        <is>
          <t>Ticker</t>
        </is>
      </c>
      <c r="B5" t="inlineStr">
        <is>
          <t>ZEG</t>
        </is>
      </c>
      <c r="C5" s="5" t="inlineStr">
        <is>
          <t>Fax</t>
        </is>
      </c>
      <c r="D5" s="5" t="inlineStr"/>
      <c r="E5" t="inlineStr">
        <is>
          <t>+44-20-7604-8151</t>
        </is>
      </c>
      <c r="G5" t="inlineStr">
        <is>
          <t>27.02.2020</t>
        </is>
      </c>
      <c r="H5" t="inlineStr">
        <is>
          <t>Ex Dividend</t>
        </is>
      </c>
      <c r="J5" t="inlineStr">
        <is>
          <t>Investor AB</t>
        </is>
      </c>
      <c r="L5" t="inlineStr">
        <is>
          <t>3,93%</t>
        </is>
      </c>
    </row>
    <row r="6">
      <c r="A6" s="5" t="inlineStr">
        <is>
          <t>Gelistet Seit / Listed Since</t>
        </is>
      </c>
      <c r="B6" t="inlineStr">
        <is>
          <t>-</t>
        </is>
      </c>
      <c r="C6" s="5" t="inlineStr">
        <is>
          <t>Internet</t>
        </is>
      </c>
      <c r="D6" s="5" t="inlineStr"/>
      <c r="E6" t="inlineStr">
        <is>
          <t>http://www.astrazeneca.com</t>
        </is>
      </c>
      <c r="G6" t="inlineStr">
        <is>
          <t>04.03.2020</t>
        </is>
      </c>
      <c r="H6" t="inlineStr">
        <is>
          <t>Publication Of Annual Report</t>
        </is>
      </c>
      <c r="J6" t="inlineStr">
        <is>
          <t>The Capital Group Companies, Inc.</t>
        </is>
      </c>
      <c r="L6" t="inlineStr">
        <is>
          <t>4,86%</t>
        </is>
      </c>
    </row>
    <row r="7">
      <c r="A7" s="5" t="inlineStr">
        <is>
          <t>Nominalwert / Nominal Value</t>
        </is>
      </c>
      <c r="B7" t="inlineStr">
        <is>
          <t>0,25</t>
        </is>
      </c>
      <c r="C7" s="5" t="inlineStr">
        <is>
          <t>Inv. Relations Telefon / Phone</t>
        </is>
      </c>
      <c r="D7" s="5" t="inlineStr"/>
      <c r="E7" t="inlineStr">
        <is>
          <t>+44-203-749-5712</t>
        </is>
      </c>
      <c r="G7" t="inlineStr">
        <is>
          <t>30.03.2020</t>
        </is>
      </c>
      <c r="H7" t="inlineStr">
        <is>
          <t>Dividend Payout</t>
        </is>
      </c>
      <c r="J7" t="inlineStr">
        <is>
          <t>Wellington Management Group LLP</t>
        </is>
      </c>
      <c r="L7" t="inlineStr">
        <is>
          <t>5,89%</t>
        </is>
      </c>
    </row>
    <row r="8">
      <c r="A8" s="5" t="inlineStr">
        <is>
          <t>Land / Country</t>
        </is>
      </c>
      <c r="B8" t="inlineStr">
        <is>
          <t>Großbritannien</t>
        </is>
      </c>
      <c r="C8" s="5" t="inlineStr">
        <is>
          <t>Inv. Relations E-Mail</t>
        </is>
      </c>
      <c r="D8" s="5" t="inlineStr"/>
      <c r="E8" t="inlineStr">
        <is>
          <t>IR@astrazeneca.com</t>
        </is>
      </c>
      <c r="G8" t="inlineStr">
        <is>
          <t>29.04.2020</t>
        </is>
      </c>
      <c r="H8" t="inlineStr">
        <is>
          <t>Annual General Meeting</t>
        </is>
      </c>
      <c r="J8" t="inlineStr">
        <is>
          <t>Wellington Management Company LLP</t>
        </is>
      </c>
      <c r="L8" t="inlineStr">
        <is>
          <t>5,88%</t>
        </is>
      </c>
    </row>
    <row r="9">
      <c r="A9" s="5" t="inlineStr">
        <is>
          <t>Währung / Currency</t>
        </is>
      </c>
      <c r="B9" t="inlineStr">
        <is>
          <t>USD</t>
        </is>
      </c>
      <c r="C9" s="5" t="inlineStr">
        <is>
          <t>Kontaktperson / Contact Person</t>
        </is>
      </c>
      <c r="D9" s="5" t="inlineStr"/>
      <c r="E9" t="inlineStr">
        <is>
          <t>Thomas Kudsk Larsen</t>
        </is>
      </c>
      <c r="G9" t="inlineStr">
        <is>
          <t>30.07.2020</t>
        </is>
      </c>
      <c r="H9" t="inlineStr">
        <is>
          <t>Score Half Year</t>
        </is>
      </c>
      <c r="J9" t="inlineStr">
        <is>
          <t>Freefloat</t>
        </is>
      </c>
      <c r="L9" t="inlineStr">
        <is>
          <t>71,48%</t>
        </is>
      </c>
    </row>
    <row r="10">
      <c r="A10" s="5" t="inlineStr">
        <is>
          <t>Branche / Industry</t>
        </is>
      </c>
      <c r="B10" t="inlineStr">
        <is>
          <t>Pharma</t>
        </is>
      </c>
      <c r="C10" s="5" t="inlineStr">
        <is>
          <t>14.09.2020</t>
        </is>
      </c>
      <c r="D10" s="5" t="inlineStr">
        <is>
          <t>Dividend Payout</t>
        </is>
      </c>
    </row>
    <row r="11">
      <c r="A11" s="5" t="inlineStr">
        <is>
          <t>Sektor / Sector</t>
        </is>
      </c>
      <c r="B11" t="inlineStr">
        <is>
          <t>Chemicals / Pharmaceuticals</t>
        </is>
      </c>
    </row>
    <row r="12">
      <c r="A12" s="5" t="inlineStr">
        <is>
          <t>Typ / Genre</t>
        </is>
      </c>
      <c r="B12" t="inlineStr">
        <is>
          <t>Stammaktie</t>
        </is>
      </c>
    </row>
    <row r="13">
      <c r="A13" s="5" t="inlineStr">
        <is>
          <t>Adresse / Address</t>
        </is>
      </c>
      <c r="B13" t="inlineStr">
        <is>
          <t>AstraZeneca plc2 Kingdom Street  UK-London W2 6BD</t>
        </is>
      </c>
    </row>
    <row r="14">
      <c r="A14" s="5" t="inlineStr">
        <is>
          <t>Management</t>
        </is>
      </c>
      <c r="B14" t="inlineStr">
        <is>
          <t>Pascal Soriot, Marc Dunoyer, Katarina Ageborg, José Baselga, Pam Cheng, Fiona Cicconi, Ruud Dobber, David Fredrickson, Menelas Pangalos, Jeff Pott, Iskra Reic, Leon Wang</t>
        </is>
      </c>
    </row>
    <row r="15">
      <c r="A15" s="5" t="inlineStr">
        <is>
          <t>Aufsichtsrat / Board</t>
        </is>
      </c>
      <c r="B15" t="inlineStr">
        <is>
          <t>Leif Johannson, Pascal Soriot, Marc Dunoyer, Graham Chipchase, Geneviève Berger, Philip Broadley, Michel Demaré, Deborah DiSanzo, Sheri McCoy, Tony Mok, Nazneen Rahman, Marcus Wallenberg</t>
        </is>
      </c>
    </row>
    <row r="16">
      <c r="A16" s="5" t="inlineStr">
        <is>
          <t>Beschreibung</t>
        </is>
      </c>
      <c r="B16" t="inlineStr">
        <is>
          <t>Die AstraZeneca PLC ist ein weltweit führendes Pharmazieunternehmen, das in der Entwicklung, Produktion und der Vermarktung verschreibungspflichtiger Medikamente tätig ist. Die Forschung der AstraZeneca konzentriert sich vornehmlich auf die Bereiche Atemwege, Herz-Kreislauf und Stoffwechsel, Krebs, entzündliche Erkrankungen, Infektionen und neurologische Störungen. Schließlich bietet das Unternehmen Medikamente für Erkrankungen wie Asthma, Herzinfarkt, Brust- und Prostatakrebs, Diabetes und für die Behandlung von Depressionen, Schizophrenie sowie bipolaren Störungen. Das Unternehmen entstand 1999 durch die Fusion des bereits 1913 gegründeten schwedischen Konzerns Astra mit dem englischen Unternehmen Zeneca. Copyright 2014 FINANCE BASE AG</t>
        </is>
      </c>
    </row>
    <row r="17">
      <c r="A17" s="5" t="inlineStr">
        <is>
          <t>Profile</t>
        </is>
      </c>
      <c r="B17" t="inlineStr">
        <is>
          <t>AstraZeneca PLC is a leading global pharmaceutical company, the prescription in the development, production and marketing of medicines operates. The research of AstraZeneca focuses primarily on the areas of respiratory, cardiovascular and metabolism, cancer, inflammatory diseases, infections and neurological disorders. Finally, the company provides medicines for diseases such as asthma, heart attacks, breast and prostate cancer, diabetes and for the treatment of depression, schizophrenia and bipolar disorders. The company was formed in 1999 through the merger of the Swedish company Astra was founded in 1913 with the British company Zeneca.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24384</v>
      </c>
      <c r="D20" t="n">
        <v>22090</v>
      </c>
      <c r="E20" t="n">
        <v>20152</v>
      </c>
      <c r="F20" t="n">
        <v>21319</v>
      </c>
      <c r="G20" t="n">
        <v>23641</v>
      </c>
      <c r="H20" t="n">
        <v>26095</v>
      </c>
      <c r="I20" t="n">
        <v>25711</v>
      </c>
      <c r="J20" t="n">
        <v>27973</v>
      </c>
      <c r="K20" t="n">
        <v>33591</v>
      </c>
      <c r="L20" t="n">
        <v>33269</v>
      </c>
      <c r="M20" t="n">
        <v>32804</v>
      </c>
      <c r="N20" t="n">
        <v>31601</v>
      </c>
      <c r="O20" t="n">
        <v>29559</v>
      </c>
      <c r="P20" t="n">
        <v>26475</v>
      </c>
      <c r="Q20" t="n">
        <v>23950</v>
      </c>
      <c r="R20" t="n">
        <v>21426</v>
      </c>
      <c r="S20" t="n">
        <v>18849</v>
      </c>
      <c r="T20" t="n">
        <v>17841</v>
      </c>
      <c r="U20" t="n">
        <v>16480</v>
      </c>
      <c r="V20" t="n">
        <v>18103</v>
      </c>
      <c r="W20" t="n">
        <v>18445</v>
      </c>
    </row>
    <row r="21">
      <c r="A21" s="5" t="inlineStr">
        <is>
          <t>Operatives Ergebnis (EBIT)</t>
        </is>
      </c>
      <c r="B21" s="5" t="inlineStr">
        <is>
          <t>EBIT Earning Before Interest &amp; Tax</t>
        </is>
      </c>
      <c r="C21" t="n">
        <v>2924</v>
      </c>
      <c r="D21" t="n">
        <v>3387</v>
      </c>
      <c r="E21" t="n">
        <v>3677</v>
      </c>
      <c r="F21" t="n">
        <v>4902</v>
      </c>
      <c r="G21" t="n">
        <v>4114</v>
      </c>
      <c r="H21" t="n">
        <v>2137</v>
      </c>
      <c r="I21" t="n">
        <v>3712</v>
      </c>
      <c r="J21" t="n">
        <v>8148</v>
      </c>
      <c r="K21" t="n">
        <v>12795</v>
      </c>
      <c r="L21" t="n">
        <v>11494</v>
      </c>
      <c r="M21" t="n">
        <v>11543</v>
      </c>
      <c r="N21" t="n">
        <v>9144</v>
      </c>
      <c r="O21" t="n">
        <v>8094</v>
      </c>
      <c r="P21" t="n">
        <v>8216</v>
      </c>
      <c r="Q21" t="n">
        <v>6502</v>
      </c>
      <c r="R21" t="n">
        <v>4770</v>
      </c>
      <c r="S21" t="n">
        <v>4111</v>
      </c>
      <c r="T21" t="n">
        <v>4006</v>
      </c>
      <c r="U21" t="n">
        <v>3954</v>
      </c>
      <c r="V21" t="n">
        <v>4008</v>
      </c>
      <c r="W21" t="n">
        <v>2746</v>
      </c>
    </row>
    <row r="22">
      <c r="A22" s="5" t="inlineStr">
        <is>
          <t>Finanzergebnis</t>
        </is>
      </c>
      <c r="B22" s="5" t="inlineStr">
        <is>
          <t>Financial Result</t>
        </is>
      </c>
      <c r="C22" t="n">
        <v>-1376</v>
      </c>
      <c r="D22" t="n">
        <v>-1394</v>
      </c>
      <c r="E22" t="n">
        <v>-1450</v>
      </c>
      <c r="F22" t="n">
        <v>-1350</v>
      </c>
      <c r="G22" t="n">
        <v>-1045</v>
      </c>
      <c r="H22" t="n">
        <v>-891</v>
      </c>
      <c r="I22" t="n">
        <v>-445</v>
      </c>
      <c r="J22" t="n">
        <v>-430</v>
      </c>
      <c r="K22" t="n">
        <v>-428</v>
      </c>
      <c r="L22" t="n">
        <v>-517</v>
      </c>
      <c r="M22" t="n">
        <v>-736</v>
      </c>
      <c r="N22" t="n">
        <v>-463</v>
      </c>
      <c r="O22" t="n">
        <v>-111</v>
      </c>
      <c r="P22" t="n">
        <v>327</v>
      </c>
      <c r="Q22" t="n">
        <v>165</v>
      </c>
      <c r="R22" t="n">
        <v>315</v>
      </c>
      <c r="S22" t="n">
        <v>91</v>
      </c>
      <c r="T22" t="n">
        <v>31</v>
      </c>
      <c r="U22" t="n">
        <v>123</v>
      </c>
      <c r="V22" t="n">
        <v>-161</v>
      </c>
      <c r="W22" t="n">
        <v>-787</v>
      </c>
    </row>
    <row r="23">
      <c r="A23" s="5" t="inlineStr">
        <is>
          <t>Ergebnis vor Steuer (EBT)</t>
        </is>
      </c>
      <c r="B23" s="5" t="inlineStr">
        <is>
          <t>EBT Earning Before Tax</t>
        </is>
      </c>
      <c r="C23" t="n">
        <v>1548</v>
      </c>
      <c r="D23" t="n">
        <v>1993</v>
      </c>
      <c r="E23" t="n">
        <v>2227</v>
      </c>
      <c r="F23" t="n">
        <v>3552</v>
      </c>
      <c r="G23" t="n">
        <v>3069</v>
      </c>
      <c r="H23" t="n">
        <v>1246</v>
      </c>
      <c r="I23" t="n">
        <v>3267</v>
      </c>
      <c r="J23" t="n">
        <v>7718</v>
      </c>
      <c r="K23" t="n">
        <v>12367</v>
      </c>
      <c r="L23" t="n">
        <v>10977</v>
      </c>
      <c r="M23" t="n">
        <v>10807</v>
      </c>
      <c r="N23" t="n">
        <v>8681</v>
      </c>
      <c r="O23" t="n">
        <v>7983</v>
      </c>
      <c r="P23" t="n">
        <v>8543</v>
      </c>
      <c r="Q23" t="n">
        <v>6667</v>
      </c>
      <c r="R23" t="n">
        <v>5085</v>
      </c>
      <c r="S23" t="n">
        <v>4202</v>
      </c>
      <c r="T23" t="n">
        <v>4037</v>
      </c>
      <c r="U23" t="n">
        <v>4077</v>
      </c>
      <c r="V23" t="n">
        <v>3847</v>
      </c>
      <c r="W23" t="n">
        <v>1959</v>
      </c>
    </row>
    <row r="24">
      <c r="A24" s="5" t="inlineStr">
        <is>
          <t>Steuern auf Einkommen und Ertrag</t>
        </is>
      </c>
      <c r="B24" s="5" t="inlineStr">
        <is>
          <t>Taxes on income and earnings</t>
        </is>
      </c>
      <c r="C24" t="n">
        <v>321</v>
      </c>
      <c r="D24" t="n">
        <v>-57</v>
      </c>
      <c r="E24" t="n">
        <v>-641</v>
      </c>
      <c r="F24" t="n">
        <v>146</v>
      </c>
      <c r="G24" t="n">
        <v>243</v>
      </c>
      <c r="H24" t="n">
        <v>11</v>
      </c>
      <c r="I24" t="n">
        <v>696</v>
      </c>
      <c r="J24" t="n">
        <v>1391</v>
      </c>
      <c r="K24" t="n">
        <v>2351</v>
      </c>
      <c r="L24" t="n">
        <v>2896</v>
      </c>
      <c r="M24" t="n">
        <v>3263</v>
      </c>
      <c r="N24" t="n">
        <v>2551</v>
      </c>
      <c r="O24" t="n">
        <v>2356</v>
      </c>
      <c r="P24" t="n">
        <v>2480</v>
      </c>
      <c r="Q24" t="n">
        <v>1943</v>
      </c>
      <c r="R24" t="n">
        <v>1254</v>
      </c>
      <c r="S24" t="n">
        <v>1143</v>
      </c>
      <c r="T24" t="n">
        <v>1177</v>
      </c>
      <c r="U24" t="n">
        <v>1099</v>
      </c>
      <c r="V24" t="n">
        <v>1299</v>
      </c>
      <c r="W24" t="n">
        <v>815</v>
      </c>
    </row>
    <row r="25">
      <c r="A25" s="5" t="inlineStr">
        <is>
          <t>Ergebnis nach Steuer</t>
        </is>
      </c>
      <c r="B25" s="5" t="inlineStr">
        <is>
          <t>Earnings after tax</t>
        </is>
      </c>
      <c r="C25" t="n">
        <v>1227</v>
      </c>
      <c r="D25" t="n">
        <v>2050</v>
      </c>
      <c r="E25" t="n">
        <v>2868</v>
      </c>
      <c r="F25" t="n">
        <v>3406</v>
      </c>
      <c r="G25" t="n">
        <v>2826</v>
      </c>
      <c r="H25" t="n">
        <v>1235</v>
      </c>
      <c r="I25" t="n">
        <v>2571</v>
      </c>
      <c r="J25" t="n">
        <v>6327</v>
      </c>
      <c r="K25" t="n">
        <v>10016</v>
      </c>
      <c r="L25" t="n">
        <v>8081</v>
      </c>
      <c r="M25" t="n">
        <v>7544</v>
      </c>
      <c r="N25" t="n">
        <v>6130</v>
      </c>
      <c r="O25" t="n">
        <v>5627</v>
      </c>
      <c r="P25" t="n">
        <v>6063</v>
      </c>
      <c r="Q25" t="n">
        <v>4724</v>
      </c>
      <c r="R25" t="n">
        <v>3831</v>
      </c>
      <c r="S25" t="n">
        <v>3059</v>
      </c>
      <c r="T25" t="n">
        <v>2860</v>
      </c>
      <c r="U25" t="n">
        <v>2978</v>
      </c>
      <c r="V25" t="n">
        <v>2548</v>
      </c>
      <c r="W25" t="n">
        <v>1144</v>
      </c>
    </row>
    <row r="26">
      <c r="A26" s="5" t="inlineStr">
        <is>
          <t>Minderheitenanteil</t>
        </is>
      </c>
      <c r="B26" s="5" t="inlineStr">
        <is>
          <t>Minority Share</t>
        </is>
      </c>
      <c r="C26" t="n">
        <v>108</v>
      </c>
      <c r="D26" t="n">
        <v>105</v>
      </c>
      <c r="E26" t="n">
        <v>133</v>
      </c>
      <c r="F26" t="n">
        <v>93</v>
      </c>
      <c r="G26" t="n">
        <v>-1</v>
      </c>
      <c r="H26" t="n">
        <v>-2</v>
      </c>
      <c r="I26" t="n">
        <v>-15</v>
      </c>
      <c r="J26" t="n">
        <v>-30</v>
      </c>
      <c r="K26" t="n">
        <v>-33</v>
      </c>
      <c r="L26" t="n">
        <v>-28</v>
      </c>
      <c r="M26" t="n">
        <v>-23</v>
      </c>
      <c r="N26" t="n">
        <v>-29</v>
      </c>
      <c r="O26" t="n">
        <v>-32</v>
      </c>
      <c r="P26" t="n">
        <v>-20</v>
      </c>
      <c r="Q26" t="n">
        <v>-18</v>
      </c>
      <c r="R26" t="n">
        <v>-18</v>
      </c>
      <c r="S26" t="n">
        <v>-23</v>
      </c>
      <c r="T26" t="n">
        <v>-24</v>
      </c>
      <c r="U26" t="n">
        <v>-11</v>
      </c>
      <c r="V26" t="n">
        <v>-10</v>
      </c>
      <c r="W26" t="n">
        <v>-1</v>
      </c>
    </row>
    <row r="27">
      <c r="A27" s="5" t="inlineStr">
        <is>
          <t>Jahresüberschuss/-fehlbetrag</t>
        </is>
      </c>
      <c r="B27" s="5" t="inlineStr">
        <is>
          <t>Net Profit</t>
        </is>
      </c>
      <c r="C27" t="n">
        <v>1335</v>
      </c>
      <c r="D27" t="n">
        <v>2155</v>
      </c>
      <c r="E27" t="n">
        <v>3001</v>
      </c>
      <c r="F27" t="n">
        <v>3499</v>
      </c>
      <c r="G27" t="n">
        <v>2825</v>
      </c>
      <c r="H27" t="n">
        <v>1233</v>
      </c>
      <c r="I27" t="n">
        <v>2556</v>
      </c>
      <c r="J27" t="n">
        <v>6297</v>
      </c>
      <c r="K27" t="n">
        <v>9983</v>
      </c>
      <c r="L27" t="n">
        <v>8053</v>
      </c>
      <c r="M27" t="n">
        <v>7521</v>
      </c>
      <c r="N27" t="n">
        <v>6101</v>
      </c>
      <c r="O27" t="n">
        <v>5595</v>
      </c>
      <c r="P27" t="n">
        <v>6043</v>
      </c>
      <c r="Q27" t="n">
        <v>4706</v>
      </c>
      <c r="R27" t="n">
        <v>3813</v>
      </c>
      <c r="S27" t="n">
        <v>3036</v>
      </c>
      <c r="T27" t="n">
        <v>2836</v>
      </c>
      <c r="U27" t="n">
        <v>2967</v>
      </c>
      <c r="V27" t="n">
        <v>2538</v>
      </c>
      <c r="W27" t="n">
        <v>1143</v>
      </c>
    </row>
    <row r="28">
      <c r="A28" s="5" t="inlineStr">
        <is>
          <t>Summe Umlaufvermögen</t>
        </is>
      </c>
      <c r="B28" s="5" t="inlineStr">
        <is>
          <t>Current Assets</t>
        </is>
      </c>
      <c r="C28" t="n">
        <v>15563</v>
      </c>
      <c r="D28" t="n">
        <v>15591</v>
      </c>
      <c r="E28" t="n">
        <v>13150</v>
      </c>
      <c r="F28" t="n">
        <v>13262</v>
      </c>
      <c r="G28" t="n">
        <v>16007</v>
      </c>
      <c r="H28" t="n">
        <v>16697</v>
      </c>
      <c r="I28" t="n">
        <v>20335</v>
      </c>
      <c r="J28" t="n">
        <v>19048</v>
      </c>
      <c r="K28" t="n">
        <v>23506</v>
      </c>
      <c r="L28" t="n">
        <v>25131</v>
      </c>
      <c r="M28" t="n">
        <v>23760</v>
      </c>
      <c r="N28" t="n">
        <v>16152</v>
      </c>
      <c r="O28" t="n">
        <v>17082</v>
      </c>
      <c r="P28" t="n">
        <v>16936</v>
      </c>
      <c r="Q28" t="n">
        <v>13770</v>
      </c>
      <c r="R28" t="n">
        <v>14440</v>
      </c>
      <c r="S28" t="n">
        <v>12933</v>
      </c>
      <c r="T28" t="n">
        <v>12126</v>
      </c>
      <c r="U28" t="n">
        <v>9853</v>
      </c>
      <c r="V28" t="n">
        <v>10515</v>
      </c>
      <c r="W28" t="inlineStr">
        <is>
          <t>-</t>
        </is>
      </c>
    </row>
    <row r="29">
      <c r="A29" s="5" t="inlineStr">
        <is>
          <t>Summe Anlagevermögen</t>
        </is>
      </c>
      <c r="B29" s="5" t="inlineStr">
        <is>
          <t>Fixed Assets</t>
        </is>
      </c>
      <c r="C29" t="n">
        <v>45814</v>
      </c>
      <c r="D29" t="n">
        <v>45060</v>
      </c>
      <c r="E29" t="n">
        <v>50204</v>
      </c>
      <c r="F29" t="n">
        <v>49264</v>
      </c>
      <c r="G29" t="n">
        <v>44117</v>
      </c>
      <c r="H29" t="n">
        <v>41898</v>
      </c>
      <c r="I29" t="n">
        <v>35564</v>
      </c>
      <c r="J29" t="n">
        <v>34486</v>
      </c>
      <c r="K29" t="n">
        <v>29324</v>
      </c>
      <c r="L29" t="n">
        <v>30996</v>
      </c>
      <c r="M29" t="n">
        <v>31160</v>
      </c>
      <c r="N29" t="n">
        <v>30632</v>
      </c>
      <c r="O29" t="n">
        <v>30875</v>
      </c>
      <c r="P29" t="n">
        <v>12996</v>
      </c>
      <c r="Q29" t="n">
        <v>11070</v>
      </c>
      <c r="R29" t="n">
        <v>11176</v>
      </c>
      <c r="S29" t="n">
        <v>10640</v>
      </c>
      <c r="T29" t="n">
        <v>9450</v>
      </c>
      <c r="U29" t="n">
        <v>8132</v>
      </c>
      <c r="V29" t="n">
        <v>7919</v>
      </c>
      <c r="W29" t="inlineStr">
        <is>
          <t>-</t>
        </is>
      </c>
    </row>
    <row r="30">
      <c r="A30" s="5" t="inlineStr">
        <is>
          <t>Summe Aktiva</t>
        </is>
      </c>
      <c r="B30" s="5" t="inlineStr">
        <is>
          <t>Total Assets</t>
        </is>
      </c>
      <c r="C30" t="n">
        <v>61377</v>
      </c>
      <c r="D30" t="n">
        <v>60651</v>
      </c>
      <c r="E30" t="n">
        <v>63354</v>
      </c>
      <c r="F30" t="n">
        <v>62526</v>
      </c>
      <c r="G30" t="n">
        <v>60124</v>
      </c>
      <c r="H30" t="n">
        <v>58595</v>
      </c>
      <c r="I30" t="n">
        <v>55899</v>
      </c>
      <c r="J30" t="n">
        <v>53534</v>
      </c>
      <c r="K30" t="n">
        <v>52830</v>
      </c>
      <c r="L30" t="n">
        <v>56127</v>
      </c>
      <c r="M30" t="n">
        <v>54920</v>
      </c>
      <c r="N30" t="n">
        <v>46784</v>
      </c>
      <c r="O30" t="n">
        <v>47957</v>
      </c>
      <c r="P30" t="n">
        <v>29932</v>
      </c>
      <c r="Q30" t="n">
        <v>24840</v>
      </c>
      <c r="R30" t="n">
        <v>25616</v>
      </c>
      <c r="S30" t="n">
        <v>23573</v>
      </c>
      <c r="T30" t="n">
        <v>21576</v>
      </c>
      <c r="U30" t="n">
        <v>17985</v>
      </c>
      <c r="V30" t="n">
        <v>18434</v>
      </c>
      <c r="W30" t="inlineStr">
        <is>
          <t>-</t>
        </is>
      </c>
    </row>
    <row r="31">
      <c r="A31" s="5" t="inlineStr">
        <is>
          <t>Summe kurzfristiges Fremdkapital</t>
        </is>
      </c>
      <c r="B31" s="5" t="inlineStr">
        <is>
          <t>Short-Term Debt</t>
        </is>
      </c>
      <c r="C31" t="n">
        <v>18117</v>
      </c>
      <c r="D31" t="n">
        <v>16292</v>
      </c>
      <c r="E31" t="n">
        <v>16383</v>
      </c>
      <c r="F31" t="n">
        <v>15256</v>
      </c>
      <c r="G31" t="n">
        <v>14869</v>
      </c>
      <c r="H31" t="n">
        <v>17330</v>
      </c>
      <c r="I31" t="n">
        <v>16051</v>
      </c>
      <c r="J31" t="n">
        <v>13903</v>
      </c>
      <c r="K31" t="n">
        <v>15752</v>
      </c>
      <c r="L31" t="n">
        <v>16787</v>
      </c>
      <c r="M31" t="n">
        <v>17640</v>
      </c>
      <c r="N31" t="n">
        <v>13320</v>
      </c>
      <c r="O31" t="n">
        <v>15187</v>
      </c>
      <c r="P31" t="n">
        <v>9447</v>
      </c>
      <c r="Q31" t="n">
        <v>6839</v>
      </c>
      <c r="R31" t="n">
        <v>7782</v>
      </c>
      <c r="S31" t="n">
        <v>7695</v>
      </c>
      <c r="T31" t="n">
        <v>8215</v>
      </c>
      <c r="U31" t="n">
        <v>6480</v>
      </c>
      <c r="V31" t="n">
        <v>6897</v>
      </c>
      <c r="W31" t="inlineStr">
        <is>
          <t>-</t>
        </is>
      </c>
    </row>
    <row r="32">
      <c r="A32" s="5" t="inlineStr">
        <is>
          <t>Summe langfristiges Fremdkapital</t>
        </is>
      </c>
      <c r="B32" s="5" t="inlineStr">
        <is>
          <t>Long-Term Debt</t>
        </is>
      </c>
      <c r="C32" t="n">
        <v>28664</v>
      </c>
      <c r="D32" t="n">
        <v>30315</v>
      </c>
      <c r="E32" t="n">
        <v>30329</v>
      </c>
      <c r="F32" t="n">
        <v>30601</v>
      </c>
      <c r="G32" t="n">
        <v>26746</v>
      </c>
      <c r="H32" t="n">
        <v>21619</v>
      </c>
      <c r="I32" t="n">
        <v>16595</v>
      </c>
      <c r="J32" t="n">
        <v>15679</v>
      </c>
      <c r="K32" t="n">
        <v>13606</v>
      </c>
      <c r="L32" t="n">
        <v>15930</v>
      </c>
      <c r="M32" t="n">
        <v>16459</v>
      </c>
      <c r="N32" t="n">
        <v>17404</v>
      </c>
      <c r="O32" t="n">
        <v>17855</v>
      </c>
      <c r="P32" t="n">
        <v>5069</v>
      </c>
      <c r="Q32" t="n">
        <v>4310</v>
      </c>
      <c r="R32" t="n">
        <v>1108</v>
      </c>
      <c r="S32" t="n">
        <v>355</v>
      </c>
      <c r="T32" t="n">
        <v>362</v>
      </c>
      <c r="U32" t="n">
        <v>787</v>
      </c>
      <c r="V32" t="n">
        <v>927</v>
      </c>
      <c r="W32" t="inlineStr">
        <is>
          <t>-</t>
        </is>
      </c>
    </row>
    <row r="33">
      <c r="A33" s="5" t="inlineStr">
        <is>
          <t>Summe Fremdkapital</t>
        </is>
      </c>
      <c r="B33" s="5" t="inlineStr">
        <is>
          <t>Total Liabilities</t>
        </is>
      </c>
      <c r="C33" t="n">
        <v>46781</v>
      </c>
      <c r="D33" t="n">
        <v>46607</v>
      </c>
      <c r="E33" t="n">
        <v>46712</v>
      </c>
      <c r="F33" t="n">
        <v>45857</v>
      </c>
      <c r="G33" t="n">
        <v>41615</v>
      </c>
      <c r="H33" t="n">
        <v>38949</v>
      </c>
      <c r="I33" t="n">
        <v>32646</v>
      </c>
      <c r="J33" t="n">
        <v>29582</v>
      </c>
      <c r="K33" t="n">
        <v>29358</v>
      </c>
      <c r="L33" t="n">
        <v>32717</v>
      </c>
      <c r="M33" t="n">
        <v>34099</v>
      </c>
      <c r="N33" t="n">
        <v>30724</v>
      </c>
      <c r="O33" t="n">
        <v>33042</v>
      </c>
      <c r="P33" t="n">
        <v>14516</v>
      </c>
      <c r="Q33" t="n">
        <v>11149</v>
      </c>
      <c r="R33" t="n">
        <v>11097</v>
      </c>
      <c r="S33" t="n">
        <v>10316</v>
      </c>
      <c r="T33" t="n">
        <v>10350</v>
      </c>
      <c r="U33" t="n">
        <v>8163</v>
      </c>
      <c r="V33" t="n">
        <v>8892</v>
      </c>
      <c r="W33" t="inlineStr">
        <is>
          <t>-</t>
        </is>
      </c>
    </row>
    <row r="34">
      <c r="A34" s="5" t="inlineStr">
        <is>
          <t>Minderheitenanteil</t>
        </is>
      </c>
      <c r="B34" s="5" t="inlineStr">
        <is>
          <t>Minority Share</t>
        </is>
      </c>
      <c r="C34" t="n">
        <v>1469</v>
      </c>
      <c r="D34" t="n">
        <v>1576</v>
      </c>
      <c r="E34" t="n">
        <v>1682</v>
      </c>
      <c r="F34" t="n">
        <v>1815</v>
      </c>
      <c r="G34" t="n">
        <v>19</v>
      </c>
      <c r="H34" t="n">
        <v>19</v>
      </c>
      <c r="I34" t="n">
        <v>29</v>
      </c>
      <c r="J34" t="n">
        <v>215</v>
      </c>
      <c r="K34" t="n">
        <v>226</v>
      </c>
      <c r="L34" t="n">
        <v>197</v>
      </c>
      <c r="M34" t="n">
        <v>161</v>
      </c>
      <c r="N34" t="n">
        <v>148</v>
      </c>
      <c r="O34" t="n">
        <v>137</v>
      </c>
      <c r="P34" t="n">
        <v>112</v>
      </c>
      <c r="Q34" t="n">
        <v>94</v>
      </c>
      <c r="R34" t="n">
        <v>101</v>
      </c>
      <c r="S34" t="n">
        <v>79</v>
      </c>
      <c r="T34" t="n">
        <v>54</v>
      </c>
      <c r="U34" t="n">
        <v>36</v>
      </c>
      <c r="V34" t="n">
        <v>21</v>
      </c>
      <c r="W34" t="inlineStr">
        <is>
          <t>-</t>
        </is>
      </c>
    </row>
    <row r="35">
      <c r="A35" s="5" t="inlineStr">
        <is>
          <t>Summe Eigenkapital</t>
        </is>
      </c>
      <c r="B35" s="5" t="inlineStr">
        <is>
          <t>Equity</t>
        </is>
      </c>
      <c r="C35" t="n">
        <v>13127</v>
      </c>
      <c r="D35" t="n">
        <v>12468</v>
      </c>
      <c r="E35" t="n">
        <v>14960</v>
      </c>
      <c r="F35" t="n">
        <v>14854</v>
      </c>
      <c r="G35" t="n">
        <v>18490</v>
      </c>
      <c r="H35" t="n">
        <v>19627</v>
      </c>
      <c r="I35" t="n">
        <v>23224</v>
      </c>
      <c r="J35" t="n">
        <v>23737</v>
      </c>
      <c r="K35" t="n">
        <v>23246</v>
      </c>
      <c r="L35" t="n">
        <v>23213</v>
      </c>
      <c r="M35" t="n">
        <v>20660</v>
      </c>
      <c r="N35" t="n">
        <v>15912</v>
      </c>
      <c r="O35" t="n">
        <v>14778</v>
      </c>
      <c r="P35" t="n">
        <v>15304</v>
      </c>
      <c r="Q35" t="n">
        <v>13597</v>
      </c>
      <c r="R35" t="n">
        <v>14418</v>
      </c>
      <c r="S35" t="n">
        <v>13178</v>
      </c>
      <c r="T35" t="n">
        <v>11172</v>
      </c>
      <c r="U35" t="n">
        <v>9786</v>
      </c>
      <c r="V35" t="n">
        <v>9521</v>
      </c>
      <c r="W35" t="inlineStr">
        <is>
          <t>-</t>
        </is>
      </c>
    </row>
    <row r="36">
      <c r="A36" s="5" t="inlineStr">
        <is>
          <t>Summe Passiva</t>
        </is>
      </c>
      <c r="B36" s="5" t="inlineStr">
        <is>
          <t>Liabilities &amp; Shareholder Equity</t>
        </is>
      </c>
      <c r="C36" t="n">
        <v>61377</v>
      </c>
      <c r="D36" t="n">
        <v>60651</v>
      </c>
      <c r="E36" t="n">
        <v>63354</v>
      </c>
      <c r="F36" t="n">
        <v>62526</v>
      </c>
      <c r="G36" t="n">
        <v>60124</v>
      </c>
      <c r="H36" t="n">
        <v>58595</v>
      </c>
      <c r="I36" t="n">
        <v>55899</v>
      </c>
      <c r="J36" t="n">
        <v>53534</v>
      </c>
      <c r="K36" t="n">
        <v>52830</v>
      </c>
      <c r="L36" t="n">
        <v>56127</v>
      </c>
      <c r="M36" t="n">
        <v>54920</v>
      </c>
      <c r="N36" t="n">
        <v>46784</v>
      </c>
      <c r="O36" t="n">
        <v>47957</v>
      </c>
      <c r="P36" t="n">
        <v>29932</v>
      </c>
      <c r="Q36" t="n">
        <v>24840</v>
      </c>
      <c r="R36" t="n">
        <v>25616</v>
      </c>
      <c r="S36" t="n">
        <v>23573</v>
      </c>
      <c r="T36" t="n">
        <v>21576</v>
      </c>
      <c r="U36" t="n">
        <v>17985</v>
      </c>
      <c r="V36" t="n">
        <v>18434</v>
      </c>
      <c r="W36" t="inlineStr">
        <is>
          <t>-</t>
        </is>
      </c>
    </row>
    <row r="37">
      <c r="A37" s="5" t="inlineStr">
        <is>
          <t>Mio.Aktien im Umlauf</t>
        </is>
      </c>
      <c r="B37" s="5" t="inlineStr">
        <is>
          <t>Million shares outstanding</t>
        </is>
      </c>
      <c r="C37" t="n">
        <v>1312</v>
      </c>
      <c r="D37" t="n">
        <v>1267</v>
      </c>
      <c r="E37" t="n">
        <v>1266</v>
      </c>
      <c r="F37" t="n">
        <v>1265</v>
      </c>
      <c r="G37" t="n">
        <v>1264</v>
      </c>
      <c r="H37" t="n">
        <v>1263</v>
      </c>
      <c r="I37" t="n">
        <v>1257</v>
      </c>
      <c r="J37" t="n">
        <v>1247</v>
      </c>
      <c r="K37" t="n">
        <v>1292</v>
      </c>
      <c r="L37" t="n">
        <v>1409</v>
      </c>
      <c r="M37" t="n">
        <v>1450</v>
      </c>
      <c r="N37" t="n">
        <v>1447</v>
      </c>
      <c r="O37" t="n">
        <v>1457</v>
      </c>
      <c r="P37" t="n">
        <v>1564</v>
      </c>
      <c r="Q37" t="n">
        <v>1617</v>
      </c>
      <c r="R37" t="n">
        <v>1673</v>
      </c>
      <c r="S37" t="n">
        <v>1709</v>
      </c>
      <c r="T37" t="n">
        <v>1733</v>
      </c>
      <c r="U37" t="n">
        <v>1758</v>
      </c>
      <c r="V37" t="n">
        <v>1768</v>
      </c>
      <c r="W37" t="inlineStr">
        <is>
          <t>-</t>
        </is>
      </c>
    </row>
    <row r="38">
      <c r="A38" s="5" t="inlineStr">
        <is>
          <t>Ergebnis je Aktie (brutto)</t>
        </is>
      </c>
      <c r="B38" s="5" t="inlineStr">
        <is>
          <t>Earnings per share</t>
        </is>
      </c>
      <c r="C38" t="n">
        <v>1.18</v>
      </c>
      <c r="D38" t="n">
        <v>1.57</v>
      </c>
      <c r="E38" t="n">
        <v>1.76</v>
      </c>
      <c r="F38" t="n">
        <v>2.81</v>
      </c>
      <c r="G38" t="n">
        <v>2.43</v>
      </c>
      <c r="H38" t="n">
        <v>0.99</v>
      </c>
      <c r="I38" t="n">
        <v>2.6</v>
      </c>
      <c r="J38" t="n">
        <v>6.19</v>
      </c>
      <c r="K38" t="n">
        <v>9.57</v>
      </c>
      <c r="L38" t="n">
        <v>7.79</v>
      </c>
      <c r="M38" t="n">
        <v>7.45</v>
      </c>
      <c r="N38" t="n">
        <v>6</v>
      </c>
      <c r="O38" t="n">
        <v>5.48</v>
      </c>
      <c r="P38" t="n">
        <v>5.46</v>
      </c>
      <c r="Q38" t="n">
        <v>4.12</v>
      </c>
      <c r="R38" t="n">
        <v>3.04</v>
      </c>
      <c r="S38" t="n">
        <v>2.46</v>
      </c>
      <c r="T38" t="n">
        <v>2.33</v>
      </c>
      <c r="U38" t="n">
        <v>2.32</v>
      </c>
      <c r="V38" t="n">
        <v>2.18</v>
      </c>
      <c r="W38" t="inlineStr">
        <is>
          <t>-</t>
        </is>
      </c>
    </row>
    <row r="39">
      <c r="A39" s="5" t="inlineStr">
        <is>
          <t>Ergebnis je Aktie (unverwässert)</t>
        </is>
      </c>
      <c r="B39" s="5" t="inlineStr">
        <is>
          <t>Basic Earnings per share</t>
        </is>
      </c>
      <c r="C39" t="n">
        <v>1.03</v>
      </c>
      <c r="D39" t="n">
        <v>1.7</v>
      </c>
      <c r="E39" t="n">
        <v>2.37</v>
      </c>
      <c r="F39" t="n">
        <v>2.77</v>
      </c>
      <c r="G39" t="n">
        <v>2.23</v>
      </c>
      <c r="H39" t="n">
        <v>0.98</v>
      </c>
      <c r="I39" t="n">
        <v>2.04</v>
      </c>
      <c r="J39" t="n">
        <v>4.99</v>
      </c>
      <c r="K39" t="n">
        <v>7.33</v>
      </c>
      <c r="L39" t="n">
        <v>5.6</v>
      </c>
      <c r="M39" t="n">
        <v>5.19</v>
      </c>
      <c r="N39" t="n">
        <v>4.2</v>
      </c>
      <c r="O39" t="n">
        <v>3.74</v>
      </c>
      <c r="P39" t="n">
        <v>3.86</v>
      </c>
      <c r="Q39" t="n">
        <v>2.91</v>
      </c>
      <c r="R39" t="n">
        <v>2.28</v>
      </c>
      <c r="S39" t="n">
        <v>1.78</v>
      </c>
      <c r="T39" t="n">
        <v>1.64</v>
      </c>
      <c r="U39" t="n">
        <v>1.69</v>
      </c>
      <c r="V39" t="n">
        <v>1.44</v>
      </c>
      <c r="W39" t="n">
        <v>0.64</v>
      </c>
    </row>
    <row r="40">
      <c r="A40" s="5" t="inlineStr">
        <is>
          <t>Ergebnis je Aktie (verwässert)</t>
        </is>
      </c>
      <c r="B40" s="5" t="inlineStr">
        <is>
          <t>Diluted Earnings per share</t>
        </is>
      </c>
      <c r="C40" t="n">
        <v>1.03</v>
      </c>
      <c r="D40" t="n">
        <v>1.7</v>
      </c>
      <c r="E40" t="n">
        <v>2.37</v>
      </c>
      <c r="F40" t="n">
        <v>2.76</v>
      </c>
      <c r="G40" t="n">
        <v>2.23</v>
      </c>
      <c r="H40" t="n">
        <v>0.98</v>
      </c>
      <c r="I40" t="n">
        <v>2.04</v>
      </c>
      <c r="J40" t="n">
        <v>4.98</v>
      </c>
      <c r="K40" t="n">
        <v>7.3</v>
      </c>
      <c r="L40" t="n">
        <v>5.57</v>
      </c>
      <c r="M40" t="n">
        <v>5.19</v>
      </c>
      <c r="N40" t="n">
        <v>4.2</v>
      </c>
      <c r="O40" t="n">
        <v>3.73</v>
      </c>
      <c r="P40" t="n">
        <v>3.85</v>
      </c>
      <c r="Q40" t="n">
        <v>2.91</v>
      </c>
      <c r="R40" t="n">
        <v>2.28</v>
      </c>
      <c r="S40" t="n">
        <v>1.78</v>
      </c>
      <c r="T40" t="n">
        <v>1.64</v>
      </c>
      <c r="U40" t="n">
        <v>1.69</v>
      </c>
      <c r="V40" t="n">
        <v>1.44</v>
      </c>
      <c r="W40" t="n">
        <v>0.64</v>
      </c>
    </row>
    <row r="41">
      <c r="A41" s="5" t="inlineStr">
        <is>
          <t>Dividende je Aktie</t>
        </is>
      </c>
      <c r="B41" s="5" t="inlineStr">
        <is>
          <t>Dividend per share</t>
        </is>
      </c>
      <c r="C41" t="n">
        <v>2.8</v>
      </c>
      <c r="D41" t="n">
        <v>2.8</v>
      </c>
      <c r="E41" t="n">
        <v>2.8</v>
      </c>
      <c r="F41" t="n">
        <v>2.8</v>
      </c>
      <c r="G41" t="n">
        <v>2.8</v>
      </c>
      <c r="H41" t="n">
        <v>2.8</v>
      </c>
      <c r="I41" t="n">
        <v>2.8</v>
      </c>
      <c r="J41" t="n">
        <v>2.8</v>
      </c>
      <c r="K41" t="n">
        <v>2.8</v>
      </c>
      <c r="L41" t="n">
        <v>2.55</v>
      </c>
      <c r="M41" t="n">
        <v>2.3</v>
      </c>
      <c r="N41" t="n">
        <v>2.05</v>
      </c>
      <c r="O41" t="n">
        <v>1.87</v>
      </c>
      <c r="P41" t="n">
        <v>1.72</v>
      </c>
      <c r="Q41" t="n">
        <v>1.3</v>
      </c>
      <c r="R41" t="n">
        <v>0.9399999999999999</v>
      </c>
      <c r="S41" t="n">
        <v>0.8</v>
      </c>
      <c r="T41" t="n">
        <v>0.7</v>
      </c>
      <c r="U41" t="n">
        <v>0.7</v>
      </c>
      <c r="V41" t="n">
        <v>0.7</v>
      </c>
      <c r="W41" t="n">
        <v>0.7</v>
      </c>
    </row>
    <row r="42">
      <c r="A42" s="5" t="inlineStr">
        <is>
          <t>Dividendenausschüttung in Mio</t>
        </is>
      </c>
      <c r="B42" s="5" t="inlineStr">
        <is>
          <t>Dividend Payment in M</t>
        </is>
      </c>
      <c r="C42" t="n">
        <v>3592</v>
      </c>
      <c r="D42" t="n">
        <v>3484</v>
      </c>
      <c r="E42" t="n">
        <v>3519</v>
      </c>
      <c r="F42" t="n">
        <v>3561</v>
      </c>
      <c r="G42" t="n">
        <v>3486</v>
      </c>
      <c r="H42" t="n">
        <v>3521</v>
      </c>
      <c r="I42" t="n">
        <v>3499</v>
      </c>
      <c r="J42" t="n">
        <v>3619</v>
      </c>
      <c r="K42" t="n">
        <v>3752</v>
      </c>
      <c r="L42" t="n">
        <v>3494</v>
      </c>
      <c r="M42" t="n">
        <v>3026</v>
      </c>
      <c r="N42" t="n">
        <v>2767</v>
      </c>
      <c r="O42" t="n">
        <v>2658</v>
      </c>
      <c r="P42" t="n">
        <v>2217</v>
      </c>
      <c r="Q42" t="n">
        <v>2070</v>
      </c>
      <c r="R42" t="n">
        <v>1555</v>
      </c>
      <c r="S42" t="n">
        <v>1350</v>
      </c>
      <c r="T42" t="n">
        <v>1206</v>
      </c>
      <c r="U42" t="n">
        <v>1225</v>
      </c>
      <c r="V42" t="n">
        <v>1236</v>
      </c>
      <c r="W42" t="inlineStr">
        <is>
          <t>-</t>
        </is>
      </c>
    </row>
    <row r="43">
      <c r="A43" s="5" t="inlineStr">
        <is>
          <t>Umsatz</t>
        </is>
      </c>
      <c r="B43" s="5" t="inlineStr">
        <is>
          <t>Revenue</t>
        </is>
      </c>
      <c r="C43" t="n">
        <v>18.58</v>
      </c>
      <c r="D43" t="n">
        <v>17.43</v>
      </c>
      <c r="E43" t="n">
        <v>15.92</v>
      </c>
      <c r="F43" t="n">
        <v>16.85</v>
      </c>
      <c r="G43" t="n">
        <v>18.7</v>
      </c>
      <c r="H43" t="n">
        <v>20.66</v>
      </c>
      <c r="I43" t="n">
        <v>20.45</v>
      </c>
      <c r="J43" t="n">
        <v>22.44</v>
      </c>
      <c r="K43" t="n">
        <v>25.99</v>
      </c>
      <c r="L43" t="n">
        <v>23.61</v>
      </c>
      <c r="M43" t="n">
        <v>22.62</v>
      </c>
      <c r="N43" t="n">
        <v>21.84</v>
      </c>
      <c r="O43" t="n">
        <v>20.29</v>
      </c>
      <c r="P43" t="n">
        <v>16.93</v>
      </c>
      <c r="Q43" t="n">
        <v>14.81</v>
      </c>
      <c r="R43" t="n">
        <v>12.81</v>
      </c>
      <c r="S43" t="n">
        <v>11.03</v>
      </c>
      <c r="T43" t="n">
        <v>10.29</v>
      </c>
      <c r="U43" t="n">
        <v>9.369999999999999</v>
      </c>
      <c r="V43" t="n">
        <v>10.24</v>
      </c>
      <c r="W43" t="inlineStr">
        <is>
          <t>-</t>
        </is>
      </c>
    </row>
    <row r="44">
      <c r="A44" s="5" t="inlineStr">
        <is>
          <t>Buchwert je Aktie</t>
        </is>
      </c>
      <c r="B44" s="5" t="inlineStr">
        <is>
          <t>Book value per share</t>
        </is>
      </c>
      <c r="C44" t="n">
        <v>11.12</v>
      </c>
      <c r="D44" t="n">
        <v>11.08</v>
      </c>
      <c r="E44" t="n">
        <v>13.14</v>
      </c>
      <c r="F44" t="n">
        <v>13.17</v>
      </c>
      <c r="G44" t="n">
        <v>14.64</v>
      </c>
      <c r="H44" t="n">
        <v>15.55</v>
      </c>
      <c r="I44" t="n">
        <v>18.5</v>
      </c>
      <c r="J44" t="n">
        <v>19.21</v>
      </c>
      <c r="K44" t="n">
        <v>18.16</v>
      </c>
      <c r="L44" t="n">
        <v>16.61</v>
      </c>
      <c r="M44" t="n">
        <v>14.36</v>
      </c>
      <c r="N44" t="n">
        <v>11.1</v>
      </c>
      <c r="O44" t="n">
        <v>10.24</v>
      </c>
      <c r="P44" t="n">
        <v>9.859999999999999</v>
      </c>
      <c r="Q44" t="n">
        <v>8.470000000000001</v>
      </c>
      <c r="R44" t="n">
        <v>8.68</v>
      </c>
      <c r="S44" t="n">
        <v>7.76</v>
      </c>
      <c r="T44" t="n">
        <v>6.48</v>
      </c>
      <c r="U44" t="n">
        <v>5.59</v>
      </c>
      <c r="V44" t="n">
        <v>5.4</v>
      </c>
      <c r="W44" t="inlineStr">
        <is>
          <t>-</t>
        </is>
      </c>
    </row>
    <row r="45">
      <c r="A45" s="5" t="inlineStr">
        <is>
          <t>Cashflow je Aktie</t>
        </is>
      </c>
      <c r="B45" s="5" t="inlineStr">
        <is>
          <t>Cashflow per share</t>
        </is>
      </c>
      <c r="C45" t="n">
        <v>2.26</v>
      </c>
      <c r="D45" t="n">
        <v>2.07</v>
      </c>
      <c r="E45" t="n">
        <v>2.83</v>
      </c>
      <c r="F45" t="n">
        <v>3.28</v>
      </c>
      <c r="G45" t="n">
        <v>2.63</v>
      </c>
      <c r="H45" t="n">
        <v>5.59</v>
      </c>
      <c r="I45" t="n">
        <v>5.89</v>
      </c>
      <c r="J45" t="n">
        <v>5.57</v>
      </c>
      <c r="K45" t="n">
        <v>6.05</v>
      </c>
      <c r="L45" t="n">
        <v>7.58</v>
      </c>
      <c r="M45" t="n">
        <v>8.1</v>
      </c>
      <c r="N45" t="n">
        <v>6.04</v>
      </c>
      <c r="O45" t="n">
        <v>5.15</v>
      </c>
      <c r="P45" t="n">
        <v>4.92</v>
      </c>
      <c r="Q45" t="n">
        <v>4.17</v>
      </c>
      <c r="R45" t="n">
        <v>3.62</v>
      </c>
      <c r="S45" t="n">
        <v>2.47</v>
      </c>
      <c r="T45" t="n">
        <v>3.23</v>
      </c>
      <c r="U45" t="n">
        <v>2.14</v>
      </c>
      <c r="V45" t="n">
        <v>2.37</v>
      </c>
      <c r="W45" t="inlineStr">
        <is>
          <t>-</t>
        </is>
      </c>
    </row>
    <row r="46">
      <c r="A46" s="5" t="inlineStr">
        <is>
          <t>Bilanzsumme je Aktie</t>
        </is>
      </c>
      <c r="B46" s="5" t="inlineStr">
        <is>
          <t>Total assets per share</t>
        </is>
      </c>
      <c r="C46" t="n">
        <v>46.78</v>
      </c>
      <c r="D46" t="n">
        <v>47.87</v>
      </c>
      <c r="E46" t="n">
        <v>50.03</v>
      </c>
      <c r="F46" t="n">
        <v>49.42</v>
      </c>
      <c r="G46" t="n">
        <v>47.56</v>
      </c>
      <c r="H46" t="n">
        <v>46.39</v>
      </c>
      <c r="I46" t="n">
        <v>44.46</v>
      </c>
      <c r="J46" t="n">
        <v>42.94</v>
      </c>
      <c r="K46" t="n">
        <v>40.88</v>
      </c>
      <c r="L46" t="n">
        <v>39.83</v>
      </c>
      <c r="M46" t="n">
        <v>37.88</v>
      </c>
      <c r="N46" t="n">
        <v>32.33</v>
      </c>
      <c r="O46" t="n">
        <v>32.91</v>
      </c>
      <c r="P46" t="n">
        <v>19.14</v>
      </c>
      <c r="Q46" t="n">
        <v>15.36</v>
      </c>
      <c r="R46" t="n">
        <v>15.31</v>
      </c>
      <c r="S46" t="n">
        <v>13.79</v>
      </c>
      <c r="T46" t="n">
        <v>12.45</v>
      </c>
      <c r="U46" t="n">
        <v>10.23</v>
      </c>
      <c r="V46" t="n">
        <v>10.43</v>
      </c>
      <c r="W46" t="inlineStr">
        <is>
          <t>-</t>
        </is>
      </c>
    </row>
    <row r="47">
      <c r="A47" s="5" t="inlineStr">
        <is>
          <t>Personal am Ende des Jahres</t>
        </is>
      </c>
      <c r="B47" s="5" t="inlineStr">
        <is>
          <t>Staff at the end of year</t>
        </is>
      </c>
      <c r="C47" t="n">
        <v>70600</v>
      </c>
      <c r="D47" t="n">
        <v>64600</v>
      </c>
      <c r="E47" t="n">
        <v>61100</v>
      </c>
      <c r="F47" t="n">
        <v>59700</v>
      </c>
      <c r="G47" t="n">
        <v>61500</v>
      </c>
      <c r="H47" t="n">
        <v>57500</v>
      </c>
      <c r="I47" t="n">
        <v>51600</v>
      </c>
      <c r="J47" t="n">
        <v>53500</v>
      </c>
      <c r="K47" t="n">
        <v>59800</v>
      </c>
      <c r="L47" t="n">
        <v>61700</v>
      </c>
      <c r="M47" t="n">
        <v>63900</v>
      </c>
      <c r="N47" t="n">
        <v>66100</v>
      </c>
      <c r="O47" t="n">
        <v>67900</v>
      </c>
      <c r="P47" t="n">
        <v>66600</v>
      </c>
      <c r="Q47" t="n">
        <v>64900</v>
      </c>
      <c r="R47" t="n">
        <v>64200</v>
      </c>
      <c r="S47" t="n">
        <v>60400</v>
      </c>
      <c r="T47" t="n">
        <v>58700</v>
      </c>
      <c r="U47" t="n">
        <v>54600</v>
      </c>
      <c r="V47" t="n">
        <v>52300</v>
      </c>
      <c r="W47" t="inlineStr">
        <is>
          <t>-</t>
        </is>
      </c>
    </row>
    <row r="48">
      <c r="A48" s="5" t="inlineStr">
        <is>
          <t>Personalaufwand in Mio. USD</t>
        </is>
      </c>
      <c r="B48" s="5" t="inlineStr">
        <is>
          <t>Personnel expenses in M</t>
        </is>
      </c>
      <c r="C48" t="n">
        <v>7568</v>
      </c>
      <c r="D48" t="n">
        <v>6970</v>
      </c>
      <c r="E48" t="n">
        <v>6486</v>
      </c>
      <c r="F48" t="n">
        <v>6284</v>
      </c>
      <c r="G48" t="n">
        <v>6128</v>
      </c>
      <c r="H48" t="n">
        <v>6279</v>
      </c>
      <c r="I48" t="n">
        <v>5276</v>
      </c>
      <c r="J48" t="n">
        <v>5743</v>
      </c>
      <c r="K48" t="n">
        <v>6400</v>
      </c>
      <c r="L48" t="n">
        <v>6439</v>
      </c>
      <c r="M48" t="n">
        <v>6433</v>
      </c>
      <c r="N48" t="n">
        <v>6916</v>
      </c>
      <c r="O48" t="n">
        <v>7108</v>
      </c>
      <c r="P48" t="n">
        <v>6355</v>
      </c>
      <c r="Q48" t="n">
        <v>5761</v>
      </c>
      <c r="R48" t="n">
        <v>5291</v>
      </c>
      <c r="S48" t="n">
        <v>4745</v>
      </c>
      <c r="T48" t="n">
        <v>3993</v>
      </c>
      <c r="U48" t="n">
        <v>3542</v>
      </c>
      <c r="V48" t="inlineStr">
        <is>
          <t>-</t>
        </is>
      </c>
      <c r="W48" t="inlineStr">
        <is>
          <t>-</t>
        </is>
      </c>
    </row>
    <row r="49">
      <c r="A49" s="5" t="inlineStr">
        <is>
          <t>Aufwand je Mitarbeiter in USD</t>
        </is>
      </c>
      <c r="B49" s="5" t="inlineStr">
        <is>
          <t>Effort per employee</t>
        </is>
      </c>
      <c r="C49" t="n">
        <v>107195</v>
      </c>
      <c r="D49" t="n">
        <v>107895</v>
      </c>
      <c r="E49" t="n">
        <v>106154</v>
      </c>
      <c r="F49" t="n">
        <v>105260</v>
      </c>
      <c r="G49" t="n">
        <v>99642</v>
      </c>
      <c r="H49" t="n">
        <v>109200</v>
      </c>
      <c r="I49" t="n">
        <v>102248</v>
      </c>
      <c r="J49" t="n">
        <v>107346</v>
      </c>
      <c r="K49" t="n">
        <v>107023</v>
      </c>
      <c r="L49" t="n">
        <v>104360</v>
      </c>
      <c r="M49" t="n">
        <v>100673</v>
      </c>
      <c r="N49" t="n">
        <v>104629</v>
      </c>
      <c r="O49" t="n">
        <v>104683</v>
      </c>
      <c r="P49" t="n">
        <v>95420</v>
      </c>
      <c r="Q49" t="n">
        <v>88767</v>
      </c>
      <c r="R49" t="n">
        <v>82414</v>
      </c>
      <c r="S49" t="n">
        <v>78560</v>
      </c>
      <c r="T49" t="n">
        <v>68024</v>
      </c>
      <c r="U49" t="n">
        <v>64872</v>
      </c>
      <c r="V49" t="inlineStr">
        <is>
          <t>-</t>
        </is>
      </c>
      <c r="W49" t="inlineStr">
        <is>
          <t>-</t>
        </is>
      </c>
    </row>
    <row r="50">
      <c r="A50" s="5" t="inlineStr">
        <is>
          <t>Umsatz je Aktie</t>
        </is>
      </c>
      <c r="B50" s="5" t="inlineStr">
        <is>
          <t>Revenue per share</t>
        </is>
      </c>
      <c r="C50" t="n">
        <v>345382</v>
      </c>
      <c r="D50" t="n">
        <v>341950</v>
      </c>
      <c r="E50" t="n">
        <v>329820</v>
      </c>
      <c r="F50" t="n">
        <v>357102</v>
      </c>
      <c r="G50" t="n">
        <v>401756</v>
      </c>
      <c r="H50" t="n">
        <v>453826</v>
      </c>
      <c r="I50" t="n">
        <v>498275</v>
      </c>
      <c r="J50" t="n">
        <v>522860</v>
      </c>
      <c r="K50" t="n">
        <v>561722</v>
      </c>
      <c r="L50" t="n">
        <v>539205</v>
      </c>
      <c r="M50" t="n">
        <v>513365</v>
      </c>
      <c r="N50" t="n">
        <v>478078</v>
      </c>
      <c r="O50" t="n">
        <v>435331</v>
      </c>
      <c r="P50" t="n">
        <v>397522</v>
      </c>
      <c r="Q50" t="n">
        <v>369029</v>
      </c>
      <c r="R50" t="n">
        <v>333738</v>
      </c>
      <c r="S50" t="n">
        <v>312069</v>
      </c>
      <c r="T50" t="n">
        <v>307189</v>
      </c>
      <c r="U50" t="n">
        <v>305183</v>
      </c>
      <c r="V50" t="n">
        <v>349866</v>
      </c>
      <c r="W50" t="inlineStr">
        <is>
          <t>-</t>
        </is>
      </c>
    </row>
    <row r="51">
      <c r="A51" s="5" t="inlineStr">
        <is>
          <t>Bruttoergebnis je Mitarbeiter in USD</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USD</t>
        </is>
      </c>
      <c r="B52" s="5" t="inlineStr">
        <is>
          <t>Earnings per employee</t>
        </is>
      </c>
      <c r="C52" t="n">
        <v>18909</v>
      </c>
      <c r="D52" t="n">
        <v>33359</v>
      </c>
      <c r="E52" t="n">
        <v>49116</v>
      </c>
      <c r="F52" t="n">
        <v>58610</v>
      </c>
      <c r="G52" t="n">
        <v>45935</v>
      </c>
      <c r="H52" t="n">
        <v>21443</v>
      </c>
      <c r="I52" t="n">
        <v>49535</v>
      </c>
      <c r="J52" t="n">
        <v>117701</v>
      </c>
      <c r="K52" t="n">
        <v>166940</v>
      </c>
      <c r="L52" t="n">
        <v>130519</v>
      </c>
      <c r="M52" t="n">
        <v>117700</v>
      </c>
      <c r="N52" t="n">
        <v>92300</v>
      </c>
      <c r="O52" t="n">
        <v>82401</v>
      </c>
      <c r="P52" t="n">
        <v>90736</v>
      </c>
      <c r="Q52" t="n">
        <v>72512</v>
      </c>
      <c r="R52" t="n">
        <v>59393</v>
      </c>
      <c r="S52" t="n">
        <v>50265</v>
      </c>
      <c r="T52" t="n">
        <v>48313</v>
      </c>
      <c r="U52" t="n">
        <v>54341</v>
      </c>
      <c r="V52" t="n">
        <v>48528</v>
      </c>
      <c r="W52" t="inlineStr">
        <is>
          <t>-</t>
        </is>
      </c>
    </row>
    <row r="53">
      <c r="A53" s="5" t="inlineStr">
        <is>
          <t>KGV (Kurs/Gewinn)</t>
        </is>
      </c>
      <c r="B53" s="5" t="inlineStr">
        <is>
          <t>PE (price/earnings)</t>
        </is>
      </c>
      <c r="C53" t="n">
        <v>73.90000000000001</v>
      </c>
      <c r="D53" t="n">
        <v>34.5</v>
      </c>
      <c r="E53" t="n">
        <v>21.6</v>
      </c>
      <c r="F53" t="n">
        <v>19.6</v>
      </c>
      <c r="G53" t="n">
        <v>30.7</v>
      </c>
      <c r="H53" t="n">
        <v>72.40000000000001</v>
      </c>
      <c r="I53" t="n">
        <v>28.9</v>
      </c>
      <c r="J53" t="n">
        <v>9.199999999999999</v>
      </c>
      <c r="K53" t="n">
        <v>6.4</v>
      </c>
      <c r="L53" t="n">
        <v>8.199999999999999</v>
      </c>
      <c r="M53" t="n">
        <v>6.3</v>
      </c>
      <c r="N53" t="n">
        <v>10.2</v>
      </c>
      <c r="O53" t="n">
        <v>8.9</v>
      </c>
      <c r="P53" t="n">
        <v>10.9</v>
      </c>
      <c r="Q53" t="n">
        <v>14.9</v>
      </c>
      <c r="R53" t="n">
        <v>12.7</v>
      </c>
      <c r="S53" t="n">
        <v>23.1</v>
      </c>
      <c r="T53" t="n">
        <v>20.7</v>
      </c>
      <c r="U53" t="n">
        <v>28.1</v>
      </c>
      <c r="V53" t="n">
        <v>35.9</v>
      </c>
      <c r="W53" t="n">
        <v>60</v>
      </c>
    </row>
    <row r="54">
      <c r="A54" s="5" t="inlineStr">
        <is>
          <t>KUV (Kurs/Umsatz)</t>
        </is>
      </c>
      <c r="B54" s="5" t="inlineStr">
        <is>
          <t>PS (price/sales)</t>
        </is>
      </c>
      <c r="C54" t="n">
        <v>4.09</v>
      </c>
      <c r="D54" t="n">
        <v>3.37</v>
      </c>
      <c r="E54" t="n">
        <v>3.22</v>
      </c>
      <c r="F54" t="n">
        <v>3.23</v>
      </c>
      <c r="G54" t="n">
        <v>3.66</v>
      </c>
      <c r="H54" t="n">
        <v>3.43</v>
      </c>
      <c r="I54" t="n">
        <v>2.88</v>
      </c>
      <c r="J54" t="n">
        <v>2.05</v>
      </c>
      <c r="K54" t="n">
        <v>1.81</v>
      </c>
      <c r="L54" t="n">
        <v>1.96</v>
      </c>
      <c r="M54" t="n">
        <v>1.44</v>
      </c>
      <c r="N54" t="n">
        <v>1.97</v>
      </c>
      <c r="O54" t="n">
        <v>1.63</v>
      </c>
      <c r="P54" t="n">
        <v>2.48</v>
      </c>
      <c r="Q54" t="n">
        <v>2.93</v>
      </c>
      <c r="R54" t="n">
        <v>2.26</v>
      </c>
      <c r="S54" t="n">
        <v>3.72</v>
      </c>
      <c r="T54" t="n">
        <v>3.3</v>
      </c>
      <c r="U54" t="n">
        <v>5.06</v>
      </c>
      <c r="V54" t="n">
        <v>5.05</v>
      </c>
      <c r="W54" t="inlineStr">
        <is>
          <t>-</t>
        </is>
      </c>
    </row>
    <row r="55">
      <c r="A55" s="5" t="inlineStr">
        <is>
          <t>KBV (Kurs/Buchwert)</t>
        </is>
      </c>
      <c r="B55" s="5" t="inlineStr">
        <is>
          <t>PB (price/book value)</t>
        </is>
      </c>
      <c r="C55" t="n">
        <v>7.6</v>
      </c>
      <c r="D55" t="n">
        <v>5.97</v>
      </c>
      <c r="E55" t="n">
        <v>4.33</v>
      </c>
      <c r="F55" t="n">
        <v>4.63</v>
      </c>
      <c r="G55" t="n">
        <v>4.68</v>
      </c>
      <c r="H55" t="n">
        <v>4.56</v>
      </c>
      <c r="I55" t="n">
        <v>3.19</v>
      </c>
      <c r="J55" t="n">
        <v>2.42</v>
      </c>
      <c r="K55" t="n">
        <v>2.62</v>
      </c>
      <c r="L55" t="n">
        <v>2.8</v>
      </c>
      <c r="M55" t="n">
        <v>2.28</v>
      </c>
      <c r="N55" t="n">
        <v>3.91</v>
      </c>
      <c r="O55" t="n">
        <v>3.27</v>
      </c>
      <c r="P55" t="n">
        <v>4.3</v>
      </c>
      <c r="Q55" t="n">
        <v>5.15</v>
      </c>
      <c r="R55" t="n">
        <v>3.36</v>
      </c>
      <c r="S55" t="n">
        <v>5.32</v>
      </c>
      <c r="T55" t="n">
        <v>5.27</v>
      </c>
      <c r="U55" t="n">
        <v>8.52</v>
      </c>
      <c r="V55" t="n">
        <v>9.6</v>
      </c>
      <c r="W55" t="inlineStr">
        <is>
          <t>-</t>
        </is>
      </c>
    </row>
    <row r="56">
      <c r="A56" s="5" t="inlineStr">
        <is>
          <t>KCV (Kurs/Cashflow)</t>
        </is>
      </c>
      <c r="B56" s="5" t="inlineStr">
        <is>
          <t>PC (price/cashflow)</t>
        </is>
      </c>
      <c r="C56" t="n">
        <v>33.62</v>
      </c>
      <c r="D56" t="n">
        <v>28.42</v>
      </c>
      <c r="E56" t="n">
        <v>18.12</v>
      </c>
      <c r="F56" t="n">
        <v>16.59</v>
      </c>
      <c r="G56" t="n">
        <v>26.02</v>
      </c>
      <c r="H56" t="n">
        <v>12.69</v>
      </c>
      <c r="I56" t="n">
        <v>10.02</v>
      </c>
      <c r="J56" t="n">
        <v>8.27</v>
      </c>
      <c r="K56" t="n">
        <v>7.78</v>
      </c>
      <c r="L56" t="n">
        <v>6.09</v>
      </c>
      <c r="M56" t="n">
        <v>4.01</v>
      </c>
      <c r="N56" t="n">
        <v>7.12</v>
      </c>
      <c r="O56" t="n">
        <v>6.43</v>
      </c>
      <c r="P56" t="n">
        <v>8.539999999999999</v>
      </c>
      <c r="Q56" t="n">
        <v>10.39</v>
      </c>
      <c r="R56" t="n">
        <v>7.99</v>
      </c>
      <c r="S56" t="n">
        <v>16.6</v>
      </c>
      <c r="T56" t="n">
        <v>10.53</v>
      </c>
      <c r="U56" t="n">
        <v>22.17</v>
      </c>
      <c r="V56" t="n">
        <v>21.85</v>
      </c>
      <c r="W56" t="inlineStr">
        <is>
          <t>-</t>
        </is>
      </c>
    </row>
    <row r="57">
      <c r="A57" s="5" t="inlineStr">
        <is>
          <t>Dividendenrendite in %</t>
        </is>
      </c>
      <c r="B57" s="5" t="inlineStr">
        <is>
          <t>Dividend Yield in %</t>
        </is>
      </c>
      <c r="C57" t="n">
        <v>3.68</v>
      </c>
      <c r="D57" t="n">
        <v>4.77</v>
      </c>
      <c r="E57" t="n">
        <v>5.47</v>
      </c>
      <c r="F57" t="n">
        <v>5.15</v>
      </c>
      <c r="G57" t="n">
        <v>4.09</v>
      </c>
      <c r="H57" t="n">
        <v>3.95</v>
      </c>
      <c r="I57" t="n">
        <v>4.75</v>
      </c>
      <c r="J57" t="n">
        <v>6.08</v>
      </c>
      <c r="K57" t="n">
        <v>5.95</v>
      </c>
      <c r="L57" t="n">
        <v>5.52</v>
      </c>
      <c r="M57" t="n">
        <v>7.08</v>
      </c>
      <c r="N57" t="n">
        <v>4.77</v>
      </c>
      <c r="O57" t="n">
        <v>5.64</v>
      </c>
      <c r="P57" t="n">
        <v>4.09</v>
      </c>
      <c r="Q57" t="n">
        <v>3</v>
      </c>
      <c r="R57" t="n">
        <v>3.25</v>
      </c>
      <c r="S57" t="n">
        <v>1.95</v>
      </c>
      <c r="T57" t="n">
        <v>2.06</v>
      </c>
      <c r="U57" t="n">
        <v>1.48</v>
      </c>
      <c r="V57" t="n">
        <v>1.35</v>
      </c>
      <c r="W57" t="n">
        <v>1.82</v>
      </c>
    </row>
    <row r="58">
      <c r="A58" s="5" t="inlineStr">
        <is>
          <t>Gewinnrendite in %</t>
        </is>
      </c>
      <c r="B58" s="5" t="inlineStr">
        <is>
          <t>Return on profit in %</t>
        </is>
      </c>
      <c r="C58" t="n">
        <v>1.4</v>
      </c>
      <c r="D58" t="n">
        <v>2.9</v>
      </c>
      <c r="E58" t="n">
        <v>4.6</v>
      </c>
      <c r="F58" t="n">
        <v>5.1</v>
      </c>
      <c r="G58" t="n">
        <v>3.3</v>
      </c>
      <c r="H58" t="n">
        <v>1.4</v>
      </c>
      <c r="I58" t="n">
        <v>3.5</v>
      </c>
      <c r="J58" t="n">
        <v>10.8</v>
      </c>
      <c r="K58" t="n">
        <v>15.6</v>
      </c>
      <c r="L58" t="n">
        <v>12.1</v>
      </c>
      <c r="M58" t="n">
        <v>16</v>
      </c>
      <c r="N58" t="n">
        <v>9.800000000000001</v>
      </c>
      <c r="O58" t="n">
        <v>11.3</v>
      </c>
      <c r="P58" t="n">
        <v>9.199999999999999</v>
      </c>
      <c r="Q58" t="n">
        <v>6.7</v>
      </c>
      <c r="R58" t="n">
        <v>7.9</v>
      </c>
      <c r="S58" t="n">
        <v>4.3</v>
      </c>
      <c r="T58" t="n">
        <v>4.8</v>
      </c>
      <c r="U58" t="n">
        <v>3.6</v>
      </c>
      <c r="V58" t="n">
        <v>2.8</v>
      </c>
      <c r="W58" t="n">
        <v>1.7</v>
      </c>
    </row>
    <row r="59">
      <c r="A59" s="5" t="inlineStr">
        <is>
          <t>Eigenkapitalrendite in %</t>
        </is>
      </c>
      <c r="B59" s="5" t="inlineStr">
        <is>
          <t>Return on Equity in %</t>
        </is>
      </c>
      <c r="C59" t="n">
        <v>9.15</v>
      </c>
      <c r="D59" t="n">
        <v>15.34</v>
      </c>
      <c r="E59" t="n">
        <v>18.03</v>
      </c>
      <c r="F59" t="n">
        <v>20.99</v>
      </c>
      <c r="G59" t="n">
        <v>15.26</v>
      </c>
      <c r="H59" t="n">
        <v>6.28</v>
      </c>
      <c r="I59" t="n">
        <v>10.99</v>
      </c>
      <c r="J59" t="n">
        <v>26.29</v>
      </c>
      <c r="K59" t="n">
        <v>42.53</v>
      </c>
      <c r="L59" t="n">
        <v>34.4</v>
      </c>
      <c r="M59" t="n">
        <v>36.12</v>
      </c>
      <c r="N59" t="n">
        <v>37.99</v>
      </c>
      <c r="O59" t="n">
        <v>37.51</v>
      </c>
      <c r="P59" t="n">
        <v>39.2</v>
      </c>
      <c r="Q59" t="n">
        <v>34.37</v>
      </c>
      <c r="R59" t="n">
        <v>26.26</v>
      </c>
      <c r="S59" t="n">
        <v>22.9</v>
      </c>
      <c r="T59" t="n">
        <v>25.26</v>
      </c>
      <c r="U59" t="n">
        <v>30.21</v>
      </c>
      <c r="V59" t="n">
        <v>26.6</v>
      </c>
      <c r="W59" t="inlineStr">
        <is>
          <t>-</t>
        </is>
      </c>
    </row>
    <row r="60">
      <c r="A60" s="5" t="inlineStr">
        <is>
          <t>Umsatzrendite in %</t>
        </is>
      </c>
      <c r="B60" s="5" t="inlineStr">
        <is>
          <t>Return on sales in %</t>
        </is>
      </c>
      <c r="C60" t="n">
        <v>5.47</v>
      </c>
      <c r="D60" t="n">
        <v>9.76</v>
      </c>
      <c r="E60" t="n">
        <v>14.89</v>
      </c>
      <c r="F60" t="n">
        <v>16.41</v>
      </c>
      <c r="G60" t="n">
        <v>11.95</v>
      </c>
      <c r="H60" t="n">
        <v>4.73</v>
      </c>
      <c r="I60" t="n">
        <v>9.94</v>
      </c>
      <c r="J60" t="n">
        <v>22.51</v>
      </c>
      <c r="K60" t="n">
        <v>29.72</v>
      </c>
      <c r="L60" t="n">
        <v>24.21</v>
      </c>
      <c r="M60" t="n">
        <v>22.93</v>
      </c>
      <c r="N60" t="n">
        <v>19.31</v>
      </c>
      <c r="O60" t="n">
        <v>18.93</v>
      </c>
      <c r="P60" t="n">
        <v>22.83</v>
      </c>
      <c r="Q60" t="n">
        <v>19.65</v>
      </c>
      <c r="R60" t="n">
        <v>71.95999999999999</v>
      </c>
      <c r="S60" t="n">
        <v>16.11</v>
      </c>
      <c r="T60" t="n">
        <v>15.9</v>
      </c>
      <c r="U60" t="n">
        <v>18</v>
      </c>
      <c r="V60" t="n">
        <v>14.02</v>
      </c>
      <c r="W60" t="n">
        <v>6.2</v>
      </c>
    </row>
    <row r="61">
      <c r="A61" s="5" t="inlineStr">
        <is>
          <t>Gesamtkapitalrendite in %</t>
        </is>
      </c>
      <c r="B61" s="5" t="inlineStr">
        <is>
          <t>Total Return on Investment in %</t>
        </is>
      </c>
      <c r="C61" t="n">
        <v>4.51</v>
      </c>
      <c r="D61" t="n">
        <v>5.89</v>
      </c>
      <c r="E61" t="n">
        <v>7.12</v>
      </c>
      <c r="F61" t="n">
        <v>7.81</v>
      </c>
      <c r="G61" t="n">
        <v>6.49</v>
      </c>
      <c r="H61" t="n">
        <v>3.75</v>
      </c>
      <c r="I61" t="n">
        <v>5.46</v>
      </c>
      <c r="J61" t="n">
        <v>13.55</v>
      </c>
      <c r="K61" t="n">
        <v>20.75</v>
      </c>
      <c r="L61" t="n">
        <v>16.19</v>
      </c>
      <c r="M61" t="n">
        <v>15.88</v>
      </c>
      <c r="N61" t="n">
        <v>15.86</v>
      </c>
      <c r="O61" t="n">
        <v>13.9</v>
      </c>
      <c r="P61" t="n">
        <v>22.06</v>
      </c>
      <c r="Q61" t="n">
        <v>20.96</v>
      </c>
      <c r="R61" t="n">
        <v>14.89</v>
      </c>
      <c r="S61" t="n">
        <v>12.88</v>
      </c>
      <c r="T61" t="n">
        <v>13.14</v>
      </c>
      <c r="U61" t="n">
        <v>16.5</v>
      </c>
      <c r="V61" t="n">
        <v>13.77</v>
      </c>
      <c r="W61" t="inlineStr">
        <is>
          <t>-</t>
        </is>
      </c>
    </row>
    <row r="62">
      <c r="A62" s="5" t="inlineStr">
        <is>
          <t>Return on Investment in %</t>
        </is>
      </c>
      <c r="B62" s="5" t="inlineStr">
        <is>
          <t>Return on Investment in %</t>
        </is>
      </c>
      <c r="C62" t="n">
        <v>2.18</v>
      </c>
      <c r="D62" t="n">
        <v>3.55</v>
      </c>
      <c r="E62" t="n">
        <v>4.74</v>
      </c>
      <c r="F62" t="n">
        <v>5.6</v>
      </c>
      <c r="G62" t="n">
        <v>4.7</v>
      </c>
      <c r="H62" t="n">
        <v>2.1</v>
      </c>
      <c r="I62" t="n">
        <v>4.57</v>
      </c>
      <c r="J62" t="n">
        <v>11.76</v>
      </c>
      <c r="K62" t="n">
        <v>18.9</v>
      </c>
      <c r="L62" t="n">
        <v>14.35</v>
      </c>
      <c r="M62" t="n">
        <v>13.69</v>
      </c>
      <c r="N62" t="n">
        <v>13.04</v>
      </c>
      <c r="O62" t="n">
        <v>11.67</v>
      </c>
      <c r="P62" t="n">
        <v>20.19</v>
      </c>
      <c r="Q62" t="n">
        <v>18.95</v>
      </c>
      <c r="R62" t="n">
        <v>14.89</v>
      </c>
      <c r="S62" t="n">
        <v>12.88</v>
      </c>
      <c r="T62" t="n">
        <v>13.14</v>
      </c>
      <c r="U62" t="n">
        <v>16.5</v>
      </c>
      <c r="V62" t="n">
        <v>13.77</v>
      </c>
      <c r="W62" t="inlineStr">
        <is>
          <t>-</t>
        </is>
      </c>
    </row>
    <row r="63">
      <c r="A63" s="5" t="inlineStr">
        <is>
          <t>Arbeitsintensität in %</t>
        </is>
      </c>
      <c r="B63" s="5" t="inlineStr">
        <is>
          <t>Work Intensity in %</t>
        </is>
      </c>
      <c r="C63" t="n">
        <v>25.36</v>
      </c>
      <c r="D63" t="n">
        <v>25.71</v>
      </c>
      <c r="E63" t="n">
        <v>20.76</v>
      </c>
      <c r="F63" t="n">
        <v>21.21</v>
      </c>
      <c r="G63" t="n">
        <v>26.62</v>
      </c>
      <c r="H63" t="n">
        <v>28.5</v>
      </c>
      <c r="I63" t="n">
        <v>36.38</v>
      </c>
      <c r="J63" t="n">
        <v>35.58</v>
      </c>
      <c r="K63" t="n">
        <v>44.49</v>
      </c>
      <c r="L63" t="n">
        <v>44.78</v>
      </c>
      <c r="M63" t="n">
        <v>43.26</v>
      </c>
      <c r="N63" t="n">
        <v>34.52</v>
      </c>
      <c r="O63" t="n">
        <v>35.62</v>
      </c>
      <c r="P63" t="n">
        <v>56.58</v>
      </c>
      <c r="Q63" t="n">
        <v>55.43</v>
      </c>
      <c r="R63" t="n">
        <v>56.37</v>
      </c>
      <c r="S63" t="n">
        <v>54.86</v>
      </c>
      <c r="T63" t="n">
        <v>56.2</v>
      </c>
      <c r="U63" t="n">
        <v>54.78</v>
      </c>
      <c r="V63" t="n">
        <v>57.04</v>
      </c>
      <c r="W63" t="inlineStr">
        <is>
          <t>-</t>
        </is>
      </c>
    </row>
    <row r="64">
      <c r="A64" s="5" t="inlineStr">
        <is>
          <t>Eigenkapitalquote in %</t>
        </is>
      </c>
      <c r="B64" s="5" t="inlineStr">
        <is>
          <t>Equity Ratio in %</t>
        </is>
      </c>
      <c r="C64" t="n">
        <v>23.78</v>
      </c>
      <c r="D64" t="n">
        <v>23.16</v>
      </c>
      <c r="E64" t="n">
        <v>26.27</v>
      </c>
      <c r="F64" t="n">
        <v>26.66</v>
      </c>
      <c r="G64" t="n">
        <v>30.78</v>
      </c>
      <c r="H64" t="n">
        <v>33.53</v>
      </c>
      <c r="I64" t="n">
        <v>41.6</v>
      </c>
      <c r="J64" t="n">
        <v>44.74</v>
      </c>
      <c r="K64" t="n">
        <v>44.43</v>
      </c>
      <c r="L64" t="n">
        <v>41.71</v>
      </c>
      <c r="M64" t="n">
        <v>37.91</v>
      </c>
      <c r="N64" t="n">
        <v>34.33</v>
      </c>
      <c r="O64" t="n">
        <v>31.1</v>
      </c>
      <c r="P64" t="n">
        <v>51.5</v>
      </c>
      <c r="Q64" t="n">
        <v>55.12</v>
      </c>
      <c r="R64" t="n">
        <v>56.68</v>
      </c>
      <c r="S64" t="n">
        <v>56.24</v>
      </c>
      <c r="T64" t="n">
        <v>52.03</v>
      </c>
      <c r="U64" t="n">
        <v>54.61</v>
      </c>
      <c r="V64" t="n">
        <v>51.76</v>
      </c>
      <c r="W64" t="inlineStr">
        <is>
          <t>-</t>
        </is>
      </c>
    </row>
    <row r="65">
      <c r="A65" s="5" t="inlineStr">
        <is>
          <t>Fremdkapitalquote in %</t>
        </is>
      </c>
      <c r="B65" s="5" t="inlineStr">
        <is>
          <t>Debt Ratio in %</t>
        </is>
      </c>
      <c r="C65" t="n">
        <v>76.22</v>
      </c>
      <c r="D65" t="n">
        <v>76.84</v>
      </c>
      <c r="E65" t="n">
        <v>73.73</v>
      </c>
      <c r="F65" t="n">
        <v>73.34</v>
      </c>
      <c r="G65" t="n">
        <v>69.22</v>
      </c>
      <c r="H65" t="n">
        <v>66.47</v>
      </c>
      <c r="I65" t="n">
        <v>58.4</v>
      </c>
      <c r="J65" t="n">
        <v>55.26</v>
      </c>
      <c r="K65" t="n">
        <v>55.57</v>
      </c>
      <c r="L65" t="n">
        <v>58.29</v>
      </c>
      <c r="M65" t="n">
        <v>62.09</v>
      </c>
      <c r="N65" t="n">
        <v>65.67</v>
      </c>
      <c r="O65" t="n">
        <v>68.90000000000001</v>
      </c>
      <c r="P65" t="n">
        <v>48.5</v>
      </c>
      <c r="Q65" t="n">
        <v>44.88</v>
      </c>
      <c r="R65" t="n">
        <v>43.32</v>
      </c>
      <c r="S65" t="n">
        <v>43.76</v>
      </c>
      <c r="T65" t="n">
        <v>47.97</v>
      </c>
      <c r="U65" t="n">
        <v>45.39</v>
      </c>
      <c r="V65" t="n">
        <v>48.24</v>
      </c>
      <c r="W65" t="inlineStr">
        <is>
          <t>-</t>
        </is>
      </c>
    </row>
    <row r="66">
      <c r="A66" s="5" t="inlineStr">
        <is>
          <t>Verschuldungsgrad in %</t>
        </is>
      </c>
      <c r="B66" s="5" t="inlineStr">
        <is>
          <t>Finance Gearing in %</t>
        </is>
      </c>
      <c r="C66" t="n">
        <v>320.51</v>
      </c>
      <c r="D66" t="n">
        <v>331.86</v>
      </c>
      <c r="E66" t="n">
        <v>280.69</v>
      </c>
      <c r="F66" t="n">
        <v>275.1</v>
      </c>
      <c r="G66" t="n">
        <v>224.84</v>
      </c>
      <c r="H66" t="n">
        <v>198.25</v>
      </c>
      <c r="I66" t="n">
        <v>140.39</v>
      </c>
      <c r="J66" t="n">
        <v>123.51</v>
      </c>
      <c r="K66" t="n">
        <v>125.08</v>
      </c>
      <c r="L66" t="n">
        <v>139.76</v>
      </c>
      <c r="M66" t="n">
        <v>163.77</v>
      </c>
      <c r="N66" t="n">
        <v>191.31</v>
      </c>
      <c r="O66" t="n">
        <v>221.54</v>
      </c>
      <c r="P66" t="n">
        <v>94.16</v>
      </c>
      <c r="Q66" t="n">
        <v>81.43000000000001</v>
      </c>
      <c r="R66" t="n">
        <v>76.43000000000001</v>
      </c>
      <c r="S66" t="n">
        <v>77.81999999999999</v>
      </c>
      <c r="T66" t="n">
        <v>92.2</v>
      </c>
      <c r="U66" t="n">
        <v>83.11</v>
      </c>
      <c r="V66" t="n">
        <v>93.19</v>
      </c>
      <c r="W66" t="inlineStr">
        <is>
          <t>-</t>
        </is>
      </c>
    </row>
    <row r="67">
      <c r="A67" s="5" t="inlineStr"/>
      <c r="B67" s="5" t="inlineStr"/>
    </row>
    <row r="68">
      <c r="A68" s="5" t="inlineStr">
        <is>
          <t>Kurzfristige Vermögensquote in %</t>
        </is>
      </c>
      <c r="B68" s="5" t="inlineStr">
        <is>
          <t>Current Assets Ratio in %</t>
        </is>
      </c>
      <c r="C68" t="n">
        <v>25.36</v>
      </c>
      <c r="D68" t="n">
        <v>25.71</v>
      </c>
      <c r="E68" t="n">
        <v>20.76</v>
      </c>
      <c r="F68" t="n">
        <v>21.21</v>
      </c>
      <c r="G68" t="n">
        <v>26.62</v>
      </c>
      <c r="H68" t="n">
        <v>28.5</v>
      </c>
      <c r="I68" t="n">
        <v>36.38</v>
      </c>
      <c r="J68" t="n">
        <v>35.58</v>
      </c>
      <c r="K68" t="n">
        <v>44.49</v>
      </c>
      <c r="L68" t="n">
        <v>44.78</v>
      </c>
      <c r="M68" t="n">
        <v>43.26</v>
      </c>
      <c r="N68" t="n">
        <v>34.52</v>
      </c>
      <c r="O68" t="n">
        <v>35.62</v>
      </c>
      <c r="P68" t="n">
        <v>56.58</v>
      </c>
      <c r="Q68" t="n">
        <v>55.43</v>
      </c>
      <c r="R68" t="n">
        <v>56.37</v>
      </c>
      <c r="S68" t="n">
        <v>54.86</v>
      </c>
      <c r="T68" t="n">
        <v>56.2</v>
      </c>
      <c r="U68" t="n">
        <v>54.78</v>
      </c>
      <c r="V68" t="n">
        <v>57.04</v>
      </c>
    </row>
    <row r="69">
      <c r="A69" s="5" t="inlineStr">
        <is>
          <t>Nettogewinn Marge in %</t>
        </is>
      </c>
      <c r="B69" s="5" t="inlineStr">
        <is>
          <t>Net Profit Marge in %</t>
        </is>
      </c>
      <c r="C69" t="n">
        <v>7185.15</v>
      </c>
      <c r="D69" t="n">
        <v>12363.74</v>
      </c>
      <c r="E69" t="n">
        <v>18850.5</v>
      </c>
      <c r="F69" t="n">
        <v>20765.58</v>
      </c>
      <c r="G69" t="n">
        <v>15106.95</v>
      </c>
      <c r="H69" t="n">
        <v>5968.05</v>
      </c>
      <c r="I69" t="n">
        <v>12498.78</v>
      </c>
      <c r="J69" t="n">
        <v>28061.5</v>
      </c>
      <c r="K69" t="n">
        <v>38410.93</v>
      </c>
      <c r="L69" t="n">
        <v>34108.43</v>
      </c>
      <c r="M69" t="n">
        <v>33249.34</v>
      </c>
      <c r="N69" t="n">
        <v>27934.98</v>
      </c>
      <c r="O69" t="n">
        <v>27575.16</v>
      </c>
      <c r="P69" t="n">
        <v>35694.03</v>
      </c>
      <c r="Q69" t="n">
        <v>31775.83</v>
      </c>
      <c r="R69" t="n">
        <v>29765.81</v>
      </c>
      <c r="S69" t="n">
        <v>27524.93</v>
      </c>
      <c r="T69" t="n">
        <v>27560.74</v>
      </c>
      <c r="U69" t="n">
        <v>31664.89</v>
      </c>
      <c r="V69" t="n">
        <v>24785.16</v>
      </c>
    </row>
    <row r="70">
      <c r="A70" s="5" t="inlineStr">
        <is>
          <t>Operative Ergebnis Marge in %</t>
        </is>
      </c>
      <c r="B70" s="5" t="inlineStr">
        <is>
          <t>EBIT Marge in %</t>
        </is>
      </c>
      <c r="C70" t="n">
        <v>15737.35</v>
      </c>
      <c r="D70" t="n">
        <v>19432.01</v>
      </c>
      <c r="E70" t="n">
        <v>23096.73</v>
      </c>
      <c r="F70" t="n">
        <v>29091.99</v>
      </c>
      <c r="G70" t="n">
        <v>22000</v>
      </c>
      <c r="H70" t="n">
        <v>10343.66</v>
      </c>
      <c r="I70" t="n">
        <v>18151.59</v>
      </c>
      <c r="J70" t="n">
        <v>36310.16</v>
      </c>
      <c r="K70" t="n">
        <v>49230.47</v>
      </c>
      <c r="L70" t="n">
        <v>48682.76</v>
      </c>
      <c r="M70" t="n">
        <v>51030.06</v>
      </c>
      <c r="N70" t="n">
        <v>41868.13</v>
      </c>
      <c r="O70" t="n">
        <v>39891.57</v>
      </c>
      <c r="P70" t="n">
        <v>48529.24</v>
      </c>
      <c r="Q70" t="n">
        <v>43902.77</v>
      </c>
      <c r="R70" t="n">
        <v>37236.53</v>
      </c>
      <c r="S70" t="n">
        <v>37271.08</v>
      </c>
      <c r="T70" t="n">
        <v>38931</v>
      </c>
      <c r="U70" t="n">
        <v>42198.51</v>
      </c>
      <c r="V70" t="n">
        <v>39140.62</v>
      </c>
    </row>
    <row r="71">
      <c r="A71" s="5" t="inlineStr">
        <is>
          <t>Vermögensumsschlag in %</t>
        </is>
      </c>
      <c r="B71" s="5" t="inlineStr">
        <is>
          <t>Asset Turnover in %</t>
        </is>
      </c>
      <c r="C71" t="n">
        <v>0.03</v>
      </c>
      <c r="D71" t="n">
        <v>0.03</v>
      </c>
      <c r="E71" t="n">
        <v>0.03</v>
      </c>
      <c r="F71" t="n">
        <v>0.03</v>
      </c>
      <c r="G71" t="n">
        <v>0.03</v>
      </c>
      <c r="H71" t="n">
        <v>0.04</v>
      </c>
      <c r="I71" t="n">
        <v>0.04</v>
      </c>
      <c r="J71" t="n">
        <v>0.04</v>
      </c>
      <c r="K71" t="n">
        <v>0.05</v>
      </c>
      <c r="L71" t="n">
        <v>0.04</v>
      </c>
      <c r="M71" t="n">
        <v>0.04</v>
      </c>
      <c r="N71" t="n">
        <v>0.05</v>
      </c>
      <c r="O71" t="n">
        <v>0.04</v>
      </c>
      <c r="P71" t="n">
        <v>0.06</v>
      </c>
      <c r="Q71" t="n">
        <v>0.06</v>
      </c>
      <c r="R71" t="n">
        <v>0.05</v>
      </c>
      <c r="S71" t="n">
        <v>0.05</v>
      </c>
      <c r="T71" t="n">
        <v>0.05</v>
      </c>
      <c r="U71" t="n">
        <v>0.05</v>
      </c>
      <c r="V71" t="n">
        <v>0.06</v>
      </c>
    </row>
    <row r="72">
      <c r="A72" s="5" t="inlineStr">
        <is>
          <t>Langfristige Vermögensquote in %</t>
        </is>
      </c>
      <c r="B72" s="5" t="inlineStr">
        <is>
          <t>Non-Current Assets Ratio in %</t>
        </is>
      </c>
      <c r="C72" t="n">
        <v>74.64</v>
      </c>
      <c r="D72" t="n">
        <v>74.29000000000001</v>
      </c>
      <c r="E72" t="n">
        <v>79.23999999999999</v>
      </c>
      <c r="F72" t="n">
        <v>78.79000000000001</v>
      </c>
      <c r="G72" t="n">
        <v>73.38</v>
      </c>
      <c r="H72" t="n">
        <v>71.5</v>
      </c>
      <c r="I72" t="n">
        <v>63.62</v>
      </c>
      <c r="J72" t="n">
        <v>64.42</v>
      </c>
      <c r="K72" t="n">
        <v>55.51</v>
      </c>
      <c r="L72" t="n">
        <v>55.22</v>
      </c>
      <c r="M72" t="n">
        <v>56.74</v>
      </c>
      <c r="N72" t="n">
        <v>65.48</v>
      </c>
      <c r="O72" t="n">
        <v>64.38</v>
      </c>
      <c r="P72" t="n">
        <v>43.42</v>
      </c>
      <c r="Q72" t="n">
        <v>44.57</v>
      </c>
      <c r="R72" t="n">
        <v>43.63</v>
      </c>
      <c r="S72" t="n">
        <v>45.14</v>
      </c>
      <c r="T72" t="n">
        <v>43.8</v>
      </c>
      <c r="U72" t="n">
        <v>45.22</v>
      </c>
      <c r="V72" t="n">
        <v>42.96</v>
      </c>
    </row>
    <row r="73">
      <c r="A73" s="5" t="inlineStr">
        <is>
          <t>Gesamtkapitalrentabilität</t>
        </is>
      </c>
      <c r="B73" s="5" t="inlineStr">
        <is>
          <t>ROA Return on Assets in %</t>
        </is>
      </c>
      <c r="C73" t="n">
        <v>2.18</v>
      </c>
      <c r="D73" t="n">
        <v>3.55</v>
      </c>
      <c r="E73" t="n">
        <v>4.74</v>
      </c>
      <c r="F73" t="n">
        <v>5.6</v>
      </c>
      <c r="G73" t="n">
        <v>4.7</v>
      </c>
      <c r="H73" t="n">
        <v>2.1</v>
      </c>
      <c r="I73" t="n">
        <v>4.57</v>
      </c>
      <c r="J73" t="n">
        <v>11.76</v>
      </c>
      <c r="K73" t="n">
        <v>18.9</v>
      </c>
      <c r="L73" t="n">
        <v>14.35</v>
      </c>
      <c r="M73" t="n">
        <v>13.69</v>
      </c>
      <c r="N73" t="n">
        <v>13.04</v>
      </c>
      <c r="O73" t="n">
        <v>11.67</v>
      </c>
      <c r="P73" t="n">
        <v>20.19</v>
      </c>
      <c r="Q73" t="n">
        <v>18.95</v>
      </c>
      <c r="R73" t="n">
        <v>14.89</v>
      </c>
      <c r="S73" t="n">
        <v>12.88</v>
      </c>
      <c r="T73" t="n">
        <v>13.14</v>
      </c>
      <c r="U73" t="n">
        <v>16.5</v>
      </c>
      <c r="V73" t="n">
        <v>13.77</v>
      </c>
    </row>
    <row r="74">
      <c r="A74" s="5" t="inlineStr">
        <is>
          <t>Ertrag des eingesetzten Kapitals</t>
        </is>
      </c>
      <c r="B74" s="5" t="inlineStr">
        <is>
          <t>ROCE Return on Cap. Empl. in %</t>
        </is>
      </c>
      <c r="C74" t="n">
        <v>6.76</v>
      </c>
      <c r="D74" t="n">
        <v>7.64</v>
      </c>
      <c r="E74" t="n">
        <v>7.83</v>
      </c>
      <c r="F74" t="n">
        <v>10.37</v>
      </c>
      <c r="G74" t="n">
        <v>9.09</v>
      </c>
      <c r="H74" t="n">
        <v>5.18</v>
      </c>
      <c r="I74" t="n">
        <v>9.32</v>
      </c>
      <c r="J74" t="n">
        <v>20.56</v>
      </c>
      <c r="K74" t="n">
        <v>34.51</v>
      </c>
      <c r="L74" t="n">
        <v>29.22</v>
      </c>
      <c r="M74" t="n">
        <v>30.96</v>
      </c>
      <c r="N74" t="n">
        <v>27.32</v>
      </c>
      <c r="O74" t="n">
        <v>24.7</v>
      </c>
      <c r="P74" t="n">
        <v>40.11</v>
      </c>
      <c r="Q74" t="n">
        <v>36.12</v>
      </c>
      <c r="R74" t="n">
        <v>26.75</v>
      </c>
      <c r="S74" t="n">
        <v>25.89</v>
      </c>
      <c r="T74" t="n">
        <v>29.98</v>
      </c>
      <c r="U74" t="n">
        <v>34.37</v>
      </c>
      <c r="V74" t="n">
        <v>34.74</v>
      </c>
    </row>
    <row r="75">
      <c r="A75" s="5" t="inlineStr">
        <is>
          <t>Eigenkapital zu Anlagevermögen</t>
        </is>
      </c>
      <c r="B75" s="5" t="inlineStr">
        <is>
          <t>Equity to Fixed Assets in %</t>
        </is>
      </c>
      <c r="C75" t="n">
        <v>28.65</v>
      </c>
      <c r="D75" t="n">
        <v>27.67</v>
      </c>
      <c r="E75" t="n">
        <v>29.8</v>
      </c>
      <c r="F75" t="n">
        <v>30.15</v>
      </c>
      <c r="G75" t="n">
        <v>41.91</v>
      </c>
      <c r="H75" t="n">
        <v>46.84</v>
      </c>
      <c r="I75" t="n">
        <v>65.3</v>
      </c>
      <c r="J75" t="n">
        <v>68.83</v>
      </c>
      <c r="K75" t="n">
        <v>79.27</v>
      </c>
      <c r="L75" t="n">
        <v>74.89</v>
      </c>
      <c r="M75" t="n">
        <v>66.3</v>
      </c>
      <c r="N75" t="n">
        <v>51.95</v>
      </c>
      <c r="O75" t="n">
        <v>47.86</v>
      </c>
      <c r="P75" t="n">
        <v>117.76</v>
      </c>
      <c r="Q75" t="n">
        <v>122.83</v>
      </c>
      <c r="R75" t="n">
        <v>129.01</v>
      </c>
      <c r="S75" t="n">
        <v>123.85</v>
      </c>
      <c r="T75" t="n">
        <v>118.22</v>
      </c>
      <c r="U75" t="n">
        <v>120.34</v>
      </c>
      <c r="V75" t="n">
        <v>120.23</v>
      </c>
    </row>
    <row r="76">
      <c r="A76" s="5" t="inlineStr">
        <is>
          <t>Liquidität Dritten Grades</t>
        </is>
      </c>
      <c r="B76" s="5" t="inlineStr">
        <is>
          <t>Current Ratio in %</t>
        </is>
      </c>
      <c r="C76" t="n">
        <v>85.90000000000001</v>
      </c>
      <c r="D76" t="n">
        <v>95.7</v>
      </c>
      <c r="E76" t="n">
        <v>80.27</v>
      </c>
      <c r="F76" t="n">
        <v>86.93000000000001</v>
      </c>
      <c r="G76" t="n">
        <v>107.65</v>
      </c>
      <c r="H76" t="n">
        <v>96.34999999999999</v>
      </c>
      <c r="I76" t="n">
        <v>126.69</v>
      </c>
      <c r="J76" t="n">
        <v>137.01</v>
      </c>
      <c r="K76" t="n">
        <v>149.23</v>
      </c>
      <c r="L76" t="n">
        <v>149.71</v>
      </c>
      <c r="M76" t="n">
        <v>134.69</v>
      </c>
      <c r="N76" t="n">
        <v>121.26</v>
      </c>
      <c r="O76" t="n">
        <v>112.48</v>
      </c>
      <c r="P76" t="n">
        <v>179.27</v>
      </c>
      <c r="Q76" t="n">
        <v>201.35</v>
      </c>
      <c r="R76" t="n">
        <v>185.56</v>
      </c>
      <c r="S76" t="n">
        <v>168.07</v>
      </c>
      <c r="T76" t="n">
        <v>147.61</v>
      </c>
      <c r="U76" t="n">
        <v>152.05</v>
      </c>
      <c r="V76" t="n">
        <v>152.46</v>
      </c>
    </row>
    <row r="77">
      <c r="A77" s="5" t="inlineStr">
        <is>
          <t>Operativer Cashflow</t>
        </is>
      </c>
      <c r="B77" s="5" t="inlineStr">
        <is>
          <t>Operating Cashflow in M</t>
        </is>
      </c>
      <c r="C77" t="n">
        <v>44109.44</v>
      </c>
      <c r="D77" t="n">
        <v>36008.14</v>
      </c>
      <c r="E77" t="n">
        <v>22939.92</v>
      </c>
      <c r="F77" t="n">
        <v>20986.35</v>
      </c>
      <c r="G77" t="n">
        <v>32889.28</v>
      </c>
      <c r="H77" t="n">
        <v>16027.47</v>
      </c>
      <c r="I77" t="n">
        <v>12595.14</v>
      </c>
      <c r="J77" t="n">
        <v>10312.69</v>
      </c>
      <c r="K77" t="n">
        <v>10051.76</v>
      </c>
      <c r="L77" t="n">
        <v>8580.809999999999</v>
      </c>
      <c r="M77" t="n">
        <v>5814.5</v>
      </c>
      <c r="N77" t="n">
        <v>10302.64</v>
      </c>
      <c r="O77" t="n">
        <v>9368.51</v>
      </c>
      <c r="P77" t="n">
        <v>13356.56</v>
      </c>
      <c r="Q77" t="n">
        <v>16800.63</v>
      </c>
      <c r="R77" t="n">
        <v>13367.27</v>
      </c>
      <c r="S77" t="n">
        <v>28369.4</v>
      </c>
      <c r="T77" t="n">
        <v>18248.49</v>
      </c>
      <c r="U77" t="n">
        <v>38974.86</v>
      </c>
      <c r="V77" t="n">
        <v>38630.8</v>
      </c>
    </row>
    <row r="78">
      <c r="A78" s="5" t="inlineStr">
        <is>
          <t>Aktienrückkauf</t>
        </is>
      </c>
      <c r="B78" s="5" t="inlineStr">
        <is>
          <t>Share Buyback in M</t>
        </is>
      </c>
      <c r="C78" t="n">
        <v>-45</v>
      </c>
      <c r="D78" t="n">
        <v>-1</v>
      </c>
      <c r="E78" t="n">
        <v>-1</v>
      </c>
      <c r="F78" t="n">
        <v>-1</v>
      </c>
      <c r="G78" t="n">
        <v>-1</v>
      </c>
      <c r="H78" t="n">
        <v>-6</v>
      </c>
      <c r="I78" t="n">
        <v>-10</v>
      </c>
      <c r="J78" t="n">
        <v>45</v>
      </c>
      <c r="K78" t="n">
        <v>117</v>
      </c>
      <c r="L78" t="n">
        <v>41</v>
      </c>
      <c r="M78" t="n">
        <v>-3</v>
      </c>
      <c r="N78" t="n">
        <v>10</v>
      </c>
      <c r="O78" t="n">
        <v>107</v>
      </c>
      <c r="P78" t="n">
        <v>53</v>
      </c>
      <c r="Q78" t="n">
        <v>56</v>
      </c>
      <c r="R78" t="n">
        <v>36</v>
      </c>
      <c r="S78" t="n">
        <v>24</v>
      </c>
      <c r="T78" t="n">
        <v>25</v>
      </c>
      <c r="U78" t="n">
        <v>10</v>
      </c>
      <c r="V78" t="inlineStr">
        <is>
          <t>-</t>
        </is>
      </c>
    </row>
    <row r="79">
      <c r="A79" s="5" t="inlineStr">
        <is>
          <t>Umsatzwachstum 1J in %</t>
        </is>
      </c>
      <c r="B79" s="5" t="inlineStr">
        <is>
          <t>Revenue Growth 1Y in %</t>
        </is>
      </c>
      <c r="C79" t="n">
        <v>6.6</v>
      </c>
      <c r="D79" t="n">
        <v>9.48</v>
      </c>
      <c r="E79" t="n">
        <v>-5.52</v>
      </c>
      <c r="F79" t="n">
        <v>-9.890000000000001</v>
      </c>
      <c r="G79" t="n">
        <v>-9.49</v>
      </c>
      <c r="H79" t="n">
        <v>1.03</v>
      </c>
      <c r="I79" t="n">
        <v>-8.869999999999999</v>
      </c>
      <c r="J79" t="n">
        <v>-13.66</v>
      </c>
      <c r="K79" t="n">
        <v>10.08</v>
      </c>
      <c r="L79" t="n">
        <v>4.38</v>
      </c>
      <c r="M79" t="n">
        <v>3.57</v>
      </c>
      <c r="N79" t="n">
        <v>7.64</v>
      </c>
      <c r="O79" t="n">
        <v>19.85</v>
      </c>
      <c r="P79" t="n">
        <v>14.31</v>
      </c>
      <c r="Q79" t="n">
        <v>15.61</v>
      </c>
      <c r="R79" t="n">
        <v>16.14</v>
      </c>
      <c r="S79" t="n">
        <v>7.19</v>
      </c>
      <c r="T79" t="n">
        <v>9.82</v>
      </c>
      <c r="U79" t="n">
        <v>-8.5</v>
      </c>
      <c r="V79" t="inlineStr">
        <is>
          <t>-</t>
        </is>
      </c>
    </row>
    <row r="80">
      <c r="A80" s="5" t="inlineStr">
        <is>
          <t>Umsatzwachstum 3J in %</t>
        </is>
      </c>
      <c r="B80" s="5" t="inlineStr">
        <is>
          <t>Revenue Growth 3Y in %</t>
        </is>
      </c>
      <c r="C80" t="n">
        <v>3.52</v>
      </c>
      <c r="D80" t="n">
        <v>-1.98</v>
      </c>
      <c r="E80" t="n">
        <v>-8.300000000000001</v>
      </c>
      <c r="F80" t="n">
        <v>-6.12</v>
      </c>
      <c r="G80" t="n">
        <v>-5.78</v>
      </c>
      <c r="H80" t="n">
        <v>-7.17</v>
      </c>
      <c r="I80" t="n">
        <v>-4.15</v>
      </c>
      <c r="J80" t="n">
        <v>0.27</v>
      </c>
      <c r="K80" t="n">
        <v>6.01</v>
      </c>
      <c r="L80" t="n">
        <v>5.2</v>
      </c>
      <c r="M80" t="n">
        <v>10.35</v>
      </c>
      <c r="N80" t="n">
        <v>13.93</v>
      </c>
      <c r="O80" t="n">
        <v>16.59</v>
      </c>
      <c r="P80" t="n">
        <v>15.35</v>
      </c>
      <c r="Q80" t="n">
        <v>12.98</v>
      </c>
      <c r="R80" t="n">
        <v>11.05</v>
      </c>
      <c r="S80" t="n">
        <v>2.84</v>
      </c>
      <c r="T80" t="inlineStr">
        <is>
          <t>-</t>
        </is>
      </c>
      <c r="U80" t="inlineStr">
        <is>
          <t>-</t>
        </is>
      </c>
      <c r="V80" t="inlineStr">
        <is>
          <t>-</t>
        </is>
      </c>
    </row>
    <row r="81">
      <c r="A81" s="5" t="inlineStr">
        <is>
          <t>Umsatzwachstum 5J in %</t>
        </is>
      </c>
      <c r="B81" s="5" t="inlineStr">
        <is>
          <t>Revenue Growth 5Y in %</t>
        </is>
      </c>
      <c r="C81" t="n">
        <v>-1.76</v>
      </c>
      <c r="D81" t="n">
        <v>-2.88</v>
      </c>
      <c r="E81" t="n">
        <v>-6.55</v>
      </c>
      <c r="F81" t="n">
        <v>-8.18</v>
      </c>
      <c r="G81" t="n">
        <v>-4.18</v>
      </c>
      <c r="H81" t="n">
        <v>-1.41</v>
      </c>
      <c r="I81" t="n">
        <v>-0.9</v>
      </c>
      <c r="J81" t="n">
        <v>2.4</v>
      </c>
      <c r="K81" t="n">
        <v>9.1</v>
      </c>
      <c r="L81" t="n">
        <v>9.949999999999999</v>
      </c>
      <c r="M81" t="n">
        <v>12.2</v>
      </c>
      <c r="N81" t="n">
        <v>14.71</v>
      </c>
      <c r="O81" t="n">
        <v>14.62</v>
      </c>
      <c r="P81" t="n">
        <v>12.61</v>
      </c>
      <c r="Q81" t="n">
        <v>8.050000000000001</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-1.59</v>
      </c>
      <c r="D82" t="n">
        <v>-1.89</v>
      </c>
      <c r="E82" t="n">
        <v>-2.07</v>
      </c>
      <c r="F82" t="n">
        <v>0.46</v>
      </c>
      <c r="G82" t="n">
        <v>2.88</v>
      </c>
      <c r="H82" t="n">
        <v>5.39</v>
      </c>
      <c r="I82" t="n">
        <v>6.91</v>
      </c>
      <c r="J82" t="n">
        <v>8.51</v>
      </c>
      <c r="K82" t="n">
        <v>10.86</v>
      </c>
      <c r="L82" t="n">
        <v>9</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-38.05</v>
      </c>
      <c r="D83" t="n">
        <v>-28.19</v>
      </c>
      <c r="E83" t="n">
        <v>-14.23</v>
      </c>
      <c r="F83" t="n">
        <v>23.86</v>
      </c>
      <c r="G83" t="n">
        <v>129.12</v>
      </c>
      <c r="H83" t="n">
        <v>-51.76</v>
      </c>
      <c r="I83" t="n">
        <v>-59.41</v>
      </c>
      <c r="J83" t="n">
        <v>-36.92</v>
      </c>
      <c r="K83" t="n">
        <v>23.97</v>
      </c>
      <c r="L83" t="n">
        <v>7.07</v>
      </c>
      <c r="M83" t="n">
        <v>23.27</v>
      </c>
      <c r="N83" t="n">
        <v>9.039999999999999</v>
      </c>
      <c r="O83" t="n">
        <v>-7.41</v>
      </c>
      <c r="P83" t="n">
        <v>28.41</v>
      </c>
      <c r="Q83" t="n">
        <v>23.42</v>
      </c>
      <c r="R83" t="n">
        <v>25.59</v>
      </c>
      <c r="S83" t="n">
        <v>7.05</v>
      </c>
      <c r="T83" t="n">
        <v>-4.42</v>
      </c>
      <c r="U83" t="n">
        <v>16.9</v>
      </c>
      <c r="V83" t="n">
        <v>122.05</v>
      </c>
    </row>
    <row r="84">
      <c r="A84" s="5" t="inlineStr">
        <is>
          <t>Gewinnwachstum 3J in %</t>
        </is>
      </c>
      <c r="B84" s="5" t="inlineStr">
        <is>
          <t>Earnings Growth 3Y in %</t>
        </is>
      </c>
      <c r="C84" t="n">
        <v>-26.82</v>
      </c>
      <c r="D84" t="n">
        <v>-6.19</v>
      </c>
      <c r="E84" t="n">
        <v>46.25</v>
      </c>
      <c r="F84" t="n">
        <v>33.74</v>
      </c>
      <c r="G84" t="n">
        <v>5.98</v>
      </c>
      <c r="H84" t="n">
        <v>-49.36</v>
      </c>
      <c r="I84" t="n">
        <v>-24.12</v>
      </c>
      <c r="J84" t="n">
        <v>-1.96</v>
      </c>
      <c r="K84" t="n">
        <v>18.1</v>
      </c>
      <c r="L84" t="n">
        <v>13.13</v>
      </c>
      <c r="M84" t="n">
        <v>8.300000000000001</v>
      </c>
      <c r="N84" t="n">
        <v>10.01</v>
      </c>
      <c r="O84" t="n">
        <v>14.81</v>
      </c>
      <c r="P84" t="n">
        <v>25.81</v>
      </c>
      <c r="Q84" t="n">
        <v>18.69</v>
      </c>
      <c r="R84" t="n">
        <v>9.41</v>
      </c>
      <c r="S84" t="n">
        <v>6.51</v>
      </c>
      <c r="T84" t="n">
        <v>44.84</v>
      </c>
      <c r="U84" t="inlineStr">
        <is>
          <t>-</t>
        </is>
      </c>
      <c r="V84" t="inlineStr">
        <is>
          <t>-</t>
        </is>
      </c>
    </row>
    <row r="85">
      <c r="A85" s="5" t="inlineStr">
        <is>
          <t>Gewinnwachstum 5J in %</t>
        </is>
      </c>
      <c r="B85" s="5" t="inlineStr">
        <is>
          <t>Earnings Growth 5Y in %</t>
        </is>
      </c>
      <c r="C85" t="n">
        <v>14.5</v>
      </c>
      <c r="D85" t="n">
        <v>11.76</v>
      </c>
      <c r="E85" t="n">
        <v>5.52</v>
      </c>
      <c r="F85" t="n">
        <v>0.98</v>
      </c>
      <c r="G85" t="n">
        <v>1</v>
      </c>
      <c r="H85" t="n">
        <v>-23.41</v>
      </c>
      <c r="I85" t="n">
        <v>-8.4</v>
      </c>
      <c r="J85" t="n">
        <v>5.29</v>
      </c>
      <c r="K85" t="n">
        <v>11.19</v>
      </c>
      <c r="L85" t="n">
        <v>12.08</v>
      </c>
      <c r="M85" t="n">
        <v>15.35</v>
      </c>
      <c r="N85" t="n">
        <v>15.81</v>
      </c>
      <c r="O85" t="n">
        <v>15.41</v>
      </c>
      <c r="P85" t="n">
        <v>16.01</v>
      </c>
      <c r="Q85" t="n">
        <v>13.71</v>
      </c>
      <c r="R85" t="n">
        <v>33.43</v>
      </c>
      <c r="S85" t="inlineStr">
        <is>
          <t>-</t>
        </is>
      </c>
      <c r="T85" t="inlineStr">
        <is>
          <t>-</t>
        </is>
      </c>
      <c r="U85" t="inlineStr">
        <is>
          <t>-</t>
        </is>
      </c>
      <c r="V85" t="inlineStr">
        <is>
          <t>-</t>
        </is>
      </c>
    </row>
    <row r="86">
      <c r="A86" s="5" t="inlineStr">
        <is>
          <t>Gewinnwachstum 10J in %</t>
        </is>
      </c>
      <c r="B86" s="5" t="inlineStr">
        <is>
          <t>Earnings Growth 10Y in %</t>
        </is>
      </c>
      <c r="C86" t="n">
        <v>-4.45</v>
      </c>
      <c r="D86" t="n">
        <v>1.68</v>
      </c>
      <c r="E86" t="n">
        <v>5.4</v>
      </c>
      <c r="F86" t="n">
        <v>6.08</v>
      </c>
      <c r="G86" t="n">
        <v>6.54</v>
      </c>
      <c r="H86" t="n">
        <v>-4.03</v>
      </c>
      <c r="I86" t="n">
        <v>3.7</v>
      </c>
      <c r="J86" t="n">
        <v>10.35</v>
      </c>
      <c r="K86" t="n">
        <v>13.6</v>
      </c>
      <c r="L86" t="n">
        <v>12.89</v>
      </c>
      <c r="M86" t="n">
        <v>24.39</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5.1</v>
      </c>
      <c r="D87" t="n">
        <v>2.93</v>
      </c>
      <c r="E87" t="n">
        <v>3.91</v>
      </c>
      <c r="F87" t="n">
        <v>20</v>
      </c>
      <c r="G87" t="n">
        <v>30.7</v>
      </c>
      <c r="H87" t="n">
        <v>-3.09</v>
      </c>
      <c r="I87" t="n">
        <v>-3.44</v>
      </c>
      <c r="J87" t="n">
        <v>1.74</v>
      </c>
      <c r="K87" t="n">
        <v>0.57</v>
      </c>
      <c r="L87" t="n">
        <v>0.68</v>
      </c>
      <c r="M87" t="n">
        <v>0.41</v>
      </c>
      <c r="N87" t="n">
        <v>0.65</v>
      </c>
      <c r="O87" t="n">
        <v>0.58</v>
      </c>
      <c r="P87" t="n">
        <v>0.68</v>
      </c>
      <c r="Q87" t="n">
        <v>1.09</v>
      </c>
      <c r="R87" t="n">
        <v>0.38</v>
      </c>
      <c r="S87" t="inlineStr">
        <is>
          <t>-</t>
        </is>
      </c>
      <c r="T87" t="inlineStr">
        <is>
          <t>-</t>
        </is>
      </c>
      <c r="U87" t="inlineStr">
        <is>
          <t>-</t>
        </is>
      </c>
      <c r="V87" t="inlineStr">
        <is>
          <t>-</t>
        </is>
      </c>
    </row>
    <row r="88">
      <c r="A88" s="5" t="inlineStr">
        <is>
          <t>EBIT-Wachstum 1J in %</t>
        </is>
      </c>
      <c r="B88" s="5" t="inlineStr">
        <is>
          <t>EBIT Growth 1Y in %</t>
        </is>
      </c>
      <c r="C88" t="n">
        <v>-13.67</v>
      </c>
      <c r="D88" t="n">
        <v>-7.89</v>
      </c>
      <c r="E88" t="n">
        <v>-24.99</v>
      </c>
      <c r="F88" t="n">
        <v>19.15</v>
      </c>
      <c r="G88" t="n">
        <v>92.51000000000001</v>
      </c>
      <c r="H88" t="n">
        <v>-42.43</v>
      </c>
      <c r="I88" t="n">
        <v>-54.44</v>
      </c>
      <c r="J88" t="n">
        <v>-36.32</v>
      </c>
      <c r="K88" t="n">
        <v>11.32</v>
      </c>
      <c r="L88" t="n">
        <v>-0.42</v>
      </c>
      <c r="M88" t="n">
        <v>26.24</v>
      </c>
      <c r="N88" t="n">
        <v>12.97</v>
      </c>
      <c r="O88" t="n">
        <v>-1.48</v>
      </c>
      <c r="P88" t="n">
        <v>26.36</v>
      </c>
      <c r="Q88" t="n">
        <v>36.31</v>
      </c>
      <c r="R88" t="n">
        <v>16.03</v>
      </c>
      <c r="S88" t="n">
        <v>2.62</v>
      </c>
      <c r="T88" t="n">
        <v>1.32</v>
      </c>
      <c r="U88" t="n">
        <v>-1.35</v>
      </c>
      <c r="V88" t="n">
        <v>45.96</v>
      </c>
    </row>
    <row r="89">
      <c r="A89" s="5" t="inlineStr">
        <is>
          <t>EBIT-Wachstum 3J in %</t>
        </is>
      </c>
      <c r="B89" s="5" t="inlineStr">
        <is>
          <t>EBIT Growth 3Y in %</t>
        </is>
      </c>
      <c r="C89" t="n">
        <v>-15.52</v>
      </c>
      <c r="D89" t="n">
        <v>-4.58</v>
      </c>
      <c r="E89" t="n">
        <v>28.89</v>
      </c>
      <c r="F89" t="n">
        <v>23.08</v>
      </c>
      <c r="G89" t="n">
        <v>-1.45</v>
      </c>
      <c r="H89" t="n">
        <v>-44.4</v>
      </c>
      <c r="I89" t="n">
        <v>-26.48</v>
      </c>
      <c r="J89" t="n">
        <v>-8.470000000000001</v>
      </c>
      <c r="K89" t="n">
        <v>12.38</v>
      </c>
      <c r="L89" t="n">
        <v>12.93</v>
      </c>
      <c r="M89" t="n">
        <v>12.58</v>
      </c>
      <c r="N89" t="n">
        <v>12.62</v>
      </c>
      <c r="O89" t="n">
        <v>20.4</v>
      </c>
      <c r="P89" t="n">
        <v>26.23</v>
      </c>
      <c r="Q89" t="n">
        <v>18.32</v>
      </c>
      <c r="R89" t="n">
        <v>6.66</v>
      </c>
      <c r="S89" t="n">
        <v>0.86</v>
      </c>
      <c r="T89" t="n">
        <v>15.31</v>
      </c>
      <c r="U89" t="inlineStr">
        <is>
          <t>-</t>
        </is>
      </c>
      <c r="V89" t="inlineStr">
        <is>
          <t>-</t>
        </is>
      </c>
    </row>
    <row r="90">
      <c r="A90" s="5" t="inlineStr">
        <is>
          <t>EBIT-Wachstum 5J in %</t>
        </is>
      </c>
      <c r="B90" s="5" t="inlineStr">
        <is>
          <t>EBIT Growth 5Y in %</t>
        </is>
      </c>
      <c r="C90" t="n">
        <v>13.02</v>
      </c>
      <c r="D90" t="n">
        <v>7.27</v>
      </c>
      <c r="E90" t="n">
        <v>-2.04</v>
      </c>
      <c r="F90" t="n">
        <v>-4.31</v>
      </c>
      <c r="G90" t="n">
        <v>-5.87</v>
      </c>
      <c r="H90" t="n">
        <v>-24.46</v>
      </c>
      <c r="I90" t="n">
        <v>-10.72</v>
      </c>
      <c r="J90" t="n">
        <v>2.76</v>
      </c>
      <c r="K90" t="n">
        <v>9.73</v>
      </c>
      <c r="L90" t="n">
        <v>12.73</v>
      </c>
      <c r="M90" t="n">
        <v>20.08</v>
      </c>
      <c r="N90" t="n">
        <v>18.04</v>
      </c>
      <c r="O90" t="n">
        <v>15.97</v>
      </c>
      <c r="P90" t="n">
        <v>16.53</v>
      </c>
      <c r="Q90" t="n">
        <v>10.99</v>
      </c>
      <c r="R90" t="n">
        <v>12.92</v>
      </c>
      <c r="S90" t="inlineStr">
        <is>
          <t>-</t>
        </is>
      </c>
      <c r="T90" t="inlineStr">
        <is>
          <t>-</t>
        </is>
      </c>
      <c r="U90" t="inlineStr">
        <is>
          <t>-</t>
        </is>
      </c>
      <c r="V90" t="inlineStr">
        <is>
          <t>-</t>
        </is>
      </c>
    </row>
    <row r="91">
      <c r="A91" s="5" t="inlineStr">
        <is>
          <t>EBIT-Wachstum 10J in %</t>
        </is>
      </c>
      <c r="B91" s="5" t="inlineStr">
        <is>
          <t>EBIT Growth 10Y in %</t>
        </is>
      </c>
      <c r="C91" t="n">
        <v>-5.72</v>
      </c>
      <c r="D91" t="n">
        <v>-1.73</v>
      </c>
      <c r="E91" t="n">
        <v>0.36</v>
      </c>
      <c r="F91" t="n">
        <v>2.71</v>
      </c>
      <c r="G91" t="n">
        <v>3.43</v>
      </c>
      <c r="H91" t="n">
        <v>-2.19</v>
      </c>
      <c r="I91" t="n">
        <v>3.66</v>
      </c>
      <c r="J91" t="n">
        <v>9.359999999999999</v>
      </c>
      <c r="K91" t="n">
        <v>13.13</v>
      </c>
      <c r="L91" t="n">
        <v>11.86</v>
      </c>
      <c r="M91" t="n">
        <v>16.5</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18.3</v>
      </c>
      <c r="D92" t="n">
        <v>56.84</v>
      </c>
      <c r="E92" t="n">
        <v>9.220000000000001</v>
      </c>
      <c r="F92" t="n">
        <v>-36.24</v>
      </c>
      <c r="G92" t="n">
        <v>105.04</v>
      </c>
      <c r="H92" t="n">
        <v>26.65</v>
      </c>
      <c r="I92" t="n">
        <v>21.16</v>
      </c>
      <c r="J92" t="n">
        <v>6.3</v>
      </c>
      <c r="K92" t="n">
        <v>27.75</v>
      </c>
      <c r="L92" t="n">
        <v>51.87</v>
      </c>
      <c r="M92" t="n">
        <v>-43.68</v>
      </c>
      <c r="N92" t="n">
        <v>10.73</v>
      </c>
      <c r="O92" t="n">
        <v>-24.71</v>
      </c>
      <c r="P92" t="n">
        <v>-17.81</v>
      </c>
      <c r="Q92" t="n">
        <v>30.04</v>
      </c>
      <c r="R92" t="n">
        <v>-51.87</v>
      </c>
      <c r="S92" t="n">
        <v>57.64</v>
      </c>
      <c r="T92" t="n">
        <v>-52.5</v>
      </c>
      <c r="U92" t="n">
        <v>1.46</v>
      </c>
      <c r="V92" t="inlineStr">
        <is>
          <t>-</t>
        </is>
      </c>
    </row>
    <row r="93">
      <c r="A93" s="5" t="inlineStr">
        <is>
          <t>Op.Cashflow Wachstum 3J in %</t>
        </is>
      </c>
      <c r="B93" s="5" t="inlineStr">
        <is>
          <t>Op.Cashflow Wachstum 3Y in %</t>
        </is>
      </c>
      <c r="C93" t="n">
        <v>28.12</v>
      </c>
      <c r="D93" t="n">
        <v>9.94</v>
      </c>
      <c r="E93" t="n">
        <v>26.01</v>
      </c>
      <c r="F93" t="n">
        <v>31.82</v>
      </c>
      <c r="G93" t="n">
        <v>50.95</v>
      </c>
      <c r="H93" t="n">
        <v>18.04</v>
      </c>
      <c r="I93" t="n">
        <v>18.4</v>
      </c>
      <c r="J93" t="n">
        <v>28.64</v>
      </c>
      <c r="K93" t="n">
        <v>11.98</v>
      </c>
      <c r="L93" t="n">
        <v>6.31</v>
      </c>
      <c r="M93" t="n">
        <v>-19.22</v>
      </c>
      <c r="N93" t="n">
        <v>-10.6</v>
      </c>
      <c r="O93" t="n">
        <v>-4.16</v>
      </c>
      <c r="P93" t="n">
        <v>-13.21</v>
      </c>
      <c r="Q93" t="n">
        <v>11.94</v>
      </c>
      <c r="R93" t="n">
        <v>-15.58</v>
      </c>
      <c r="S93" t="n">
        <v>2.2</v>
      </c>
      <c r="T93" t="inlineStr">
        <is>
          <t>-</t>
        </is>
      </c>
      <c r="U93" t="inlineStr">
        <is>
          <t>-</t>
        </is>
      </c>
      <c r="V93" t="inlineStr">
        <is>
          <t>-</t>
        </is>
      </c>
    </row>
    <row r="94">
      <c r="A94" s="5" t="inlineStr">
        <is>
          <t>Op.Cashflow Wachstum 5J in %</t>
        </is>
      </c>
      <c r="B94" s="5" t="inlineStr">
        <is>
          <t>Op.Cashflow Wachstum 5Y in %</t>
        </is>
      </c>
      <c r="C94" t="n">
        <v>30.63</v>
      </c>
      <c r="D94" t="n">
        <v>32.3</v>
      </c>
      <c r="E94" t="n">
        <v>25.17</v>
      </c>
      <c r="F94" t="n">
        <v>24.58</v>
      </c>
      <c r="G94" t="n">
        <v>37.38</v>
      </c>
      <c r="H94" t="n">
        <v>26.75</v>
      </c>
      <c r="I94" t="n">
        <v>12.68</v>
      </c>
      <c r="J94" t="n">
        <v>10.59</v>
      </c>
      <c r="K94" t="n">
        <v>4.39</v>
      </c>
      <c r="L94" t="n">
        <v>-4.72</v>
      </c>
      <c r="M94" t="n">
        <v>-9.09</v>
      </c>
      <c r="N94" t="n">
        <v>-10.72</v>
      </c>
      <c r="O94" t="n">
        <v>-1.34</v>
      </c>
      <c r="P94" t="n">
        <v>-6.9</v>
      </c>
      <c r="Q94" t="n">
        <v>-3.05</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28.69</v>
      </c>
      <c r="D95" t="n">
        <v>22.49</v>
      </c>
      <c r="E95" t="n">
        <v>17.88</v>
      </c>
      <c r="F95" t="n">
        <v>14.49</v>
      </c>
      <c r="G95" t="n">
        <v>16.33</v>
      </c>
      <c r="H95" t="n">
        <v>8.83</v>
      </c>
      <c r="I95" t="n">
        <v>0.98</v>
      </c>
      <c r="J95" t="n">
        <v>4.63</v>
      </c>
      <c r="K95" t="n">
        <v>-1.25</v>
      </c>
      <c r="L95" t="n">
        <v>-3.88</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-2554</v>
      </c>
      <c r="D96" t="n">
        <v>-701</v>
      </c>
      <c r="E96" t="n">
        <v>-3233</v>
      </c>
      <c r="F96" t="n">
        <v>-1994</v>
      </c>
      <c r="G96" t="n">
        <v>1138</v>
      </c>
      <c r="H96" t="n">
        <v>-633</v>
      </c>
      <c r="I96" t="n">
        <v>4284</v>
      </c>
      <c r="J96" t="n">
        <v>5145</v>
      </c>
      <c r="K96" t="n">
        <v>7754</v>
      </c>
      <c r="L96" t="n">
        <v>8344</v>
      </c>
      <c r="M96" t="n">
        <v>6120</v>
      </c>
      <c r="N96" t="n">
        <v>2832</v>
      </c>
      <c r="O96" t="n">
        <v>1895</v>
      </c>
      <c r="P96" t="n">
        <v>7489</v>
      </c>
      <c r="Q96" t="n">
        <v>6931</v>
      </c>
      <c r="R96" t="n">
        <v>6658</v>
      </c>
      <c r="S96" t="n">
        <v>5238</v>
      </c>
      <c r="T96" t="n">
        <v>3911</v>
      </c>
      <c r="U96" t="n">
        <v>3373</v>
      </c>
      <c r="V96" t="n">
        <v>3618</v>
      </c>
      <c r="W96" t="inlineStr">
        <is>
          <t>-</t>
        </is>
      </c>
    </row>
  </sheetData>
  <pageMargins bottom="1" footer="0.5" header="0.5" left="0.75" right="0.75" top="1"/>
</worksheet>
</file>

<file path=xl/worksheets/sheet80.xml><?xml version="1.0" encoding="utf-8"?>
<worksheet xmlns="http://schemas.openxmlformats.org/spreadsheetml/2006/main">
  <sheetPr>
    <outlinePr summaryBelow="1" summaryRight="1"/>
    <pageSetUpPr/>
  </sheetPr>
  <dimension ref="A1:R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1"/>
    <col customWidth="1" max="14" min="14" width="11"/>
    <col customWidth="1" max="15" min="15" width="11"/>
    <col customWidth="1" max="16" min="16" width="11"/>
    <col customWidth="1" max="17" min="17" width="11"/>
    <col customWidth="1" max="18" min="18" width="8"/>
  </cols>
  <sheetData>
    <row r="1">
      <c r="A1" s="1" t="inlineStr">
        <is>
          <t xml:space="preserve">ROYAL DUTCH SHELL B </t>
        </is>
      </c>
      <c r="B1" s="2" t="inlineStr">
        <is>
          <t>WKN: A0ER6S  ISIN: GB00B03MM408  US-Symbol:RYDBF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1907</t>
        </is>
      </c>
      <c r="C4" s="5" t="inlineStr">
        <is>
          <t>Telefon / Phone</t>
        </is>
      </c>
      <c r="D4" s="5" t="inlineStr"/>
      <c r="E4" t="inlineStr">
        <is>
          <t>+31-70-377-9111</t>
        </is>
      </c>
      <c r="G4" t="inlineStr">
        <is>
          <t>30.01.2020</t>
        </is>
      </c>
      <c r="H4" t="inlineStr">
        <is>
          <t>Q4 Result</t>
        </is>
      </c>
      <c r="J4" t="inlineStr">
        <is>
          <t>Nederlands Centraal Instituut Voor Giraal Effectenverkeer Bv</t>
        </is>
      </c>
      <c r="L4" t="inlineStr">
        <is>
          <t>21,19%</t>
        </is>
      </c>
    </row>
    <row r="5">
      <c r="A5" s="5" t="inlineStr">
        <is>
          <t>Ticker</t>
        </is>
      </c>
      <c r="B5" t="inlineStr">
        <is>
          <t>R6C3</t>
        </is>
      </c>
      <c r="C5" s="5" t="inlineStr">
        <is>
          <t>Fax</t>
        </is>
      </c>
      <c r="D5" s="5" t="inlineStr"/>
      <c r="E5" t="inlineStr">
        <is>
          <t>+31-70-377-3856</t>
        </is>
      </c>
      <c r="G5" t="inlineStr">
        <is>
          <t>12.03.2020</t>
        </is>
      </c>
      <c r="H5" t="inlineStr">
        <is>
          <t>Publication Of Annual Report</t>
        </is>
      </c>
      <c r="J5" t="inlineStr">
        <is>
          <t>Guaranty Nominees Limited</t>
        </is>
      </c>
      <c r="L5" t="inlineStr">
        <is>
          <t>18,03%</t>
        </is>
      </c>
    </row>
    <row r="6">
      <c r="A6" s="5" t="inlineStr">
        <is>
          <t>Gelistet Seit / Listed Since</t>
        </is>
      </c>
      <c r="B6" t="inlineStr">
        <is>
          <t>-</t>
        </is>
      </c>
      <c r="C6" s="5" t="inlineStr">
        <is>
          <t>Internet</t>
        </is>
      </c>
      <c r="D6" s="5" t="inlineStr"/>
      <c r="E6" t="inlineStr">
        <is>
          <t>http://www.shell.com</t>
        </is>
      </c>
      <c r="G6" t="inlineStr">
        <is>
          <t>23.03.2020</t>
        </is>
      </c>
      <c r="H6" t="inlineStr">
        <is>
          <t>Dividend Payout</t>
        </is>
      </c>
      <c r="J6" t="inlineStr">
        <is>
          <t>BlackRock Inc</t>
        </is>
      </c>
      <c r="L6" t="inlineStr">
        <is>
          <t>7,14%</t>
        </is>
      </c>
    </row>
    <row r="7">
      <c r="A7" s="5" t="inlineStr">
        <is>
          <t>Nominalwert / Nominal Value</t>
        </is>
      </c>
      <c r="B7" t="inlineStr">
        <is>
          <t>0,07</t>
        </is>
      </c>
      <c r="C7" s="5" t="inlineStr">
        <is>
          <t>Inv. Relations Telefon / Phone</t>
        </is>
      </c>
      <c r="D7" s="5" t="inlineStr"/>
      <c r="E7" t="inlineStr">
        <is>
          <t>+31-70-377-4540</t>
        </is>
      </c>
      <c r="G7" t="inlineStr">
        <is>
          <t>30.04.2020</t>
        </is>
      </c>
      <c r="H7" t="inlineStr">
        <is>
          <t>Result Q1</t>
        </is>
      </c>
      <c r="J7" t="inlineStr">
        <is>
          <t>The Capital Group [A]</t>
        </is>
      </c>
      <c r="L7" t="inlineStr">
        <is>
          <t>4,99%</t>
        </is>
      </c>
    </row>
    <row r="8">
      <c r="A8" s="5" t="inlineStr">
        <is>
          <t>Land / Country</t>
        </is>
      </c>
      <c r="B8" t="inlineStr">
        <is>
          <t>Großbritannien</t>
        </is>
      </c>
      <c r="C8" s="5" t="inlineStr">
        <is>
          <t>Inv. Relations E-Mail</t>
        </is>
      </c>
      <c r="D8" s="5" t="inlineStr"/>
      <c r="E8" t="inlineStr">
        <is>
          <t>ir-europe@shell.com</t>
        </is>
      </c>
      <c r="G8" t="inlineStr">
        <is>
          <t>19.05.2020</t>
        </is>
      </c>
      <c r="H8" t="inlineStr">
        <is>
          <t>Annual General Meeting</t>
        </is>
      </c>
      <c r="J8" t="inlineStr">
        <is>
          <t>State Street Nominees Limited</t>
        </is>
      </c>
      <c r="L8" t="inlineStr">
        <is>
          <t>4,19%</t>
        </is>
      </c>
    </row>
    <row r="9">
      <c r="A9" s="5" t="inlineStr">
        <is>
          <t>Währung / Currency</t>
        </is>
      </c>
      <c r="B9" t="inlineStr">
        <is>
          <t>USD</t>
        </is>
      </c>
      <c r="C9" s="5" t="inlineStr">
        <is>
          <t>Kontaktperson / Contact Person</t>
        </is>
      </c>
      <c r="D9" s="5" t="inlineStr"/>
      <c r="E9" t="inlineStr">
        <is>
          <t>-</t>
        </is>
      </c>
      <c r="G9" t="inlineStr">
        <is>
          <t>22.06.2020</t>
        </is>
      </c>
      <c r="H9" t="inlineStr">
        <is>
          <t>Dividend Payout</t>
        </is>
      </c>
      <c r="J9" t="inlineStr">
        <is>
          <t>The Vanguard Group</t>
        </is>
      </c>
      <c r="L9" t="inlineStr">
        <is>
          <t>4,29%</t>
        </is>
      </c>
    </row>
    <row r="10">
      <c r="A10" s="5" t="inlineStr">
        <is>
          <t>Branche / Industry</t>
        </is>
      </c>
      <c r="B10" t="inlineStr">
        <is>
          <t>Oil And Gas</t>
        </is>
      </c>
      <c r="C10" s="5" t="inlineStr">
        <is>
          <t>30.07.2020</t>
        </is>
      </c>
      <c r="D10" s="5" t="inlineStr">
        <is>
          <t>Score Half Year</t>
        </is>
      </c>
      <c r="J10" t="inlineStr">
        <is>
          <t>Chase Nominees Limited</t>
        </is>
      </c>
      <c r="L10" t="inlineStr">
        <is>
          <t>3,35%</t>
        </is>
      </c>
    </row>
    <row r="11">
      <c r="A11" s="5" t="inlineStr">
        <is>
          <t>Sektor / Sector</t>
        </is>
      </c>
      <c r="B11" t="inlineStr">
        <is>
          <t>Energy / Resources</t>
        </is>
      </c>
      <c r="C11" t="inlineStr">
        <is>
          <t>21.09.2020</t>
        </is>
      </c>
      <c r="D11" t="inlineStr">
        <is>
          <t>Dividend Payout</t>
        </is>
      </c>
      <c r="J11" t="inlineStr">
        <is>
          <t>Freefloat</t>
        </is>
      </c>
      <c r="L11" t="inlineStr">
        <is>
          <t>36,82%</t>
        </is>
      </c>
    </row>
    <row r="12">
      <c r="A12" s="5" t="inlineStr">
        <is>
          <t>Typ / Genre</t>
        </is>
      </c>
      <c r="B12" t="inlineStr">
        <is>
          <t>Class B</t>
        </is>
      </c>
      <c r="C12" t="inlineStr">
        <is>
          <t>29.10.2020</t>
        </is>
      </c>
      <c r="D12" t="inlineStr">
        <is>
          <t>Q3 Earnings</t>
        </is>
      </c>
    </row>
    <row r="13">
      <c r="A13" s="5" t="inlineStr">
        <is>
          <t>Adresse / Address</t>
        </is>
      </c>
      <c r="B13" t="inlineStr">
        <is>
          <t>Royal Dutch Shell plcCarel van Bylandtlaan 16  NL-2596 HR The Hague</t>
        </is>
      </c>
    </row>
    <row r="14">
      <c r="A14" s="5" t="inlineStr">
        <is>
          <t>Management</t>
        </is>
      </c>
      <c r="B14" t="inlineStr">
        <is>
          <t>Ben van Beurden, Jessica Uhl, Huibert Vigeveno, Harry Brekelmans, Ronan Cassidy, Donny Ching, Wael Sawan, Maarten Wetselaar</t>
        </is>
      </c>
    </row>
    <row r="15">
      <c r="A15" s="5" t="inlineStr">
        <is>
          <t>Aufsichtsrat / Board</t>
        </is>
      </c>
      <c r="B15" t="inlineStr">
        <is>
          <t>Charles O. Holliday, Gerard Kleisterlee, Ben van Beurden, Jessica Uhl, Neil Carson, Ann Godbehere, Euleen Goh, Catherine J. Hughes, Roberto Setubal, Sir Nigel Sheinwald, Linda G. Stuntz, Gerrit Zalm, Dick Boer, Martina Hund-Mejean</t>
        </is>
      </c>
    </row>
    <row r="16">
      <c r="A16" s="5" t="inlineStr">
        <is>
          <t>Beschreibung</t>
        </is>
      </c>
      <c r="B16" t="inlineStr">
        <is>
          <t>Royal Dutch Shell plc ist eines der weltweit größten Energieunternehmen. Shell ist an Explorations- und Förderprojekten in rund 70 Ländern beteiligt und einer der weltweit größten Vertreiber von Kraft- und Schmierstoffen. Die Förderoperationen werden zumeist über Joint Ventures mit internationalen und nationalen Öl- und Gasunternehmen ausgeführt und sind mit eigenen Infrastrukturen für den Transport versehen. Die Endprodukte des Unternehmens umfassen Treib- und Schmierstoffe, Bitumen sowie Flüssiggas für den Hausgebrauch von Endkunden ebenso wie für die Industrie und das Transportwesen. Shell produziert außerdem Chemikalien und Petrochemikalien für Industriekunden, welche diese zu Plastik, Oberflächen und Reinigern weiterverarbeiten. Zuletzt einigte sich Shell mit der BG Group auf einen Zusammenschluss der Unternehmen: Für die Übernahme des britischen Gasproduzenten soll Shell rund 47 Milliarden Pfund zahlen. Copyright 2014 FINANCE BASE AG</t>
        </is>
      </c>
    </row>
    <row r="17">
      <c r="A17" s="5" t="inlineStr">
        <is>
          <t>Profile</t>
        </is>
      </c>
      <c r="B17" t="inlineStr">
        <is>
          <t>Royal Dutch Shell plc is one of the world's largest energy companies. Shell is involved in exploration and production projects in some 70 countries and one of the world's largest distributor of fuels and lubricants. The funding operations are carried out mostly through joint ventures with international and national oil and gas companies, and are provided with their own infrastructures for transport. The end products of the company include fuels, lubricants, bitumen and liquefied petroleum gas for domestic use by end users as well as for industry and transportation. Shell also produces chemicals and petrochemicals for industrial customers, which they processed into plastic surfaces and cleaners. Most recently, Shell reached an agreement with BG Group to a merger of companies: Shell is to pay around 47 billion pounds for the acquisition of the British gas producer.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row>
    <row r="20">
      <c r="A20" s="5" t="inlineStr">
        <is>
          <t>Umsatz</t>
        </is>
      </c>
      <c r="B20" s="5" t="inlineStr">
        <is>
          <t>Revenue</t>
        </is>
      </c>
      <c r="C20" t="n">
        <v>344877</v>
      </c>
      <c r="D20" t="n">
        <v>388379</v>
      </c>
      <c r="E20" t="n">
        <v>305179</v>
      </c>
      <c r="F20" t="n">
        <v>233591</v>
      </c>
      <c r="G20" t="n">
        <v>264960</v>
      </c>
      <c r="H20" t="n">
        <v>421105</v>
      </c>
      <c r="I20" t="n">
        <v>451235</v>
      </c>
      <c r="J20" t="n">
        <v>467153</v>
      </c>
      <c r="K20" t="n">
        <v>470171</v>
      </c>
      <c r="L20" t="n">
        <v>368056</v>
      </c>
      <c r="M20" t="n">
        <v>278188</v>
      </c>
      <c r="N20" t="n">
        <v>458361</v>
      </c>
      <c r="O20" t="n">
        <v>355782</v>
      </c>
      <c r="P20" t="n">
        <v>318845</v>
      </c>
      <c r="Q20" t="n">
        <v>306731</v>
      </c>
      <c r="R20" t="inlineStr">
        <is>
          <t>-</t>
        </is>
      </c>
    </row>
    <row r="21">
      <c r="A21" s="5" t="inlineStr">
        <is>
          <t>Operatives Ergebnis (EBIT)</t>
        </is>
      </c>
      <c r="B21" s="5" t="inlineStr">
        <is>
          <t>EBIT Earning Before Interest &amp; Tax</t>
        </is>
      </c>
      <c r="C21" t="n">
        <v>26551</v>
      </c>
      <c r="D21" t="n">
        <v>35295</v>
      </c>
      <c r="E21" t="n">
        <v>19706</v>
      </c>
      <c r="F21" t="n">
        <v>5912</v>
      </c>
      <c r="G21" t="n">
        <v>266</v>
      </c>
      <c r="H21" t="n">
        <v>25995</v>
      </c>
      <c r="I21" t="n">
        <v>34145</v>
      </c>
      <c r="J21" t="n">
        <v>46447</v>
      </c>
      <c r="K21" t="n">
        <v>51452</v>
      </c>
      <c r="L21" t="n">
        <v>32197</v>
      </c>
      <c r="M21" t="n">
        <v>19597</v>
      </c>
      <c r="N21" t="n">
        <v>51091</v>
      </c>
      <c r="O21" t="n">
        <v>48986</v>
      </c>
      <c r="P21" t="n">
        <v>44349</v>
      </c>
      <c r="Q21" t="n">
        <v>44464</v>
      </c>
      <c r="R21" t="inlineStr">
        <is>
          <t>-</t>
        </is>
      </c>
    </row>
    <row r="22">
      <c r="A22" s="5" t="inlineStr">
        <is>
          <t>Finanzergebnis</t>
        </is>
      </c>
      <c r="B22" s="5" t="inlineStr">
        <is>
          <t>Financial Result</t>
        </is>
      </c>
      <c r="C22" t="n">
        <v>-1065</v>
      </c>
      <c r="D22" t="n">
        <v>326</v>
      </c>
      <c r="E22" t="n">
        <v>-1576</v>
      </c>
      <c r="F22" t="n">
        <v>-306</v>
      </c>
      <c r="G22" t="n">
        <v>1781</v>
      </c>
      <c r="H22" t="n">
        <v>2319</v>
      </c>
      <c r="I22" t="n">
        <v>-553</v>
      </c>
      <c r="J22" t="n">
        <v>3842</v>
      </c>
      <c r="K22" t="n">
        <v>4208</v>
      </c>
      <c r="L22" t="n">
        <v>3147</v>
      </c>
      <c r="M22" t="n">
        <v>1423</v>
      </c>
      <c r="N22" t="n">
        <v>-271</v>
      </c>
      <c r="O22" t="n">
        <v>1590</v>
      </c>
      <c r="P22" t="n">
        <v>279</v>
      </c>
      <c r="Q22" t="n">
        <v>103</v>
      </c>
      <c r="R22" t="inlineStr">
        <is>
          <t>-</t>
        </is>
      </c>
    </row>
    <row r="23">
      <c r="A23" s="5" t="inlineStr">
        <is>
          <t>Ergebnis vor Steuer (EBT)</t>
        </is>
      </c>
      <c r="B23" s="5" t="inlineStr">
        <is>
          <t>EBT Earning Before Tax</t>
        </is>
      </c>
      <c r="C23" t="n">
        <v>25486</v>
      </c>
      <c r="D23" t="n">
        <v>35621</v>
      </c>
      <c r="E23" t="n">
        <v>18130</v>
      </c>
      <c r="F23" t="n">
        <v>5606</v>
      </c>
      <c r="G23" t="n">
        <v>2047</v>
      </c>
      <c r="H23" t="n">
        <v>28314</v>
      </c>
      <c r="I23" t="n">
        <v>33592</v>
      </c>
      <c r="J23" t="n">
        <v>50289</v>
      </c>
      <c r="K23" t="n">
        <v>55660</v>
      </c>
      <c r="L23" t="n">
        <v>35344</v>
      </c>
      <c r="M23" t="n">
        <v>21020</v>
      </c>
      <c r="N23" t="n">
        <v>50820</v>
      </c>
      <c r="O23" t="n">
        <v>50576</v>
      </c>
      <c r="P23" t="n">
        <v>44628</v>
      </c>
      <c r="Q23" t="n">
        <v>44567</v>
      </c>
      <c r="R23" t="inlineStr">
        <is>
          <t>-</t>
        </is>
      </c>
    </row>
    <row r="24">
      <c r="A24" s="5" t="inlineStr">
        <is>
          <t>Steuern auf Einkommen und Ertrag</t>
        </is>
      </c>
      <c r="B24" s="5" t="inlineStr">
        <is>
          <t>Taxes on income and earnings</t>
        </is>
      </c>
      <c r="C24" t="n">
        <v>9053</v>
      </c>
      <c r="D24" t="n">
        <v>11715</v>
      </c>
      <c r="E24" t="n">
        <v>4695</v>
      </c>
      <c r="F24" t="n">
        <v>829</v>
      </c>
      <c r="G24" t="n">
        <v>-153</v>
      </c>
      <c r="H24" t="n">
        <v>13584</v>
      </c>
      <c r="I24" t="n">
        <v>17066</v>
      </c>
      <c r="J24" t="n">
        <v>23449</v>
      </c>
      <c r="K24" t="n">
        <v>24475</v>
      </c>
      <c r="L24" t="n">
        <v>14870</v>
      </c>
      <c r="M24" t="n">
        <v>8302</v>
      </c>
      <c r="N24" t="n">
        <v>24344</v>
      </c>
      <c r="O24" t="n">
        <v>18650</v>
      </c>
      <c r="P24" t="n">
        <v>18317</v>
      </c>
      <c r="Q24" t="n">
        <v>17999</v>
      </c>
      <c r="R24" t="inlineStr">
        <is>
          <t>-</t>
        </is>
      </c>
    </row>
    <row r="25">
      <c r="A25" s="5" t="inlineStr">
        <is>
          <t>Ergebnis nach Steuer</t>
        </is>
      </c>
      <c r="B25" s="5" t="inlineStr">
        <is>
          <t>Earnings after tax</t>
        </is>
      </c>
      <c r="C25" t="n">
        <v>16433</v>
      </c>
      <c r="D25" t="n">
        <v>23906</v>
      </c>
      <c r="E25" t="n">
        <v>13435</v>
      </c>
      <c r="F25" t="n">
        <v>4777</v>
      </c>
      <c r="G25" t="n">
        <v>2200</v>
      </c>
      <c r="H25" t="n">
        <v>14730</v>
      </c>
      <c r="I25" t="n">
        <v>16526</v>
      </c>
      <c r="J25" t="n">
        <v>26840</v>
      </c>
      <c r="K25" t="n">
        <v>31185</v>
      </c>
      <c r="L25" t="n">
        <v>20474</v>
      </c>
      <c r="M25" t="n">
        <v>12718</v>
      </c>
      <c r="N25" t="n">
        <v>26476</v>
      </c>
      <c r="O25" t="n">
        <v>31926</v>
      </c>
      <c r="P25" t="n">
        <v>26311</v>
      </c>
      <c r="Q25" t="n">
        <v>26568</v>
      </c>
      <c r="R25" t="inlineStr">
        <is>
          <t>-</t>
        </is>
      </c>
    </row>
    <row r="26">
      <c r="A26" s="5" t="inlineStr">
        <is>
          <t>Minderheitenanteil</t>
        </is>
      </c>
      <c r="B26" s="5" t="inlineStr">
        <is>
          <t>Minority Share</t>
        </is>
      </c>
      <c r="C26" t="n">
        <v>-590</v>
      </c>
      <c r="D26" t="n">
        <v>-554</v>
      </c>
      <c r="E26" t="n">
        <v>-458</v>
      </c>
      <c r="F26" t="n">
        <v>-202</v>
      </c>
      <c r="G26" t="n">
        <v>-261</v>
      </c>
      <c r="H26" t="n">
        <v>144</v>
      </c>
      <c r="I26" t="n">
        <v>-155</v>
      </c>
      <c r="J26" t="n">
        <v>-248</v>
      </c>
      <c r="K26" t="n">
        <v>-267</v>
      </c>
      <c r="L26" t="n">
        <v>-347</v>
      </c>
      <c r="M26" t="n">
        <v>-200</v>
      </c>
      <c r="N26" t="n">
        <v>-199</v>
      </c>
      <c r="O26" t="n">
        <v>-595</v>
      </c>
      <c r="P26" t="n">
        <v>-869</v>
      </c>
      <c r="Q26" t="n">
        <v>-950</v>
      </c>
      <c r="R26" t="inlineStr">
        <is>
          <t>-</t>
        </is>
      </c>
    </row>
    <row r="27">
      <c r="A27" s="5" t="inlineStr">
        <is>
          <t>Jahresüberschuss/-fehlbetrag</t>
        </is>
      </c>
      <c r="B27" s="5" t="inlineStr">
        <is>
          <t>Net Profit</t>
        </is>
      </c>
      <c r="C27" t="n">
        <v>15843</v>
      </c>
      <c r="D27" t="n">
        <v>23352</v>
      </c>
      <c r="E27" t="n">
        <v>12977</v>
      </c>
      <c r="F27" t="n">
        <v>4575</v>
      </c>
      <c r="G27" t="n">
        <v>1939</v>
      </c>
      <c r="H27" t="n">
        <v>14874</v>
      </c>
      <c r="I27" t="n">
        <v>16371</v>
      </c>
      <c r="J27" t="n">
        <v>26592</v>
      </c>
      <c r="K27" t="n">
        <v>30918</v>
      </c>
      <c r="L27" t="n">
        <v>20127</v>
      </c>
      <c r="M27" t="n">
        <v>12518</v>
      </c>
      <c r="N27" t="n">
        <v>26277</v>
      </c>
      <c r="O27" t="n">
        <v>31331</v>
      </c>
      <c r="P27" t="n">
        <v>25442</v>
      </c>
      <c r="Q27" t="n">
        <v>25311</v>
      </c>
      <c r="R27" t="inlineStr">
        <is>
          <t>-</t>
        </is>
      </c>
    </row>
    <row r="28">
      <c r="A28" s="5" t="inlineStr">
        <is>
          <t>Summe Umlaufvermögen</t>
        </is>
      </c>
      <c r="B28" s="5" t="inlineStr">
        <is>
          <t>Current Assets</t>
        </is>
      </c>
      <c r="C28" t="n">
        <v>92689</v>
      </c>
      <c r="D28" t="n">
        <v>97482</v>
      </c>
      <c r="E28" t="n">
        <v>95404</v>
      </c>
      <c r="F28" t="n">
        <v>86569</v>
      </c>
      <c r="G28" t="n">
        <v>93358</v>
      </c>
      <c r="H28" t="n">
        <v>99778</v>
      </c>
      <c r="I28" t="n">
        <v>103343</v>
      </c>
      <c r="J28" t="n">
        <v>114734</v>
      </c>
      <c r="K28" t="n">
        <v>119777</v>
      </c>
      <c r="L28" t="n">
        <v>112894</v>
      </c>
      <c r="M28" t="n">
        <v>96457</v>
      </c>
      <c r="N28" t="n">
        <v>116570</v>
      </c>
      <c r="O28" t="n">
        <v>115397</v>
      </c>
      <c r="P28" t="n">
        <v>91885</v>
      </c>
      <c r="Q28" t="n">
        <v>97892</v>
      </c>
      <c r="R28" t="inlineStr">
        <is>
          <t>-</t>
        </is>
      </c>
    </row>
    <row r="29">
      <c r="A29" s="5" t="inlineStr">
        <is>
          <t>Summe Anlagevermögen</t>
        </is>
      </c>
      <c r="B29" s="5" t="inlineStr">
        <is>
          <t>Fixed Assets</t>
        </is>
      </c>
      <c r="C29" t="n">
        <v>311647</v>
      </c>
      <c r="D29" t="n">
        <v>301712</v>
      </c>
      <c r="E29" t="n">
        <v>311693</v>
      </c>
      <c r="F29" t="n">
        <v>324706</v>
      </c>
      <c r="G29" t="n">
        <v>246799</v>
      </c>
      <c r="H29" t="n">
        <v>253338</v>
      </c>
      <c r="I29" t="n">
        <v>254169</v>
      </c>
      <c r="J29" t="n">
        <v>245591</v>
      </c>
      <c r="K29" t="n">
        <v>225480</v>
      </c>
      <c r="L29" t="n">
        <v>209666</v>
      </c>
      <c r="M29" t="n">
        <v>195724</v>
      </c>
      <c r="N29" t="n">
        <v>165831</v>
      </c>
      <c r="O29" t="n">
        <v>154073</v>
      </c>
      <c r="P29" t="n">
        <v>143391</v>
      </c>
      <c r="Q29" t="n">
        <v>121624</v>
      </c>
      <c r="R29" t="inlineStr">
        <is>
          <t>-</t>
        </is>
      </c>
    </row>
    <row r="30">
      <c r="A30" s="5" t="inlineStr">
        <is>
          <t>Summe Aktiva</t>
        </is>
      </c>
      <c r="B30" s="5" t="inlineStr">
        <is>
          <t>Total Assets</t>
        </is>
      </c>
      <c r="C30" t="n">
        <v>404336</v>
      </c>
      <c r="D30" t="n">
        <v>399194</v>
      </c>
      <c r="E30" t="n">
        <v>407097</v>
      </c>
      <c r="F30" t="n">
        <v>411275</v>
      </c>
      <c r="G30" t="n">
        <v>340157</v>
      </c>
      <c r="H30" t="n">
        <v>353116</v>
      </c>
      <c r="I30" t="n">
        <v>357512</v>
      </c>
      <c r="J30" t="n">
        <v>360325</v>
      </c>
      <c r="K30" t="n">
        <v>345257</v>
      </c>
      <c r="L30" t="n">
        <v>322560</v>
      </c>
      <c r="M30" t="n">
        <v>292181</v>
      </c>
      <c r="N30" t="n">
        <v>282401</v>
      </c>
      <c r="O30" t="n">
        <v>269470</v>
      </c>
      <c r="P30" t="n">
        <v>235276</v>
      </c>
      <c r="Q30" t="n">
        <v>219516</v>
      </c>
      <c r="R30" t="inlineStr">
        <is>
          <t>-</t>
        </is>
      </c>
    </row>
    <row r="31">
      <c r="A31" s="5" t="inlineStr">
        <is>
          <t>Summe kurzfristiges Fremdkapital</t>
        </is>
      </c>
      <c r="B31" s="5" t="inlineStr">
        <is>
          <t>Short-Term Debt</t>
        </is>
      </c>
      <c r="C31" t="n">
        <v>79625</v>
      </c>
      <c r="D31" t="n">
        <v>77813</v>
      </c>
      <c r="E31" t="n">
        <v>79767</v>
      </c>
      <c r="F31" t="n">
        <v>73825</v>
      </c>
      <c r="G31" t="n">
        <v>70948</v>
      </c>
      <c r="H31" t="n">
        <v>86212</v>
      </c>
      <c r="I31" t="n">
        <v>93258</v>
      </c>
      <c r="J31" t="n">
        <v>96979</v>
      </c>
      <c r="K31" t="n">
        <v>102659</v>
      </c>
      <c r="L31" t="n">
        <v>100552</v>
      </c>
      <c r="M31" t="n">
        <v>84789</v>
      </c>
      <c r="N31" t="n">
        <v>105529</v>
      </c>
      <c r="O31" t="n">
        <v>94384</v>
      </c>
      <c r="P31" t="n">
        <v>76748</v>
      </c>
      <c r="Q31" t="n">
        <v>84964</v>
      </c>
      <c r="R31" t="inlineStr">
        <is>
          <t>-</t>
        </is>
      </c>
    </row>
    <row r="32">
      <c r="A32" s="5" t="inlineStr">
        <is>
          <t>Summe langfristiges Fremdkapital</t>
        </is>
      </c>
      <c r="B32" s="5" t="inlineStr">
        <is>
          <t>Long-Term Debt</t>
        </is>
      </c>
      <c r="C32" t="n">
        <v>134249</v>
      </c>
      <c r="D32" t="n">
        <v>118847</v>
      </c>
      <c r="E32" t="n">
        <v>129518</v>
      </c>
      <c r="F32" t="n">
        <v>148939</v>
      </c>
      <c r="G32" t="n">
        <v>105088</v>
      </c>
      <c r="H32" t="n">
        <v>94118</v>
      </c>
      <c r="I32" t="n">
        <v>83106</v>
      </c>
      <c r="J32" t="n">
        <v>73419</v>
      </c>
      <c r="K32" t="n">
        <v>71595</v>
      </c>
      <c r="L32" t="n">
        <v>72228</v>
      </c>
      <c r="M32" t="n">
        <v>69257</v>
      </c>
      <c r="N32" t="n">
        <v>48006</v>
      </c>
      <c r="O32" t="n">
        <v>49118</v>
      </c>
      <c r="P32" t="n">
        <v>43583</v>
      </c>
      <c r="Q32" t="n">
        <v>36628</v>
      </c>
      <c r="R32" t="inlineStr">
        <is>
          <t>-</t>
        </is>
      </c>
    </row>
    <row r="33">
      <c r="A33" s="5" t="inlineStr">
        <is>
          <t>Summe Fremdkapital</t>
        </is>
      </c>
      <c r="B33" s="5" t="inlineStr">
        <is>
          <t>Total Liabilities</t>
        </is>
      </c>
      <c r="C33" t="n">
        <v>213873</v>
      </c>
      <c r="D33" t="n">
        <v>196660</v>
      </c>
      <c r="E33" t="n">
        <v>209285</v>
      </c>
      <c r="F33" t="n">
        <v>222764</v>
      </c>
      <c r="G33" t="n">
        <v>176036</v>
      </c>
      <c r="H33" t="n">
        <v>180330</v>
      </c>
      <c r="I33" t="n">
        <v>176364</v>
      </c>
      <c r="J33" t="n">
        <v>170398</v>
      </c>
      <c r="K33" t="n">
        <v>174254</v>
      </c>
      <c r="L33" t="n">
        <v>172780</v>
      </c>
      <c r="M33" t="n">
        <v>154046</v>
      </c>
      <c r="N33" t="n">
        <v>153535</v>
      </c>
      <c r="O33" t="n">
        <v>143502</v>
      </c>
      <c r="P33" t="n">
        <v>120331</v>
      </c>
      <c r="Q33" t="n">
        <v>121592</v>
      </c>
      <c r="R33" t="inlineStr">
        <is>
          <t>-</t>
        </is>
      </c>
    </row>
    <row r="34">
      <c r="A34" s="5" t="inlineStr">
        <is>
          <t>Minderheitenanteil</t>
        </is>
      </c>
      <c r="B34" s="5" t="inlineStr">
        <is>
          <t>Minority Share</t>
        </is>
      </c>
      <c r="C34" t="n">
        <v>3987</v>
      </c>
      <c r="D34" t="n">
        <v>3888</v>
      </c>
      <c r="E34" t="n">
        <v>3456</v>
      </c>
      <c r="F34" t="n">
        <v>1865</v>
      </c>
      <c r="G34" t="n">
        <v>1245</v>
      </c>
      <c r="H34" t="n">
        <v>820</v>
      </c>
      <c r="I34" t="n">
        <v>1101</v>
      </c>
      <c r="J34" t="n">
        <v>1433</v>
      </c>
      <c r="K34" t="n">
        <v>1486</v>
      </c>
      <c r="L34" t="n">
        <v>1767</v>
      </c>
      <c r="M34" t="n">
        <v>1704</v>
      </c>
      <c r="N34" t="n">
        <v>1581</v>
      </c>
      <c r="O34" t="n">
        <v>2008</v>
      </c>
      <c r="P34" t="n">
        <v>9219</v>
      </c>
      <c r="Q34" t="n">
        <v>7000</v>
      </c>
      <c r="R34" t="inlineStr">
        <is>
          <t>-</t>
        </is>
      </c>
    </row>
    <row r="35">
      <c r="A35" s="5" t="inlineStr">
        <is>
          <t>Summe Eigenkapital</t>
        </is>
      </c>
      <c r="B35" s="5" t="inlineStr">
        <is>
          <t>Equity</t>
        </is>
      </c>
      <c r="C35" t="n">
        <v>186476</v>
      </c>
      <c r="D35" t="n">
        <v>198646</v>
      </c>
      <c r="E35" t="n">
        <v>194356</v>
      </c>
      <c r="F35" t="n">
        <v>186646</v>
      </c>
      <c r="G35" t="n">
        <v>162876</v>
      </c>
      <c r="H35" t="n">
        <v>171966</v>
      </c>
      <c r="I35" t="n">
        <v>180047</v>
      </c>
      <c r="J35" t="n">
        <v>188494</v>
      </c>
      <c r="K35" t="n">
        <v>169517</v>
      </c>
      <c r="L35" t="n">
        <v>148013</v>
      </c>
      <c r="M35" t="n">
        <v>136431</v>
      </c>
      <c r="N35" t="n">
        <v>127285</v>
      </c>
      <c r="O35" t="n">
        <v>123960</v>
      </c>
      <c r="P35" t="n">
        <v>105726</v>
      </c>
      <c r="Q35" t="n">
        <v>90924</v>
      </c>
      <c r="R35" t="inlineStr">
        <is>
          <t>-</t>
        </is>
      </c>
    </row>
    <row r="36">
      <c r="A36" s="5" t="inlineStr">
        <is>
          <t>Summe Passiva</t>
        </is>
      </c>
      <c r="B36" s="5" t="inlineStr">
        <is>
          <t>Liabilities &amp; Shareholder Equity</t>
        </is>
      </c>
      <c r="C36" t="n">
        <v>404336</v>
      </c>
      <c r="D36" t="n">
        <v>399194</v>
      </c>
      <c r="E36" t="n">
        <v>407097</v>
      </c>
      <c r="F36" t="n">
        <v>411275</v>
      </c>
      <c r="G36" t="n">
        <v>340157</v>
      </c>
      <c r="H36" t="n">
        <v>353116</v>
      </c>
      <c r="I36" t="n">
        <v>357512</v>
      </c>
      <c r="J36" t="n">
        <v>360325</v>
      </c>
      <c r="K36" t="n">
        <v>345257</v>
      </c>
      <c r="L36" t="n">
        <v>322560</v>
      </c>
      <c r="M36" t="n">
        <v>292181</v>
      </c>
      <c r="N36" t="n">
        <v>282401</v>
      </c>
      <c r="O36" t="n">
        <v>269470</v>
      </c>
      <c r="P36" t="n">
        <v>235276</v>
      </c>
      <c r="Q36" t="n">
        <v>219516</v>
      </c>
      <c r="R36" t="inlineStr">
        <is>
          <t>-</t>
        </is>
      </c>
    </row>
    <row r="37">
      <c r="A37" s="5" t="inlineStr">
        <is>
          <t>Mio.Aktien im Umlauf</t>
        </is>
      </c>
      <c r="B37" s="5" t="inlineStr">
        <is>
          <t>Million shares outstanding</t>
        </is>
      </c>
      <c r="C37" t="n">
        <v>7881</v>
      </c>
      <c r="D37" t="n">
        <v>8217</v>
      </c>
      <c r="E37" t="n">
        <v>8343</v>
      </c>
      <c r="F37" t="n">
        <v>8174</v>
      </c>
      <c r="G37" t="n">
        <v>6431</v>
      </c>
      <c r="H37" t="n">
        <v>6295</v>
      </c>
      <c r="I37" t="n">
        <v>6295</v>
      </c>
      <c r="J37" t="n">
        <v>6306</v>
      </c>
      <c r="K37" t="n">
        <v>6220</v>
      </c>
      <c r="L37" t="n">
        <v>6154</v>
      </c>
      <c r="M37" t="n">
        <v>6129</v>
      </c>
      <c r="N37" t="n">
        <v>6122</v>
      </c>
      <c r="O37" t="n">
        <v>6837</v>
      </c>
      <c r="P37" t="n">
        <v>6837</v>
      </c>
      <c r="Q37" t="n">
        <v>6695</v>
      </c>
      <c r="R37" t="inlineStr">
        <is>
          <t>-</t>
        </is>
      </c>
    </row>
    <row r="38">
      <c r="A38" s="5" t="inlineStr">
        <is>
          <t>Mio.Aktien im Umlauf</t>
        </is>
      </c>
      <c r="B38" s="5" t="inlineStr">
        <is>
          <t>Million shares outstanding</t>
        </is>
      </c>
      <c r="C38" t="n">
        <v>3729</v>
      </c>
      <c r="D38" t="n">
        <v>3745</v>
      </c>
      <c r="E38" t="n">
        <v>3745</v>
      </c>
      <c r="F38" t="n">
        <v>3745</v>
      </c>
      <c r="G38" t="n">
        <v>2440</v>
      </c>
      <c r="H38" t="n">
        <v>2428</v>
      </c>
      <c r="I38" t="n">
        <v>2457</v>
      </c>
      <c r="J38" t="n">
        <v>2599</v>
      </c>
      <c r="K38" t="n">
        <v>2639</v>
      </c>
      <c r="L38" t="inlineStr">
        <is>
          <t>-</t>
        </is>
      </c>
      <c r="M38" t="inlineStr">
        <is>
          <t>-</t>
        </is>
      </c>
      <c r="N38" t="inlineStr">
        <is>
          <t>-</t>
        </is>
      </c>
      <c r="O38" t="inlineStr">
        <is>
          <t>-</t>
        </is>
      </c>
      <c r="P38" t="inlineStr">
        <is>
          <t>-</t>
        </is>
      </c>
      <c r="Q38" t="inlineStr">
        <is>
          <t>-</t>
        </is>
      </c>
      <c r="R38" t="inlineStr">
        <is>
          <t>-</t>
        </is>
      </c>
    </row>
    <row r="39">
      <c r="A39" s="5" t="inlineStr">
        <is>
          <t>Ergebnis je Aktie (brutto)</t>
        </is>
      </c>
      <c r="B39" s="5" t="inlineStr">
        <is>
          <t>Earnings per share</t>
        </is>
      </c>
      <c r="C39" t="n">
        <v>3.23</v>
      </c>
      <c r="D39" t="n">
        <v>4.33</v>
      </c>
      <c r="E39" t="n">
        <v>2.17</v>
      </c>
      <c r="F39" t="n">
        <v>0.6899999999999999</v>
      </c>
      <c r="G39" t="n">
        <v>0.32</v>
      </c>
      <c r="H39" t="n">
        <v>4.5</v>
      </c>
      <c r="I39" t="n">
        <v>5.34</v>
      </c>
      <c r="J39" t="n">
        <v>7.97</v>
      </c>
      <c r="K39" t="n">
        <v>8.949999999999999</v>
      </c>
      <c r="L39" t="n">
        <v>5.74</v>
      </c>
      <c r="M39" t="n">
        <v>3.43</v>
      </c>
      <c r="N39" t="n">
        <v>8.300000000000001</v>
      </c>
      <c r="O39" t="n">
        <v>7.4</v>
      </c>
      <c r="P39" t="n">
        <v>6.53</v>
      </c>
      <c r="Q39" t="n">
        <v>6.66</v>
      </c>
      <c r="R39" t="inlineStr">
        <is>
          <t>-</t>
        </is>
      </c>
    </row>
    <row r="40">
      <c r="A40" s="5" t="inlineStr">
        <is>
          <t>Ergebnis je Aktie (unverwässert)</t>
        </is>
      </c>
      <c r="B40" s="5" t="inlineStr">
        <is>
          <t>Basic Earnings per share</t>
        </is>
      </c>
      <c r="C40" t="n">
        <v>1.97</v>
      </c>
      <c r="D40" t="n">
        <v>2.82</v>
      </c>
      <c r="E40" t="n">
        <v>1.58</v>
      </c>
      <c r="F40" t="n">
        <v>0.58</v>
      </c>
      <c r="G40" t="n">
        <v>0.31</v>
      </c>
      <c r="H40" t="n">
        <v>2.36</v>
      </c>
      <c r="I40" t="n">
        <v>2.6</v>
      </c>
      <c r="J40" t="n">
        <v>4.25</v>
      </c>
      <c r="K40" t="n">
        <v>4.98</v>
      </c>
      <c r="L40" t="n">
        <v>3.28</v>
      </c>
      <c r="M40" t="n">
        <v>2.04</v>
      </c>
      <c r="N40" t="n">
        <v>4.27</v>
      </c>
      <c r="O40" t="n">
        <v>5</v>
      </c>
      <c r="P40" t="n">
        <v>3.97</v>
      </c>
      <c r="Q40" t="n">
        <v>3.79</v>
      </c>
      <c r="R40" t="inlineStr">
        <is>
          <t>-</t>
        </is>
      </c>
    </row>
    <row r="41">
      <c r="A41" s="5" t="inlineStr">
        <is>
          <t>Ergebnis je Aktie (verwässert)</t>
        </is>
      </c>
      <c r="B41" s="5" t="inlineStr">
        <is>
          <t>Diluted Earnings per share</t>
        </is>
      </c>
      <c r="C41" t="n">
        <v>1.95</v>
      </c>
      <c r="D41" t="n">
        <v>2.8</v>
      </c>
      <c r="E41" t="n">
        <v>1.56</v>
      </c>
      <c r="F41" t="n">
        <v>0.58</v>
      </c>
      <c r="G41" t="n">
        <v>0.3</v>
      </c>
      <c r="H41" t="n">
        <v>2.36</v>
      </c>
      <c r="I41" t="n">
        <v>2.6</v>
      </c>
      <c r="J41" t="n">
        <v>4.24</v>
      </c>
      <c r="K41" t="n">
        <v>4.97</v>
      </c>
      <c r="L41" t="n">
        <v>3.28</v>
      </c>
      <c r="M41" t="n">
        <v>2.04</v>
      </c>
      <c r="N41" t="n">
        <v>4.26</v>
      </c>
      <c r="O41" t="n">
        <v>4.99</v>
      </c>
      <c r="P41" t="n">
        <v>3.95</v>
      </c>
      <c r="Q41" t="n">
        <v>3.78</v>
      </c>
      <c r="R41" t="inlineStr">
        <is>
          <t>-</t>
        </is>
      </c>
    </row>
    <row r="42">
      <c r="A42" s="5" t="inlineStr">
        <is>
          <t>Dividende je Aktie</t>
        </is>
      </c>
      <c r="B42" s="5" t="inlineStr">
        <is>
          <t>Dividend per share</t>
        </is>
      </c>
      <c r="C42" t="n">
        <v>1.88</v>
      </c>
      <c r="D42" t="n">
        <v>1.88</v>
      </c>
      <c r="E42" t="n">
        <v>1.88</v>
      </c>
      <c r="F42" t="n">
        <v>1.88</v>
      </c>
      <c r="G42" t="n">
        <v>1.88</v>
      </c>
      <c r="H42" t="n">
        <v>1.88</v>
      </c>
      <c r="I42" t="n">
        <v>1.8</v>
      </c>
      <c r="J42" t="n">
        <v>1.72</v>
      </c>
      <c r="K42" t="n">
        <v>1.68</v>
      </c>
      <c r="L42" t="n">
        <v>1.68</v>
      </c>
      <c r="M42" t="n">
        <v>1.66</v>
      </c>
      <c r="N42" t="n">
        <v>1.6</v>
      </c>
      <c r="O42" t="n">
        <v>1.44</v>
      </c>
      <c r="P42" t="n">
        <v>1.27</v>
      </c>
      <c r="Q42" t="n">
        <v>1.13</v>
      </c>
      <c r="R42" t="inlineStr">
        <is>
          <t>-</t>
        </is>
      </c>
    </row>
    <row r="43">
      <c r="A43" s="5" t="inlineStr">
        <is>
          <t>Dividendenausschüttung in Mio</t>
        </is>
      </c>
      <c r="B43" s="5" t="inlineStr">
        <is>
          <t>Dividend Payment in M</t>
        </is>
      </c>
      <c r="C43" t="n">
        <v>15198</v>
      </c>
      <c r="D43" t="n">
        <v>15675</v>
      </c>
      <c r="E43" t="n">
        <v>10877</v>
      </c>
      <c r="F43" t="n">
        <v>9677</v>
      </c>
      <c r="G43" t="n">
        <v>9370</v>
      </c>
      <c r="H43" t="n">
        <v>9444</v>
      </c>
      <c r="I43" t="n">
        <v>7450</v>
      </c>
      <c r="J43" t="n">
        <v>7682</v>
      </c>
      <c r="K43" t="n">
        <v>7315</v>
      </c>
      <c r="L43" t="n">
        <v>9979</v>
      </c>
      <c r="M43" t="n">
        <v>10717</v>
      </c>
      <c r="N43" t="n">
        <v>9841</v>
      </c>
      <c r="O43" t="n">
        <v>9204</v>
      </c>
      <c r="P43" t="n">
        <v>8431</v>
      </c>
      <c r="Q43" t="n">
        <v>10849</v>
      </c>
      <c r="R43" t="n">
        <v>7655</v>
      </c>
    </row>
    <row r="44">
      <c r="A44" s="5" t="inlineStr">
        <is>
          <t>Umsatz</t>
        </is>
      </c>
      <c r="B44" s="5" t="inlineStr">
        <is>
          <t>Revenue</t>
        </is>
      </c>
      <c r="C44" t="n">
        <v>43.76</v>
      </c>
      <c r="D44" t="n">
        <v>47.26</v>
      </c>
      <c r="E44" t="n">
        <v>36.58</v>
      </c>
      <c r="F44" t="n">
        <v>28.58</v>
      </c>
      <c r="G44" t="n">
        <v>41.2</v>
      </c>
      <c r="H44" t="n">
        <v>66.89</v>
      </c>
      <c r="I44" t="n">
        <v>71.68000000000001</v>
      </c>
      <c r="J44" t="n">
        <v>74.08</v>
      </c>
      <c r="K44" t="n">
        <v>75.59</v>
      </c>
      <c r="L44" t="n">
        <v>59.81</v>
      </c>
      <c r="M44" t="n">
        <v>45.39</v>
      </c>
      <c r="N44" t="n">
        <v>74.87</v>
      </c>
      <c r="O44" t="n">
        <v>52.04</v>
      </c>
      <c r="P44" t="n">
        <v>46.64</v>
      </c>
      <c r="Q44" t="n">
        <v>45.82</v>
      </c>
      <c r="R44" t="inlineStr">
        <is>
          <t>-</t>
        </is>
      </c>
    </row>
    <row r="45">
      <c r="A45" s="5" t="inlineStr">
        <is>
          <t>Buchwert je Aktie</t>
        </is>
      </c>
      <c r="B45" s="5" t="inlineStr">
        <is>
          <t>Book value per share</t>
        </is>
      </c>
      <c r="C45" t="n">
        <v>24.17</v>
      </c>
      <c r="D45" t="n">
        <v>24.65</v>
      </c>
      <c r="E45" t="n">
        <v>23.71</v>
      </c>
      <c r="F45" t="n">
        <v>23.06</v>
      </c>
      <c r="G45" t="n">
        <v>25.52</v>
      </c>
      <c r="H45" t="n">
        <v>27.45</v>
      </c>
      <c r="I45" t="n">
        <v>28.77</v>
      </c>
      <c r="J45" t="n">
        <v>30.12</v>
      </c>
      <c r="K45" t="n">
        <v>27.49</v>
      </c>
      <c r="L45" t="n">
        <v>24.34</v>
      </c>
      <c r="M45" t="n">
        <v>22.54</v>
      </c>
      <c r="N45" t="n">
        <v>21.05</v>
      </c>
      <c r="O45" t="n">
        <v>18.43</v>
      </c>
      <c r="P45" t="n">
        <v>16.81</v>
      </c>
      <c r="Q45" t="n">
        <v>14.63</v>
      </c>
      <c r="R45" t="inlineStr">
        <is>
          <t>-</t>
        </is>
      </c>
    </row>
    <row r="46">
      <c r="A46" s="5" t="inlineStr">
        <is>
          <t>Cashflow je Aktie</t>
        </is>
      </c>
      <c r="B46" s="5" t="inlineStr">
        <is>
          <t>Cashflow per share</t>
        </is>
      </c>
      <c r="C46" t="n">
        <v>5.35</v>
      </c>
      <c r="D46" t="n">
        <v>6.46</v>
      </c>
      <c r="E46" t="n">
        <v>4.27</v>
      </c>
      <c r="F46" t="n">
        <v>2.52</v>
      </c>
      <c r="G46" t="n">
        <v>4.64</v>
      </c>
      <c r="H46" t="n">
        <v>7.16</v>
      </c>
      <c r="I46" t="n">
        <v>6.42</v>
      </c>
      <c r="J46" t="n">
        <v>7.32</v>
      </c>
      <c r="K46" t="n">
        <v>5.91</v>
      </c>
      <c r="L46" t="n">
        <v>4.44</v>
      </c>
      <c r="M46" t="n">
        <v>3.51</v>
      </c>
      <c r="N46" t="n">
        <v>7.17</v>
      </c>
      <c r="O46" t="n">
        <v>5.04</v>
      </c>
      <c r="P46" t="n">
        <v>4.64</v>
      </c>
      <c r="Q46" t="n">
        <v>4.5</v>
      </c>
      <c r="R46" t="inlineStr">
        <is>
          <t>-</t>
        </is>
      </c>
    </row>
    <row r="47">
      <c r="A47" s="5" t="inlineStr">
        <is>
          <t>Bilanzsumme je Aktie</t>
        </is>
      </c>
      <c r="B47" s="5" t="inlineStr">
        <is>
          <t>Total assets per share</t>
        </is>
      </c>
      <c r="C47" t="n">
        <v>51.3</v>
      </c>
      <c r="D47" t="n">
        <v>48.58</v>
      </c>
      <c r="E47" t="n">
        <v>48.8</v>
      </c>
      <c r="F47" t="n">
        <v>50.31</v>
      </c>
      <c r="G47" t="n">
        <v>52.89</v>
      </c>
      <c r="H47" t="n">
        <v>56.09</v>
      </c>
      <c r="I47" t="n">
        <v>56.79</v>
      </c>
      <c r="J47" t="n">
        <v>57.14</v>
      </c>
      <c r="K47" t="n">
        <v>55.51</v>
      </c>
      <c r="L47" t="n">
        <v>52.41</v>
      </c>
      <c r="M47" t="n">
        <v>47.67</v>
      </c>
      <c r="N47" t="n">
        <v>46.13</v>
      </c>
      <c r="O47" t="n">
        <v>39.42</v>
      </c>
      <c r="P47" t="n">
        <v>34.41</v>
      </c>
      <c r="Q47" t="n">
        <v>32.79</v>
      </c>
      <c r="R47" t="inlineStr">
        <is>
          <t>-</t>
        </is>
      </c>
    </row>
    <row r="48">
      <c r="A48" s="5" t="inlineStr">
        <is>
          <t>Personal am Ende des Jahres</t>
        </is>
      </c>
      <c r="B48" s="5" t="inlineStr">
        <is>
          <t>Staff at the end of year</t>
        </is>
      </c>
      <c r="C48" t="n">
        <v>83000</v>
      </c>
      <c r="D48" t="n">
        <v>81000</v>
      </c>
      <c r="E48" t="n">
        <v>84000</v>
      </c>
      <c r="F48" t="n">
        <v>89000</v>
      </c>
      <c r="G48" t="n">
        <v>90000</v>
      </c>
      <c r="H48" t="n">
        <v>94000</v>
      </c>
      <c r="I48" t="n">
        <v>92000</v>
      </c>
      <c r="J48" t="n">
        <v>87000</v>
      </c>
      <c r="K48" t="n">
        <v>90000</v>
      </c>
      <c r="L48" t="n">
        <v>97000</v>
      </c>
      <c r="M48" t="n">
        <v>101000</v>
      </c>
      <c r="N48" t="n">
        <v>102000</v>
      </c>
      <c r="O48" t="n">
        <v>104000</v>
      </c>
      <c r="P48" t="n">
        <v>108000</v>
      </c>
      <c r="Q48" t="n">
        <v>109000</v>
      </c>
      <c r="R48" t="inlineStr">
        <is>
          <t>-</t>
        </is>
      </c>
    </row>
    <row r="49">
      <c r="A49" s="5" t="inlineStr">
        <is>
          <t>Personalaufwand in Mio. USD</t>
        </is>
      </c>
      <c r="B49" s="5" t="inlineStr">
        <is>
          <t>Personnel expenses in M</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row>
    <row r="50">
      <c r="A50" s="5" t="inlineStr">
        <is>
          <t>Aufwand je Mitarbeiter in USD</t>
        </is>
      </c>
      <c r="B50" s="5" t="inlineStr">
        <is>
          <t>Effort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row>
    <row r="51">
      <c r="A51" s="5" t="inlineStr">
        <is>
          <t>Umsatz je Aktie</t>
        </is>
      </c>
      <c r="B51" s="5" t="inlineStr">
        <is>
          <t>Revenue per share</t>
        </is>
      </c>
      <c r="C51" t="n">
        <v>4160000</v>
      </c>
      <c r="D51" t="n">
        <v>4790000</v>
      </c>
      <c r="E51" t="n">
        <v>3630000</v>
      </c>
      <c r="F51" t="n">
        <v>2620000</v>
      </c>
      <c r="G51" t="n">
        <v>3020000</v>
      </c>
      <c r="H51" t="n">
        <v>4480000</v>
      </c>
      <c r="I51" t="n">
        <v>5000000</v>
      </c>
      <c r="J51" t="n">
        <v>5370000</v>
      </c>
      <c r="K51" t="n">
        <v>5220000</v>
      </c>
      <c r="L51" t="n">
        <v>3900000</v>
      </c>
      <c r="M51" t="n">
        <v>2820000</v>
      </c>
      <c r="N51" t="n">
        <v>4490000</v>
      </c>
      <c r="O51" t="n">
        <v>3420000</v>
      </c>
      <c r="P51" t="n">
        <v>2950000</v>
      </c>
      <c r="Q51" t="n">
        <v>2810000</v>
      </c>
      <c r="R51" t="inlineStr">
        <is>
          <t>-</t>
        </is>
      </c>
    </row>
    <row r="52">
      <c r="A52" s="5" t="inlineStr">
        <is>
          <t>Bruttoergebnis je Mitarbeiter in USD</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row>
    <row r="53">
      <c r="A53" s="5" t="inlineStr">
        <is>
          <t>Gewinn je Mitarbeiter in USD</t>
        </is>
      </c>
      <c r="B53" s="5" t="inlineStr">
        <is>
          <t>Earnings per employee</t>
        </is>
      </c>
      <c r="C53" t="n">
        <v>190880</v>
      </c>
      <c r="D53" t="n">
        <v>288296</v>
      </c>
      <c r="E53" t="n">
        <v>154488</v>
      </c>
      <c r="F53" t="n">
        <v>51404</v>
      </c>
      <c r="G53" t="n">
        <v>21544</v>
      </c>
      <c r="H53" t="n">
        <v>158234</v>
      </c>
      <c r="I53" t="n">
        <v>177946</v>
      </c>
      <c r="J53" t="n">
        <v>305655</v>
      </c>
      <c r="K53" t="n">
        <v>343533</v>
      </c>
      <c r="L53" t="n">
        <v>207495</v>
      </c>
      <c r="M53" t="n">
        <v>123941</v>
      </c>
      <c r="N53" t="n">
        <v>257618</v>
      </c>
      <c r="O53" t="n">
        <v>301260</v>
      </c>
      <c r="P53" t="n">
        <v>235574</v>
      </c>
      <c r="Q53" t="n">
        <v>232211</v>
      </c>
      <c r="R53" t="inlineStr">
        <is>
          <t>-</t>
        </is>
      </c>
    </row>
    <row r="54">
      <c r="A54" s="5" t="inlineStr">
        <is>
          <t>KGV (Kurs/Gewinn)</t>
        </is>
      </c>
      <c r="B54" s="5" t="inlineStr">
        <is>
          <t>PE (price/earnings)</t>
        </is>
      </c>
      <c r="C54" t="n">
        <v>30.4</v>
      </c>
      <c r="D54" t="n">
        <v>10.9</v>
      </c>
      <c r="E54" t="n">
        <v>21.4</v>
      </c>
      <c r="F54" t="n">
        <v>49.9</v>
      </c>
      <c r="G54" t="n">
        <v>73.8</v>
      </c>
      <c r="H54" t="n">
        <v>14.7</v>
      </c>
      <c r="I54" t="n">
        <v>14.5</v>
      </c>
      <c r="J54" t="n">
        <v>8.1</v>
      </c>
      <c r="K54" t="n">
        <v>7.7</v>
      </c>
      <c r="L54" t="n">
        <v>10</v>
      </c>
      <c r="M54" t="n">
        <v>13.8</v>
      </c>
      <c r="N54" t="n">
        <v>6.3</v>
      </c>
      <c r="O54" t="n">
        <v>6.5</v>
      </c>
      <c r="P54" t="n">
        <v>7</v>
      </c>
      <c r="Q54" t="n">
        <v>7.6</v>
      </c>
      <c r="R54" t="inlineStr">
        <is>
          <t>-</t>
        </is>
      </c>
    </row>
    <row r="55">
      <c r="A55" s="5" t="inlineStr">
        <is>
          <t>KUV (Kurs/Umsatz)</t>
        </is>
      </c>
      <c r="B55" s="5" t="inlineStr">
        <is>
          <t>PS (price/sales)</t>
        </is>
      </c>
      <c r="C55" t="n">
        <v>1.37</v>
      </c>
      <c r="D55" t="n">
        <v>0.65</v>
      </c>
      <c r="E55" t="n">
        <v>0.93</v>
      </c>
      <c r="F55" t="n">
        <v>1.01</v>
      </c>
      <c r="G55" t="n">
        <v>0.5600000000000001</v>
      </c>
      <c r="H55" t="n">
        <v>0.52</v>
      </c>
      <c r="I55" t="n">
        <v>0.52</v>
      </c>
      <c r="J55" t="n">
        <v>0.47</v>
      </c>
      <c r="K55" t="n">
        <v>0.5</v>
      </c>
      <c r="L55" t="n">
        <v>0.55</v>
      </c>
      <c r="M55" t="n">
        <v>0.62</v>
      </c>
      <c r="N55" t="n">
        <v>0.36</v>
      </c>
      <c r="O55" t="n">
        <v>0.62</v>
      </c>
      <c r="P55" t="n">
        <v>0.6</v>
      </c>
      <c r="Q55" t="n">
        <v>0.63</v>
      </c>
      <c r="R55" t="inlineStr">
        <is>
          <t>-</t>
        </is>
      </c>
    </row>
    <row r="56">
      <c r="A56" s="5" t="inlineStr">
        <is>
          <t>KBV (Kurs/Buchwert)</t>
        </is>
      </c>
      <c r="B56" s="5" t="inlineStr">
        <is>
          <t>PB (price/book value)</t>
        </is>
      </c>
      <c r="C56" t="n">
        <v>2.53</v>
      </c>
      <c r="D56" t="n">
        <v>1.27</v>
      </c>
      <c r="E56" t="n">
        <v>1.45</v>
      </c>
      <c r="F56" t="n">
        <v>1.27</v>
      </c>
      <c r="G56" t="n">
        <v>0.9</v>
      </c>
      <c r="H56" t="n">
        <v>1.27</v>
      </c>
      <c r="I56" t="n">
        <v>1.32</v>
      </c>
      <c r="J56" t="n">
        <v>1.15</v>
      </c>
      <c r="K56" t="n">
        <v>1.4</v>
      </c>
      <c r="L56" t="n">
        <v>1.37</v>
      </c>
      <c r="M56" t="n">
        <v>1.27</v>
      </c>
      <c r="N56" t="n">
        <v>1.29</v>
      </c>
      <c r="O56" t="n">
        <v>1.79</v>
      </c>
      <c r="P56" t="n">
        <v>1.8</v>
      </c>
      <c r="Q56" t="n">
        <v>2.13</v>
      </c>
      <c r="R56" t="inlineStr">
        <is>
          <t>-</t>
        </is>
      </c>
    </row>
    <row r="57">
      <c r="A57" s="5" t="inlineStr">
        <is>
          <t>KCV (Kurs/Cashflow)</t>
        </is>
      </c>
      <c r="B57" s="5" t="inlineStr">
        <is>
          <t>PC (price/cashflow)</t>
        </is>
      </c>
      <c r="C57" t="n">
        <v>11.21</v>
      </c>
      <c r="D57" t="n">
        <v>4.74</v>
      </c>
      <c r="E57" t="n">
        <v>7.93</v>
      </c>
      <c r="F57" t="n">
        <v>11.47</v>
      </c>
      <c r="G57" t="n">
        <v>4.93</v>
      </c>
      <c r="H57" t="n">
        <v>4.86</v>
      </c>
      <c r="I57" t="n">
        <v>5.85</v>
      </c>
      <c r="J57" t="n">
        <v>4.71</v>
      </c>
      <c r="K57" t="n">
        <v>6.46</v>
      </c>
      <c r="L57" t="n">
        <v>7.4</v>
      </c>
      <c r="M57" t="n">
        <v>8.039999999999999</v>
      </c>
      <c r="N57" t="n">
        <v>3.74</v>
      </c>
      <c r="O57" t="n">
        <v>6.45</v>
      </c>
      <c r="P57" t="n">
        <v>6</v>
      </c>
      <c r="Q57" t="n">
        <v>6.43</v>
      </c>
      <c r="R57" t="inlineStr">
        <is>
          <t>-</t>
        </is>
      </c>
    </row>
    <row r="58">
      <c r="A58" s="5" t="inlineStr">
        <is>
          <t>Dividendenrendite in %</t>
        </is>
      </c>
      <c r="B58" s="5" t="inlineStr">
        <is>
          <t>Dividend Yield in %</t>
        </is>
      </c>
      <c r="C58" t="n">
        <v>3.13</v>
      </c>
      <c r="D58" t="n">
        <v>6.13</v>
      </c>
      <c r="E58" t="n">
        <v>5.55</v>
      </c>
      <c r="F58" t="n">
        <v>6.5</v>
      </c>
      <c r="G58" t="n">
        <v>8.220000000000001</v>
      </c>
      <c r="H58" t="n">
        <v>5.41</v>
      </c>
      <c r="I58" t="n">
        <v>4.79</v>
      </c>
      <c r="J58" t="n">
        <v>4.99</v>
      </c>
      <c r="K58" t="n">
        <v>4.4</v>
      </c>
      <c r="L58" t="n">
        <v>5.11</v>
      </c>
      <c r="M58" t="n">
        <v>5.89</v>
      </c>
      <c r="N58" t="n">
        <v>5.96</v>
      </c>
      <c r="O58" t="n">
        <v>4.43</v>
      </c>
      <c r="P58" t="n">
        <v>4.56</v>
      </c>
      <c r="Q58" t="n">
        <v>3.91</v>
      </c>
      <c r="R58" t="inlineStr">
        <is>
          <t>-</t>
        </is>
      </c>
    </row>
    <row r="59">
      <c r="A59" s="5" t="inlineStr">
        <is>
          <t>Gewinnrendite in %</t>
        </is>
      </c>
      <c r="B59" s="5" t="inlineStr">
        <is>
          <t>Return on profit in %</t>
        </is>
      </c>
      <c r="C59" t="n">
        <v>3.3</v>
      </c>
      <c r="D59" t="n">
        <v>9.199999999999999</v>
      </c>
      <c r="E59" t="n">
        <v>4.7</v>
      </c>
      <c r="F59" t="n">
        <v>2</v>
      </c>
      <c r="G59" t="n">
        <v>1.4</v>
      </c>
      <c r="H59" t="n">
        <v>6.8</v>
      </c>
      <c r="I59" t="n">
        <v>6.9</v>
      </c>
      <c r="J59" t="n">
        <v>12.3</v>
      </c>
      <c r="K59" t="n">
        <v>13</v>
      </c>
      <c r="L59" t="n">
        <v>10</v>
      </c>
      <c r="M59" t="n">
        <v>7.2</v>
      </c>
      <c r="N59" t="n">
        <v>15.9</v>
      </c>
      <c r="O59" t="n">
        <v>15.4</v>
      </c>
      <c r="P59" t="n">
        <v>14.3</v>
      </c>
      <c r="Q59" t="n">
        <v>13.1</v>
      </c>
      <c r="R59" t="inlineStr">
        <is>
          <t>-</t>
        </is>
      </c>
    </row>
    <row r="60">
      <c r="A60" s="5" t="inlineStr">
        <is>
          <t>Eigenkapitalrendite in %</t>
        </is>
      </c>
      <c r="B60" s="5" t="inlineStr">
        <is>
          <t>Return on Equity in %</t>
        </is>
      </c>
      <c r="C60" t="n">
        <v>8.32</v>
      </c>
      <c r="D60" t="n">
        <v>11.53</v>
      </c>
      <c r="E60" t="n">
        <v>6.56</v>
      </c>
      <c r="F60" t="n">
        <v>2.43</v>
      </c>
      <c r="G60" t="n">
        <v>1.18</v>
      </c>
      <c r="H60" t="n">
        <v>8.609999999999999</v>
      </c>
      <c r="I60" t="n">
        <v>9.039999999999999</v>
      </c>
      <c r="J60" t="n">
        <v>14</v>
      </c>
      <c r="K60" t="n">
        <v>18.08</v>
      </c>
      <c r="L60" t="n">
        <v>13.44</v>
      </c>
      <c r="M60" t="n">
        <v>9.06</v>
      </c>
      <c r="N60" t="n">
        <v>20.39</v>
      </c>
      <c r="O60" t="n">
        <v>24.87</v>
      </c>
      <c r="P60" t="n">
        <v>22.13</v>
      </c>
      <c r="Q60" t="n">
        <v>25.85</v>
      </c>
      <c r="R60" t="inlineStr">
        <is>
          <t>-</t>
        </is>
      </c>
    </row>
    <row r="61">
      <c r="A61" s="5" t="inlineStr">
        <is>
          <t>Umsatzrendite in %</t>
        </is>
      </c>
      <c r="B61" s="5" t="inlineStr">
        <is>
          <t>Return on sales in %</t>
        </is>
      </c>
      <c r="C61" t="n">
        <v>4.59</v>
      </c>
      <c r="D61" t="n">
        <v>6.01</v>
      </c>
      <c r="E61" t="n">
        <v>4.25</v>
      </c>
      <c r="F61" t="n">
        <v>1.96</v>
      </c>
      <c r="G61" t="n">
        <v>0.73</v>
      </c>
      <c r="H61" t="n">
        <v>3.53</v>
      </c>
      <c r="I61" t="n">
        <v>3.63</v>
      </c>
      <c r="J61" t="n">
        <v>5.69</v>
      </c>
      <c r="K61" t="n">
        <v>6.58</v>
      </c>
      <c r="L61" t="n">
        <v>5.47</v>
      </c>
      <c r="M61" t="n">
        <v>4.5</v>
      </c>
      <c r="N61" t="n">
        <v>5.73</v>
      </c>
      <c r="O61" t="n">
        <v>8.81</v>
      </c>
      <c r="P61" t="n">
        <v>7.98</v>
      </c>
      <c r="Q61" t="n">
        <v>8.25</v>
      </c>
      <c r="R61" t="inlineStr">
        <is>
          <t>-</t>
        </is>
      </c>
    </row>
    <row r="62">
      <c r="A62" s="5" t="inlineStr">
        <is>
          <t>Gesamtkapitalrendite in %</t>
        </is>
      </c>
      <c r="B62" s="5" t="inlineStr">
        <is>
          <t>Total Return on Investment in %</t>
        </is>
      </c>
      <c r="C62" t="n">
        <v>5.08</v>
      </c>
      <c r="D62" t="n">
        <v>6.79</v>
      </c>
      <c r="E62" t="n">
        <v>4.18</v>
      </c>
      <c r="F62" t="n">
        <v>1.89</v>
      </c>
      <c r="G62" t="n">
        <v>1.13</v>
      </c>
      <c r="H62" t="n">
        <v>4.72</v>
      </c>
      <c r="I62" t="n">
        <v>5.04</v>
      </c>
      <c r="J62" t="n">
        <v>7.87</v>
      </c>
      <c r="K62" t="n">
        <v>9.35</v>
      </c>
      <c r="L62" t="n">
        <v>6.55</v>
      </c>
      <c r="M62" t="n">
        <v>4.47</v>
      </c>
      <c r="N62" t="n">
        <v>9.720000000000001</v>
      </c>
      <c r="O62" t="n">
        <v>12.04</v>
      </c>
      <c r="P62" t="n">
        <v>11.3</v>
      </c>
      <c r="Q62" t="n">
        <v>12.02</v>
      </c>
      <c r="R62" t="inlineStr">
        <is>
          <t>-</t>
        </is>
      </c>
    </row>
    <row r="63">
      <c r="A63" s="5" t="inlineStr">
        <is>
          <t>Return on Investment in %</t>
        </is>
      </c>
      <c r="B63" s="5" t="inlineStr">
        <is>
          <t>Return on Investment in %</t>
        </is>
      </c>
      <c r="C63" t="n">
        <v>3.92</v>
      </c>
      <c r="D63" t="n">
        <v>5.85</v>
      </c>
      <c r="E63" t="n">
        <v>3.19</v>
      </c>
      <c r="F63" t="n">
        <v>1.11</v>
      </c>
      <c r="G63" t="n">
        <v>0.57</v>
      </c>
      <c r="H63" t="n">
        <v>4.21</v>
      </c>
      <c r="I63" t="n">
        <v>4.58</v>
      </c>
      <c r="J63" t="n">
        <v>7.38</v>
      </c>
      <c r="K63" t="n">
        <v>8.960000000000001</v>
      </c>
      <c r="L63" t="n">
        <v>6.24</v>
      </c>
      <c r="M63" t="n">
        <v>4.28</v>
      </c>
      <c r="N63" t="n">
        <v>9.300000000000001</v>
      </c>
      <c r="O63" t="n">
        <v>11.63</v>
      </c>
      <c r="P63" t="n">
        <v>10.81</v>
      </c>
      <c r="Q63" t="n">
        <v>11.53</v>
      </c>
      <c r="R63" t="inlineStr">
        <is>
          <t>-</t>
        </is>
      </c>
    </row>
    <row r="64">
      <c r="A64" s="5" t="inlineStr">
        <is>
          <t>Arbeitsintensität in %</t>
        </is>
      </c>
      <c r="B64" s="5" t="inlineStr">
        <is>
          <t>Work Intensity in %</t>
        </is>
      </c>
      <c r="C64" t="n">
        <v>22.92</v>
      </c>
      <c r="D64" t="n">
        <v>24.42</v>
      </c>
      <c r="E64" t="n">
        <v>23.44</v>
      </c>
      <c r="F64" t="n">
        <v>21.05</v>
      </c>
      <c r="G64" t="n">
        <v>27.45</v>
      </c>
      <c r="H64" t="n">
        <v>28.26</v>
      </c>
      <c r="I64" t="n">
        <v>28.91</v>
      </c>
      <c r="J64" t="n">
        <v>31.84</v>
      </c>
      <c r="K64" t="n">
        <v>34.69</v>
      </c>
      <c r="L64" t="n">
        <v>35</v>
      </c>
      <c r="M64" t="n">
        <v>33.01</v>
      </c>
      <c r="N64" t="n">
        <v>41.28</v>
      </c>
      <c r="O64" t="n">
        <v>42.82</v>
      </c>
      <c r="P64" t="n">
        <v>39.05</v>
      </c>
      <c r="Q64" t="n">
        <v>44.59</v>
      </c>
      <c r="R64" t="inlineStr">
        <is>
          <t>-</t>
        </is>
      </c>
    </row>
    <row r="65">
      <c r="A65" s="5" t="inlineStr">
        <is>
          <t>Eigenkapitalquote in %</t>
        </is>
      </c>
      <c r="B65" s="5" t="inlineStr">
        <is>
          <t>Equity Ratio in %</t>
        </is>
      </c>
      <c r="C65" t="n">
        <v>47.11</v>
      </c>
      <c r="D65" t="n">
        <v>50.74</v>
      </c>
      <c r="E65" t="n">
        <v>48.59</v>
      </c>
      <c r="F65" t="n">
        <v>45.84</v>
      </c>
      <c r="G65" t="n">
        <v>48.25</v>
      </c>
      <c r="H65" t="n">
        <v>48.93</v>
      </c>
      <c r="I65" t="n">
        <v>50.67</v>
      </c>
      <c r="J65" t="n">
        <v>52.71</v>
      </c>
      <c r="K65" t="n">
        <v>49.53</v>
      </c>
      <c r="L65" t="n">
        <v>46.43</v>
      </c>
      <c r="M65" t="n">
        <v>47.28</v>
      </c>
      <c r="N65" t="n">
        <v>45.63</v>
      </c>
      <c r="O65" t="n">
        <v>46.75</v>
      </c>
      <c r="P65" t="n">
        <v>48.86</v>
      </c>
      <c r="Q65" t="n">
        <v>44.61</v>
      </c>
      <c r="R65" t="inlineStr">
        <is>
          <t>-</t>
        </is>
      </c>
    </row>
    <row r="66">
      <c r="A66" s="5" t="inlineStr">
        <is>
          <t>Fremdkapitalquote in %</t>
        </is>
      </c>
      <c r="B66" s="5" t="inlineStr">
        <is>
          <t>Debt Ratio in %</t>
        </is>
      </c>
      <c r="C66" t="n">
        <v>52.89</v>
      </c>
      <c r="D66" t="n">
        <v>49.26</v>
      </c>
      <c r="E66" t="n">
        <v>51.41</v>
      </c>
      <c r="F66" t="n">
        <v>54.16</v>
      </c>
      <c r="G66" t="n">
        <v>51.75</v>
      </c>
      <c r="H66" t="n">
        <v>51.07</v>
      </c>
      <c r="I66" t="n">
        <v>49.33</v>
      </c>
      <c r="J66" t="n">
        <v>47.29</v>
      </c>
      <c r="K66" t="n">
        <v>50.47</v>
      </c>
      <c r="L66" t="n">
        <v>53.57</v>
      </c>
      <c r="M66" t="n">
        <v>52.72</v>
      </c>
      <c r="N66" t="n">
        <v>54.37</v>
      </c>
      <c r="O66" t="n">
        <v>53.25</v>
      </c>
      <c r="P66" t="n">
        <v>51.14</v>
      </c>
      <c r="Q66" t="n">
        <v>55.39</v>
      </c>
      <c r="R66" t="inlineStr">
        <is>
          <t>-</t>
        </is>
      </c>
    </row>
    <row r="67">
      <c r="A67" s="5" t="inlineStr">
        <is>
          <t>Verschuldungsgrad in %</t>
        </is>
      </c>
      <c r="B67" s="5" t="inlineStr">
        <is>
          <t>Finance Gearing in %</t>
        </is>
      </c>
      <c r="C67" t="n">
        <v>112.29</v>
      </c>
      <c r="D67" t="n">
        <v>97.09999999999999</v>
      </c>
      <c r="E67" t="n">
        <v>105.8</v>
      </c>
      <c r="F67" t="n">
        <v>118.17</v>
      </c>
      <c r="G67" t="n">
        <v>107.26</v>
      </c>
      <c r="H67" t="n">
        <v>104.37</v>
      </c>
      <c r="I67" t="n">
        <v>97.36</v>
      </c>
      <c r="J67" t="n">
        <v>89.72</v>
      </c>
      <c r="K67" t="n">
        <v>101.9</v>
      </c>
      <c r="L67" t="n">
        <v>115.36</v>
      </c>
      <c r="M67" t="n">
        <v>111.52</v>
      </c>
      <c r="N67" t="n">
        <v>119.14</v>
      </c>
      <c r="O67" t="n">
        <v>113.92</v>
      </c>
      <c r="P67" t="n">
        <v>104.69</v>
      </c>
      <c r="Q67" t="n">
        <v>124.17</v>
      </c>
      <c r="R67" t="inlineStr">
        <is>
          <t>-</t>
        </is>
      </c>
    </row>
    <row r="68">
      <c r="A68" s="5" t="inlineStr"/>
      <c r="B68" s="5" t="inlineStr"/>
    </row>
    <row r="69">
      <c r="A69" s="5" t="inlineStr">
        <is>
          <t>Kurzfristige Vermögensquote in %</t>
        </is>
      </c>
      <c r="B69" s="5" t="inlineStr">
        <is>
          <t>Current Assets Ratio in %</t>
        </is>
      </c>
      <c r="C69" t="n">
        <v>22.92</v>
      </c>
      <c r="D69" t="n">
        <v>24.42</v>
      </c>
      <c r="E69" t="n">
        <v>23.44</v>
      </c>
      <c r="F69" t="n">
        <v>21.05</v>
      </c>
      <c r="G69" t="n">
        <v>27.45</v>
      </c>
      <c r="H69" t="n">
        <v>28.26</v>
      </c>
      <c r="I69" t="n">
        <v>28.91</v>
      </c>
      <c r="J69" t="n">
        <v>31.84</v>
      </c>
      <c r="K69" t="n">
        <v>34.69</v>
      </c>
      <c r="L69" t="n">
        <v>35</v>
      </c>
      <c r="M69" t="n">
        <v>33.01</v>
      </c>
      <c r="N69" t="n">
        <v>41.28</v>
      </c>
      <c r="O69" t="n">
        <v>42.82</v>
      </c>
      <c r="P69" t="n">
        <v>39.05</v>
      </c>
      <c r="Q69" t="n">
        <v>44.59</v>
      </c>
    </row>
    <row r="70">
      <c r="A70" s="5" t="inlineStr">
        <is>
          <t>Nettogewinn Marge in %</t>
        </is>
      </c>
      <c r="B70" s="5" t="inlineStr">
        <is>
          <t>Net Profit Marge in %</t>
        </is>
      </c>
      <c r="C70" t="n">
        <v>36204.3</v>
      </c>
      <c r="D70" t="n">
        <v>49411.76</v>
      </c>
      <c r="E70" t="n">
        <v>35475.67</v>
      </c>
      <c r="F70" t="n">
        <v>16007.7</v>
      </c>
      <c r="G70" t="n">
        <v>4706.31</v>
      </c>
      <c r="H70" t="n">
        <v>22236.51</v>
      </c>
      <c r="I70" t="n">
        <v>22839.01</v>
      </c>
      <c r="J70" t="n">
        <v>35896.33</v>
      </c>
      <c r="K70" t="n">
        <v>40902.24</v>
      </c>
      <c r="L70" t="n">
        <v>33651.56</v>
      </c>
      <c r="M70" t="n">
        <v>27578.76</v>
      </c>
      <c r="N70" t="n">
        <v>35096.83</v>
      </c>
      <c r="O70" t="n">
        <v>60205.61</v>
      </c>
      <c r="P70" t="n">
        <v>54549.74</v>
      </c>
      <c r="Q70" t="n">
        <v>55240.07</v>
      </c>
    </row>
    <row r="71">
      <c r="A71" s="5" t="inlineStr">
        <is>
          <t>Operative Ergebnis Marge in %</t>
        </is>
      </c>
      <c r="B71" s="5" t="inlineStr">
        <is>
          <t>EBIT Marge in %</t>
        </is>
      </c>
      <c r="C71" t="n">
        <v>60674.13</v>
      </c>
      <c r="D71" t="n">
        <v>74682.61</v>
      </c>
      <c r="E71" t="n">
        <v>53870.97</v>
      </c>
      <c r="F71" t="n">
        <v>20685.79</v>
      </c>
      <c r="G71" t="n">
        <v>645.63</v>
      </c>
      <c r="H71" t="n">
        <v>38862.31</v>
      </c>
      <c r="I71" t="n">
        <v>47635.32</v>
      </c>
      <c r="J71" t="n">
        <v>62698.43</v>
      </c>
      <c r="K71" t="n">
        <v>68067.2</v>
      </c>
      <c r="L71" t="n">
        <v>53832.14</v>
      </c>
      <c r="M71" t="n">
        <v>43174.71</v>
      </c>
      <c r="N71" t="n">
        <v>68239.62</v>
      </c>
      <c r="O71" t="n">
        <v>94131.44</v>
      </c>
      <c r="P71" t="n">
        <v>95087.91</v>
      </c>
      <c r="Q71" t="n">
        <v>97040.59</v>
      </c>
    </row>
    <row r="72">
      <c r="A72" s="5" t="inlineStr">
        <is>
          <t>Vermögensumsschlag in %</t>
        </is>
      </c>
      <c r="B72" s="5" t="inlineStr">
        <is>
          <t>Asset Turnover in %</t>
        </is>
      </c>
      <c r="C72" t="n">
        <v>0.01</v>
      </c>
      <c r="D72" t="n">
        <v>0.01</v>
      </c>
      <c r="E72" t="n">
        <v>0.01</v>
      </c>
      <c r="F72" t="n">
        <v>0.01</v>
      </c>
      <c r="G72" t="n">
        <v>0.01</v>
      </c>
      <c r="H72" t="n">
        <v>0.02</v>
      </c>
      <c r="I72" t="n">
        <v>0.02</v>
      </c>
      <c r="J72" t="n">
        <v>0.02</v>
      </c>
      <c r="K72" t="n">
        <v>0.02</v>
      </c>
      <c r="L72" t="n">
        <v>0.02</v>
      </c>
      <c r="M72" t="n">
        <v>0.02</v>
      </c>
      <c r="N72" t="n">
        <v>0.03</v>
      </c>
      <c r="O72" t="n">
        <v>0.02</v>
      </c>
      <c r="P72" t="n">
        <v>0.02</v>
      </c>
      <c r="Q72" t="n">
        <v>0.02</v>
      </c>
    </row>
    <row r="73">
      <c r="A73" s="5" t="inlineStr">
        <is>
          <t>Langfristige Vermögensquote in %</t>
        </is>
      </c>
      <c r="B73" s="5" t="inlineStr">
        <is>
          <t>Non-Current Assets Ratio in %</t>
        </is>
      </c>
      <c r="C73" t="n">
        <v>77.08</v>
      </c>
      <c r="D73" t="n">
        <v>75.58</v>
      </c>
      <c r="E73" t="n">
        <v>76.56</v>
      </c>
      <c r="F73" t="n">
        <v>78.95</v>
      </c>
      <c r="G73" t="n">
        <v>72.55</v>
      </c>
      <c r="H73" t="n">
        <v>71.73999999999999</v>
      </c>
      <c r="I73" t="n">
        <v>71.09</v>
      </c>
      <c r="J73" t="n">
        <v>68.16</v>
      </c>
      <c r="K73" t="n">
        <v>65.31</v>
      </c>
      <c r="L73" t="n">
        <v>65</v>
      </c>
      <c r="M73" t="n">
        <v>66.98999999999999</v>
      </c>
      <c r="N73" t="n">
        <v>58.72</v>
      </c>
      <c r="O73" t="n">
        <v>57.18</v>
      </c>
      <c r="P73" t="n">
        <v>60.95</v>
      </c>
      <c r="Q73" t="n">
        <v>55.41</v>
      </c>
    </row>
    <row r="74">
      <c r="A74" s="5" t="inlineStr">
        <is>
          <t>Gesamtkapitalrentabilität</t>
        </is>
      </c>
      <c r="B74" s="5" t="inlineStr">
        <is>
          <t>ROA Return on Assets in %</t>
        </is>
      </c>
      <c r="C74" t="n">
        <v>3.92</v>
      </c>
      <c r="D74" t="n">
        <v>5.85</v>
      </c>
      <c r="E74" t="n">
        <v>3.19</v>
      </c>
      <c r="F74" t="n">
        <v>1.11</v>
      </c>
      <c r="G74" t="n">
        <v>0.57</v>
      </c>
      <c r="H74" t="n">
        <v>4.21</v>
      </c>
      <c r="I74" t="n">
        <v>4.58</v>
      </c>
      <c r="J74" t="n">
        <v>7.38</v>
      </c>
      <c r="K74" t="n">
        <v>8.960000000000001</v>
      </c>
      <c r="L74" t="n">
        <v>6.24</v>
      </c>
      <c r="M74" t="n">
        <v>4.28</v>
      </c>
      <c r="N74" t="n">
        <v>9.300000000000001</v>
      </c>
      <c r="O74" t="n">
        <v>11.63</v>
      </c>
      <c r="P74" t="n">
        <v>10.81</v>
      </c>
      <c r="Q74" t="n">
        <v>11.53</v>
      </c>
    </row>
    <row r="75">
      <c r="A75" s="5" t="inlineStr">
        <is>
          <t>Ertrag des eingesetzten Kapitals</t>
        </is>
      </c>
      <c r="B75" s="5" t="inlineStr">
        <is>
          <t>ROCE Return on Cap. Empl. in %</t>
        </is>
      </c>
      <c r="C75" t="n">
        <v>8.18</v>
      </c>
      <c r="D75" t="n">
        <v>10.98</v>
      </c>
      <c r="E75" t="n">
        <v>6.02</v>
      </c>
      <c r="F75" t="n">
        <v>1.75</v>
      </c>
      <c r="G75" t="n">
        <v>0.1</v>
      </c>
      <c r="H75" t="n">
        <v>9.74</v>
      </c>
      <c r="I75" t="n">
        <v>12.92</v>
      </c>
      <c r="J75" t="n">
        <v>17.64</v>
      </c>
      <c r="K75" t="n">
        <v>21.21</v>
      </c>
      <c r="L75" t="n">
        <v>14.5</v>
      </c>
      <c r="M75" t="n">
        <v>9.449999999999999</v>
      </c>
      <c r="N75" t="n">
        <v>28.89</v>
      </c>
      <c r="O75" t="n">
        <v>27.98</v>
      </c>
      <c r="P75" t="n">
        <v>27.98</v>
      </c>
      <c r="Q75" t="n">
        <v>33.05</v>
      </c>
    </row>
    <row r="76">
      <c r="A76" s="5" t="inlineStr">
        <is>
          <t>Eigenkapital zu Anlagevermögen</t>
        </is>
      </c>
      <c r="B76" s="5" t="inlineStr">
        <is>
          <t>Equity to Fixed Assets in %</t>
        </is>
      </c>
      <c r="C76" t="n">
        <v>59.84</v>
      </c>
      <c r="D76" t="n">
        <v>65.84</v>
      </c>
      <c r="E76" t="n">
        <v>62.35</v>
      </c>
      <c r="F76" t="n">
        <v>57.48</v>
      </c>
      <c r="G76" t="n">
        <v>66</v>
      </c>
      <c r="H76" t="n">
        <v>67.88</v>
      </c>
      <c r="I76" t="n">
        <v>70.84</v>
      </c>
      <c r="J76" t="n">
        <v>76.75</v>
      </c>
      <c r="K76" t="n">
        <v>75.18000000000001</v>
      </c>
      <c r="L76" t="n">
        <v>70.59</v>
      </c>
      <c r="M76" t="n">
        <v>69.70999999999999</v>
      </c>
      <c r="N76" t="n">
        <v>76.76000000000001</v>
      </c>
      <c r="O76" t="n">
        <v>80.45999999999999</v>
      </c>
      <c r="P76" t="n">
        <v>73.73</v>
      </c>
      <c r="Q76" t="n">
        <v>74.76000000000001</v>
      </c>
    </row>
    <row r="77">
      <c r="A77" s="5" t="inlineStr">
        <is>
          <t>Liquidität Dritten Grades</t>
        </is>
      </c>
      <c r="B77" s="5" t="inlineStr">
        <is>
          <t>Current Ratio in %</t>
        </is>
      </c>
      <c r="C77" t="n">
        <v>116.41</v>
      </c>
      <c r="D77" t="n">
        <v>125.28</v>
      </c>
      <c r="E77" t="n">
        <v>119.6</v>
      </c>
      <c r="F77" t="n">
        <v>117.26</v>
      </c>
      <c r="G77" t="n">
        <v>131.59</v>
      </c>
      <c r="H77" t="n">
        <v>115.74</v>
      </c>
      <c r="I77" t="n">
        <v>110.81</v>
      </c>
      <c r="J77" t="n">
        <v>118.31</v>
      </c>
      <c r="K77" t="n">
        <v>116.67</v>
      </c>
      <c r="L77" t="n">
        <v>112.27</v>
      </c>
      <c r="M77" t="n">
        <v>113.76</v>
      </c>
      <c r="N77" t="n">
        <v>110.46</v>
      </c>
      <c r="O77" t="n">
        <v>122.26</v>
      </c>
      <c r="P77" t="n">
        <v>119.72</v>
      </c>
      <c r="Q77" t="n">
        <v>115.22</v>
      </c>
    </row>
    <row r="78">
      <c r="A78" s="5" t="inlineStr">
        <is>
          <t>Operativer Cashflow</t>
        </is>
      </c>
      <c r="B78" s="5" t="inlineStr">
        <is>
          <t>Operating Cashflow in M</t>
        </is>
      </c>
      <c r="C78" t="n">
        <v>41802.09</v>
      </c>
      <c r="D78" t="n">
        <v>17751.3</v>
      </c>
      <c r="E78" t="n">
        <v>29697.85</v>
      </c>
      <c r="F78" t="n">
        <v>42955.15</v>
      </c>
      <c r="G78" t="n">
        <v>12029.2</v>
      </c>
      <c r="H78" t="n">
        <v>11800.08</v>
      </c>
      <c r="I78" t="n">
        <v>14373.45</v>
      </c>
      <c r="J78" t="n">
        <v>12241.29</v>
      </c>
      <c r="K78" t="n">
        <v>17047.94</v>
      </c>
      <c r="L78" t="inlineStr">
        <is>
          <t>-</t>
        </is>
      </c>
      <c r="M78" t="inlineStr">
        <is>
          <t>-</t>
        </is>
      </c>
      <c r="N78" t="inlineStr">
        <is>
          <t>-</t>
        </is>
      </c>
      <c r="O78" t="inlineStr">
        <is>
          <t>-</t>
        </is>
      </c>
      <c r="P78" t="inlineStr">
        <is>
          <t>-</t>
        </is>
      </c>
      <c r="Q78" t="inlineStr">
        <is>
          <t>-</t>
        </is>
      </c>
    </row>
    <row r="79">
      <c r="A79" s="5" t="inlineStr">
        <is>
          <t>Aktienrückkauf</t>
        </is>
      </c>
      <c r="B79" s="5" t="inlineStr">
        <is>
          <t>Share Buyback in M</t>
        </is>
      </c>
      <c r="C79" t="n">
        <v>16</v>
      </c>
      <c r="D79" t="n">
        <v>0</v>
      </c>
      <c r="E79" t="n">
        <v>0</v>
      </c>
      <c r="F79" t="n">
        <v>-1305</v>
      </c>
      <c r="G79" t="n">
        <v>-12</v>
      </c>
      <c r="H79" t="n">
        <v>29</v>
      </c>
      <c r="I79" t="n">
        <v>142</v>
      </c>
      <c r="J79" t="n">
        <v>40</v>
      </c>
      <c r="K79" t="inlineStr">
        <is>
          <t>-</t>
        </is>
      </c>
      <c r="L79" t="inlineStr">
        <is>
          <t>-</t>
        </is>
      </c>
      <c r="M79" t="inlineStr">
        <is>
          <t>-</t>
        </is>
      </c>
      <c r="N79" t="inlineStr">
        <is>
          <t>-</t>
        </is>
      </c>
      <c r="O79" t="inlineStr">
        <is>
          <t>-</t>
        </is>
      </c>
      <c r="P79" t="inlineStr">
        <is>
          <t>-</t>
        </is>
      </c>
      <c r="Q79" t="inlineStr">
        <is>
          <t>-</t>
        </is>
      </c>
    </row>
    <row r="80">
      <c r="A80" s="5" t="inlineStr">
        <is>
          <t>Umsatzwachstum 1J in %</t>
        </is>
      </c>
      <c r="B80" s="5" t="inlineStr">
        <is>
          <t>Revenue Growth 1Y in %</t>
        </is>
      </c>
      <c r="C80" t="n">
        <v>-7.41</v>
      </c>
      <c r="D80" t="n">
        <v>29.2</v>
      </c>
      <c r="E80" t="n">
        <v>27.99</v>
      </c>
      <c r="F80" t="n">
        <v>-30.63</v>
      </c>
      <c r="G80" t="n">
        <v>-38.41</v>
      </c>
      <c r="H80" t="n">
        <v>-6.68</v>
      </c>
      <c r="I80" t="n">
        <v>-3.24</v>
      </c>
      <c r="J80" t="n">
        <v>-2</v>
      </c>
      <c r="K80" t="n">
        <v>26.38</v>
      </c>
      <c r="L80" t="n">
        <v>31.77</v>
      </c>
      <c r="M80" t="n">
        <v>-39.37</v>
      </c>
      <c r="N80" t="n">
        <v>43.87</v>
      </c>
      <c r="O80" t="n">
        <v>11.58</v>
      </c>
      <c r="P80" t="n">
        <v>1.79</v>
      </c>
      <c r="Q80" t="inlineStr">
        <is>
          <t>-</t>
        </is>
      </c>
    </row>
    <row r="81">
      <c r="A81" s="5" t="inlineStr">
        <is>
          <t>Umsatzwachstum 3J in %</t>
        </is>
      </c>
      <c r="B81" s="5" t="inlineStr">
        <is>
          <t>Revenue Growth 3Y in %</t>
        </is>
      </c>
      <c r="C81" t="n">
        <v>16.59</v>
      </c>
      <c r="D81" t="n">
        <v>8.85</v>
      </c>
      <c r="E81" t="n">
        <v>-13.68</v>
      </c>
      <c r="F81" t="n">
        <v>-25.24</v>
      </c>
      <c r="G81" t="n">
        <v>-16.11</v>
      </c>
      <c r="H81" t="n">
        <v>-3.97</v>
      </c>
      <c r="I81" t="n">
        <v>7.05</v>
      </c>
      <c r="J81" t="n">
        <v>18.72</v>
      </c>
      <c r="K81" t="n">
        <v>6.26</v>
      </c>
      <c r="L81" t="n">
        <v>12.09</v>
      </c>
      <c r="M81" t="n">
        <v>5.36</v>
      </c>
      <c r="N81" t="n">
        <v>19.08</v>
      </c>
      <c r="O81" t="inlineStr">
        <is>
          <t>-</t>
        </is>
      </c>
      <c r="P81" t="inlineStr">
        <is>
          <t>-</t>
        </is>
      </c>
      <c r="Q81" t="inlineStr">
        <is>
          <t>-</t>
        </is>
      </c>
    </row>
    <row r="82">
      <c r="A82" s="5" t="inlineStr">
        <is>
          <t>Umsatzwachstum 5J in %</t>
        </is>
      </c>
      <c r="B82" s="5" t="inlineStr">
        <is>
          <t>Revenue Growth 5Y in %</t>
        </is>
      </c>
      <c r="C82" t="n">
        <v>-3.85</v>
      </c>
      <c r="D82" t="n">
        <v>-3.71</v>
      </c>
      <c r="E82" t="n">
        <v>-10.19</v>
      </c>
      <c r="F82" t="n">
        <v>-16.19</v>
      </c>
      <c r="G82" t="n">
        <v>-4.79</v>
      </c>
      <c r="H82" t="n">
        <v>9.25</v>
      </c>
      <c r="I82" t="n">
        <v>2.71</v>
      </c>
      <c r="J82" t="n">
        <v>12.13</v>
      </c>
      <c r="K82" t="n">
        <v>14.85</v>
      </c>
      <c r="L82" t="n">
        <v>9.93</v>
      </c>
      <c r="M82" t="inlineStr">
        <is>
          <t>-</t>
        </is>
      </c>
      <c r="N82" t="inlineStr">
        <is>
          <t>-</t>
        </is>
      </c>
      <c r="O82" t="inlineStr">
        <is>
          <t>-</t>
        </is>
      </c>
      <c r="P82" t="inlineStr">
        <is>
          <t>-</t>
        </is>
      </c>
      <c r="Q82" t="inlineStr">
        <is>
          <t>-</t>
        </is>
      </c>
    </row>
    <row r="83">
      <c r="A83" s="5" t="inlineStr">
        <is>
          <t>Umsatzwachstum 10J in %</t>
        </is>
      </c>
      <c r="B83" s="5" t="inlineStr">
        <is>
          <t>Revenue Growth 10Y in %</t>
        </is>
      </c>
      <c r="C83" t="n">
        <v>2.7</v>
      </c>
      <c r="D83" t="n">
        <v>-0.5</v>
      </c>
      <c r="E83" t="n">
        <v>0.97</v>
      </c>
      <c r="F83" t="n">
        <v>-0.67</v>
      </c>
      <c r="G83" t="n">
        <v>2.57</v>
      </c>
      <c r="H83" t="inlineStr">
        <is>
          <t>-</t>
        </is>
      </c>
      <c r="I83" t="inlineStr">
        <is>
          <t>-</t>
        </is>
      </c>
      <c r="J83" t="inlineStr">
        <is>
          <t>-</t>
        </is>
      </c>
      <c r="K83" t="inlineStr">
        <is>
          <t>-</t>
        </is>
      </c>
      <c r="L83" t="inlineStr">
        <is>
          <t>-</t>
        </is>
      </c>
      <c r="M83" t="inlineStr">
        <is>
          <t>-</t>
        </is>
      </c>
      <c r="N83" t="inlineStr">
        <is>
          <t>-</t>
        </is>
      </c>
      <c r="O83" t="inlineStr">
        <is>
          <t>-</t>
        </is>
      </c>
      <c r="P83" t="inlineStr">
        <is>
          <t>-</t>
        </is>
      </c>
      <c r="Q83" t="inlineStr">
        <is>
          <t>-</t>
        </is>
      </c>
    </row>
    <row r="84">
      <c r="A84" s="5" t="inlineStr">
        <is>
          <t>Gewinnwachstum 1J in %</t>
        </is>
      </c>
      <c r="B84" s="5" t="inlineStr">
        <is>
          <t>Earnings Growth 1Y in %</t>
        </is>
      </c>
      <c r="C84" t="n">
        <v>-32.16</v>
      </c>
      <c r="D84" t="n">
        <v>79.95</v>
      </c>
      <c r="E84" t="n">
        <v>183.65</v>
      </c>
      <c r="F84" t="n">
        <v>135.95</v>
      </c>
      <c r="G84" t="n">
        <v>-86.95999999999999</v>
      </c>
      <c r="H84" t="n">
        <v>-9.140000000000001</v>
      </c>
      <c r="I84" t="n">
        <v>-38.44</v>
      </c>
      <c r="J84" t="n">
        <v>-13.99</v>
      </c>
      <c r="K84" t="n">
        <v>53.61</v>
      </c>
      <c r="L84" t="n">
        <v>60.78</v>
      </c>
      <c r="M84" t="n">
        <v>-52.36</v>
      </c>
      <c r="N84" t="n">
        <v>-16.13</v>
      </c>
      <c r="O84" t="n">
        <v>23.15</v>
      </c>
      <c r="P84" t="n">
        <v>0.52</v>
      </c>
      <c r="Q84" t="inlineStr">
        <is>
          <t>-</t>
        </is>
      </c>
    </row>
    <row r="85">
      <c r="A85" s="5" t="inlineStr">
        <is>
          <t>Gewinnwachstum 3J in %</t>
        </is>
      </c>
      <c r="B85" s="5" t="inlineStr">
        <is>
          <t>Earnings Growth 3Y in %</t>
        </is>
      </c>
      <c r="C85" t="n">
        <v>77.15000000000001</v>
      </c>
      <c r="D85" t="n">
        <v>133.18</v>
      </c>
      <c r="E85" t="n">
        <v>77.55</v>
      </c>
      <c r="F85" t="n">
        <v>13.28</v>
      </c>
      <c r="G85" t="n">
        <v>-44.85</v>
      </c>
      <c r="H85" t="n">
        <v>-20.52</v>
      </c>
      <c r="I85" t="n">
        <v>0.39</v>
      </c>
      <c r="J85" t="n">
        <v>33.47</v>
      </c>
      <c r="K85" t="n">
        <v>20.68</v>
      </c>
      <c r="L85" t="n">
        <v>-2.57</v>
      </c>
      <c r="M85" t="n">
        <v>-15.11</v>
      </c>
      <c r="N85" t="n">
        <v>2.51</v>
      </c>
      <c r="O85" t="inlineStr">
        <is>
          <t>-</t>
        </is>
      </c>
      <c r="P85" t="inlineStr">
        <is>
          <t>-</t>
        </is>
      </c>
      <c r="Q85" t="inlineStr">
        <is>
          <t>-</t>
        </is>
      </c>
    </row>
    <row r="86">
      <c r="A86" s="5" t="inlineStr">
        <is>
          <t>Gewinnwachstum 5J in %</t>
        </is>
      </c>
      <c r="B86" s="5" t="inlineStr">
        <is>
          <t>Earnings Growth 5Y in %</t>
        </is>
      </c>
      <c r="C86" t="n">
        <v>56.09</v>
      </c>
      <c r="D86" t="n">
        <v>60.69</v>
      </c>
      <c r="E86" t="n">
        <v>37.01</v>
      </c>
      <c r="F86" t="n">
        <v>-2.52</v>
      </c>
      <c r="G86" t="n">
        <v>-18.98</v>
      </c>
      <c r="H86" t="n">
        <v>10.56</v>
      </c>
      <c r="I86" t="n">
        <v>1.92</v>
      </c>
      <c r="J86" t="n">
        <v>6.38</v>
      </c>
      <c r="K86" t="n">
        <v>13.81</v>
      </c>
      <c r="L86" t="n">
        <v>3.19</v>
      </c>
      <c r="M86" t="inlineStr">
        <is>
          <t>-</t>
        </is>
      </c>
      <c r="N86" t="inlineStr">
        <is>
          <t>-</t>
        </is>
      </c>
      <c r="O86" t="inlineStr">
        <is>
          <t>-</t>
        </is>
      </c>
      <c r="P86" t="inlineStr">
        <is>
          <t>-</t>
        </is>
      </c>
      <c r="Q86" t="inlineStr">
        <is>
          <t>-</t>
        </is>
      </c>
    </row>
    <row r="87">
      <c r="A87" s="5" t="inlineStr">
        <is>
          <t>Gewinnwachstum 10J in %</t>
        </is>
      </c>
      <c r="B87" s="5" t="inlineStr">
        <is>
          <t>Earnings Growth 10Y in %</t>
        </is>
      </c>
      <c r="C87" t="n">
        <v>33.33</v>
      </c>
      <c r="D87" t="n">
        <v>31.31</v>
      </c>
      <c r="E87" t="n">
        <v>21.7</v>
      </c>
      <c r="F87" t="n">
        <v>5.65</v>
      </c>
      <c r="G87" t="n">
        <v>-7.9</v>
      </c>
      <c r="H87" t="inlineStr">
        <is>
          <t>-</t>
        </is>
      </c>
      <c r="I87" t="inlineStr">
        <is>
          <t>-</t>
        </is>
      </c>
      <c r="J87" t="inlineStr">
        <is>
          <t>-</t>
        </is>
      </c>
      <c r="K87" t="inlineStr">
        <is>
          <t>-</t>
        </is>
      </c>
      <c r="L87" t="inlineStr">
        <is>
          <t>-</t>
        </is>
      </c>
      <c r="M87" t="inlineStr">
        <is>
          <t>-</t>
        </is>
      </c>
      <c r="N87" t="inlineStr">
        <is>
          <t>-</t>
        </is>
      </c>
      <c r="O87" t="inlineStr">
        <is>
          <t>-</t>
        </is>
      </c>
      <c r="P87" t="inlineStr">
        <is>
          <t>-</t>
        </is>
      </c>
      <c r="Q87" t="inlineStr">
        <is>
          <t>-</t>
        </is>
      </c>
    </row>
    <row r="88">
      <c r="A88" s="5" t="inlineStr">
        <is>
          <t>PEG Ratio</t>
        </is>
      </c>
      <c r="B88" s="5" t="inlineStr">
        <is>
          <t>KGW Kurs/Gewinn/Wachstum</t>
        </is>
      </c>
      <c r="C88" t="n">
        <v>0.54</v>
      </c>
      <c r="D88" t="n">
        <v>0.18</v>
      </c>
      <c r="E88" t="n">
        <v>0.58</v>
      </c>
      <c r="F88" t="n">
        <v>-19.8</v>
      </c>
      <c r="G88" t="n">
        <v>-3.89</v>
      </c>
      <c r="H88" t="n">
        <v>1.39</v>
      </c>
      <c r="I88" t="n">
        <v>7.55</v>
      </c>
      <c r="J88" t="n">
        <v>1.27</v>
      </c>
      <c r="K88" t="n">
        <v>0.5600000000000001</v>
      </c>
      <c r="L88" t="n">
        <v>3.13</v>
      </c>
      <c r="M88" t="inlineStr">
        <is>
          <t>-</t>
        </is>
      </c>
      <c r="N88" t="inlineStr">
        <is>
          <t>-</t>
        </is>
      </c>
      <c r="O88" t="inlineStr">
        <is>
          <t>-</t>
        </is>
      </c>
      <c r="P88" t="inlineStr">
        <is>
          <t>-</t>
        </is>
      </c>
      <c r="Q88" t="inlineStr">
        <is>
          <t>-</t>
        </is>
      </c>
    </row>
    <row r="89">
      <c r="A89" s="5" t="inlineStr">
        <is>
          <t>EBIT-Wachstum 1J in %</t>
        </is>
      </c>
      <c r="B89" s="5" t="inlineStr">
        <is>
          <t>EBIT Growth 1Y in %</t>
        </is>
      </c>
      <c r="C89" t="n">
        <v>-24.77</v>
      </c>
      <c r="D89" t="n">
        <v>79.11</v>
      </c>
      <c r="E89" t="n">
        <v>233.32</v>
      </c>
      <c r="F89" t="n">
        <v>2122.56</v>
      </c>
      <c r="G89" t="n">
        <v>-98.98</v>
      </c>
      <c r="H89" t="n">
        <v>-23.87</v>
      </c>
      <c r="I89" t="n">
        <v>-26.49</v>
      </c>
      <c r="J89" t="n">
        <v>-9.73</v>
      </c>
      <c r="K89" t="n">
        <v>59.8</v>
      </c>
      <c r="L89" t="n">
        <v>64.3</v>
      </c>
      <c r="M89" t="n">
        <v>-61.64</v>
      </c>
      <c r="N89" t="n">
        <v>4.3</v>
      </c>
      <c r="O89" t="n">
        <v>10.46</v>
      </c>
      <c r="P89" t="n">
        <v>-0.26</v>
      </c>
      <c r="Q89" t="inlineStr">
        <is>
          <t>-</t>
        </is>
      </c>
    </row>
    <row r="90">
      <c r="A90" s="5" t="inlineStr">
        <is>
          <t>EBIT-Wachstum 3J in %</t>
        </is>
      </c>
      <c r="B90" s="5" t="inlineStr">
        <is>
          <t>EBIT Growth 3Y in %</t>
        </is>
      </c>
      <c r="C90" t="n">
        <v>95.89</v>
      </c>
      <c r="D90" t="n">
        <v>811.66</v>
      </c>
      <c r="E90" t="n">
        <v>752.3</v>
      </c>
      <c r="F90" t="n">
        <v>666.5700000000001</v>
      </c>
      <c r="G90" t="n">
        <v>-49.78</v>
      </c>
      <c r="H90" t="n">
        <v>-20.03</v>
      </c>
      <c r="I90" t="n">
        <v>7.86</v>
      </c>
      <c r="J90" t="n">
        <v>38.12</v>
      </c>
      <c r="K90" t="n">
        <v>20.82</v>
      </c>
      <c r="L90" t="n">
        <v>2.32</v>
      </c>
      <c r="M90" t="n">
        <v>-15.63</v>
      </c>
      <c r="N90" t="n">
        <v>4.83</v>
      </c>
      <c r="O90" t="inlineStr">
        <is>
          <t>-</t>
        </is>
      </c>
      <c r="P90" t="inlineStr">
        <is>
          <t>-</t>
        </is>
      </c>
      <c r="Q90" t="inlineStr">
        <is>
          <t>-</t>
        </is>
      </c>
    </row>
    <row r="91">
      <c r="A91" s="5" t="inlineStr">
        <is>
          <t>EBIT-Wachstum 5J in %</t>
        </is>
      </c>
      <c r="B91" s="5" t="inlineStr">
        <is>
          <t>EBIT Growth 5Y in %</t>
        </is>
      </c>
      <c r="C91" t="n">
        <v>462.25</v>
      </c>
      <c r="D91" t="n">
        <v>462.43</v>
      </c>
      <c r="E91" t="n">
        <v>441.31</v>
      </c>
      <c r="F91" t="n">
        <v>392.7</v>
      </c>
      <c r="G91" t="n">
        <v>-19.85</v>
      </c>
      <c r="H91" t="n">
        <v>12.8</v>
      </c>
      <c r="I91" t="n">
        <v>5.25</v>
      </c>
      <c r="J91" t="n">
        <v>11.41</v>
      </c>
      <c r="K91" t="n">
        <v>15.44</v>
      </c>
      <c r="L91" t="n">
        <v>3.43</v>
      </c>
      <c r="M91" t="inlineStr">
        <is>
          <t>-</t>
        </is>
      </c>
      <c r="N91" t="inlineStr">
        <is>
          <t>-</t>
        </is>
      </c>
      <c r="O91" t="inlineStr">
        <is>
          <t>-</t>
        </is>
      </c>
      <c r="P91" t="inlineStr">
        <is>
          <t>-</t>
        </is>
      </c>
      <c r="Q91" t="inlineStr">
        <is>
          <t>-</t>
        </is>
      </c>
    </row>
    <row r="92">
      <c r="A92" s="5" t="inlineStr">
        <is>
          <t>EBIT-Wachstum 10J in %</t>
        </is>
      </c>
      <c r="B92" s="5" t="inlineStr">
        <is>
          <t>EBIT Growth 10Y in %</t>
        </is>
      </c>
      <c r="C92" t="n">
        <v>237.53</v>
      </c>
      <c r="D92" t="n">
        <v>233.84</v>
      </c>
      <c r="E92" t="n">
        <v>226.36</v>
      </c>
      <c r="F92" t="n">
        <v>204.07</v>
      </c>
      <c r="G92" t="n">
        <v>-8.210000000000001</v>
      </c>
      <c r="H92" t="inlineStr">
        <is>
          <t>-</t>
        </is>
      </c>
      <c r="I92" t="inlineStr">
        <is>
          <t>-</t>
        </is>
      </c>
      <c r="J92" t="inlineStr">
        <is>
          <t>-</t>
        </is>
      </c>
      <c r="K92" t="inlineStr">
        <is>
          <t>-</t>
        </is>
      </c>
      <c r="L92" t="inlineStr">
        <is>
          <t>-</t>
        </is>
      </c>
      <c r="M92" t="inlineStr">
        <is>
          <t>-</t>
        </is>
      </c>
      <c r="N92" t="inlineStr">
        <is>
          <t>-</t>
        </is>
      </c>
      <c r="O92" t="inlineStr">
        <is>
          <t>-</t>
        </is>
      </c>
      <c r="P92" t="inlineStr">
        <is>
          <t>-</t>
        </is>
      </c>
      <c r="Q92" t="inlineStr">
        <is>
          <t>-</t>
        </is>
      </c>
    </row>
    <row r="93">
      <c r="A93" s="5" t="inlineStr">
        <is>
          <t>Op.Cashflow Wachstum 1J in %</t>
        </is>
      </c>
      <c r="B93" s="5" t="inlineStr">
        <is>
          <t>Op.Cashflow Wachstum 1Y in %</t>
        </is>
      </c>
      <c r="C93" t="n">
        <v>136.5</v>
      </c>
      <c r="D93" t="n">
        <v>-40.23</v>
      </c>
      <c r="E93" t="n">
        <v>-30.86</v>
      </c>
      <c r="F93" t="n">
        <v>132.66</v>
      </c>
      <c r="G93" t="n">
        <v>1.44</v>
      </c>
      <c r="H93" t="n">
        <v>-16.92</v>
      </c>
      <c r="I93" t="n">
        <v>24.2</v>
      </c>
      <c r="J93" t="n">
        <v>-27.09</v>
      </c>
      <c r="K93" t="n">
        <v>-12.7</v>
      </c>
      <c r="L93" t="n">
        <v>-7.96</v>
      </c>
      <c r="M93" t="n">
        <v>114.97</v>
      </c>
      <c r="N93" t="n">
        <v>-42.02</v>
      </c>
      <c r="O93" t="n">
        <v>7.5</v>
      </c>
      <c r="P93" t="n">
        <v>-6.69</v>
      </c>
      <c r="Q93" t="inlineStr">
        <is>
          <t>-</t>
        </is>
      </c>
    </row>
    <row r="94">
      <c r="A94" s="5" t="inlineStr">
        <is>
          <t>Op.Cashflow Wachstum 3J in %</t>
        </is>
      </c>
      <c r="B94" s="5" t="inlineStr">
        <is>
          <t>Op.Cashflow Wachstum 3Y in %</t>
        </is>
      </c>
      <c r="C94" t="n">
        <v>21.8</v>
      </c>
      <c r="D94" t="n">
        <v>20.52</v>
      </c>
      <c r="E94" t="n">
        <v>34.41</v>
      </c>
      <c r="F94" t="n">
        <v>39.06</v>
      </c>
      <c r="G94" t="n">
        <v>2.91</v>
      </c>
      <c r="H94" t="n">
        <v>-6.6</v>
      </c>
      <c r="I94" t="n">
        <v>-5.2</v>
      </c>
      <c r="J94" t="n">
        <v>-15.92</v>
      </c>
      <c r="K94" t="n">
        <v>31.44</v>
      </c>
      <c r="L94" t="n">
        <v>21.66</v>
      </c>
      <c r="M94" t="n">
        <v>26.82</v>
      </c>
      <c r="N94" t="n">
        <v>-13.74</v>
      </c>
      <c r="O94" t="inlineStr">
        <is>
          <t>-</t>
        </is>
      </c>
      <c r="P94" t="inlineStr">
        <is>
          <t>-</t>
        </is>
      </c>
      <c r="Q94" t="inlineStr">
        <is>
          <t>-</t>
        </is>
      </c>
    </row>
    <row r="95">
      <c r="A95" s="5" t="inlineStr">
        <is>
          <t>Op.Cashflow Wachstum 5J in %</t>
        </is>
      </c>
      <c r="B95" s="5" t="inlineStr">
        <is>
          <t>Op.Cashflow Wachstum 5Y in %</t>
        </is>
      </c>
      <c r="C95" t="n">
        <v>39.9</v>
      </c>
      <c r="D95" t="n">
        <v>9.220000000000001</v>
      </c>
      <c r="E95" t="n">
        <v>22.1</v>
      </c>
      <c r="F95" t="n">
        <v>22.86</v>
      </c>
      <c r="G95" t="n">
        <v>-6.21</v>
      </c>
      <c r="H95" t="n">
        <v>-8.09</v>
      </c>
      <c r="I95" t="n">
        <v>18.28</v>
      </c>
      <c r="J95" t="n">
        <v>5.04</v>
      </c>
      <c r="K95" t="n">
        <v>11.96</v>
      </c>
      <c r="L95" t="n">
        <v>13.16</v>
      </c>
      <c r="M95" t="inlineStr">
        <is>
          <t>-</t>
        </is>
      </c>
      <c r="N95" t="inlineStr">
        <is>
          <t>-</t>
        </is>
      </c>
      <c r="O95" t="inlineStr">
        <is>
          <t>-</t>
        </is>
      </c>
      <c r="P95" t="inlineStr">
        <is>
          <t>-</t>
        </is>
      </c>
      <c r="Q95" t="inlineStr">
        <is>
          <t>-</t>
        </is>
      </c>
    </row>
    <row r="96">
      <c r="A96" s="5" t="inlineStr">
        <is>
          <t>Op.Cashflow Wachstum 10J in %</t>
        </is>
      </c>
      <c r="B96" s="5" t="inlineStr">
        <is>
          <t>Op.Cashflow Wachstum 10Y in %</t>
        </is>
      </c>
      <c r="C96" t="n">
        <v>15.9</v>
      </c>
      <c r="D96" t="n">
        <v>13.75</v>
      </c>
      <c r="E96" t="n">
        <v>13.57</v>
      </c>
      <c r="F96" t="n">
        <v>17.41</v>
      </c>
      <c r="G96" t="n">
        <v>3.47</v>
      </c>
      <c r="H96" t="inlineStr">
        <is>
          <t>-</t>
        </is>
      </c>
      <c r="I96" t="inlineStr">
        <is>
          <t>-</t>
        </is>
      </c>
      <c r="J96" t="inlineStr">
        <is>
          <t>-</t>
        </is>
      </c>
      <c r="K96" t="inlineStr">
        <is>
          <t>-</t>
        </is>
      </c>
      <c r="L96" t="inlineStr">
        <is>
          <t>-</t>
        </is>
      </c>
      <c r="M96" t="inlineStr">
        <is>
          <t>-</t>
        </is>
      </c>
      <c r="N96" t="inlineStr">
        <is>
          <t>-</t>
        </is>
      </c>
      <c r="O96" t="inlineStr">
        <is>
          <t>-</t>
        </is>
      </c>
      <c r="P96" t="inlineStr">
        <is>
          <t>-</t>
        </is>
      </c>
      <c r="Q96" t="inlineStr">
        <is>
          <t>-</t>
        </is>
      </c>
    </row>
    <row r="97">
      <c r="A97" s="5" t="inlineStr">
        <is>
          <t>Working Capital in Mio</t>
        </is>
      </c>
      <c r="B97" s="5" t="inlineStr">
        <is>
          <t>Working Capital in M</t>
        </is>
      </c>
      <c r="C97" t="n">
        <v>13064</v>
      </c>
      <c r="D97" t="n">
        <v>19669</v>
      </c>
      <c r="E97" t="n">
        <v>15637</v>
      </c>
      <c r="F97" t="n">
        <v>12744</v>
      </c>
      <c r="G97" t="n">
        <v>22410</v>
      </c>
      <c r="H97" t="n">
        <v>13566</v>
      </c>
      <c r="I97" t="n">
        <v>10085</v>
      </c>
      <c r="J97" t="n">
        <v>17755</v>
      </c>
      <c r="K97" t="n">
        <v>17118</v>
      </c>
      <c r="L97" t="n">
        <v>12342</v>
      </c>
      <c r="M97" t="n">
        <v>11668</v>
      </c>
      <c r="N97" t="n">
        <v>11041</v>
      </c>
      <c r="O97" t="n">
        <v>21013</v>
      </c>
      <c r="P97" t="n">
        <v>15137</v>
      </c>
      <c r="Q97" t="n">
        <v>12928</v>
      </c>
      <c r="R97" t="inlineStr">
        <is>
          <t>-</t>
        </is>
      </c>
    </row>
  </sheetData>
  <pageMargins bottom="1" footer="0.5" header="0.5" left="0.75" right="0.75" top="1"/>
</worksheet>
</file>

<file path=xl/worksheets/sheet81.xml><?xml version="1.0" encoding="utf-8"?>
<worksheet xmlns="http://schemas.openxmlformats.org/spreadsheetml/2006/main">
  <sheetPr>
    <outlinePr summaryBelow="1" summaryRight="1"/>
    <pageSetUpPr/>
  </sheetPr>
  <dimension ref="A1:P91"/>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s>
  <sheetData>
    <row r="1">
      <c r="A1" s="1" t="inlineStr">
        <is>
          <t xml:space="preserve">RSA INSURANCE GROUP </t>
        </is>
      </c>
      <c r="B1" s="2" t="inlineStr">
        <is>
          <t>WKN: A1100M  ISIN: GB00BKKMKR23  US-Symbol:RSAIF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+44-20-7111-7000</t>
        </is>
      </c>
      <c r="G4" t="inlineStr">
        <is>
          <t>27.02.2020</t>
        </is>
      </c>
      <c r="H4" t="inlineStr">
        <is>
          <t>Preliminary Results</t>
        </is>
      </c>
      <c r="J4" t="inlineStr">
        <is>
          <t>Cevian Capital II G.P. Limited</t>
        </is>
      </c>
      <c r="L4" t="inlineStr">
        <is>
          <t>13,50%</t>
        </is>
      </c>
    </row>
    <row r="5">
      <c r="A5" s="5" t="inlineStr">
        <is>
          <t>Ticker</t>
        </is>
      </c>
      <c r="B5" t="inlineStr">
        <is>
          <t>SUA2</t>
        </is>
      </c>
      <c r="C5" s="5" t="inlineStr">
        <is>
          <t>Fax</t>
        </is>
      </c>
      <c r="D5" s="5" t="inlineStr"/>
      <c r="E5" t="inlineStr">
        <is>
          <t>-</t>
        </is>
      </c>
      <c r="G5" t="inlineStr">
        <is>
          <t>27.03.2020</t>
        </is>
      </c>
      <c r="H5" t="inlineStr">
        <is>
          <t>Publication Of Annual Report</t>
        </is>
      </c>
      <c r="J5" t="inlineStr">
        <is>
          <t>Ameriprise Financial</t>
        </is>
      </c>
      <c r="L5" t="inlineStr">
        <is>
          <t>7,46%</t>
        </is>
      </c>
    </row>
    <row r="6">
      <c r="A6" s="5" t="inlineStr">
        <is>
          <t>Gelistet Seit / Listed Since</t>
        </is>
      </c>
      <c r="B6" t="inlineStr">
        <is>
          <t>-</t>
        </is>
      </c>
      <c r="C6" s="5" t="inlineStr">
        <is>
          <t>Internet</t>
        </is>
      </c>
      <c r="D6" s="5" t="inlineStr"/>
      <c r="E6" t="inlineStr">
        <is>
          <t>http://www.rsagroup.com</t>
        </is>
      </c>
      <c r="G6" t="inlineStr">
        <is>
          <t>07.05.2020</t>
        </is>
      </c>
      <c r="H6" t="inlineStr">
        <is>
          <t>Annual General Meeting</t>
        </is>
      </c>
      <c r="J6" t="inlineStr">
        <is>
          <t>BlackRock, Inc.</t>
        </is>
      </c>
      <c r="L6" t="inlineStr">
        <is>
          <t>5,43%</t>
        </is>
      </c>
    </row>
    <row r="7">
      <c r="A7" s="5" t="inlineStr">
        <is>
          <t>Nominalwert / Nominal Value</t>
        </is>
      </c>
      <c r="B7" t="inlineStr">
        <is>
          <t>1,00</t>
        </is>
      </c>
      <c r="C7" s="5" t="inlineStr">
        <is>
          <t>Inv. Relations Telefon / Phone</t>
        </is>
      </c>
      <c r="D7" s="5" t="inlineStr"/>
      <c r="E7" t="inlineStr">
        <is>
          <t>+44-20-7111-7140</t>
        </is>
      </c>
      <c r="J7" t="inlineStr">
        <is>
          <t>Freefloat</t>
        </is>
      </c>
      <c r="L7" t="inlineStr">
        <is>
          <t>73,61%</t>
        </is>
      </c>
    </row>
    <row r="8">
      <c r="A8" s="5" t="inlineStr">
        <is>
          <t>Land / Country</t>
        </is>
      </c>
      <c r="B8" t="inlineStr">
        <is>
          <t>Großbritannien</t>
        </is>
      </c>
      <c r="C8" s="5" t="inlineStr">
        <is>
          <t>Inv. Relations E-Mail</t>
        </is>
      </c>
      <c r="D8" s="5" t="inlineStr"/>
      <c r="E8" t="inlineStr">
        <is>
          <t>investor.relations@gcc.rsagroup.com</t>
        </is>
      </c>
    </row>
    <row r="9">
      <c r="A9" s="5" t="inlineStr">
        <is>
          <t>Währung / Currency</t>
        </is>
      </c>
      <c r="B9" t="inlineStr">
        <is>
          <t>GBP</t>
        </is>
      </c>
      <c r="C9" s="5" t="inlineStr">
        <is>
          <t>Kontaktperson / Contact Person</t>
        </is>
      </c>
      <c r="D9" s="5" t="inlineStr"/>
      <c r="E9" t="inlineStr">
        <is>
          <t>Rupert Taylor Rea</t>
        </is>
      </c>
    </row>
    <row r="10">
      <c r="A10" s="5" t="inlineStr">
        <is>
          <t>Branche / Industry</t>
        </is>
      </c>
      <c r="B10" t="inlineStr">
        <is>
          <t>Insurance</t>
        </is>
      </c>
      <c r="C10" s="5" t="inlineStr"/>
      <c r="D10" s="5" t="inlineStr"/>
    </row>
    <row r="11">
      <c r="A11" s="5" t="inlineStr">
        <is>
          <t>Sektor / Sector</t>
        </is>
      </c>
      <c r="B11" t="inlineStr">
        <is>
          <t>Financial Sector</t>
        </is>
      </c>
    </row>
    <row r="12">
      <c r="A12" s="5" t="inlineStr">
        <is>
          <t>Typ / Genre</t>
        </is>
      </c>
      <c r="B12" t="inlineStr">
        <is>
          <t>Stammaktie</t>
        </is>
      </c>
    </row>
    <row r="13">
      <c r="A13" s="5" t="inlineStr">
        <is>
          <t>Adresse / Address</t>
        </is>
      </c>
      <c r="B13" t="inlineStr">
        <is>
          <t>RSA Insurance Group plc20 Fenchurch Street  UK-London EC3M 3AU</t>
        </is>
      </c>
    </row>
    <row r="14">
      <c r="A14" s="5" t="inlineStr">
        <is>
          <t>Management</t>
        </is>
      </c>
      <c r="B14" t="inlineStr">
        <is>
          <t>Stephen Hester, Charlotte Jones, Scott Egan, Karen Caddick, Ralph Daals, Charlotte Heiss, William McDonnell, Ken Norgrove, Martin Thompson, Nathan Williams</t>
        </is>
      </c>
    </row>
    <row r="15">
      <c r="A15" s="5" t="inlineStr">
        <is>
          <t>Aufsichtsrat / Board</t>
        </is>
      </c>
      <c r="B15" t="inlineStr">
        <is>
          <t>Martin Scicluna, Stephen Hester, Alastair Barbour, Sonia Baxendale, Kath Cates, Enrico Cucchiani, Scott Egan, Charlotte Jones, Martin Strobel</t>
        </is>
      </c>
    </row>
    <row r="16">
      <c r="A16" s="5" t="inlineStr">
        <is>
          <t>Beschreibung</t>
        </is>
      </c>
      <c r="B16" t="inlineStr">
        <is>
          <t>RSA Insurance Group plc (ehem. Royal &amp; SunAlliance) ist ein britisches Versicherungsunternehmen. Die Gesellschaft bietet ein breites Spektrum an Versicherungsprodukten und Dienstleistungen sowohl für Privatpersonen als auch für Unternehmen an. Die Produktpalette beinhaltet für Privatpersonen unter anderem die Bereiche Hausrat, Gebäude, Unfall, Kraftfahrzeug, Immobilien, Haustiere, Leben und Vorsorge wie auch Reisen. Für Unternehmen werden spezielle Versicherungen für die Fachbereiche wie Marine, erneuerbare Energien, Bau- und Engineering sowie die Abdeckung gegen handelsübliche Risiken wie Diebstahl, Fahrzeug- und Flottenversicherung, Berufshaftpflicht und Reisentschädigungen angeboten. Spezielle Versicherungsprogramm und kundenspezifisches Risikomanagement für grosse Unternehmen ergänzen das Produktangebot. RSA Insurance Group plc vermarktet ihre Produkte über unabhängige Vermittler, Makler sowie direkt über Telefon, Internet oder den Postweg. RSA’s Hauptabsatzmärkte sind Grossbritannien und Irland, Skandinavien und Kanada. Die Gesellschaft wurde bereits 1710 gegründet und ist heute einer der führenden, global agierenden Versicherungskonzerne Grossbritanniens wie auch weltweit mit Hauptsitz in London, UK. Copyright 2014 FINANCE BASE AG</t>
        </is>
      </c>
    </row>
    <row r="17">
      <c r="A17" s="5" t="inlineStr">
        <is>
          <t>Profile</t>
        </is>
      </c>
      <c r="B17" t="inlineStr">
        <is>
          <t>RSA Insurance Group plc (formerly. Royal &amp; SunAlliance) is a British insurance company. The company offers a wide range of insurance products and services for both individuals and for businesses. The product range includes for individuals, among others, the areas of household items, building, accident, automobile, real estate, pets, life and retirement as well as travel. For companies special insurance for specialist areas such as marine, renewable energy, construction and engineering, as well as cover against commercial risks such as theft, vehicle and fleet insurance, professional liability and rice compensation offered. Special insurance program and customized risk management for large companies complement the product range. RSA Insurance Group plc sells its products through independent agents, brokers as well as directly via telephone, Internet or mail. RSA's main markets are the UK and Ireland, Scandinavia and Canada. The company was founded in 1710 and is now one of the leading global insurance groups the UK and around the world, headquartered in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Gesamtertrag</t>
        </is>
      </c>
      <c r="B20" s="5" t="inlineStr">
        <is>
          <t>Total Income</t>
        </is>
      </c>
      <c r="C20" t="inlineStr">
        <is>
          <t>-</t>
        </is>
      </c>
      <c r="D20" t="inlineStr">
        <is>
          <t>-</t>
        </is>
      </c>
      <c r="E20" t="inlineStr">
        <is>
          <t>-</t>
        </is>
      </c>
      <c r="F20" t="inlineStr">
        <is>
          <t>-</t>
        </is>
      </c>
      <c r="G20" t="inlineStr">
        <is>
          <t>-</t>
        </is>
      </c>
      <c r="H20" t="inlineStr">
        <is>
          <t>-</t>
        </is>
      </c>
      <c r="I20" t="inlineStr">
        <is>
          <t>-</t>
        </is>
      </c>
      <c r="J20" t="inlineStr">
        <is>
          <t>-</t>
        </is>
      </c>
      <c r="K20" t="inlineStr">
        <is>
          <t>-</t>
        </is>
      </c>
      <c r="L20" t="inlineStr">
        <is>
          <t>-</t>
        </is>
      </c>
      <c r="M20" t="inlineStr">
        <is>
          <t>-</t>
        </is>
      </c>
      <c r="N20" t="inlineStr">
        <is>
          <t>-</t>
        </is>
      </c>
      <c r="O20" t="inlineStr">
        <is>
          <t>-</t>
        </is>
      </c>
      <c r="P20" t="inlineStr">
        <is>
          <t>-</t>
        </is>
      </c>
    </row>
    <row r="21">
      <c r="A21" s="5" t="inlineStr">
        <is>
          <t>Operatives Ergebnis (EBIT)</t>
        </is>
      </c>
      <c r="B21" s="5" t="inlineStr">
        <is>
          <t>EBIT Earning Before Interest &amp; Tax</t>
        </is>
      </c>
      <c r="C21" t="n">
        <v>537</v>
      </c>
      <c r="D21" t="n">
        <v>506</v>
      </c>
      <c r="E21" t="n">
        <v>481</v>
      </c>
      <c r="F21" t="n">
        <v>473</v>
      </c>
      <c r="G21" t="n">
        <v>208</v>
      </c>
      <c r="H21" t="n">
        <v>183</v>
      </c>
      <c r="I21" t="n">
        <v>-117</v>
      </c>
      <c r="J21" t="n">
        <v>600</v>
      </c>
      <c r="K21" t="n">
        <v>722</v>
      </c>
      <c r="L21" t="n">
        <v>598</v>
      </c>
      <c r="M21" t="n">
        <v>695</v>
      </c>
      <c r="N21" t="n">
        <v>867</v>
      </c>
      <c r="O21" t="n">
        <v>796</v>
      </c>
      <c r="P21" t="n">
        <v>796</v>
      </c>
    </row>
    <row r="22">
      <c r="A22" s="5" t="inlineStr">
        <is>
          <t>Finanzergebnis</t>
        </is>
      </c>
      <c r="B22" s="5" t="inlineStr">
        <is>
          <t>Financial Result</t>
        </is>
      </c>
      <c r="C22" t="n">
        <v>-45</v>
      </c>
      <c r="D22" t="n">
        <v>-26</v>
      </c>
      <c r="E22" t="n">
        <v>-33</v>
      </c>
      <c r="F22" t="n">
        <v>-372</v>
      </c>
      <c r="G22" t="n">
        <v>-102</v>
      </c>
      <c r="H22" t="n">
        <v>-123</v>
      </c>
      <c r="I22" t="n">
        <v>-127</v>
      </c>
      <c r="J22" t="n">
        <v>-121</v>
      </c>
      <c r="K22" t="n">
        <v>-109</v>
      </c>
      <c r="L22" t="n">
        <v>-124</v>
      </c>
      <c r="M22" t="n">
        <v>-141</v>
      </c>
      <c r="N22" t="n">
        <v>-108</v>
      </c>
      <c r="O22" t="n">
        <v>-126</v>
      </c>
      <c r="P22" t="n">
        <v>-126</v>
      </c>
    </row>
    <row r="23">
      <c r="A23" s="5" t="inlineStr">
        <is>
          <t>Ergebnis vor Steuer (EBT)</t>
        </is>
      </c>
      <c r="B23" s="5" t="inlineStr">
        <is>
          <t>EBT Earning Before Tax</t>
        </is>
      </c>
      <c r="C23" t="n">
        <v>492</v>
      </c>
      <c r="D23" t="n">
        <v>480</v>
      </c>
      <c r="E23" t="n">
        <v>448</v>
      </c>
      <c r="F23" t="n">
        <v>101</v>
      </c>
      <c r="G23" t="n">
        <v>106</v>
      </c>
      <c r="H23" t="n">
        <v>60</v>
      </c>
      <c r="I23" t="n">
        <v>-244</v>
      </c>
      <c r="J23" t="n">
        <v>479</v>
      </c>
      <c r="K23" t="n">
        <v>613</v>
      </c>
      <c r="L23" t="n">
        <v>474</v>
      </c>
      <c r="M23" t="n">
        <v>554</v>
      </c>
      <c r="N23" t="n">
        <v>759</v>
      </c>
      <c r="O23" t="n">
        <v>670</v>
      </c>
      <c r="P23" t="n">
        <v>670</v>
      </c>
    </row>
    <row r="24">
      <c r="A24" s="5" t="inlineStr">
        <is>
          <t>Ergebnis nach Steuer</t>
        </is>
      </c>
      <c r="B24" s="5" t="inlineStr">
        <is>
          <t>Earnings after tax</t>
        </is>
      </c>
      <c r="C24" t="n">
        <v>383</v>
      </c>
      <c r="D24" t="n">
        <v>372</v>
      </c>
      <c r="E24" t="n">
        <v>322</v>
      </c>
      <c r="F24" t="n">
        <v>47</v>
      </c>
      <c r="G24" t="n">
        <v>88</v>
      </c>
      <c r="H24" t="n">
        <v>-122</v>
      </c>
      <c r="I24" t="n">
        <v>-338</v>
      </c>
      <c r="J24" t="n">
        <v>351</v>
      </c>
      <c r="K24" t="n">
        <v>427</v>
      </c>
      <c r="L24" t="n">
        <v>355</v>
      </c>
      <c r="M24" t="n">
        <v>419</v>
      </c>
      <c r="N24" t="n">
        <v>586</v>
      </c>
      <c r="O24" t="n">
        <v>641</v>
      </c>
      <c r="P24" t="n">
        <v>641</v>
      </c>
    </row>
    <row r="25">
      <c r="A25" s="5" t="inlineStr">
        <is>
          <t>Minderheitenanteil</t>
        </is>
      </c>
      <c r="B25" s="5" t="inlineStr">
        <is>
          <t>Minority Share</t>
        </is>
      </c>
      <c r="C25" t="n">
        <v>-24</v>
      </c>
      <c r="D25" t="n">
        <v>-23</v>
      </c>
      <c r="E25" t="n">
        <v>-33</v>
      </c>
      <c r="F25" t="n">
        <v>7</v>
      </c>
      <c r="G25" t="n">
        <v>-9</v>
      </c>
      <c r="H25" t="n">
        <v>-7</v>
      </c>
      <c r="I25" t="n">
        <v>-9</v>
      </c>
      <c r="J25" t="n">
        <v>-7</v>
      </c>
      <c r="K25" t="n">
        <v>-1</v>
      </c>
      <c r="L25" t="n">
        <v>-9</v>
      </c>
      <c r="M25" t="n">
        <v>-1</v>
      </c>
      <c r="N25" t="n">
        <v>-12</v>
      </c>
      <c r="O25" t="n">
        <v>-32</v>
      </c>
      <c r="P25" t="n">
        <v>-32</v>
      </c>
    </row>
    <row r="26">
      <c r="A26" s="5" t="inlineStr">
        <is>
          <t>Jahresüberschuss/-fehlbetrag</t>
        </is>
      </c>
      <c r="B26" s="5" t="inlineStr">
        <is>
          <t>Net Profit</t>
        </is>
      </c>
      <c r="C26" t="n">
        <v>359</v>
      </c>
      <c r="D26" t="n">
        <v>349</v>
      </c>
      <c r="E26" t="n">
        <v>289</v>
      </c>
      <c r="F26" t="n">
        <v>27</v>
      </c>
      <c r="G26" t="n">
        <v>235</v>
      </c>
      <c r="H26" t="n">
        <v>69</v>
      </c>
      <c r="I26" t="n">
        <v>-347</v>
      </c>
      <c r="J26" t="n">
        <v>344</v>
      </c>
      <c r="K26" t="n">
        <v>426</v>
      </c>
      <c r="L26" t="n">
        <v>346</v>
      </c>
      <c r="M26" t="n">
        <v>418</v>
      </c>
      <c r="N26" t="n">
        <v>574</v>
      </c>
      <c r="O26" t="n">
        <v>596</v>
      </c>
      <c r="P26" t="n">
        <v>596</v>
      </c>
    </row>
    <row r="27">
      <c r="A27" s="5" t="inlineStr">
        <is>
          <t>Summe Aktiva</t>
        </is>
      </c>
      <c r="B27" s="5" t="inlineStr">
        <is>
          <t>Total Assets</t>
        </is>
      </c>
      <c r="C27" t="n">
        <v>19962</v>
      </c>
      <c r="D27" t="n">
        <v>20293</v>
      </c>
      <c r="E27" t="n">
        <v>20600</v>
      </c>
      <c r="F27" t="n">
        <v>21139</v>
      </c>
      <c r="G27" t="n">
        <v>20611</v>
      </c>
      <c r="H27" t="n">
        <v>22018</v>
      </c>
      <c r="I27" t="n">
        <v>21930</v>
      </c>
      <c r="J27" t="n">
        <v>22785</v>
      </c>
      <c r="K27" t="n">
        <v>22598</v>
      </c>
      <c r="L27" t="n">
        <v>23104</v>
      </c>
      <c r="M27" t="n">
        <v>22041</v>
      </c>
      <c r="N27" t="n">
        <v>22867</v>
      </c>
      <c r="O27" t="n">
        <v>20593</v>
      </c>
      <c r="P27" t="n">
        <v>20593</v>
      </c>
    </row>
    <row r="28">
      <c r="A28" s="5" t="inlineStr">
        <is>
          <t>Summe Fremdkapital</t>
        </is>
      </c>
      <c r="B28" s="5" t="inlineStr">
        <is>
          <t>Total Liabilities</t>
        </is>
      </c>
      <c r="C28" t="n">
        <v>15620</v>
      </c>
      <c r="D28" t="n">
        <v>16042</v>
      </c>
      <c r="E28" t="n">
        <v>16498</v>
      </c>
      <c r="F28" t="n">
        <v>17292</v>
      </c>
      <c r="G28" t="n">
        <v>16840</v>
      </c>
      <c r="H28" t="n">
        <v>18085</v>
      </c>
      <c r="I28" t="n">
        <v>18916</v>
      </c>
      <c r="J28" t="n">
        <v>18906</v>
      </c>
      <c r="K28" t="n">
        <v>18683</v>
      </c>
      <c r="L28" t="n">
        <v>19209</v>
      </c>
      <c r="M28" t="n">
        <v>18290</v>
      </c>
      <c r="N28" t="n">
        <v>18947</v>
      </c>
      <c r="O28" t="n">
        <v>17449</v>
      </c>
      <c r="P28" t="n">
        <v>17449</v>
      </c>
    </row>
    <row r="29">
      <c r="A29" s="5" t="inlineStr">
        <is>
          <t>Minderheitenanteil</t>
        </is>
      </c>
      <c r="B29" s="5" t="inlineStr">
        <is>
          <t>Minority Share</t>
        </is>
      </c>
      <c r="C29" t="n">
        <v>173</v>
      </c>
      <c r="D29" t="n">
        <v>168</v>
      </c>
      <c r="E29" t="n">
        <v>152</v>
      </c>
      <c r="F29" t="n">
        <v>132</v>
      </c>
      <c r="G29" t="n">
        <v>129</v>
      </c>
      <c r="H29" t="n">
        <v>108</v>
      </c>
      <c r="I29" t="n">
        <v>121</v>
      </c>
      <c r="J29" t="n">
        <v>129</v>
      </c>
      <c r="K29" t="n">
        <v>114</v>
      </c>
      <c r="L29" t="n">
        <v>129</v>
      </c>
      <c r="M29" t="n">
        <v>97</v>
      </c>
      <c r="N29" t="n">
        <v>81</v>
      </c>
      <c r="O29" t="n">
        <v>67</v>
      </c>
      <c r="P29" t="n">
        <v>67</v>
      </c>
    </row>
    <row r="30">
      <c r="A30" s="5" t="inlineStr">
        <is>
          <t>Summe Eigenkapital</t>
        </is>
      </c>
      <c r="B30" s="5" t="inlineStr">
        <is>
          <t>Equity</t>
        </is>
      </c>
      <c r="C30" t="n">
        <v>4169</v>
      </c>
      <c r="D30" t="n">
        <v>4083</v>
      </c>
      <c r="E30" t="n">
        <v>3653</v>
      </c>
      <c r="F30" t="n">
        <v>3715</v>
      </c>
      <c r="G30" t="n">
        <v>3642</v>
      </c>
      <c r="H30" t="n">
        <v>3825</v>
      </c>
      <c r="I30" t="n">
        <v>2893</v>
      </c>
      <c r="J30" t="n">
        <v>3750</v>
      </c>
      <c r="K30" t="n">
        <v>3801</v>
      </c>
      <c r="L30" t="n">
        <v>3766</v>
      </c>
      <c r="M30" t="n">
        <v>3491</v>
      </c>
      <c r="N30" t="n">
        <v>3839</v>
      </c>
      <c r="O30" t="n">
        <v>3077</v>
      </c>
      <c r="P30" t="n">
        <v>3077</v>
      </c>
    </row>
    <row r="31">
      <c r="A31" s="5" t="inlineStr">
        <is>
          <t>Summe Passiva</t>
        </is>
      </c>
      <c r="B31" s="5" t="inlineStr">
        <is>
          <t>Liabilities &amp; Shareholder Equity</t>
        </is>
      </c>
      <c r="C31" t="n">
        <v>19962</v>
      </c>
      <c r="D31" t="n">
        <v>20293</v>
      </c>
      <c r="E31" t="n">
        <v>20600</v>
      </c>
      <c r="F31" t="n">
        <v>21139</v>
      </c>
      <c r="G31" t="n">
        <v>20611</v>
      </c>
      <c r="H31" t="n">
        <v>22018</v>
      </c>
      <c r="I31" t="n">
        <v>21930</v>
      </c>
      <c r="J31" t="n">
        <v>22785</v>
      </c>
      <c r="K31" t="n">
        <v>22598</v>
      </c>
      <c r="L31" t="n">
        <v>23104</v>
      </c>
      <c r="M31" t="n">
        <v>22041</v>
      </c>
      <c r="N31" t="n">
        <v>22867</v>
      </c>
      <c r="O31" t="n">
        <v>20593</v>
      </c>
      <c r="P31" t="n">
        <v>20593</v>
      </c>
    </row>
    <row r="32">
      <c r="A32" s="5" t="inlineStr">
        <is>
          <t>Mio.Aktien im Umlauf</t>
        </is>
      </c>
      <c r="B32" s="5" t="inlineStr">
        <is>
          <t>Million shares outstanding</t>
        </is>
      </c>
      <c r="C32" t="n">
        <v>1157</v>
      </c>
      <c r="D32" t="n">
        <v>1152</v>
      </c>
      <c r="E32" t="n">
        <v>1148</v>
      </c>
      <c r="F32" t="n">
        <v>1145</v>
      </c>
      <c r="G32" t="n">
        <v>1142</v>
      </c>
      <c r="H32" t="n">
        <v>1141</v>
      </c>
      <c r="I32" t="n">
        <v>1137</v>
      </c>
      <c r="J32" t="inlineStr">
        <is>
          <t>-</t>
        </is>
      </c>
      <c r="K32" t="inlineStr">
        <is>
          <t>-</t>
        </is>
      </c>
      <c r="L32" t="inlineStr">
        <is>
          <t>-</t>
        </is>
      </c>
      <c r="M32" t="inlineStr">
        <is>
          <t>-</t>
        </is>
      </c>
      <c r="N32" t="inlineStr">
        <is>
          <t>-</t>
        </is>
      </c>
      <c r="O32" t="inlineStr">
        <is>
          <t>-</t>
        </is>
      </c>
      <c r="P32" t="inlineStr">
        <is>
          <t>-</t>
        </is>
      </c>
    </row>
    <row r="33">
      <c r="A33" s="5" t="inlineStr">
        <is>
          <t>Mio.Aktien im Umlauf</t>
        </is>
      </c>
      <c r="B33" s="5" t="inlineStr">
        <is>
          <t>Million shares outstanding</t>
        </is>
      </c>
      <c r="C33" t="n">
        <v>1032</v>
      </c>
      <c r="D33" t="n">
        <v>1027</v>
      </c>
      <c r="E33" t="n">
        <v>1023</v>
      </c>
      <c r="F33" t="n">
        <v>1020</v>
      </c>
      <c r="G33" t="n">
        <v>1017</v>
      </c>
      <c r="H33" t="n">
        <v>1016</v>
      </c>
      <c r="I33" t="n">
        <v>1012</v>
      </c>
      <c r="J33" t="inlineStr">
        <is>
          <t>-</t>
        </is>
      </c>
      <c r="K33" t="inlineStr">
        <is>
          <t>-</t>
        </is>
      </c>
      <c r="L33" t="inlineStr">
        <is>
          <t>-</t>
        </is>
      </c>
      <c r="M33" t="inlineStr">
        <is>
          <t>-</t>
        </is>
      </c>
      <c r="N33" t="inlineStr">
        <is>
          <t>-</t>
        </is>
      </c>
      <c r="O33" t="inlineStr">
        <is>
          <t>-</t>
        </is>
      </c>
      <c r="P33" t="inlineStr">
        <is>
          <t>-</t>
        </is>
      </c>
    </row>
    <row r="34">
      <c r="A34" s="5" t="inlineStr">
        <is>
          <t>Gezeichnetes Kapital (in Mio.)</t>
        </is>
      </c>
      <c r="B34" s="5" t="inlineStr">
        <is>
          <t>Subscribed Capital in M</t>
        </is>
      </c>
      <c r="C34" t="n">
        <v>1157</v>
      </c>
      <c r="D34" t="n">
        <v>1152</v>
      </c>
      <c r="E34" t="n">
        <v>1148</v>
      </c>
      <c r="F34" t="n">
        <v>1145</v>
      </c>
      <c r="G34" t="n">
        <v>1017</v>
      </c>
      <c r="H34" t="n">
        <v>1015</v>
      </c>
      <c r="I34" t="n">
        <v>1012</v>
      </c>
      <c r="J34" t="n">
        <v>989</v>
      </c>
      <c r="K34" t="n">
        <v>971</v>
      </c>
      <c r="L34" t="inlineStr">
        <is>
          <t>-</t>
        </is>
      </c>
      <c r="M34" t="inlineStr">
        <is>
          <t>-</t>
        </is>
      </c>
      <c r="N34" t="inlineStr">
        <is>
          <t>-</t>
        </is>
      </c>
      <c r="O34" t="inlineStr">
        <is>
          <t>-</t>
        </is>
      </c>
      <c r="P34" t="inlineStr">
        <is>
          <t>-</t>
        </is>
      </c>
    </row>
    <row r="35">
      <c r="A35" s="5" t="inlineStr">
        <is>
          <t>Ergebnis je Aktie (brutto)</t>
        </is>
      </c>
      <c r="B35" s="5" t="inlineStr">
        <is>
          <t>Earnings per share</t>
        </is>
      </c>
      <c r="C35" t="n">
        <v>0.43</v>
      </c>
      <c r="D35" t="n">
        <v>0.42</v>
      </c>
      <c r="E35" t="n">
        <v>0.39</v>
      </c>
      <c r="F35" t="n">
        <v>0.09</v>
      </c>
      <c r="G35" t="n">
        <v>0.09</v>
      </c>
      <c r="H35" t="n">
        <v>0.05</v>
      </c>
      <c r="I35" t="n">
        <v>-0.21</v>
      </c>
      <c r="J35" t="inlineStr">
        <is>
          <t>-</t>
        </is>
      </c>
      <c r="K35" t="inlineStr">
        <is>
          <t>-</t>
        </is>
      </c>
      <c r="L35" t="inlineStr">
        <is>
          <t>-</t>
        </is>
      </c>
      <c r="M35" t="inlineStr">
        <is>
          <t>-</t>
        </is>
      </c>
      <c r="N35" t="inlineStr">
        <is>
          <t>-</t>
        </is>
      </c>
      <c r="O35" t="inlineStr">
        <is>
          <t>-</t>
        </is>
      </c>
      <c r="P35" t="inlineStr">
        <is>
          <t>-</t>
        </is>
      </c>
    </row>
    <row r="36">
      <c r="A36" s="5" t="inlineStr">
        <is>
          <t>Ergebnis je Aktie (unverwässert)</t>
        </is>
      </c>
      <c r="B36" s="5" t="inlineStr">
        <is>
          <t>Basic Earnings per share</t>
        </is>
      </c>
      <c r="C36" t="n">
        <v>0.33</v>
      </c>
      <c r="D36" t="n">
        <v>0.32</v>
      </c>
      <c r="E36" t="n">
        <v>0.26</v>
      </c>
      <c r="F36" t="n">
        <v>0.018</v>
      </c>
      <c r="G36" t="n">
        <v>0.22</v>
      </c>
      <c r="H36" t="n">
        <v>0.06</v>
      </c>
      <c r="I36" t="n">
        <v>-0.44</v>
      </c>
      <c r="J36" t="n">
        <v>0.5</v>
      </c>
      <c r="K36" t="n">
        <v>0.6</v>
      </c>
      <c r="L36" t="n">
        <v>0.5</v>
      </c>
      <c r="M36" t="n">
        <v>0.6</v>
      </c>
      <c r="N36" t="n">
        <v>0.75</v>
      </c>
      <c r="O36" t="n">
        <v>0.95</v>
      </c>
      <c r="P36" t="n">
        <v>0.95</v>
      </c>
    </row>
    <row r="37">
      <c r="A37" s="5" t="inlineStr">
        <is>
          <t>Ergebnis je Aktie (verwässert)</t>
        </is>
      </c>
      <c r="B37" s="5" t="inlineStr">
        <is>
          <t>Diluted Earnings per share</t>
        </is>
      </c>
      <c r="C37" t="n">
        <v>0.33</v>
      </c>
      <c r="D37" t="n">
        <v>0.32</v>
      </c>
      <c r="E37" t="n">
        <v>0.26</v>
      </c>
      <c r="F37" t="n">
        <v>0.018</v>
      </c>
      <c r="G37" t="n">
        <v>0.22</v>
      </c>
      <c r="H37" t="n">
        <v>0.06</v>
      </c>
      <c r="I37" t="n">
        <v>-0.44</v>
      </c>
      <c r="J37" t="n">
        <v>0.45</v>
      </c>
      <c r="K37" t="n">
        <v>0.6</v>
      </c>
      <c r="L37" t="n">
        <v>0.5</v>
      </c>
      <c r="M37" t="n">
        <v>0.6</v>
      </c>
      <c r="N37" t="n">
        <v>0.75</v>
      </c>
      <c r="O37" t="n">
        <v>0.95</v>
      </c>
      <c r="P37" t="n">
        <v>0.95</v>
      </c>
    </row>
    <row r="38">
      <c r="A38" s="5" t="inlineStr">
        <is>
          <t>Dividende je Aktie</t>
        </is>
      </c>
      <c r="B38" s="5" t="inlineStr">
        <is>
          <t>Dividend per share</t>
        </is>
      </c>
      <c r="C38" t="n">
        <v>0.075</v>
      </c>
      <c r="D38" t="n">
        <v>0.21</v>
      </c>
      <c r="E38" t="n">
        <v>0.2</v>
      </c>
      <c r="F38" t="n">
        <v>0.16</v>
      </c>
      <c r="G38" t="n">
        <v>0.11</v>
      </c>
      <c r="H38" t="n">
        <v>0.02</v>
      </c>
      <c r="I38" t="n">
        <v>0.1</v>
      </c>
      <c r="J38" t="n">
        <v>0.35</v>
      </c>
      <c r="K38" t="n">
        <v>0.45</v>
      </c>
      <c r="L38" t="n">
        <v>0.45</v>
      </c>
      <c r="M38" t="n">
        <v>0.4</v>
      </c>
      <c r="N38" t="n">
        <v>0.4</v>
      </c>
      <c r="O38" t="n">
        <v>0.35</v>
      </c>
      <c r="P38" t="n">
        <v>0.35</v>
      </c>
    </row>
    <row r="39">
      <c r="A39" s="5" t="inlineStr">
        <is>
          <t>Dividendenausschüttung in Mio</t>
        </is>
      </c>
      <c r="B39" s="5" t="inlineStr">
        <is>
          <t>Dividend Payment in M</t>
        </is>
      </c>
      <c r="C39" t="inlineStr">
        <is>
          <t>-</t>
        </is>
      </c>
      <c r="D39" t="inlineStr">
        <is>
          <t>-</t>
        </is>
      </c>
      <c r="E39" t="inlineStr">
        <is>
          <t>-</t>
        </is>
      </c>
      <c r="F39" t="inlineStr">
        <is>
          <t>-</t>
        </is>
      </c>
      <c r="G39" t="inlineStr">
        <is>
          <t>-</t>
        </is>
      </c>
      <c r="H39" t="inlineStr">
        <is>
          <t>-</t>
        </is>
      </c>
      <c r="I39" t="inlineStr">
        <is>
          <t>-</t>
        </is>
      </c>
      <c r="J39" t="inlineStr">
        <is>
          <t>-</t>
        </is>
      </c>
      <c r="K39" t="inlineStr">
        <is>
          <t>-</t>
        </is>
      </c>
      <c r="L39" t="inlineStr">
        <is>
          <t>-</t>
        </is>
      </c>
      <c r="M39" t="inlineStr">
        <is>
          <t>-</t>
        </is>
      </c>
      <c r="N39" t="inlineStr">
        <is>
          <t>-</t>
        </is>
      </c>
      <c r="O39" t="inlineStr">
        <is>
          <t>-</t>
        </is>
      </c>
      <c r="P39" t="inlineStr">
        <is>
          <t>-</t>
        </is>
      </c>
    </row>
    <row r="40">
      <c r="A40" s="5" t="inlineStr">
        <is>
          <t>Ertrag</t>
        </is>
      </c>
      <c r="B40" s="5" t="inlineStr">
        <is>
          <t>Income</t>
        </is>
      </c>
      <c r="C40" t="n">
        <v>5.96</v>
      </c>
      <c r="D40" t="n">
        <v>6.09</v>
      </c>
      <c r="E40" t="n">
        <v>6.19</v>
      </c>
      <c r="F40" t="n">
        <v>5.99</v>
      </c>
      <c r="G40" t="n">
        <v>5.85</v>
      </c>
      <c r="H40" t="n">
        <v>7.26</v>
      </c>
      <c r="I40" t="n">
        <v>8.140000000000001</v>
      </c>
      <c r="J40" t="inlineStr">
        <is>
          <t>-</t>
        </is>
      </c>
      <c r="K40" t="inlineStr">
        <is>
          <t>-</t>
        </is>
      </c>
      <c r="L40" t="inlineStr">
        <is>
          <t>-</t>
        </is>
      </c>
      <c r="M40" t="inlineStr">
        <is>
          <t>-</t>
        </is>
      </c>
      <c r="N40" t="inlineStr">
        <is>
          <t>-</t>
        </is>
      </c>
      <c r="O40" t="inlineStr">
        <is>
          <t>-</t>
        </is>
      </c>
      <c r="P40" t="inlineStr">
        <is>
          <t>-</t>
        </is>
      </c>
    </row>
    <row r="41">
      <c r="A41" s="5" t="inlineStr">
        <is>
          <t>Buchwert je Aktie</t>
        </is>
      </c>
      <c r="B41" s="5" t="inlineStr">
        <is>
          <t>Book value per share</t>
        </is>
      </c>
      <c r="C41" t="n">
        <v>3.6</v>
      </c>
      <c r="D41" t="n">
        <v>3.54</v>
      </c>
      <c r="E41" t="n">
        <v>3.18</v>
      </c>
      <c r="F41" t="n">
        <v>3.25</v>
      </c>
      <c r="G41" t="n">
        <v>3.19</v>
      </c>
      <c r="H41" t="n">
        <v>3.35</v>
      </c>
      <c r="I41" t="n">
        <v>2.54</v>
      </c>
      <c r="J41" t="inlineStr">
        <is>
          <t>-</t>
        </is>
      </c>
      <c r="K41" t="inlineStr">
        <is>
          <t>-</t>
        </is>
      </c>
      <c r="L41" t="inlineStr">
        <is>
          <t>-</t>
        </is>
      </c>
      <c r="M41" t="inlineStr">
        <is>
          <t>-</t>
        </is>
      </c>
      <c r="N41" t="inlineStr">
        <is>
          <t>-</t>
        </is>
      </c>
      <c r="O41" t="inlineStr">
        <is>
          <t>-</t>
        </is>
      </c>
      <c r="P41" t="inlineStr">
        <is>
          <t>-</t>
        </is>
      </c>
    </row>
    <row r="42">
      <c r="A42" s="5" t="inlineStr">
        <is>
          <t>Cashflow je Aktie</t>
        </is>
      </c>
      <c r="B42" s="5" t="inlineStr">
        <is>
          <t>Cashflow per share</t>
        </is>
      </c>
      <c r="C42" t="n">
        <v>0.41</v>
      </c>
      <c r="D42" t="n">
        <v>0.16</v>
      </c>
      <c r="E42" t="n">
        <v>0.32</v>
      </c>
      <c r="F42" t="n">
        <v>-0.03</v>
      </c>
      <c r="G42" t="n">
        <v>0.28</v>
      </c>
      <c r="H42" t="n">
        <v>0.2</v>
      </c>
      <c r="I42" t="n">
        <v>0.4</v>
      </c>
      <c r="J42" t="inlineStr">
        <is>
          <t>-</t>
        </is>
      </c>
      <c r="K42" t="inlineStr">
        <is>
          <t>-</t>
        </is>
      </c>
      <c r="L42" t="inlineStr">
        <is>
          <t>-</t>
        </is>
      </c>
      <c r="M42" t="inlineStr">
        <is>
          <t>-</t>
        </is>
      </c>
      <c r="N42" t="inlineStr">
        <is>
          <t>-</t>
        </is>
      </c>
      <c r="O42" t="inlineStr">
        <is>
          <t>-</t>
        </is>
      </c>
      <c r="P42" t="inlineStr">
        <is>
          <t>-</t>
        </is>
      </c>
    </row>
    <row r="43">
      <c r="A43" s="5" t="inlineStr">
        <is>
          <t>Bilanzsumme je Aktie</t>
        </is>
      </c>
      <c r="B43" s="5" t="inlineStr">
        <is>
          <t>Total assets per share</t>
        </is>
      </c>
      <c r="C43" t="n">
        <v>17.25</v>
      </c>
      <c r="D43" t="n">
        <v>17.62</v>
      </c>
      <c r="E43" t="n">
        <v>17.95</v>
      </c>
      <c r="F43" t="n">
        <v>18.47</v>
      </c>
      <c r="G43" t="n">
        <v>18.05</v>
      </c>
      <c r="H43" t="n">
        <v>19.31</v>
      </c>
      <c r="I43" t="n">
        <v>19.29</v>
      </c>
      <c r="J43" t="inlineStr">
        <is>
          <t>-</t>
        </is>
      </c>
      <c r="K43" t="inlineStr">
        <is>
          <t>-</t>
        </is>
      </c>
      <c r="L43" t="inlineStr">
        <is>
          <t>-</t>
        </is>
      </c>
      <c r="M43" t="inlineStr">
        <is>
          <t>-</t>
        </is>
      </c>
      <c r="N43" t="inlineStr">
        <is>
          <t>-</t>
        </is>
      </c>
      <c r="O43" t="inlineStr">
        <is>
          <t>-</t>
        </is>
      </c>
      <c r="P43" t="inlineStr">
        <is>
          <t>-</t>
        </is>
      </c>
    </row>
    <row r="44">
      <c r="A44" s="5" t="inlineStr">
        <is>
          <t>Personal am Ende des Jahres</t>
        </is>
      </c>
      <c r="B44" s="5" t="inlineStr">
        <is>
          <t>Staff at the end of year</t>
        </is>
      </c>
      <c r="C44" t="n">
        <v>12654</v>
      </c>
      <c r="D44" t="n">
        <v>12646</v>
      </c>
      <c r="E44" t="n">
        <v>13363</v>
      </c>
      <c r="F44" t="n">
        <v>14428</v>
      </c>
      <c r="G44" t="n">
        <v>18387</v>
      </c>
      <c r="H44" t="n">
        <v>21973</v>
      </c>
      <c r="I44" t="n">
        <v>23872</v>
      </c>
      <c r="J44" t="n">
        <v>23824</v>
      </c>
      <c r="K44" t="n">
        <v>23240</v>
      </c>
      <c r="L44" t="n">
        <v>22078</v>
      </c>
      <c r="M44" t="n">
        <v>22686</v>
      </c>
      <c r="N44" t="n">
        <v>22464</v>
      </c>
      <c r="O44" t="n">
        <v>22553</v>
      </c>
      <c r="P44" t="n">
        <v>22553</v>
      </c>
    </row>
    <row r="45">
      <c r="A45" s="5" t="inlineStr">
        <is>
          <t>Personalaufwand in Mio. GBP</t>
        </is>
      </c>
      <c r="B45" s="5" t="inlineStr"/>
      <c r="C45" t="n">
        <v>731</v>
      </c>
      <c r="D45" t="n">
        <v>747</v>
      </c>
      <c r="E45" t="n">
        <v>782</v>
      </c>
      <c r="F45" t="n">
        <v>804</v>
      </c>
      <c r="G45" t="n">
        <v>948</v>
      </c>
      <c r="H45" t="n">
        <v>1101</v>
      </c>
      <c r="I45" t="n">
        <v>1215</v>
      </c>
      <c r="J45" t="n">
        <v>1137</v>
      </c>
      <c r="K45" t="n">
        <v>1115</v>
      </c>
      <c r="L45" t="n">
        <v>1053</v>
      </c>
      <c r="M45" t="n">
        <v>1004</v>
      </c>
      <c r="N45" t="n">
        <v>922</v>
      </c>
      <c r="O45" t="n">
        <v>793</v>
      </c>
      <c r="P45" t="n">
        <v>793</v>
      </c>
    </row>
    <row r="46">
      <c r="A46" s="5" t="inlineStr">
        <is>
          <t>Aufwand je Mitarbeiter in GBP</t>
        </is>
      </c>
      <c r="B46" s="5" t="inlineStr"/>
      <c r="C46" t="n">
        <v>57768</v>
      </c>
      <c r="D46" t="n">
        <v>59070</v>
      </c>
      <c r="E46" t="n">
        <v>58520</v>
      </c>
      <c r="F46" t="n">
        <v>55725</v>
      </c>
      <c r="G46" t="n">
        <v>51558</v>
      </c>
      <c r="H46" t="n">
        <v>50107</v>
      </c>
      <c r="I46" t="n">
        <v>50896</v>
      </c>
      <c r="J46" t="n">
        <v>47725</v>
      </c>
      <c r="K46" t="n">
        <v>47978</v>
      </c>
      <c r="L46" t="n">
        <v>47695</v>
      </c>
      <c r="M46" t="n">
        <v>44256</v>
      </c>
      <c r="N46" t="n">
        <v>41043</v>
      </c>
      <c r="O46" t="n">
        <v>35162</v>
      </c>
      <c r="P46" t="n">
        <v>35162</v>
      </c>
    </row>
    <row r="47">
      <c r="A47" s="5" t="inlineStr">
        <is>
          <t>Ertrag je Mitarbeiter in GBP</t>
        </is>
      </c>
      <c r="B47" s="5" t="inlineStr"/>
      <c r="C47" t="n">
        <v>545124</v>
      </c>
      <c r="D47" t="n">
        <v>554958</v>
      </c>
      <c r="E47" t="n">
        <v>531692</v>
      </c>
      <c r="F47" t="n">
        <v>475256</v>
      </c>
      <c r="G47" t="n">
        <v>363463</v>
      </c>
      <c r="H47" t="n">
        <v>376644</v>
      </c>
      <c r="I47" t="n">
        <v>387818</v>
      </c>
      <c r="J47" t="n">
        <v>371138</v>
      </c>
      <c r="K47" t="n">
        <v>375861</v>
      </c>
      <c r="L47" t="n">
        <v>358909</v>
      </c>
      <c r="M47" t="n">
        <v>328749</v>
      </c>
      <c r="N47" t="n">
        <v>317975</v>
      </c>
      <c r="O47" t="n">
        <v>285062</v>
      </c>
      <c r="P47" t="n">
        <v>285062</v>
      </c>
    </row>
    <row r="48">
      <c r="A48" s="5" t="inlineStr">
        <is>
          <t>Bruttoergebnis je Mitarbeiter in GBP</t>
        </is>
      </c>
      <c r="B48" s="5" t="inlineStr"/>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row>
    <row r="49">
      <c r="A49" s="5" t="inlineStr">
        <is>
          <t>Gewinn je Mitarbeiter in GBP</t>
        </is>
      </c>
      <c r="B49" s="5" t="inlineStr"/>
      <c r="C49" t="n">
        <v>28370</v>
      </c>
      <c r="D49" t="n">
        <v>27598</v>
      </c>
      <c r="E49" t="n">
        <v>21627</v>
      </c>
      <c r="F49" t="n">
        <v>1871</v>
      </c>
      <c r="G49" t="n">
        <v>12781</v>
      </c>
      <c r="H49" t="n">
        <v>3140</v>
      </c>
      <c r="I49" t="n">
        <v>-14536</v>
      </c>
      <c r="J49" t="n">
        <v>14439</v>
      </c>
      <c r="K49" t="n">
        <v>18330</v>
      </c>
      <c r="L49" t="n">
        <v>15672</v>
      </c>
      <c r="M49" t="n">
        <v>18425</v>
      </c>
      <c r="N49" t="n">
        <v>25552</v>
      </c>
      <c r="O49" t="n">
        <v>26427</v>
      </c>
      <c r="P49" t="n">
        <v>26427</v>
      </c>
    </row>
    <row r="50">
      <c r="A50" s="5" t="inlineStr">
        <is>
          <t>KGV (Kurs/Gewinn)</t>
        </is>
      </c>
      <c r="B50" s="5" t="inlineStr">
        <is>
          <t>PE (price/earnings)</t>
        </is>
      </c>
      <c r="C50" t="n">
        <v>17.4</v>
      </c>
      <c r="D50" t="n">
        <v>16.1</v>
      </c>
      <c r="E50" t="n">
        <v>24.1</v>
      </c>
      <c r="F50" t="n">
        <v>323.9</v>
      </c>
      <c r="G50" t="n">
        <v>19.4</v>
      </c>
      <c r="H50" t="n">
        <v>72.5</v>
      </c>
      <c r="I50" t="inlineStr">
        <is>
          <t>-</t>
        </is>
      </c>
      <c r="J50" t="n">
        <v>12.6</v>
      </c>
      <c r="K50" t="n">
        <v>8.800000000000001</v>
      </c>
      <c r="L50" t="n">
        <v>12.5</v>
      </c>
      <c r="M50" t="n">
        <v>10.1</v>
      </c>
      <c r="N50" t="n">
        <v>9.199999999999999</v>
      </c>
      <c r="O50" t="n">
        <v>7.4</v>
      </c>
      <c r="P50" t="n">
        <v>7.4</v>
      </c>
    </row>
    <row r="51">
      <c r="A51" s="5" t="inlineStr">
        <is>
          <t>KUV (Kurs/Umsatz)</t>
        </is>
      </c>
      <c r="B51" s="5" t="inlineStr">
        <is>
          <t>PS (price/sales)</t>
        </is>
      </c>
      <c r="C51" t="n">
        <v>0.95</v>
      </c>
      <c r="D51" t="n">
        <v>0.84</v>
      </c>
      <c r="E51" t="n">
        <v>1.02</v>
      </c>
      <c r="F51" t="n">
        <v>0.97</v>
      </c>
      <c r="G51" t="n">
        <v>0.73</v>
      </c>
      <c r="H51" t="n">
        <v>0.6</v>
      </c>
      <c r="I51" t="n">
        <v>0.72</v>
      </c>
      <c r="J51" t="inlineStr">
        <is>
          <t>-</t>
        </is>
      </c>
      <c r="K51" t="inlineStr">
        <is>
          <t>-</t>
        </is>
      </c>
      <c r="L51" t="inlineStr">
        <is>
          <t>-</t>
        </is>
      </c>
      <c r="M51" t="inlineStr">
        <is>
          <t>-</t>
        </is>
      </c>
      <c r="N51" t="inlineStr">
        <is>
          <t>-</t>
        </is>
      </c>
      <c r="O51" t="inlineStr">
        <is>
          <t>-</t>
        </is>
      </c>
      <c r="P51" t="inlineStr">
        <is>
          <t>-</t>
        </is>
      </c>
    </row>
    <row r="52">
      <c r="A52" s="5" t="inlineStr">
        <is>
          <t>KBV (Kurs/Buchwert)</t>
        </is>
      </c>
      <c r="B52" s="5" t="inlineStr">
        <is>
          <t>PB (price/book value)</t>
        </is>
      </c>
      <c r="C52" t="n">
        <v>1.57</v>
      </c>
      <c r="D52" t="n">
        <v>1.45</v>
      </c>
      <c r="E52" t="n">
        <v>1.99</v>
      </c>
      <c r="F52" t="n">
        <v>1.8</v>
      </c>
      <c r="G52" t="n">
        <v>1.34</v>
      </c>
      <c r="H52" t="n">
        <v>1.3</v>
      </c>
      <c r="I52" t="n">
        <v>2.32</v>
      </c>
      <c r="J52" t="inlineStr">
        <is>
          <t>-</t>
        </is>
      </c>
      <c r="K52" t="inlineStr">
        <is>
          <t>-</t>
        </is>
      </c>
      <c r="L52" t="inlineStr">
        <is>
          <t>-</t>
        </is>
      </c>
      <c r="M52" t="inlineStr">
        <is>
          <t>-</t>
        </is>
      </c>
      <c r="N52" t="inlineStr">
        <is>
          <t>-</t>
        </is>
      </c>
      <c r="O52" t="inlineStr">
        <is>
          <t>-</t>
        </is>
      </c>
      <c r="P52" t="inlineStr">
        <is>
          <t>-</t>
        </is>
      </c>
    </row>
    <row r="53">
      <c r="A53" s="5" t="inlineStr">
        <is>
          <t>KCV (Kurs/Cashflow)</t>
        </is>
      </c>
      <c r="B53" s="5" t="inlineStr">
        <is>
          <t>PC (price/cashflow)</t>
        </is>
      </c>
      <c r="C53" t="n">
        <v>13.7</v>
      </c>
      <c r="D53" t="n">
        <v>31.27</v>
      </c>
      <c r="E53" t="n">
        <v>19.91</v>
      </c>
      <c r="F53" t="n">
        <v>-190.65</v>
      </c>
      <c r="G53" t="n">
        <v>15.1</v>
      </c>
      <c r="H53" t="n">
        <v>21.29</v>
      </c>
      <c r="I53" t="n">
        <v>14.71</v>
      </c>
      <c r="J53" t="inlineStr">
        <is>
          <t>-</t>
        </is>
      </c>
      <c r="K53" t="inlineStr">
        <is>
          <t>-</t>
        </is>
      </c>
      <c r="L53" t="inlineStr">
        <is>
          <t>-</t>
        </is>
      </c>
      <c r="M53" t="inlineStr">
        <is>
          <t>-</t>
        </is>
      </c>
      <c r="N53" t="inlineStr">
        <is>
          <t>-</t>
        </is>
      </c>
      <c r="O53" t="inlineStr">
        <is>
          <t>-</t>
        </is>
      </c>
      <c r="P53" t="inlineStr">
        <is>
          <t>-</t>
        </is>
      </c>
    </row>
    <row r="54">
      <c r="A54" s="5" t="inlineStr">
        <is>
          <t>Dividendenrendite in %</t>
        </is>
      </c>
      <c r="B54" s="5" t="inlineStr">
        <is>
          <t>Dividend Yield in %</t>
        </is>
      </c>
      <c r="C54" t="n">
        <v>1.33</v>
      </c>
      <c r="D54" t="n">
        <v>4.09</v>
      </c>
      <c r="E54" t="n">
        <v>3.1</v>
      </c>
      <c r="F54" t="n">
        <v>2.74</v>
      </c>
      <c r="G54" t="n">
        <v>2.58</v>
      </c>
      <c r="H54" t="n">
        <v>0.46</v>
      </c>
      <c r="I54" t="n">
        <v>1.69</v>
      </c>
      <c r="J54" t="n">
        <v>5.56</v>
      </c>
      <c r="K54" t="n">
        <v>8.57</v>
      </c>
      <c r="L54" t="n">
        <v>7.2</v>
      </c>
      <c r="M54" t="n">
        <v>6.61</v>
      </c>
      <c r="N54" t="n">
        <v>5.8</v>
      </c>
      <c r="O54" t="n">
        <v>5</v>
      </c>
      <c r="P54" t="n">
        <v>5</v>
      </c>
    </row>
    <row r="55">
      <c r="A55" s="5" t="inlineStr">
        <is>
          <t>Gewinnrendite in %</t>
        </is>
      </c>
      <c r="B55" s="5" t="inlineStr">
        <is>
          <t>Return on profit in %</t>
        </is>
      </c>
      <c r="C55" t="n">
        <v>5.8</v>
      </c>
      <c r="D55" t="n">
        <v>6.2</v>
      </c>
      <c r="E55" t="n">
        <v>4.2</v>
      </c>
      <c r="F55" t="n">
        <v>0.3</v>
      </c>
      <c r="G55" t="n">
        <v>5.2</v>
      </c>
      <c r="H55" t="n">
        <v>1.4</v>
      </c>
      <c r="I55" t="n">
        <v>-7.5</v>
      </c>
      <c r="J55" t="n">
        <v>7.9</v>
      </c>
      <c r="K55" t="n">
        <v>11.4</v>
      </c>
      <c r="L55" t="n">
        <v>8</v>
      </c>
      <c r="M55" t="n">
        <v>9.9</v>
      </c>
      <c r="N55" t="n">
        <v>10.9</v>
      </c>
      <c r="O55" t="n">
        <v>13.6</v>
      </c>
      <c r="P55" t="n">
        <v>13.6</v>
      </c>
    </row>
    <row r="56">
      <c r="A56" s="5" t="inlineStr">
        <is>
          <t>Eigenkapitalrendite in %</t>
        </is>
      </c>
      <c r="B56" s="5" t="inlineStr">
        <is>
          <t>Return on Equity in %</t>
        </is>
      </c>
      <c r="C56" t="n">
        <v>8.609999999999999</v>
      </c>
      <c r="D56" t="n">
        <v>8.550000000000001</v>
      </c>
      <c r="E56" t="n">
        <v>7.91</v>
      </c>
      <c r="F56" t="n">
        <v>0.73</v>
      </c>
      <c r="G56" t="n">
        <v>6.45</v>
      </c>
      <c r="H56" t="n">
        <v>1.8</v>
      </c>
      <c r="I56" t="n">
        <v>-11.99</v>
      </c>
      <c r="J56" t="n">
        <v>9.17</v>
      </c>
      <c r="K56" t="n">
        <v>11.21</v>
      </c>
      <c r="L56" t="n">
        <v>9.19</v>
      </c>
      <c r="M56" t="n">
        <v>11.97</v>
      </c>
      <c r="N56" t="n">
        <v>14.95</v>
      </c>
      <c r="O56" t="n">
        <v>19.37</v>
      </c>
      <c r="P56" t="n">
        <v>19.37</v>
      </c>
    </row>
    <row r="57">
      <c r="A57" s="5" t="inlineStr">
        <is>
          <t>Umsatzrendite in %</t>
        </is>
      </c>
      <c r="B57" s="5" t="inlineStr">
        <is>
          <t>Return on sales in %</t>
        </is>
      </c>
      <c r="C57" t="n">
        <v>5.2</v>
      </c>
      <c r="D57" t="n">
        <v>4.97</v>
      </c>
      <c r="E57" t="n">
        <v>4.07</v>
      </c>
      <c r="F57" t="n">
        <v>0.39</v>
      </c>
      <c r="G57" t="n">
        <v>3.52</v>
      </c>
      <c r="H57" t="n">
        <v>0.83</v>
      </c>
      <c r="I57" t="n">
        <v>-3.75</v>
      </c>
      <c r="J57" t="n">
        <v>3.89</v>
      </c>
      <c r="K57" t="n">
        <v>4.88</v>
      </c>
      <c r="L57" t="n">
        <v>4.37</v>
      </c>
      <c r="M57" t="n">
        <v>5.6</v>
      </c>
      <c r="N57" t="n">
        <v>8.039999999999999</v>
      </c>
      <c r="O57" t="n">
        <v>9.27</v>
      </c>
      <c r="P57" t="n">
        <v>9.27</v>
      </c>
    </row>
    <row r="58">
      <c r="A58" s="5" t="inlineStr">
        <is>
          <t>Gesamtkapitalrendite in %</t>
        </is>
      </c>
      <c r="B58" s="5" t="inlineStr">
        <is>
          <t>Total Return on Investment in %</t>
        </is>
      </c>
      <c r="C58" t="n">
        <v>1.8</v>
      </c>
      <c r="D58" t="n">
        <v>1.72</v>
      </c>
      <c r="E58" t="n">
        <v>1.4</v>
      </c>
      <c r="F58" t="n">
        <v>0.13</v>
      </c>
      <c r="G58" t="n">
        <v>1.14</v>
      </c>
      <c r="H58" t="n">
        <v>0.31</v>
      </c>
      <c r="I58" t="n">
        <v>-1.58</v>
      </c>
      <c r="J58" t="n">
        <v>1.51</v>
      </c>
      <c r="K58" t="n">
        <v>1.89</v>
      </c>
      <c r="L58" t="n">
        <v>1.5</v>
      </c>
      <c r="M58" t="n">
        <v>1.9</v>
      </c>
      <c r="N58" t="n">
        <v>2.51</v>
      </c>
      <c r="O58" t="n">
        <v>2.89</v>
      </c>
      <c r="P58" t="n">
        <v>2.89</v>
      </c>
    </row>
    <row r="59">
      <c r="A59" s="5" t="inlineStr">
        <is>
          <t>Return on Investment in %</t>
        </is>
      </c>
      <c r="B59" s="5" t="inlineStr">
        <is>
          <t>Return on Investment in %</t>
        </is>
      </c>
      <c r="C59" t="n">
        <v>1.8</v>
      </c>
      <c r="D59" t="n">
        <v>1.72</v>
      </c>
      <c r="E59" t="n">
        <v>1.4</v>
      </c>
      <c r="F59" t="n">
        <v>0.13</v>
      </c>
      <c r="G59" t="n">
        <v>1.14</v>
      </c>
      <c r="H59" t="n">
        <v>0.31</v>
      </c>
      <c r="I59" t="n">
        <v>-1.58</v>
      </c>
      <c r="J59" t="n">
        <v>1.51</v>
      </c>
      <c r="K59" t="n">
        <v>1.89</v>
      </c>
      <c r="L59" t="n">
        <v>1.5</v>
      </c>
      <c r="M59" t="n">
        <v>1.9</v>
      </c>
      <c r="N59" t="n">
        <v>2.51</v>
      </c>
      <c r="O59" t="n">
        <v>2.89</v>
      </c>
      <c r="P59" t="n">
        <v>2.89</v>
      </c>
    </row>
    <row r="60">
      <c r="A60" s="5" t="inlineStr">
        <is>
          <t>Eigenkapitalquote in %</t>
        </is>
      </c>
      <c r="B60" s="5" t="inlineStr">
        <is>
          <t>Equity Ratio in %</t>
        </is>
      </c>
      <c r="C60" t="n">
        <v>20.88</v>
      </c>
      <c r="D60" t="n">
        <v>20.12</v>
      </c>
      <c r="E60" t="n">
        <v>17.73</v>
      </c>
      <c r="F60" t="n">
        <v>17.57</v>
      </c>
      <c r="G60" t="n">
        <v>17.67</v>
      </c>
      <c r="H60" t="n">
        <v>17.37</v>
      </c>
      <c r="I60" t="n">
        <v>13.19</v>
      </c>
      <c r="J60" t="n">
        <v>16.46</v>
      </c>
      <c r="K60" t="n">
        <v>16.82</v>
      </c>
      <c r="L60" t="n">
        <v>16.3</v>
      </c>
      <c r="M60" t="n">
        <v>15.84</v>
      </c>
      <c r="N60" t="n">
        <v>16.79</v>
      </c>
      <c r="O60" t="n">
        <v>14.94</v>
      </c>
      <c r="P60" t="n">
        <v>14.94</v>
      </c>
    </row>
    <row r="61">
      <c r="A61" s="5" t="inlineStr">
        <is>
          <t>Fremdkapitalquote in %</t>
        </is>
      </c>
      <c r="B61" s="5" t="inlineStr">
        <is>
          <t>Debt Ratio in %</t>
        </is>
      </c>
      <c r="C61" t="n">
        <v>79.12</v>
      </c>
      <c r="D61" t="n">
        <v>79.88</v>
      </c>
      <c r="E61" t="n">
        <v>82.27</v>
      </c>
      <c r="F61" t="n">
        <v>82.43000000000001</v>
      </c>
      <c r="G61" t="n">
        <v>82.33</v>
      </c>
      <c r="H61" t="n">
        <v>82.63</v>
      </c>
      <c r="I61" t="n">
        <v>86.81</v>
      </c>
      <c r="J61" t="n">
        <v>83.54000000000001</v>
      </c>
      <c r="K61" t="n">
        <v>83.18000000000001</v>
      </c>
      <c r="L61" t="n">
        <v>83.7</v>
      </c>
      <c r="M61" t="n">
        <v>84.16</v>
      </c>
      <c r="N61" t="n">
        <v>83.20999999999999</v>
      </c>
      <c r="O61" t="n">
        <v>85.06</v>
      </c>
      <c r="P61" t="n">
        <v>85.06</v>
      </c>
    </row>
    <row r="62">
      <c r="A62" s="5" t="inlineStr"/>
      <c r="B62" s="5" t="inlineStr"/>
    </row>
    <row r="63">
      <c r="A63" s="5" t="inlineStr"/>
      <c r="B63" s="5" t="inlineStr"/>
    </row>
    <row r="64">
      <c r="A64" s="5" t="inlineStr"/>
      <c r="B64" s="5" t="inlineStr"/>
    </row>
    <row r="65">
      <c r="A65" s="5" t="inlineStr"/>
      <c r="B65" s="5" t="inlineStr"/>
    </row>
    <row r="66">
      <c r="A66" s="5" t="inlineStr"/>
      <c r="B66" s="5" t="inlineStr"/>
    </row>
    <row r="67">
      <c r="A67" s="5" t="inlineStr"/>
      <c r="B67" s="5" t="inlineStr"/>
    </row>
    <row r="68">
      <c r="A68" s="5" t="inlineStr">
        <is>
          <t>Gesamtkapitalrentabilität</t>
        </is>
      </c>
      <c r="B68" s="5" t="inlineStr">
        <is>
          <t>ROA Return on Assets in %</t>
        </is>
      </c>
      <c r="C68" t="n">
        <v>1.8</v>
      </c>
      <c r="D68" t="n">
        <v>1.72</v>
      </c>
      <c r="E68" t="n">
        <v>1.4</v>
      </c>
      <c r="F68" t="n">
        <v>0.13</v>
      </c>
      <c r="G68" t="n">
        <v>1.14</v>
      </c>
      <c r="H68" t="n">
        <v>0.31</v>
      </c>
      <c r="I68" t="n">
        <v>-1.58</v>
      </c>
      <c r="J68" t="n">
        <v>1.51</v>
      </c>
      <c r="K68" t="n">
        <v>1.89</v>
      </c>
      <c r="L68" t="n">
        <v>1.5</v>
      </c>
      <c r="M68" t="n">
        <v>1.9</v>
      </c>
      <c r="N68" t="n">
        <v>2.51</v>
      </c>
      <c r="O68" t="n">
        <v>2.89</v>
      </c>
    </row>
    <row r="69">
      <c r="A69" s="5" t="inlineStr">
        <is>
          <t>Ertrag des eingesetzten Kapitals</t>
        </is>
      </c>
      <c r="B69" s="5" t="inlineStr">
        <is>
          <t>ROCE Return on Cap. Empl. in %</t>
        </is>
      </c>
      <c r="C69" t="n">
        <v>2.99</v>
      </c>
      <c r="D69" t="n">
        <v>2.77</v>
      </c>
      <c r="E69" t="n">
        <v>2.59</v>
      </c>
      <c r="F69" t="n">
        <v>2.47</v>
      </c>
      <c r="G69" t="n">
        <v>1.12</v>
      </c>
      <c r="H69" t="n">
        <v>0.91</v>
      </c>
      <c r="I69" t="n">
        <v>-0.59</v>
      </c>
      <c r="J69" t="n">
        <v>2.89</v>
      </c>
      <c r="K69" t="n">
        <v>3.51</v>
      </c>
      <c r="L69" t="n">
        <v>2.83</v>
      </c>
      <c r="M69" t="n">
        <v>3.47</v>
      </c>
      <c r="N69" t="n">
        <v>4.16</v>
      </c>
      <c r="O69" t="n">
        <v>4.28</v>
      </c>
    </row>
    <row r="70">
      <c r="A70" s="5" t="inlineStr"/>
      <c r="B70" s="5" t="inlineStr"/>
    </row>
    <row r="71">
      <c r="A71" s="5" t="inlineStr"/>
      <c r="B71" s="5" t="inlineStr"/>
    </row>
    <row r="72">
      <c r="A72" s="5" t="inlineStr">
        <is>
          <t>Operativer Cashflow</t>
        </is>
      </c>
      <c r="B72" s="5" t="inlineStr">
        <is>
          <t>Operating Cashflow in M</t>
        </is>
      </c>
      <c r="C72" t="n">
        <v>14138.4</v>
      </c>
      <c r="D72" t="n">
        <v>32114.29</v>
      </c>
      <c r="E72" t="n">
        <v>20367.93</v>
      </c>
      <c r="F72" t="n">
        <v>-194463</v>
      </c>
      <c r="G72" t="n">
        <v>15356.7</v>
      </c>
      <c r="H72" t="n">
        <v>21630.64</v>
      </c>
      <c r="I72" t="n">
        <v>14886.52</v>
      </c>
      <c r="J72" t="inlineStr">
        <is>
          <t>-</t>
        </is>
      </c>
      <c r="K72" t="inlineStr">
        <is>
          <t>-</t>
        </is>
      </c>
      <c r="L72" t="inlineStr">
        <is>
          <t>-</t>
        </is>
      </c>
      <c r="M72" t="inlineStr">
        <is>
          <t>-</t>
        </is>
      </c>
      <c r="N72" t="inlineStr">
        <is>
          <t>-</t>
        </is>
      </c>
      <c r="O72" t="inlineStr">
        <is>
          <t>-</t>
        </is>
      </c>
    </row>
    <row r="73">
      <c r="A73" s="5" t="inlineStr">
        <is>
          <t>Aktienrückkauf</t>
        </is>
      </c>
      <c r="B73" s="5" t="inlineStr">
        <is>
          <t>Share Buyback in M</t>
        </is>
      </c>
      <c r="C73" t="n">
        <v>-5</v>
      </c>
      <c r="D73" t="n">
        <v>-4</v>
      </c>
      <c r="E73" t="n">
        <v>-3</v>
      </c>
      <c r="F73" t="n">
        <v>-3</v>
      </c>
      <c r="G73" t="n">
        <v>-1</v>
      </c>
      <c r="H73" t="n">
        <v>-4</v>
      </c>
      <c r="I73" t="inlineStr">
        <is>
          <t>-</t>
        </is>
      </c>
      <c r="J73" t="inlineStr">
        <is>
          <t>-</t>
        </is>
      </c>
      <c r="K73" t="inlineStr">
        <is>
          <t>-</t>
        </is>
      </c>
      <c r="L73" t="inlineStr">
        <is>
          <t>-</t>
        </is>
      </c>
      <c r="M73" t="inlineStr">
        <is>
          <t>-</t>
        </is>
      </c>
      <c r="N73" t="inlineStr">
        <is>
          <t>-</t>
        </is>
      </c>
      <c r="O73" t="inlineStr">
        <is>
          <t>-</t>
        </is>
      </c>
    </row>
    <row r="74">
      <c r="A74" s="5" t="inlineStr"/>
      <c r="B74" s="5" t="inlineStr"/>
    </row>
    <row r="75">
      <c r="A75" s="5" t="inlineStr"/>
      <c r="B75" s="5" t="inlineStr"/>
    </row>
    <row r="76">
      <c r="A76" s="5" t="inlineStr"/>
      <c r="B76" s="5" t="inlineStr"/>
    </row>
    <row r="77">
      <c r="A77" s="5" t="inlineStr"/>
      <c r="B77" s="5" t="inlineStr"/>
    </row>
    <row r="78">
      <c r="A78" s="5" t="inlineStr">
        <is>
          <t>Gewinnwachstum 1J in %</t>
        </is>
      </c>
      <c r="B78" s="5" t="inlineStr">
        <is>
          <t>Earnings Growth 1Y in %</t>
        </is>
      </c>
      <c r="C78" t="n">
        <v>2.87</v>
      </c>
      <c r="D78" t="n">
        <v>20.76</v>
      </c>
      <c r="E78" t="n">
        <v>970.37</v>
      </c>
      <c r="F78" t="n">
        <v>-88.51000000000001</v>
      </c>
      <c r="G78" t="n">
        <v>240.58</v>
      </c>
      <c r="H78" t="n">
        <v>-119.88</v>
      </c>
      <c r="I78" t="n">
        <v>-200.87</v>
      </c>
      <c r="J78" t="n">
        <v>-19.25</v>
      </c>
      <c r="K78" t="n">
        <v>23.12</v>
      </c>
      <c r="L78" t="n">
        <v>-17.22</v>
      </c>
      <c r="M78" t="n">
        <v>-27.18</v>
      </c>
      <c r="N78" t="n">
        <v>-3.69</v>
      </c>
      <c r="O78" t="inlineStr">
        <is>
          <t>-</t>
        </is>
      </c>
    </row>
    <row r="79">
      <c r="A79" s="5" t="inlineStr">
        <is>
          <t>Gewinnwachstum 3J in %</t>
        </is>
      </c>
      <c r="B79" s="5" t="inlineStr">
        <is>
          <t>Earnings Growth 3Y in %</t>
        </is>
      </c>
      <c r="C79" t="n">
        <v>331.33</v>
      </c>
      <c r="D79" t="n">
        <v>300.87</v>
      </c>
      <c r="E79" t="n">
        <v>374.15</v>
      </c>
      <c r="F79" t="n">
        <v>10.73</v>
      </c>
      <c r="G79" t="n">
        <v>-26.72</v>
      </c>
      <c r="H79" t="n">
        <v>-113.33</v>
      </c>
      <c r="I79" t="n">
        <v>-65.67</v>
      </c>
      <c r="J79" t="n">
        <v>-4.45</v>
      </c>
      <c r="K79" t="n">
        <v>-7.09</v>
      </c>
      <c r="L79" t="n">
        <v>-16.03</v>
      </c>
      <c r="M79" t="n">
        <v>-10.29</v>
      </c>
      <c r="N79" t="inlineStr">
        <is>
          <t>-</t>
        </is>
      </c>
      <c r="O79" t="inlineStr">
        <is>
          <t>-</t>
        </is>
      </c>
    </row>
    <row r="80">
      <c r="A80" s="5" t="inlineStr">
        <is>
          <t>Gewinnwachstum 5J in %</t>
        </is>
      </c>
      <c r="B80" s="5" t="inlineStr">
        <is>
          <t>Earnings Growth 5Y in %</t>
        </is>
      </c>
      <c r="C80" t="n">
        <v>229.21</v>
      </c>
      <c r="D80" t="n">
        <v>204.66</v>
      </c>
      <c r="E80" t="n">
        <v>160.34</v>
      </c>
      <c r="F80" t="n">
        <v>-37.59</v>
      </c>
      <c r="G80" t="n">
        <v>-15.26</v>
      </c>
      <c r="H80" t="n">
        <v>-66.81999999999999</v>
      </c>
      <c r="I80" t="n">
        <v>-48.28</v>
      </c>
      <c r="J80" t="n">
        <v>-8.84</v>
      </c>
      <c r="K80" t="n">
        <v>-4.99</v>
      </c>
      <c r="L80" t="inlineStr">
        <is>
          <t>-</t>
        </is>
      </c>
      <c r="M80" t="inlineStr">
        <is>
          <t>-</t>
        </is>
      </c>
      <c r="N80" t="inlineStr">
        <is>
          <t>-</t>
        </is>
      </c>
      <c r="O80" t="inlineStr">
        <is>
          <t>-</t>
        </is>
      </c>
    </row>
    <row r="81">
      <c r="A81" s="5" t="inlineStr">
        <is>
          <t>Gewinnwachstum 10J in %</t>
        </is>
      </c>
      <c r="B81" s="5" t="inlineStr">
        <is>
          <t>Earnings Growth 10Y in %</t>
        </is>
      </c>
      <c r="C81" t="n">
        <v>81.2</v>
      </c>
      <c r="D81" t="n">
        <v>78.19</v>
      </c>
      <c r="E81" t="n">
        <v>75.75</v>
      </c>
      <c r="F81" t="n">
        <v>-21.29</v>
      </c>
      <c r="G81" t="inlineStr">
        <is>
          <t>-</t>
        </is>
      </c>
      <c r="H81" t="inlineStr">
        <is>
          <t>-</t>
        </is>
      </c>
      <c r="I81" t="inlineStr">
        <is>
          <t>-</t>
        </is>
      </c>
      <c r="J81" t="inlineStr">
        <is>
          <t>-</t>
        </is>
      </c>
      <c r="K81" t="inlineStr">
        <is>
          <t>-</t>
        </is>
      </c>
      <c r="L81" t="inlineStr">
        <is>
          <t>-</t>
        </is>
      </c>
      <c r="M81" t="inlineStr">
        <is>
          <t>-</t>
        </is>
      </c>
      <c r="N81" t="inlineStr">
        <is>
          <t>-</t>
        </is>
      </c>
      <c r="O81" t="inlineStr">
        <is>
          <t>-</t>
        </is>
      </c>
    </row>
    <row r="82">
      <c r="A82" s="5" t="inlineStr">
        <is>
          <t>PEG Ratio</t>
        </is>
      </c>
      <c r="B82" s="5" t="inlineStr">
        <is>
          <t>KGW Kurs/Gewinn/Wachstum</t>
        </is>
      </c>
      <c r="C82" t="n">
        <v>0.08</v>
      </c>
      <c r="D82" t="n">
        <v>0.08</v>
      </c>
      <c r="E82" t="n">
        <v>0.15</v>
      </c>
      <c r="F82" t="n">
        <v>-8.619999999999999</v>
      </c>
      <c r="G82" t="n">
        <v>-1.27</v>
      </c>
      <c r="H82" t="n">
        <v>-1.09</v>
      </c>
      <c r="I82" t="inlineStr">
        <is>
          <t>-</t>
        </is>
      </c>
      <c r="J82" t="n">
        <v>-1.43</v>
      </c>
      <c r="K82" t="n">
        <v>-1.76</v>
      </c>
      <c r="L82" t="inlineStr">
        <is>
          <t>-</t>
        </is>
      </c>
      <c r="M82" t="inlineStr">
        <is>
          <t>-</t>
        </is>
      </c>
      <c r="N82" t="inlineStr">
        <is>
          <t>-</t>
        </is>
      </c>
      <c r="O82" t="inlineStr">
        <is>
          <t>-</t>
        </is>
      </c>
    </row>
    <row r="83">
      <c r="A83" s="5" t="inlineStr">
        <is>
          <t>EBIT-Wachstum 1J in %</t>
        </is>
      </c>
      <c r="B83" s="5" t="inlineStr">
        <is>
          <t>EBIT Growth 1Y in %</t>
        </is>
      </c>
      <c r="C83" t="n">
        <v>6.13</v>
      </c>
      <c r="D83" t="n">
        <v>5.2</v>
      </c>
      <c r="E83" t="n">
        <v>1.69</v>
      </c>
      <c r="F83" t="n">
        <v>127.4</v>
      </c>
      <c r="G83" t="n">
        <v>13.66</v>
      </c>
      <c r="H83" t="n">
        <v>-256.41</v>
      </c>
      <c r="I83" t="n">
        <v>-119.5</v>
      </c>
      <c r="J83" t="n">
        <v>-16.9</v>
      </c>
      <c r="K83" t="n">
        <v>20.74</v>
      </c>
      <c r="L83" t="n">
        <v>-13.96</v>
      </c>
      <c r="M83" t="n">
        <v>-19.84</v>
      </c>
      <c r="N83" t="n">
        <v>8.92</v>
      </c>
      <c r="O83" t="inlineStr">
        <is>
          <t>-</t>
        </is>
      </c>
    </row>
    <row r="84">
      <c r="A84" s="5" t="inlineStr">
        <is>
          <t>EBIT-Wachstum 3J in %</t>
        </is>
      </c>
      <c r="B84" s="5" t="inlineStr">
        <is>
          <t>EBIT Growth 3Y in %</t>
        </is>
      </c>
      <c r="C84" t="n">
        <v>4.34</v>
      </c>
      <c r="D84" t="n">
        <v>44.76</v>
      </c>
      <c r="E84" t="n">
        <v>47.58</v>
      </c>
      <c r="F84" t="n">
        <v>-38.45</v>
      </c>
      <c r="G84" t="n">
        <v>-120.75</v>
      </c>
      <c r="H84" t="n">
        <v>-130.94</v>
      </c>
      <c r="I84" t="n">
        <v>-38.55</v>
      </c>
      <c r="J84" t="n">
        <v>-3.37</v>
      </c>
      <c r="K84" t="n">
        <v>-4.35</v>
      </c>
      <c r="L84" t="n">
        <v>-8.289999999999999</v>
      </c>
      <c r="M84" t="n">
        <v>-3.64</v>
      </c>
      <c r="N84" t="inlineStr">
        <is>
          <t>-</t>
        </is>
      </c>
      <c r="O84" t="inlineStr">
        <is>
          <t>-</t>
        </is>
      </c>
    </row>
    <row r="85">
      <c r="A85" s="5" t="inlineStr">
        <is>
          <t>EBIT-Wachstum 5J in %</t>
        </is>
      </c>
      <c r="B85" s="5" t="inlineStr">
        <is>
          <t>EBIT Growth 5Y in %</t>
        </is>
      </c>
      <c r="C85" t="n">
        <v>30.82</v>
      </c>
      <c r="D85" t="n">
        <v>-21.69</v>
      </c>
      <c r="E85" t="n">
        <v>-46.63</v>
      </c>
      <c r="F85" t="n">
        <v>-50.35</v>
      </c>
      <c r="G85" t="n">
        <v>-71.68000000000001</v>
      </c>
      <c r="H85" t="n">
        <v>-77.20999999999999</v>
      </c>
      <c r="I85" t="n">
        <v>-29.89</v>
      </c>
      <c r="J85" t="n">
        <v>-4.21</v>
      </c>
      <c r="K85" t="n">
        <v>-0.83</v>
      </c>
      <c r="L85" t="inlineStr">
        <is>
          <t>-</t>
        </is>
      </c>
      <c r="M85" t="inlineStr">
        <is>
          <t>-</t>
        </is>
      </c>
      <c r="N85" t="inlineStr">
        <is>
          <t>-</t>
        </is>
      </c>
      <c r="O85" t="inlineStr">
        <is>
          <t>-</t>
        </is>
      </c>
    </row>
    <row r="86">
      <c r="A86" s="5" t="inlineStr">
        <is>
          <t>EBIT-Wachstum 10J in %</t>
        </is>
      </c>
      <c r="B86" s="5" t="inlineStr">
        <is>
          <t>EBIT Growth 10Y in %</t>
        </is>
      </c>
      <c r="C86" t="n">
        <v>-23.2</v>
      </c>
      <c r="D86" t="n">
        <v>-25.79</v>
      </c>
      <c r="E86" t="n">
        <v>-25.42</v>
      </c>
      <c r="F86" t="n">
        <v>-25.59</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Op.Cashflow Wachstum 1J in %</t>
        </is>
      </c>
      <c r="B87" s="5" t="inlineStr">
        <is>
          <t>Op.Cashflow Wachstum 1Y in %</t>
        </is>
      </c>
      <c r="C87" t="n">
        <v>-56.19</v>
      </c>
      <c r="D87" t="n">
        <v>57.06</v>
      </c>
      <c r="E87" t="n">
        <v>-110.44</v>
      </c>
      <c r="F87" t="n">
        <v>-1362.58</v>
      </c>
      <c r="G87" t="n">
        <v>-29.07</v>
      </c>
      <c r="H87" t="n">
        <v>44.73</v>
      </c>
      <c r="I87" t="inlineStr">
        <is>
          <t>-</t>
        </is>
      </c>
      <c r="J87" t="inlineStr">
        <is>
          <t>-</t>
        </is>
      </c>
      <c r="K87" t="inlineStr">
        <is>
          <t>-</t>
        </is>
      </c>
      <c r="L87" t="inlineStr">
        <is>
          <t>-</t>
        </is>
      </c>
      <c r="M87" t="inlineStr">
        <is>
          <t>-</t>
        </is>
      </c>
      <c r="N87" t="inlineStr">
        <is>
          <t>-</t>
        </is>
      </c>
      <c r="O87" t="inlineStr">
        <is>
          <t>-</t>
        </is>
      </c>
    </row>
    <row r="88">
      <c r="A88" s="5" t="inlineStr">
        <is>
          <t>Op.Cashflow Wachstum 3J in %</t>
        </is>
      </c>
      <c r="B88" s="5" t="inlineStr">
        <is>
          <t>Op.Cashflow Wachstum 3Y in %</t>
        </is>
      </c>
      <c r="C88" t="n">
        <v>-36.52</v>
      </c>
      <c r="D88" t="n">
        <v>-471.99</v>
      </c>
      <c r="E88" t="n">
        <v>-500.7</v>
      </c>
      <c r="F88" t="n">
        <v>-448.97</v>
      </c>
      <c r="G88" t="inlineStr">
        <is>
          <t>-</t>
        </is>
      </c>
      <c r="H88" t="inlineStr">
        <is>
          <t>-</t>
        </is>
      </c>
      <c r="I88" t="inlineStr">
        <is>
          <t>-</t>
        </is>
      </c>
      <c r="J88" t="inlineStr">
        <is>
          <t>-</t>
        </is>
      </c>
      <c r="K88" t="inlineStr">
        <is>
          <t>-</t>
        </is>
      </c>
      <c r="L88" t="inlineStr">
        <is>
          <t>-</t>
        </is>
      </c>
      <c r="M88" t="inlineStr">
        <is>
          <t>-</t>
        </is>
      </c>
      <c r="N88" t="inlineStr">
        <is>
          <t>-</t>
        </is>
      </c>
      <c r="O88" t="inlineStr">
        <is>
          <t>-</t>
        </is>
      </c>
    </row>
    <row r="89">
      <c r="A89" s="5" t="inlineStr">
        <is>
          <t>Op.Cashflow Wachstum 5J in %</t>
        </is>
      </c>
      <c r="B89" s="5" t="inlineStr">
        <is>
          <t>Op.Cashflow Wachstum 5Y in %</t>
        </is>
      </c>
      <c r="C89" t="n">
        <v>-300.24</v>
      </c>
      <c r="D89" t="n">
        <v>-280.06</v>
      </c>
      <c r="E89" t="inlineStr">
        <is>
          <t>-</t>
        </is>
      </c>
      <c r="F89" t="inlineStr">
        <is>
          <t>-</t>
        </is>
      </c>
      <c r="G89" t="inlineStr">
        <is>
          <t>-</t>
        </is>
      </c>
      <c r="H89" t="inlineStr">
        <is>
          <t>-</t>
        </is>
      </c>
      <c r="I89" t="inlineStr">
        <is>
          <t>-</t>
        </is>
      </c>
      <c r="J89" t="inlineStr">
        <is>
          <t>-</t>
        </is>
      </c>
      <c r="K89" t="inlineStr">
        <is>
          <t>-</t>
        </is>
      </c>
      <c r="L89" t="inlineStr">
        <is>
          <t>-</t>
        </is>
      </c>
      <c r="M89" t="inlineStr">
        <is>
          <t>-</t>
        </is>
      </c>
      <c r="N89" t="inlineStr">
        <is>
          <t>-</t>
        </is>
      </c>
      <c r="O89" t="inlineStr">
        <is>
          <t>-</t>
        </is>
      </c>
    </row>
    <row r="90">
      <c r="A90" s="5" t="inlineStr">
        <is>
          <t>Op.Cashflow Wachstum 10J in %</t>
        </is>
      </c>
      <c r="B90" s="5" t="inlineStr">
        <is>
          <t>Op.Cashflow Wachstum 10Y in %</t>
        </is>
      </c>
      <c r="C90" t="inlineStr">
        <is>
          <t>-</t>
        </is>
      </c>
      <c r="D90" t="inlineStr">
        <is>
          <t>-</t>
        </is>
      </c>
      <c r="E90" t="inlineStr">
        <is>
          <t>-</t>
        </is>
      </c>
      <c r="F90" t="inlineStr">
        <is>
          <t>-</t>
        </is>
      </c>
      <c r="G90" t="inlineStr">
        <is>
          <t>-</t>
        </is>
      </c>
      <c r="H90" t="inlineStr">
        <is>
          <t>-</t>
        </is>
      </c>
      <c r="I90" t="inlineStr">
        <is>
          <t>-</t>
        </is>
      </c>
      <c r="J90" t="inlineStr">
        <is>
          <t>-</t>
        </is>
      </c>
      <c r="K90" t="inlineStr">
        <is>
          <t>-</t>
        </is>
      </c>
      <c r="L90" t="inlineStr">
        <is>
          <t>-</t>
        </is>
      </c>
      <c r="M90" t="inlineStr">
        <is>
          <t>-</t>
        </is>
      </c>
      <c r="N90" t="inlineStr">
        <is>
          <t>-</t>
        </is>
      </c>
      <c r="O90" t="inlineStr">
        <is>
          <t>-</t>
        </is>
      </c>
    </row>
    <row r="91">
      <c r="A91" s="5" t="inlineStr">
        <is>
          <t>Verschuldungsgrad in %</t>
        </is>
      </c>
      <c r="B91" s="5" t="inlineStr">
        <is>
          <t>Finance Gearing in %</t>
        </is>
      </c>
      <c r="C91" t="n">
        <v>378.82</v>
      </c>
      <c r="D91" t="n">
        <v>397.01</v>
      </c>
      <c r="E91" t="n">
        <v>463.92</v>
      </c>
      <c r="F91" t="n">
        <v>469.02</v>
      </c>
      <c r="G91" t="n">
        <v>465.93</v>
      </c>
      <c r="H91" t="n">
        <v>475.63</v>
      </c>
      <c r="I91" t="n">
        <v>658.04</v>
      </c>
      <c r="J91" t="n">
        <v>507.6</v>
      </c>
      <c r="K91" t="n">
        <v>494.53</v>
      </c>
      <c r="L91" t="n">
        <v>513.49</v>
      </c>
      <c r="M91" t="n">
        <v>531.37</v>
      </c>
      <c r="N91" t="n">
        <v>495.65</v>
      </c>
      <c r="O91" t="n">
        <v>569.26</v>
      </c>
      <c r="P91" t="n">
        <v>569.26</v>
      </c>
    </row>
  </sheetData>
  <pageMargins bottom="1" footer="0.5" header="0.5" left="0.75" right="0.75" top="1"/>
</worksheet>
</file>

<file path=xl/worksheets/sheet82.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20"/>
    <col customWidth="1" max="15" min="15" width="9"/>
    <col customWidth="1" max="16" min="16" width="9"/>
  </cols>
  <sheetData>
    <row r="1">
      <c r="A1" s="1" t="inlineStr">
        <is>
          <t xml:space="preserve">SAGE GROUP </t>
        </is>
      </c>
      <c r="B1" s="2" t="inlineStr">
        <is>
          <t>WKN: A1WYYZ  ISIN: GB00B8C3BL03  US-Symbol:SGGEF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+44-191-294-3000</t>
        </is>
      </c>
      <c r="G4" t="inlineStr">
        <is>
          <t>27.02.2020</t>
        </is>
      </c>
      <c r="H4" t="inlineStr">
        <is>
          <t>Annual General Meeting</t>
        </is>
      </c>
      <c r="J4" t="inlineStr">
        <is>
          <t>BlackRock, Inc.</t>
        </is>
      </c>
      <c r="L4" t="inlineStr">
        <is>
          <t>5,90%</t>
        </is>
      </c>
    </row>
    <row r="5">
      <c r="A5" s="5" t="inlineStr">
        <is>
          <t>Ticker</t>
        </is>
      </c>
      <c r="B5" t="inlineStr">
        <is>
          <t>SGK1</t>
        </is>
      </c>
      <c r="C5" s="5" t="inlineStr">
        <is>
          <t>Fax</t>
        </is>
      </c>
      <c r="D5" s="5" t="inlineStr"/>
      <c r="E5" t="inlineStr">
        <is>
          <t>+44-191-294-0002</t>
        </is>
      </c>
      <c r="G5" t="inlineStr">
        <is>
          <t>02.03.2020</t>
        </is>
      </c>
      <c r="H5" t="inlineStr">
        <is>
          <t>Dividend Payout</t>
        </is>
      </c>
      <c r="J5" t="inlineStr">
        <is>
          <t>Lindsell Train Limited</t>
        </is>
      </c>
      <c r="L5" t="inlineStr">
        <is>
          <t>5,01%</t>
        </is>
      </c>
    </row>
    <row r="6">
      <c r="A6" s="5" t="inlineStr">
        <is>
          <t>Gelistet Seit / Listed Since</t>
        </is>
      </c>
      <c r="B6" t="inlineStr">
        <is>
          <t>-</t>
        </is>
      </c>
      <c r="C6" s="5" t="inlineStr">
        <is>
          <t>Internet</t>
        </is>
      </c>
      <c r="D6" s="5" t="inlineStr"/>
      <c r="E6" t="inlineStr">
        <is>
          <t>http://www.sage.com</t>
        </is>
      </c>
      <c r="G6" t="inlineStr">
        <is>
          <t>13.05.2020</t>
        </is>
      </c>
      <c r="H6" t="inlineStr">
        <is>
          <t>Score Half Year</t>
        </is>
      </c>
      <c r="J6" t="inlineStr">
        <is>
          <t>Fundsmith LLP</t>
        </is>
      </c>
      <c r="L6" t="inlineStr">
        <is>
          <t>5,00%</t>
        </is>
      </c>
    </row>
    <row r="7">
      <c r="A7" s="5" t="inlineStr">
        <is>
          <t>Nominalwert / Nominal Value</t>
        </is>
      </c>
      <c r="B7" t="inlineStr">
        <is>
          <t>-</t>
        </is>
      </c>
      <c r="C7" s="5" t="inlineStr">
        <is>
          <t>Inv. Relations Telefon / Phone</t>
        </is>
      </c>
      <c r="D7" s="5" t="inlineStr"/>
      <c r="E7" t="inlineStr">
        <is>
          <t>+44-191-294-3457</t>
        </is>
      </c>
      <c r="G7" t="inlineStr">
        <is>
          <t>12.06.2020</t>
        </is>
      </c>
      <c r="H7" t="inlineStr">
        <is>
          <t>Dividend Payout</t>
        </is>
      </c>
      <c r="J7" t="inlineStr">
        <is>
          <t>Aviva plc &amp; its subsidiaries</t>
        </is>
      </c>
      <c r="L7" t="inlineStr">
        <is>
          <t>3,98%</t>
        </is>
      </c>
    </row>
    <row r="8">
      <c r="A8" s="5" t="inlineStr">
        <is>
          <t>Land / Country</t>
        </is>
      </c>
      <c r="B8" t="inlineStr">
        <is>
          <t>Großbritannien</t>
        </is>
      </c>
      <c r="C8" s="5" t="inlineStr">
        <is>
          <t>Inv. Relations E-Mail</t>
        </is>
      </c>
      <c r="D8" s="5" t="inlineStr"/>
      <c r="E8" t="inlineStr">
        <is>
          <t>wendy.bruce@sage.com</t>
        </is>
      </c>
      <c r="G8" t="inlineStr">
        <is>
          <t>20.11.2020</t>
        </is>
      </c>
      <c r="H8" t="inlineStr">
        <is>
          <t>Preliminary Results</t>
        </is>
      </c>
      <c r="J8" t="inlineStr">
        <is>
          <t>Freefloat</t>
        </is>
      </c>
      <c r="L8" t="inlineStr">
        <is>
          <t>80,11%</t>
        </is>
      </c>
    </row>
    <row r="9">
      <c r="A9" s="5" t="inlineStr">
        <is>
          <t>Währung / Currency</t>
        </is>
      </c>
      <c r="B9" t="inlineStr">
        <is>
          <t>GBP</t>
        </is>
      </c>
      <c r="C9" s="5" t="inlineStr">
        <is>
          <t>Kontaktperson / Contact Person</t>
        </is>
      </c>
      <c r="D9" s="5" t="inlineStr"/>
      <c r="E9" t="inlineStr">
        <is>
          <t>Wendy Bruce</t>
        </is>
      </c>
    </row>
    <row r="10">
      <c r="A10" s="5" t="inlineStr">
        <is>
          <t>Branche / Industry</t>
        </is>
      </c>
      <c r="B10" t="inlineStr">
        <is>
          <t>Services</t>
        </is>
      </c>
      <c r="C10" s="5" t="inlineStr"/>
      <c r="D10" s="5" t="inlineStr"/>
    </row>
    <row r="11">
      <c r="A11" s="5" t="inlineStr">
        <is>
          <t>Sektor / Sector</t>
        </is>
      </c>
      <c r="B11" t="inlineStr">
        <is>
          <t>Various</t>
        </is>
      </c>
    </row>
    <row r="12">
      <c r="A12" s="5" t="inlineStr">
        <is>
          <t>Typ / Genre</t>
        </is>
      </c>
      <c r="B12" t="inlineStr">
        <is>
          <t>Stammaktie</t>
        </is>
      </c>
    </row>
    <row r="13">
      <c r="A13" s="5" t="inlineStr">
        <is>
          <t>Adresse / Address</t>
        </is>
      </c>
      <c r="B13" t="inlineStr">
        <is>
          <t>Sage Group plcNorth Park  UK-Newcastle Upon Tyne NE13 9AA</t>
        </is>
      </c>
    </row>
    <row r="14">
      <c r="A14" s="5" t="inlineStr">
        <is>
          <t>Management</t>
        </is>
      </c>
      <c r="B14" t="inlineStr">
        <is>
          <t>Steve Hare, Jonathan Howell, Derk Bleeker, Victoria Bradin, Amanda Cusdin, Sue Goble, Aaron Harris, Marc Linden, Lee Perkins, Robert Reid, Keith Robinson, Klaus-Michael Vogelberg</t>
        </is>
      </c>
    </row>
    <row r="15">
      <c r="A15" s="5" t="inlineStr">
        <is>
          <t>Aufsichtsrat / Board</t>
        </is>
      </c>
      <c r="B15" t="inlineStr">
        <is>
          <t>Donald Brydon, Steve Hare, Jonathan Howell, Sangeeta Anand, Dr John Bates, Jonathan Bewes, Annette Court, Drummond Hall, Cath Keers, Irana Wasti</t>
        </is>
      </c>
    </row>
    <row r="16">
      <c r="A16" s="5" t="inlineStr">
        <is>
          <t>Beschreibung</t>
        </is>
      </c>
      <c r="B16" t="inlineStr">
        <is>
          <t>Sage Group plc ist ein international tätiger Softwarehersteller. Die Unternehmensgruppe bietet betriebswirtschaftliche Softwarelösungen und Dienstleistungen für kleine und mittelständische Unternehmen an. Die umfangreiche Palette beinhaltet Produkte für die Bereiche Rechnungswesen und Zahlungsabwicklung, Warenwirtschaft und Produktion, Finanzbuchhaltung, Geschäftsanalyse, Personalwirtschaft, Kundenmanagement wie auch Spezial- und Branchenlösungen. Ergänzt wird die Angebotspalette durch ERP-Systeme, eine Anwendungssoftware zur Unterstützung der Ressourcenplanung eines gesamten Unternehmens. Die Gesellschaft wurde 1981 gegründet und betreut ihre Kunden weltweit. Der Hauptsitz der Sage Group plc ist in Newcastle Upon Tyne, UK. Copyright 2014 FINANCE BASE AG</t>
        </is>
      </c>
    </row>
    <row r="17">
      <c r="A17" s="5" t="inlineStr">
        <is>
          <t>Profile</t>
        </is>
      </c>
      <c r="B17" t="inlineStr">
        <is>
          <t>Sage Group plc is an international software vendor. The Group offers business management software solutions and services for small and medium businesses. The extensive range includes products for accounting and payment processing, inventory management and production, financial accounting, financial analysis, human resource management, customer management, as well as specialty and industry solutions. the range of ERP systems, application software to support the resource planning of an entire company will be supplemented. The company was founded in 1981 and serves customers worldwide. The headquarters of the Sage Group plc is in Newcastle Upon Tyne,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30.09</t>
        </is>
      </c>
      <c r="B19" s="5" t="inlineStr">
        <is>
          <t>Balance Sheet in M  GBP per  30.09</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1936</v>
      </c>
      <c r="D20" t="n">
        <v>1846</v>
      </c>
      <c r="E20" t="n">
        <v>1715</v>
      </c>
      <c r="F20" t="n">
        <v>1569</v>
      </c>
      <c r="G20" t="n">
        <v>1436</v>
      </c>
      <c r="H20" t="n">
        <v>1307</v>
      </c>
      <c r="I20" t="n">
        <v>1376</v>
      </c>
      <c r="J20" t="n">
        <v>1340</v>
      </c>
      <c r="K20" t="n">
        <v>1334</v>
      </c>
      <c r="L20" t="n">
        <v>1435</v>
      </c>
      <c r="M20" t="n">
        <v>1439</v>
      </c>
      <c r="N20" t="n">
        <v>1295</v>
      </c>
      <c r="O20" t="n">
        <v>1158</v>
      </c>
      <c r="P20" t="n">
        <v>1158</v>
      </c>
    </row>
    <row r="21">
      <c r="A21" s="5" t="inlineStr">
        <is>
          <t>Bruttoergebnis vom Umsatz</t>
        </is>
      </c>
      <c r="B21" s="5" t="inlineStr">
        <is>
          <t>Gross Profit</t>
        </is>
      </c>
      <c r="C21" t="n">
        <v>1798</v>
      </c>
      <c r="D21" t="n">
        <v>1716</v>
      </c>
      <c r="E21" t="n">
        <v>1601</v>
      </c>
      <c r="F21" t="n">
        <v>1466</v>
      </c>
      <c r="G21" t="n">
        <v>1349</v>
      </c>
      <c r="H21" t="n">
        <v>1232</v>
      </c>
      <c r="I21" t="n">
        <v>1296</v>
      </c>
      <c r="J21" t="n">
        <v>1256</v>
      </c>
      <c r="K21" t="n">
        <v>1249</v>
      </c>
      <c r="L21" t="n">
        <v>1332</v>
      </c>
      <c r="M21" t="n">
        <v>1331</v>
      </c>
      <c r="N21" t="n">
        <v>1201</v>
      </c>
      <c r="O21" t="n">
        <v>1054</v>
      </c>
      <c r="P21" t="n">
        <v>1054</v>
      </c>
    </row>
    <row r="22">
      <c r="A22" s="5" t="inlineStr">
        <is>
          <t>Operatives Ergebnis (EBIT)</t>
        </is>
      </c>
      <c r="B22" s="5" t="inlineStr">
        <is>
          <t>EBIT Earning Before Interest &amp; Tax</t>
        </is>
      </c>
      <c r="C22" t="n">
        <v>382</v>
      </c>
      <c r="D22" t="n">
        <v>427</v>
      </c>
      <c r="E22" t="n">
        <v>348</v>
      </c>
      <c r="F22" t="n">
        <v>300.4</v>
      </c>
      <c r="G22" t="n">
        <v>297.2</v>
      </c>
      <c r="H22" t="n">
        <v>298.4</v>
      </c>
      <c r="I22" t="n">
        <v>180.5</v>
      </c>
      <c r="J22" t="n">
        <v>344.9</v>
      </c>
      <c r="K22" t="n">
        <v>343.3</v>
      </c>
      <c r="L22" t="n">
        <v>330</v>
      </c>
      <c r="M22" t="n">
        <v>280.6</v>
      </c>
      <c r="N22" t="n">
        <v>267.4</v>
      </c>
      <c r="O22" t="n">
        <v>255.2</v>
      </c>
      <c r="P22" t="n">
        <v>255.2</v>
      </c>
    </row>
    <row r="23">
      <c r="A23" s="5" t="inlineStr">
        <is>
          <t>Finanzergebnis</t>
        </is>
      </c>
      <c r="B23" s="5" t="inlineStr">
        <is>
          <t>Financial Result</t>
        </is>
      </c>
      <c r="C23" t="n">
        <v>-21</v>
      </c>
      <c r="D23" t="n">
        <v>-29</v>
      </c>
      <c r="E23" t="n">
        <v>-6</v>
      </c>
      <c r="F23" t="n">
        <v>-25.9</v>
      </c>
      <c r="G23" t="n">
        <v>-21.4</v>
      </c>
      <c r="H23" t="n">
        <v>-20.9</v>
      </c>
      <c r="I23" t="n">
        <v>-16.4</v>
      </c>
      <c r="J23" t="n">
        <v>-10.6</v>
      </c>
      <c r="K23" t="n">
        <v>-12.5</v>
      </c>
      <c r="L23" t="n">
        <v>-10.1</v>
      </c>
      <c r="M23" t="n">
        <v>-13.2</v>
      </c>
      <c r="N23" t="n">
        <v>-26.4</v>
      </c>
      <c r="O23" t="n">
        <v>-31.9</v>
      </c>
      <c r="P23" t="n">
        <v>-31.9</v>
      </c>
    </row>
    <row r="24">
      <c r="A24" s="5" t="inlineStr">
        <is>
          <t>Ergebnis vor Steuer (EBT)</t>
        </is>
      </c>
      <c r="B24" s="5" t="inlineStr">
        <is>
          <t>EBT Earning Before Tax</t>
        </is>
      </c>
      <c r="C24" t="n">
        <v>361</v>
      </c>
      <c r="D24" t="n">
        <v>398</v>
      </c>
      <c r="E24" t="n">
        <v>342</v>
      </c>
      <c r="F24" t="n">
        <v>274.5</v>
      </c>
      <c r="G24" t="n">
        <v>275.8</v>
      </c>
      <c r="H24" t="n">
        <v>277.5</v>
      </c>
      <c r="I24" t="n">
        <v>164.1</v>
      </c>
      <c r="J24" t="n">
        <v>334.3</v>
      </c>
      <c r="K24" t="n">
        <v>330.8</v>
      </c>
      <c r="L24" t="n">
        <v>319.9</v>
      </c>
      <c r="M24" t="n">
        <v>267.4</v>
      </c>
      <c r="N24" t="n">
        <v>241</v>
      </c>
      <c r="O24" t="n">
        <v>223.3</v>
      </c>
      <c r="P24" t="n">
        <v>223.3</v>
      </c>
    </row>
    <row r="25">
      <c r="A25" s="5" t="inlineStr">
        <is>
          <t>Ergebnis nach Steuer</t>
        </is>
      </c>
      <c r="B25" s="5" t="inlineStr">
        <is>
          <t>Earnings after tax</t>
        </is>
      </c>
      <c r="C25" t="n">
        <v>266</v>
      </c>
      <c r="D25" t="n">
        <v>295</v>
      </c>
      <c r="E25" t="n">
        <v>257</v>
      </c>
      <c r="F25" t="n">
        <v>207.6</v>
      </c>
      <c r="G25" t="n">
        <v>194.3</v>
      </c>
      <c r="H25" t="n">
        <v>187.7</v>
      </c>
      <c r="I25" t="n">
        <v>47.5</v>
      </c>
      <c r="J25" t="n">
        <v>238.9</v>
      </c>
      <c r="K25" t="n">
        <v>256</v>
      </c>
      <c r="L25" t="n">
        <v>227.3</v>
      </c>
      <c r="M25" t="n">
        <v>189.5</v>
      </c>
      <c r="N25" t="n">
        <v>166.3</v>
      </c>
      <c r="O25" t="n">
        <v>154.1</v>
      </c>
      <c r="P25" t="n">
        <v>154.1</v>
      </c>
    </row>
    <row r="26">
      <c r="A26" s="5" t="inlineStr">
        <is>
          <t>Minderheitenanteil</t>
        </is>
      </c>
      <c r="B26" s="5" t="inlineStr">
        <is>
          <t>Minority Share</t>
        </is>
      </c>
      <c r="C26" t="inlineStr">
        <is>
          <t>-</t>
        </is>
      </c>
      <c r="D26" t="inlineStr">
        <is>
          <t>-</t>
        </is>
      </c>
      <c r="E26" t="inlineStr">
        <is>
          <t>-</t>
        </is>
      </c>
      <c r="F26" t="inlineStr">
        <is>
          <t>-</t>
        </is>
      </c>
      <c r="G26" t="inlineStr">
        <is>
          <t>-</t>
        </is>
      </c>
      <c r="H26" t="n">
        <v>-0.9</v>
      </c>
      <c r="I26" t="n">
        <v>-1.1</v>
      </c>
      <c r="J26" t="n">
        <v>-0.1</v>
      </c>
      <c r="K26" t="inlineStr">
        <is>
          <t>-</t>
        </is>
      </c>
      <c r="L26" t="inlineStr">
        <is>
          <t>-</t>
        </is>
      </c>
      <c r="M26" t="inlineStr">
        <is>
          <t>-</t>
        </is>
      </c>
      <c r="N26" t="inlineStr">
        <is>
          <t>-</t>
        </is>
      </c>
      <c r="O26" t="inlineStr">
        <is>
          <t>-</t>
        </is>
      </c>
      <c r="P26" t="inlineStr">
        <is>
          <t>-</t>
        </is>
      </c>
    </row>
    <row r="27">
      <c r="A27" s="5" t="inlineStr">
        <is>
          <t>Jahresüberschuss/-fehlbetrag</t>
        </is>
      </c>
      <c r="B27" s="5" t="inlineStr">
        <is>
          <t>Net Profit</t>
        </is>
      </c>
      <c r="C27" t="n">
        <v>266</v>
      </c>
      <c r="D27" t="n">
        <v>295</v>
      </c>
      <c r="E27" t="n">
        <v>300</v>
      </c>
      <c r="F27" t="n">
        <v>207.6</v>
      </c>
      <c r="G27" t="n">
        <v>194.3</v>
      </c>
      <c r="H27" t="n">
        <v>186.8</v>
      </c>
      <c r="I27" t="n">
        <v>46.4</v>
      </c>
      <c r="J27" t="n">
        <v>296.6</v>
      </c>
      <c r="K27" t="n">
        <v>189</v>
      </c>
      <c r="L27" t="n">
        <v>227.3</v>
      </c>
      <c r="M27" t="n">
        <v>189.5</v>
      </c>
      <c r="N27" t="n">
        <v>166.3</v>
      </c>
      <c r="O27" t="n">
        <v>154.1</v>
      </c>
      <c r="P27" t="n">
        <v>154.1</v>
      </c>
    </row>
    <row r="28">
      <c r="A28" s="5" t="inlineStr">
        <is>
          <t>Summe Umlaufvermögen</t>
        </is>
      </c>
      <c r="B28" s="5" t="inlineStr">
        <is>
          <t>Current Assets</t>
        </is>
      </c>
      <c r="C28" t="n">
        <v>801</v>
      </c>
      <c r="D28" t="n">
        <v>849</v>
      </c>
      <c r="E28" t="n">
        <v>715</v>
      </c>
      <c r="F28" t="n">
        <v>695</v>
      </c>
      <c r="G28" t="n">
        <v>586.3</v>
      </c>
      <c r="H28" t="n">
        <v>468.1</v>
      </c>
      <c r="I28" t="n">
        <v>414.2</v>
      </c>
      <c r="J28" t="n">
        <v>366.9</v>
      </c>
      <c r="K28" t="n">
        <v>470.7</v>
      </c>
      <c r="L28" t="n">
        <v>351.2</v>
      </c>
      <c r="M28" t="n">
        <v>339.7</v>
      </c>
      <c r="N28" t="n">
        <v>343.1</v>
      </c>
      <c r="O28" t="n">
        <v>301.4</v>
      </c>
      <c r="P28" t="n">
        <v>301.4</v>
      </c>
    </row>
    <row r="29">
      <c r="A29" s="5" t="inlineStr">
        <is>
          <t>Summe Anlagevermögen</t>
        </is>
      </c>
      <c r="B29" s="5" t="inlineStr">
        <is>
          <t>Fixed Assets</t>
        </is>
      </c>
      <c r="C29" t="n">
        <v>2551</v>
      </c>
      <c r="D29" t="n">
        <v>2468</v>
      </c>
      <c r="E29" t="n">
        <v>2508</v>
      </c>
      <c r="F29" t="n">
        <v>1961</v>
      </c>
      <c r="G29" t="n">
        <v>1708</v>
      </c>
      <c r="H29" t="n">
        <v>1680</v>
      </c>
      <c r="I29" t="n">
        <v>1776</v>
      </c>
      <c r="J29" t="n">
        <v>2106</v>
      </c>
      <c r="K29" t="n">
        <v>2273</v>
      </c>
      <c r="L29" t="n">
        <v>2370</v>
      </c>
      <c r="M29" t="n">
        <v>2399</v>
      </c>
      <c r="N29" t="n">
        <v>2195</v>
      </c>
      <c r="O29" t="n">
        <v>1906</v>
      </c>
      <c r="P29" t="n">
        <v>1906</v>
      </c>
    </row>
    <row r="30">
      <c r="A30" s="5" t="inlineStr">
        <is>
          <t>Summe Aktiva</t>
        </is>
      </c>
      <c r="B30" s="5" t="inlineStr">
        <is>
          <t>Total Assets</t>
        </is>
      </c>
      <c r="C30" t="n">
        <v>3352</v>
      </c>
      <c r="D30" t="n">
        <v>3317</v>
      </c>
      <c r="E30" t="n">
        <v>3223</v>
      </c>
      <c r="F30" t="n">
        <v>2656</v>
      </c>
      <c r="G30" t="n">
        <v>2295</v>
      </c>
      <c r="H30" t="n">
        <v>2148</v>
      </c>
      <c r="I30" t="n">
        <v>2190</v>
      </c>
      <c r="J30" t="n">
        <v>2473</v>
      </c>
      <c r="K30" t="n">
        <v>2743</v>
      </c>
      <c r="L30" t="n">
        <v>2721</v>
      </c>
      <c r="M30" t="n">
        <v>2739</v>
      </c>
      <c r="N30" t="n">
        <v>2538</v>
      </c>
      <c r="O30" t="n">
        <v>2208</v>
      </c>
      <c r="P30" t="n">
        <v>2208</v>
      </c>
    </row>
    <row r="31">
      <c r="A31" s="5" t="inlineStr">
        <is>
          <t>Summe kurzfristiges Fremdkapital</t>
        </is>
      </c>
      <c r="B31" s="5" t="inlineStr">
        <is>
          <t>Short-Term Debt</t>
        </is>
      </c>
      <c r="C31" t="n">
        <v>1126</v>
      </c>
      <c r="D31" t="n">
        <v>1005</v>
      </c>
      <c r="E31" t="n">
        <v>1033</v>
      </c>
      <c r="F31" t="n">
        <v>988.3</v>
      </c>
      <c r="G31" t="n">
        <v>822.6</v>
      </c>
      <c r="H31" t="n">
        <v>912.7</v>
      </c>
      <c r="I31" t="n">
        <v>789.3</v>
      </c>
      <c r="J31" t="n">
        <v>787.4</v>
      </c>
      <c r="K31" t="n">
        <v>767</v>
      </c>
      <c r="L31" t="n">
        <v>770.8</v>
      </c>
      <c r="M31" t="n">
        <v>727.1</v>
      </c>
      <c r="N31" t="n">
        <v>685.1</v>
      </c>
      <c r="O31" t="n">
        <v>575.5</v>
      </c>
      <c r="P31" t="n">
        <v>575.5</v>
      </c>
    </row>
    <row r="32">
      <c r="A32" s="5" t="inlineStr">
        <is>
          <t>Summe langfristiges Fremdkapital</t>
        </is>
      </c>
      <c r="B32" s="5" t="inlineStr">
        <is>
          <t>Long-Term Debt</t>
        </is>
      </c>
      <c r="C32" t="n">
        <v>722</v>
      </c>
      <c r="D32" t="n">
        <v>985</v>
      </c>
      <c r="E32" t="n">
        <v>1022</v>
      </c>
      <c r="F32" t="n">
        <v>614.7</v>
      </c>
      <c r="G32" t="n">
        <v>610</v>
      </c>
      <c r="H32" t="n">
        <v>451.2</v>
      </c>
      <c r="I32" t="n">
        <v>530.8</v>
      </c>
      <c r="J32" t="n">
        <v>312.9</v>
      </c>
      <c r="K32" t="n">
        <v>218.8</v>
      </c>
      <c r="L32" t="n">
        <v>301.2</v>
      </c>
      <c r="M32" t="n">
        <v>513.9</v>
      </c>
      <c r="N32" t="n">
        <v>605.9</v>
      </c>
      <c r="O32" t="n">
        <v>581.5</v>
      </c>
      <c r="P32" t="n">
        <v>581.5</v>
      </c>
    </row>
    <row r="33">
      <c r="A33" s="5" t="inlineStr">
        <is>
          <t>Summe Fremdkapital</t>
        </is>
      </c>
      <c r="B33" s="5" t="inlineStr">
        <is>
          <t>Total Liabilities</t>
        </is>
      </c>
      <c r="C33" t="n">
        <v>1848</v>
      </c>
      <c r="D33" t="n">
        <v>1990</v>
      </c>
      <c r="E33" t="n">
        <v>2055</v>
      </c>
      <c r="F33" t="n">
        <v>1603</v>
      </c>
      <c r="G33" t="n">
        <v>1433</v>
      </c>
      <c r="H33" t="n">
        <v>1364</v>
      </c>
      <c r="I33" t="n">
        <v>1320</v>
      </c>
      <c r="J33" t="n">
        <v>1100</v>
      </c>
      <c r="K33" t="n">
        <v>1036</v>
      </c>
      <c r="L33" t="n">
        <v>1072</v>
      </c>
      <c r="M33" t="n">
        <v>1241</v>
      </c>
      <c r="N33" t="n">
        <v>1291</v>
      </c>
      <c r="O33" t="n">
        <v>1157</v>
      </c>
      <c r="P33" t="n">
        <v>1157</v>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n">
        <v>-1</v>
      </c>
      <c r="J34" t="n">
        <v>-2.1</v>
      </c>
      <c r="K34" t="inlineStr">
        <is>
          <t>-</t>
        </is>
      </c>
      <c r="L34" t="inlineStr">
        <is>
          <t>-</t>
        </is>
      </c>
      <c r="M34" t="inlineStr">
        <is>
          <t>-</t>
        </is>
      </c>
      <c r="N34" t="inlineStr">
        <is>
          <t>-</t>
        </is>
      </c>
      <c r="O34" t="inlineStr">
        <is>
          <t>-</t>
        </is>
      </c>
      <c r="P34" t="inlineStr">
        <is>
          <t>-</t>
        </is>
      </c>
    </row>
    <row r="35">
      <c r="A35" s="5" t="inlineStr">
        <is>
          <t>Summe Eigenkapital</t>
        </is>
      </c>
      <c r="B35" s="5" t="inlineStr">
        <is>
          <t>Equity</t>
        </is>
      </c>
      <c r="C35" t="n">
        <v>1504</v>
      </c>
      <c r="D35" t="n">
        <v>1327</v>
      </c>
      <c r="E35" t="n">
        <v>1168</v>
      </c>
      <c r="F35" t="n">
        <v>1053</v>
      </c>
      <c r="G35" t="n">
        <v>862.1</v>
      </c>
      <c r="H35" t="n">
        <v>783.9</v>
      </c>
      <c r="I35" t="n">
        <v>871.3</v>
      </c>
      <c r="J35" t="n">
        <v>1375</v>
      </c>
      <c r="K35" t="n">
        <v>1708</v>
      </c>
      <c r="L35" t="n">
        <v>1649</v>
      </c>
      <c r="M35" t="n">
        <v>1498</v>
      </c>
      <c r="N35" t="n">
        <v>1247</v>
      </c>
      <c r="O35" t="n">
        <v>1051</v>
      </c>
      <c r="P35" t="n">
        <v>1051</v>
      </c>
    </row>
    <row r="36">
      <c r="A36" s="5" t="inlineStr">
        <is>
          <t>Summe Passiva</t>
        </is>
      </c>
      <c r="B36" s="5" t="inlineStr">
        <is>
          <t>Liabilities &amp; Shareholder Equity</t>
        </is>
      </c>
      <c r="C36" t="n">
        <v>3352</v>
      </c>
      <c r="D36" t="n">
        <v>3317</v>
      </c>
      <c r="E36" t="n">
        <v>3223</v>
      </c>
      <c r="F36" t="n">
        <v>2656</v>
      </c>
      <c r="G36" t="n">
        <v>2295</v>
      </c>
      <c r="H36" t="n">
        <v>2148</v>
      </c>
      <c r="I36" t="n">
        <v>2190</v>
      </c>
      <c r="J36" t="n">
        <v>2473</v>
      </c>
      <c r="K36" t="n">
        <v>2743</v>
      </c>
      <c r="L36" t="n">
        <v>2721</v>
      </c>
      <c r="M36" t="n">
        <v>2739</v>
      </c>
      <c r="N36" t="n">
        <v>2538</v>
      </c>
      <c r="O36" t="n">
        <v>2208</v>
      </c>
      <c r="P36" t="n">
        <v>2208</v>
      </c>
    </row>
    <row r="37">
      <c r="A37" s="5" t="inlineStr">
        <is>
          <t>Mio.Aktien im Umlauf</t>
        </is>
      </c>
      <c r="B37" s="5" t="inlineStr">
        <is>
          <t>Million shares outstanding</t>
        </is>
      </c>
      <c r="C37" t="n">
        <v>1121</v>
      </c>
      <c r="D37" t="n">
        <v>1121</v>
      </c>
      <c r="E37" t="n">
        <v>1121</v>
      </c>
      <c r="F37" t="n">
        <v>1080</v>
      </c>
      <c r="G37" t="n">
        <v>1079</v>
      </c>
      <c r="H37" t="n">
        <v>1116</v>
      </c>
      <c r="I37" t="n">
        <v>1114</v>
      </c>
      <c r="J37" t="n">
        <v>1330</v>
      </c>
      <c r="K37" t="n">
        <v>1324</v>
      </c>
      <c r="L37" t="n">
        <v>1317</v>
      </c>
      <c r="M37" t="n">
        <v>1313</v>
      </c>
      <c r="N37" t="n">
        <v>1310</v>
      </c>
      <c r="O37" t="n">
        <v>1304</v>
      </c>
      <c r="P37" t="n">
        <v>1304</v>
      </c>
    </row>
    <row r="38">
      <c r="A38" s="5" t="inlineStr">
        <is>
          <t>Gezeichnetes Kapital (in Mio.)</t>
        </is>
      </c>
      <c r="B38" s="5" t="inlineStr">
        <is>
          <t>Subscribed Capital in M</t>
        </is>
      </c>
      <c r="C38" t="inlineStr">
        <is>
          <t>-</t>
        </is>
      </c>
      <c r="D38" t="n">
        <v>12</v>
      </c>
      <c r="E38" t="n">
        <v>12</v>
      </c>
      <c r="F38" t="n">
        <v>11.8</v>
      </c>
      <c r="G38" t="n">
        <v>11.8</v>
      </c>
      <c r="H38" t="n">
        <v>11.7</v>
      </c>
      <c r="I38" t="n">
        <v>11.7</v>
      </c>
      <c r="J38" t="n">
        <v>13.3</v>
      </c>
      <c r="K38" t="n">
        <v>13.2</v>
      </c>
      <c r="L38" t="n">
        <v>13.2</v>
      </c>
      <c r="M38" t="n">
        <v>13.1</v>
      </c>
      <c r="N38" t="n">
        <v>13.1</v>
      </c>
      <c r="O38" t="n">
        <v>13</v>
      </c>
      <c r="P38" t="n">
        <v>13</v>
      </c>
    </row>
    <row r="39">
      <c r="A39" s="5" t="inlineStr">
        <is>
          <t>Ergebnis je Aktie (brutto)</t>
        </is>
      </c>
      <c r="B39" s="5" t="inlineStr">
        <is>
          <t>Earnings per share</t>
        </is>
      </c>
      <c r="C39" t="n">
        <v>0.32</v>
      </c>
      <c r="D39" t="n">
        <v>0.36</v>
      </c>
      <c r="E39" t="n">
        <v>0.31</v>
      </c>
      <c r="F39" t="n">
        <v>0.25</v>
      </c>
      <c r="G39" t="n">
        <v>0.26</v>
      </c>
      <c r="H39" t="n">
        <v>0.25</v>
      </c>
      <c r="I39" t="n">
        <v>0.15</v>
      </c>
      <c r="J39" t="n">
        <v>0.25</v>
      </c>
      <c r="K39" t="n">
        <v>0.25</v>
      </c>
      <c r="L39" t="n">
        <v>0.24</v>
      </c>
      <c r="M39" t="n">
        <v>0.2</v>
      </c>
      <c r="N39" t="n">
        <v>0.18</v>
      </c>
      <c r="O39" t="n">
        <v>0.17</v>
      </c>
      <c r="P39" t="n">
        <v>0.17</v>
      </c>
    </row>
    <row r="40">
      <c r="A40" s="5" t="inlineStr">
        <is>
          <t>Ergebnis je Aktie (unverwässert)</t>
        </is>
      </c>
      <c r="B40" s="5" t="inlineStr">
        <is>
          <t>Basic Earnings per share</t>
        </is>
      </c>
      <c r="C40" t="n">
        <v>0.24</v>
      </c>
      <c r="D40" t="n">
        <v>0.27</v>
      </c>
      <c r="E40" t="n">
        <v>0.28</v>
      </c>
      <c r="F40" t="n">
        <v>0.19</v>
      </c>
      <c r="G40" t="n">
        <v>0.18</v>
      </c>
      <c r="H40" t="n">
        <v>0.17</v>
      </c>
      <c r="I40" t="n">
        <v>0.04</v>
      </c>
      <c r="J40" t="n">
        <v>0.23</v>
      </c>
      <c r="K40" t="n">
        <v>0.14</v>
      </c>
      <c r="L40" t="n">
        <v>0.17</v>
      </c>
      <c r="M40" t="n">
        <v>0.14</v>
      </c>
      <c r="N40" t="n">
        <v>0.13</v>
      </c>
      <c r="O40" t="n">
        <v>0.12</v>
      </c>
      <c r="P40" t="n">
        <v>0.12</v>
      </c>
    </row>
    <row r="41">
      <c r="A41" s="5" t="inlineStr">
        <is>
          <t>Ergebnis je Aktie (verwässert)</t>
        </is>
      </c>
      <c r="B41" s="5" t="inlineStr">
        <is>
          <t>Diluted Earnings per share</t>
        </is>
      </c>
      <c r="C41" t="n">
        <v>0.24</v>
      </c>
      <c r="D41" t="n">
        <v>0.27</v>
      </c>
      <c r="E41" t="n">
        <v>0.28</v>
      </c>
      <c r="F41" t="n">
        <v>0.19</v>
      </c>
      <c r="G41" t="n">
        <v>0.18</v>
      </c>
      <c r="H41" t="n">
        <v>0.17</v>
      </c>
      <c r="I41" t="n">
        <v>0.04</v>
      </c>
      <c r="J41" t="n">
        <v>0.23</v>
      </c>
      <c r="K41" t="n">
        <v>0.14</v>
      </c>
      <c r="L41" t="n">
        <v>0.17</v>
      </c>
      <c r="M41" t="n">
        <v>0.14</v>
      </c>
      <c r="N41" t="n">
        <v>0.13</v>
      </c>
      <c r="O41" t="n">
        <v>0.12</v>
      </c>
      <c r="P41" t="n">
        <v>0.12</v>
      </c>
    </row>
    <row r="42">
      <c r="A42" s="5" t="inlineStr">
        <is>
          <t>Dividende je Aktie</t>
        </is>
      </c>
      <c r="B42" s="5" t="inlineStr">
        <is>
          <t>Dividend per share</t>
        </is>
      </c>
      <c r="C42" t="n">
        <v>0.17</v>
      </c>
      <c r="D42" t="n">
        <v>0.17</v>
      </c>
      <c r="E42" t="n">
        <v>0.15</v>
      </c>
      <c r="F42" t="n">
        <v>0.14</v>
      </c>
      <c r="G42" t="n">
        <v>0.13</v>
      </c>
      <c r="H42" t="n">
        <v>0.13</v>
      </c>
      <c r="I42" t="n">
        <v>0.29</v>
      </c>
      <c r="J42" t="n">
        <v>0.1</v>
      </c>
      <c r="K42" t="n">
        <v>0.1</v>
      </c>
      <c r="L42" t="n">
        <v>0.08</v>
      </c>
      <c r="M42" t="n">
        <v>0.07000000000000001</v>
      </c>
      <c r="N42" t="n">
        <v>0.07000000000000001</v>
      </c>
      <c r="O42" t="n">
        <v>0.07000000000000001</v>
      </c>
      <c r="P42" t="n">
        <v>0.07000000000000001</v>
      </c>
    </row>
    <row r="43">
      <c r="A43" s="5" t="inlineStr">
        <is>
          <t>Dividendenausschüttung in Mio</t>
        </is>
      </c>
      <c r="B43" s="5" t="inlineStr">
        <is>
          <t>Dividend Payment in M</t>
        </is>
      </c>
      <c r="C43" t="n">
        <v>181</v>
      </c>
      <c r="D43" t="n">
        <v>171</v>
      </c>
      <c r="E43" t="n">
        <v>157</v>
      </c>
      <c r="F43" t="n">
        <v>144.8</v>
      </c>
      <c r="G43" t="n">
        <v>133.5</v>
      </c>
      <c r="H43" t="n">
        <v>126.2</v>
      </c>
      <c r="I43" t="n">
        <v>320.8</v>
      </c>
      <c r="J43" t="n">
        <v>136.5</v>
      </c>
      <c r="K43" t="n">
        <v>104</v>
      </c>
      <c r="L43" t="n">
        <v>98.59999999999999</v>
      </c>
      <c r="M43" t="n">
        <v>97.3</v>
      </c>
      <c r="N43" t="inlineStr">
        <is>
          <t>-</t>
        </is>
      </c>
      <c r="O43" t="inlineStr">
        <is>
          <t>-</t>
        </is>
      </c>
      <c r="P43" t="inlineStr">
        <is>
          <t>-</t>
        </is>
      </c>
    </row>
    <row r="44">
      <c r="A44" s="5" t="inlineStr">
        <is>
          <t>Umsatz je Aktie</t>
        </is>
      </c>
      <c r="B44" s="5" t="inlineStr">
        <is>
          <t>Revenue per share</t>
        </is>
      </c>
      <c r="C44" t="n">
        <v>1.73</v>
      </c>
      <c r="D44" t="n">
        <v>1.65</v>
      </c>
      <c r="E44" t="n">
        <v>1.53</v>
      </c>
      <c r="F44" t="n">
        <v>1.45</v>
      </c>
      <c r="G44" t="n">
        <v>1.33</v>
      </c>
      <c r="H44" t="n">
        <v>1.17</v>
      </c>
      <c r="I44" t="n">
        <v>1.24</v>
      </c>
      <c r="J44" t="n">
        <v>1.01</v>
      </c>
      <c r="K44" t="n">
        <v>1.01</v>
      </c>
      <c r="L44" t="n">
        <v>1.09</v>
      </c>
      <c r="M44" t="n">
        <v>1.1</v>
      </c>
      <c r="N44" t="n">
        <v>0.99</v>
      </c>
      <c r="O44" t="n">
        <v>0.89</v>
      </c>
      <c r="P44" t="n">
        <v>0.89</v>
      </c>
    </row>
    <row r="45">
      <c r="A45" s="5" t="inlineStr">
        <is>
          <t>Buchwert je Aktie</t>
        </is>
      </c>
      <c r="B45" s="5" t="inlineStr">
        <is>
          <t>Book value per share</t>
        </is>
      </c>
      <c r="C45" t="n">
        <v>1.34</v>
      </c>
      <c r="D45" t="n">
        <v>1.18</v>
      </c>
      <c r="E45" t="n">
        <v>1.04</v>
      </c>
      <c r="F45" t="n">
        <v>0.98</v>
      </c>
      <c r="G45" t="n">
        <v>0.8</v>
      </c>
      <c r="H45" t="n">
        <v>0.7</v>
      </c>
      <c r="I45" t="n">
        <v>0.78</v>
      </c>
      <c r="J45" t="n">
        <v>1.03</v>
      </c>
      <c r="K45" t="n">
        <v>1.29</v>
      </c>
      <c r="L45" t="n">
        <v>1.25</v>
      </c>
      <c r="M45" t="n">
        <v>1.14</v>
      </c>
      <c r="N45" t="n">
        <v>0.95</v>
      </c>
      <c r="O45" t="n">
        <v>0.8100000000000001</v>
      </c>
      <c r="P45" t="n">
        <v>0.8100000000000001</v>
      </c>
    </row>
    <row r="46">
      <c r="A46" s="5" t="inlineStr">
        <is>
          <t>Cashflow je Aktie</t>
        </is>
      </c>
      <c r="B46" s="5" t="inlineStr">
        <is>
          <t>Cashflow per share</t>
        </is>
      </c>
      <c r="C46" t="n">
        <v>0.42</v>
      </c>
      <c r="D46" t="n">
        <v>0.35</v>
      </c>
      <c r="E46" t="n">
        <v>0.27</v>
      </c>
      <c r="F46" t="n">
        <v>0.26</v>
      </c>
      <c r="G46" t="n">
        <v>0.29</v>
      </c>
      <c r="H46" t="n">
        <v>0.23</v>
      </c>
      <c r="I46" t="n">
        <v>0.26</v>
      </c>
      <c r="J46" t="n">
        <v>0.21</v>
      </c>
      <c r="K46" t="n">
        <v>0.24</v>
      </c>
      <c r="L46" t="n">
        <v>0.26</v>
      </c>
      <c r="M46" t="n">
        <v>0.22</v>
      </c>
      <c r="N46" t="n">
        <v>0.19</v>
      </c>
      <c r="O46" t="n">
        <v>0.17</v>
      </c>
      <c r="P46" t="n">
        <v>0.17</v>
      </c>
    </row>
    <row r="47">
      <c r="A47" s="5" t="inlineStr">
        <is>
          <t>Bilanzsumme je Aktie</t>
        </is>
      </c>
      <c r="B47" s="5" t="inlineStr">
        <is>
          <t>Total assets per share</t>
        </is>
      </c>
      <c r="C47" t="n">
        <v>2.99</v>
      </c>
      <c r="D47" t="n">
        <v>2.96</v>
      </c>
      <c r="E47" t="n">
        <v>2.88</v>
      </c>
      <c r="F47" t="n">
        <v>2.46</v>
      </c>
      <c r="G47" t="n">
        <v>2.13</v>
      </c>
      <c r="H47" t="n">
        <v>1.92</v>
      </c>
      <c r="I47" t="n">
        <v>1.97</v>
      </c>
      <c r="J47" t="n">
        <v>1.86</v>
      </c>
      <c r="K47" t="n">
        <v>2.07</v>
      </c>
      <c r="L47" t="n">
        <v>2.07</v>
      </c>
      <c r="M47" t="n">
        <v>2.09</v>
      </c>
      <c r="N47" t="n">
        <v>1.94</v>
      </c>
      <c r="O47" t="n">
        <v>1.69</v>
      </c>
      <c r="P47" t="n">
        <v>1.69</v>
      </c>
    </row>
    <row r="48">
      <c r="A48" s="5" t="inlineStr">
        <is>
          <t>Personal am Ende des Jahres</t>
        </is>
      </c>
      <c r="B48" s="5" t="inlineStr">
        <is>
          <t>Staff at the end of year</t>
        </is>
      </c>
      <c r="C48" t="n">
        <v>12755</v>
      </c>
      <c r="D48" t="n">
        <v>13660</v>
      </c>
      <c r="E48" t="n">
        <v>13795</v>
      </c>
      <c r="F48" t="n">
        <v>13761</v>
      </c>
      <c r="G48" t="n">
        <v>13062</v>
      </c>
      <c r="H48" t="n">
        <v>12975</v>
      </c>
      <c r="I48" t="n">
        <v>12760</v>
      </c>
      <c r="J48" t="n">
        <v>13509</v>
      </c>
      <c r="K48" t="n">
        <v>13565</v>
      </c>
      <c r="L48" t="n">
        <v>13256</v>
      </c>
      <c r="M48" t="n">
        <v>14352</v>
      </c>
      <c r="N48" t="n">
        <v>15039</v>
      </c>
      <c r="O48" t="n">
        <v>13531</v>
      </c>
      <c r="P48" t="n">
        <v>13531</v>
      </c>
    </row>
    <row r="49">
      <c r="A49" s="5" t="inlineStr">
        <is>
          <t>Personalaufwand in Mio. GBP</t>
        </is>
      </c>
      <c r="B49" s="5" t="inlineStr"/>
      <c r="C49" t="n">
        <v>942</v>
      </c>
      <c r="D49" t="n">
        <v>837</v>
      </c>
      <c r="E49" t="n">
        <v>789</v>
      </c>
      <c r="F49" t="n">
        <v>671.5</v>
      </c>
      <c r="G49" t="n">
        <v>639.2</v>
      </c>
      <c r="H49" t="n">
        <v>616.8</v>
      </c>
      <c r="I49" t="n">
        <v>621.9</v>
      </c>
      <c r="J49" t="n">
        <v>610</v>
      </c>
      <c r="K49" t="n">
        <v>611.6</v>
      </c>
      <c r="L49" t="n">
        <v>656.6</v>
      </c>
      <c r="M49" t="n">
        <v>682</v>
      </c>
      <c r="N49" t="n">
        <v>595.5</v>
      </c>
      <c r="O49" t="n">
        <v>511.5</v>
      </c>
      <c r="P49" t="n">
        <v>511.5</v>
      </c>
    </row>
    <row r="50">
      <c r="A50" s="5" t="inlineStr">
        <is>
          <t>Aufwand je Mitarbeiter in GBP</t>
        </is>
      </c>
      <c r="B50" s="5" t="inlineStr"/>
      <c r="C50" t="n">
        <v>73853</v>
      </c>
      <c r="D50" t="n">
        <v>61274</v>
      </c>
      <c r="E50" t="n">
        <v>57195</v>
      </c>
      <c r="F50" t="n">
        <v>48797</v>
      </c>
      <c r="G50" t="n">
        <v>48936</v>
      </c>
      <c r="H50" t="n">
        <v>47538</v>
      </c>
      <c r="I50" t="n">
        <v>48738</v>
      </c>
      <c r="J50" t="n">
        <v>45155</v>
      </c>
      <c r="K50" t="n">
        <v>45087</v>
      </c>
      <c r="L50" t="n">
        <v>49532</v>
      </c>
      <c r="M50" t="n">
        <v>47520</v>
      </c>
      <c r="N50" t="n">
        <v>39597</v>
      </c>
      <c r="O50" t="n">
        <v>37802</v>
      </c>
      <c r="P50" t="n">
        <v>37802</v>
      </c>
    </row>
    <row r="51">
      <c r="A51" s="5" t="inlineStr">
        <is>
          <t>Umsatz je Mitarbeiter in GBP</t>
        </is>
      </c>
      <c r="B51" s="5" t="inlineStr"/>
      <c r="C51" t="n">
        <v>151784</v>
      </c>
      <c r="D51" t="n">
        <v>135139</v>
      </c>
      <c r="E51" t="n">
        <v>124320</v>
      </c>
      <c r="F51" t="n">
        <v>114025</v>
      </c>
      <c r="G51" t="n">
        <v>109899</v>
      </c>
      <c r="H51" t="n">
        <v>100717</v>
      </c>
      <c r="I51" t="n">
        <v>107845</v>
      </c>
      <c r="J51" t="n">
        <v>99208</v>
      </c>
      <c r="K51" t="n">
        <v>98349</v>
      </c>
      <c r="L51" t="n">
        <v>108253</v>
      </c>
      <c r="M51" t="n">
        <v>100286</v>
      </c>
      <c r="N51" t="n">
        <v>86109</v>
      </c>
      <c r="O51" t="n">
        <v>85552</v>
      </c>
      <c r="P51" t="n">
        <v>85552</v>
      </c>
    </row>
    <row r="52">
      <c r="A52" s="5" t="inlineStr">
        <is>
          <t>Bruttoergebnis je Mitarbeiter in GBP</t>
        </is>
      </c>
      <c r="B52" s="5" t="inlineStr"/>
      <c r="C52" t="n">
        <v>140964</v>
      </c>
      <c r="D52" t="n">
        <v>125622</v>
      </c>
      <c r="E52" t="n">
        <v>116057</v>
      </c>
      <c r="F52" t="n">
        <v>106540</v>
      </c>
      <c r="G52" t="n">
        <v>103261</v>
      </c>
      <c r="H52" t="n">
        <v>94975</v>
      </c>
      <c r="I52" t="n">
        <v>101560</v>
      </c>
      <c r="J52" t="n">
        <v>92968</v>
      </c>
      <c r="K52" t="n">
        <v>92038</v>
      </c>
      <c r="L52" t="n">
        <v>100445</v>
      </c>
      <c r="M52" t="n">
        <v>92705</v>
      </c>
      <c r="N52" t="n">
        <v>79859</v>
      </c>
      <c r="O52" t="n">
        <v>77888</v>
      </c>
      <c r="P52" t="n">
        <v>77888</v>
      </c>
    </row>
    <row r="53">
      <c r="A53" s="5" t="inlineStr">
        <is>
          <t>Gewinn je Mitarbeiter in GBP</t>
        </is>
      </c>
      <c r="B53" s="5" t="inlineStr"/>
      <c r="C53" t="n">
        <v>20855</v>
      </c>
      <c r="D53" t="n">
        <v>21596</v>
      </c>
      <c r="E53" t="n">
        <v>21747</v>
      </c>
      <c r="F53" t="n">
        <v>15086</v>
      </c>
      <c r="G53" t="n">
        <v>14875</v>
      </c>
      <c r="H53" t="n">
        <v>14397</v>
      </c>
      <c r="I53" t="n">
        <v>3636</v>
      </c>
      <c r="J53" t="n">
        <v>21956</v>
      </c>
      <c r="K53" t="n">
        <v>13933</v>
      </c>
      <c r="L53" t="n">
        <v>17147</v>
      </c>
      <c r="M53" t="n">
        <v>13204</v>
      </c>
      <c r="N53" t="n">
        <v>11058</v>
      </c>
      <c r="O53" t="n">
        <v>11389</v>
      </c>
      <c r="P53" t="n">
        <v>11389</v>
      </c>
    </row>
    <row r="54">
      <c r="A54" s="5" t="inlineStr">
        <is>
          <t>KGV (Kurs/Gewinn)</t>
        </is>
      </c>
      <c r="B54" s="5" t="inlineStr">
        <is>
          <t>PE (price/earnings)</t>
        </is>
      </c>
      <c r="C54" t="n">
        <v>27.9</v>
      </c>
      <c r="D54" t="n">
        <v>21.5</v>
      </c>
      <c r="E54" t="n">
        <v>25.1</v>
      </c>
      <c r="F54" t="n">
        <v>38.8</v>
      </c>
      <c r="G54" t="n">
        <v>28.1</v>
      </c>
      <c r="H54" t="n">
        <v>21.2</v>
      </c>
      <c r="I54" t="n">
        <v>82.8</v>
      </c>
      <c r="J54" t="n">
        <v>13.6</v>
      </c>
      <c r="K54" t="n">
        <v>18.3</v>
      </c>
      <c r="L54" t="n">
        <v>16.2</v>
      </c>
      <c r="M54" t="n">
        <v>16.6</v>
      </c>
      <c r="N54" t="n">
        <v>15</v>
      </c>
      <c r="O54" t="n">
        <v>20.8</v>
      </c>
      <c r="P54" t="n">
        <v>20.8</v>
      </c>
    </row>
    <row r="55">
      <c r="A55" s="5" t="inlineStr">
        <is>
          <t>KUV (Kurs/Umsatz)</t>
        </is>
      </c>
      <c r="B55" s="5" t="inlineStr">
        <is>
          <t>PS (price/sales)</t>
        </is>
      </c>
      <c r="C55" t="n">
        <v>3.95</v>
      </c>
      <c r="D55" t="n">
        <v>3.56</v>
      </c>
      <c r="E55" t="n">
        <v>4.57</v>
      </c>
      <c r="F55" t="n">
        <v>5.08</v>
      </c>
      <c r="G55" t="n">
        <v>3.8</v>
      </c>
      <c r="H55" t="n">
        <v>3.08</v>
      </c>
      <c r="I55" t="n">
        <v>2.68</v>
      </c>
      <c r="J55" t="n">
        <v>3.11</v>
      </c>
      <c r="K55" t="n">
        <v>2.54</v>
      </c>
      <c r="L55" t="n">
        <v>2.53</v>
      </c>
      <c r="M55" t="n">
        <v>2.13</v>
      </c>
      <c r="N55" t="n">
        <v>1.97</v>
      </c>
      <c r="O55" t="n">
        <v>2.81</v>
      </c>
      <c r="P55" t="n">
        <v>2.81</v>
      </c>
    </row>
    <row r="56">
      <c r="A56" s="5" t="inlineStr">
        <is>
          <t>KBV (Kurs/Buchwert)</t>
        </is>
      </c>
      <c r="B56" s="5" t="inlineStr">
        <is>
          <t>PB (price/book value)</t>
        </is>
      </c>
      <c r="C56" t="n">
        <v>5.09</v>
      </c>
      <c r="D56" t="n">
        <v>4.95</v>
      </c>
      <c r="E56" t="n">
        <v>6.71</v>
      </c>
      <c r="F56" t="n">
        <v>7.57</v>
      </c>
      <c r="G56" t="n">
        <v>6.33</v>
      </c>
      <c r="H56" t="n">
        <v>5.14</v>
      </c>
      <c r="I56" t="n">
        <v>4.23</v>
      </c>
      <c r="J56" t="n">
        <v>3.03</v>
      </c>
      <c r="K56" t="n">
        <v>1.98</v>
      </c>
      <c r="L56" t="n">
        <v>2.2</v>
      </c>
      <c r="M56" t="n">
        <v>2.04</v>
      </c>
      <c r="N56" t="n">
        <v>2.05</v>
      </c>
      <c r="O56" t="n">
        <v>3.09</v>
      </c>
      <c r="P56" t="n">
        <v>3.09</v>
      </c>
    </row>
    <row r="57">
      <c r="A57" s="5" t="inlineStr">
        <is>
          <t>KCV (Kurs/Cashflow)</t>
        </is>
      </c>
      <c r="B57" s="5" t="inlineStr">
        <is>
          <t>PC (price/cashflow)</t>
        </is>
      </c>
      <c r="C57" t="n">
        <v>16.22</v>
      </c>
      <c r="D57" t="n">
        <v>16.71</v>
      </c>
      <c r="E57" t="n">
        <v>25.94</v>
      </c>
      <c r="F57" t="n">
        <v>28</v>
      </c>
      <c r="G57" t="n">
        <v>17.34</v>
      </c>
      <c r="H57" t="n">
        <v>15.88</v>
      </c>
      <c r="I57" t="n">
        <v>12.88</v>
      </c>
      <c r="J57" t="n">
        <v>15.14</v>
      </c>
      <c r="K57" t="n">
        <v>10.76</v>
      </c>
      <c r="L57" t="n">
        <v>10.65</v>
      </c>
      <c r="M57" t="n">
        <v>10.57</v>
      </c>
      <c r="N57" t="n">
        <v>10.05</v>
      </c>
      <c r="O57" t="n">
        <v>14.75</v>
      </c>
      <c r="P57" t="n">
        <v>14.75</v>
      </c>
    </row>
    <row r="58">
      <c r="A58" s="5" t="inlineStr">
        <is>
          <t>Dividendenrendite in %</t>
        </is>
      </c>
      <c r="B58" s="5" t="inlineStr">
        <is>
          <t>Dividend Yield in %</t>
        </is>
      </c>
      <c r="C58" t="n">
        <v>2.48</v>
      </c>
      <c r="D58" t="n">
        <v>2.82</v>
      </c>
      <c r="E58" t="n">
        <v>2.21</v>
      </c>
      <c r="F58" t="n">
        <v>1.9</v>
      </c>
      <c r="G58" t="n">
        <v>2.57</v>
      </c>
      <c r="H58" t="n">
        <v>3.6</v>
      </c>
      <c r="I58" t="n">
        <v>8.76</v>
      </c>
      <c r="J58" t="n">
        <v>3.19</v>
      </c>
      <c r="K58" t="n">
        <v>3.91</v>
      </c>
      <c r="L58" t="n">
        <v>2.9</v>
      </c>
      <c r="M58" t="n">
        <v>3</v>
      </c>
      <c r="N58" t="n">
        <v>3.59</v>
      </c>
      <c r="O58" t="n">
        <v>2.81</v>
      </c>
      <c r="P58" t="n">
        <v>2.81</v>
      </c>
    </row>
    <row r="59">
      <c r="A59" s="5" t="inlineStr">
        <is>
          <t>Gewinnrendite in %</t>
        </is>
      </c>
      <c r="B59" s="5" t="inlineStr">
        <is>
          <t>Return on profit in %</t>
        </is>
      </c>
      <c r="C59" t="n">
        <v>3.6</v>
      </c>
      <c r="D59" t="n">
        <v>4.6</v>
      </c>
      <c r="E59" t="n">
        <v>4</v>
      </c>
      <c r="F59" t="n">
        <v>2.6</v>
      </c>
      <c r="G59" t="n">
        <v>3.6</v>
      </c>
      <c r="H59" t="n">
        <v>4.7</v>
      </c>
      <c r="I59" t="n">
        <v>1.2</v>
      </c>
      <c r="J59" t="n">
        <v>7.3</v>
      </c>
      <c r="K59" t="n">
        <v>5.5</v>
      </c>
      <c r="L59" t="n">
        <v>6.2</v>
      </c>
      <c r="M59" t="n">
        <v>6</v>
      </c>
      <c r="N59" t="n">
        <v>6.7</v>
      </c>
      <c r="O59" t="n">
        <v>4.8</v>
      </c>
      <c r="P59" t="n">
        <v>4.8</v>
      </c>
    </row>
    <row r="60">
      <c r="A60" s="5" t="inlineStr">
        <is>
          <t>Eigenkapitalrendite in %</t>
        </is>
      </c>
      <c r="B60" s="5" t="inlineStr">
        <is>
          <t>Return on Equity in %</t>
        </is>
      </c>
      <c r="C60" t="n">
        <v>17.69</v>
      </c>
      <c r="D60" t="n">
        <v>22.23</v>
      </c>
      <c r="E60" t="n">
        <v>25.68</v>
      </c>
      <c r="F60" t="n">
        <v>19.71</v>
      </c>
      <c r="G60" t="n">
        <v>22.54</v>
      </c>
      <c r="H60" t="n">
        <v>23.83</v>
      </c>
      <c r="I60" t="n">
        <v>5.33</v>
      </c>
      <c r="J60" t="n">
        <v>21.57</v>
      </c>
      <c r="K60" t="n">
        <v>11.07</v>
      </c>
      <c r="L60" t="n">
        <v>13.78</v>
      </c>
      <c r="M60" t="n">
        <v>12.65</v>
      </c>
      <c r="N60" t="n">
        <v>13.34</v>
      </c>
      <c r="O60" t="n">
        <v>14.67</v>
      </c>
      <c r="P60" t="n">
        <v>14.67</v>
      </c>
    </row>
    <row r="61">
      <c r="A61" s="5" t="inlineStr">
        <is>
          <t>Umsatzrendite in %</t>
        </is>
      </c>
      <c r="B61" s="5" t="inlineStr">
        <is>
          <t>Return on sales in %</t>
        </is>
      </c>
      <c r="C61" t="n">
        <v>13.74</v>
      </c>
      <c r="D61" t="n">
        <v>15.98</v>
      </c>
      <c r="E61" t="n">
        <v>17.49</v>
      </c>
      <c r="F61" t="n">
        <v>13.23</v>
      </c>
      <c r="G61" t="n">
        <v>13.54</v>
      </c>
      <c r="H61" t="n">
        <v>14.29</v>
      </c>
      <c r="I61" t="n">
        <v>3.37</v>
      </c>
      <c r="J61" t="n">
        <v>22.13</v>
      </c>
      <c r="K61" t="n">
        <v>14.17</v>
      </c>
      <c r="L61" t="n">
        <v>15.84</v>
      </c>
      <c r="M61" t="n">
        <v>13.17</v>
      </c>
      <c r="N61" t="n">
        <v>12.84</v>
      </c>
      <c r="O61" t="n">
        <v>13.31</v>
      </c>
      <c r="P61" t="n">
        <v>13.31</v>
      </c>
    </row>
    <row r="62">
      <c r="A62" s="5" t="inlineStr">
        <is>
          <t>Gesamtkapitalrendite in %</t>
        </is>
      </c>
      <c r="B62" s="5" t="inlineStr">
        <is>
          <t>Total Return on Investment in %</t>
        </is>
      </c>
      <c r="C62" t="n">
        <v>7.94</v>
      </c>
      <c r="D62" t="n">
        <v>8.890000000000001</v>
      </c>
      <c r="E62" t="n">
        <v>9.31</v>
      </c>
      <c r="F62" t="n">
        <v>7.82</v>
      </c>
      <c r="G62" t="n">
        <v>8.470000000000001</v>
      </c>
      <c r="H62" t="n">
        <v>8.699999999999999</v>
      </c>
      <c r="I62" t="n">
        <v>2.12</v>
      </c>
      <c r="J62" t="n">
        <v>11.99</v>
      </c>
      <c r="K62" t="n">
        <v>6.89</v>
      </c>
      <c r="L62" t="n">
        <v>8.35</v>
      </c>
      <c r="M62" t="n">
        <v>6.92</v>
      </c>
      <c r="N62" t="n">
        <v>6.55</v>
      </c>
      <c r="O62" t="n">
        <v>6.98</v>
      </c>
      <c r="P62" t="n">
        <v>6.98</v>
      </c>
    </row>
    <row r="63">
      <c r="A63" s="5" t="inlineStr">
        <is>
          <t>Return on Investment in %</t>
        </is>
      </c>
      <c r="B63" s="5" t="inlineStr">
        <is>
          <t>Return on Investment in %</t>
        </is>
      </c>
      <c r="C63" t="n">
        <v>7.94</v>
      </c>
      <c r="D63" t="n">
        <v>8.890000000000001</v>
      </c>
      <c r="E63" t="n">
        <v>9.31</v>
      </c>
      <c r="F63" t="n">
        <v>7.82</v>
      </c>
      <c r="G63" t="n">
        <v>8.470000000000001</v>
      </c>
      <c r="H63" t="n">
        <v>8.699999999999999</v>
      </c>
      <c r="I63" t="n">
        <v>2.12</v>
      </c>
      <c r="J63" t="n">
        <v>11.99</v>
      </c>
      <c r="K63" t="n">
        <v>6.89</v>
      </c>
      <c r="L63" t="n">
        <v>8.35</v>
      </c>
      <c r="M63" t="n">
        <v>6.92</v>
      </c>
      <c r="N63" t="n">
        <v>6.55</v>
      </c>
      <c r="O63" t="n">
        <v>6.98</v>
      </c>
      <c r="P63" t="n">
        <v>6.98</v>
      </c>
    </row>
    <row r="64">
      <c r="A64" s="5" t="inlineStr">
        <is>
          <t>Arbeitsintensität in %</t>
        </is>
      </c>
      <c r="B64" s="5" t="inlineStr">
        <is>
          <t>Work Intensity in %</t>
        </is>
      </c>
      <c r="C64" t="n">
        <v>23.9</v>
      </c>
      <c r="D64" t="n">
        <v>25.6</v>
      </c>
      <c r="E64" t="n">
        <v>22.18</v>
      </c>
      <c r="F64" t="n">
        <v>26.16</v>
      </c>
      <c r="G64" t="n">
        <v>25.55</v>
      </c>
      <c r="H64" t="n">
        <v>21.79</v>
      </c>
      <c r="I64" t="n">
        <v>18.91</v>
      </c>
      <c r="J64" t="n">
        <v>14.83</v>
      </c>
      <c r="K64" t="n">
        <v>17.16</v>
      </c>
      <c r="L64" t="n">
        <v>12.91</v>
      </c>
      <c r="M64" t="n">
        <v>12.4</v>
      </c>
      <c r="N64" t="n">
        <v>13.52</v>
      </c>
      <c r="O64" t="n">
        <v>13.65</v>
      </c>
      <c r="P64" t="n">
        <v>13.65</v>
      </c>
    </row>
    <row r="65">
      <c r="A65" s="5" t="inlineStr">
        <is>
          <t>Eigenkapitalquote in %</t>
        </is>
      </c>
      <c r="B65" s="5" t="inlineStr">
        <is>
          <t>Equity Ratio in %</t>
        </is>
      </c>
      <c r="C65" t="n">
        <v>44.87</v>
      </c>
      <c r="D65" t="n">
        <v>40.01</v>
      </c>
      <c r="E65" t="n">
        <v>36.24</v>
      </c>
      <c r="F65" t="n">
        <v>39.65</v>
      </c>
      <c r="G65" t="n">
        <v>37.57</v>
      </c>
      <c r="H65" t="n">
        <v>36.5</v>
      </c>
      <c r="I65" t="n">
        <v>39.78</v>
      </c>
      <c r="J65" t="n">
        <v>55.6</v>
      </c>
      <c r="K65" t="n">
        <v>62.25</v>
      </c>
      <c r="L65" t="n">
        <v>60.61</v>
      </c>
      <c r="M65" t="n">
        <v>54.68</v>
      </c>
      <c r="N65" t="n">
        <v>49.13</v>
      </c>
      <c r="O65" t="n">
        <v>47.59</v>
      </c>
      <c r="P65" t="n">
        <v>47.59</v>
      </c>
    </row>
    <row r="66">
      <c r="A66" s="5" t="inlineStr">
        <is>
          <t>Fremdkapitalquote in %</t>
        </is>
      </c>
      <c r="B66" s="5" t="inlineStr">
        <is>
          <t>Debt Ratio in %</t>
        </is>
      </c>
      <c r="C66" t="n">
        <v>55.13</v>
      </c>
      <c r="D66" t="n">
        <v>59.99</v>
      </c>
      <c r="E66" t="n">
        <v>63.76</v>
      </c>
      <c r="F66" t="n">
        <v>60.35</v>
      </c>
      <c r="G66" t="n">
        <v>62.43</v>
      </c>
      <c r="H66" t="n">
        <v>63.5</v>
      </c>
      <c r="I66" t="n">
        <v>60.22</v>
      </c>
      <c r="J66" t="n">
        <v>44.4</v>
      </c>
      <c r="K66" t="n">
        <v>37.75</v>
      </c>
      <c r="L66" t="n">
        <v>39.39</v>
      </c>
      <c r="M66" t="n">
        <v>45.32</v>
      </c>
      <c r="N66" t="n">
        <v>50.87</v>
      </c>
      <c r="O66" t="n">
        <v>52.41</v>
      </c>
      <c r="P66" t="n">
        <v>52.41</v>
      </c>
    </row>
    <row r="67">
      <c r="A67" s="5" t="inlineStr">
        <is>
          <t>Verschuldungsgrad in %</t>
        </is>
      </c>
      <c r="B67" s="5" t="inlineStr">
        <is>
          <t>Finance Gearing in %</t>
        </is>
      </c>
      <c r="C67" t="n">
        <v>122.87</v>
      </c>
      <c r="D67" t="n">
        <v>149.96</v>
      </c>
      <c r="E67" t="n">
        <v>175.94</v>
      </c>
      <c r="F67" t="n">
        <v>152.19</v>
      </c>
      <c r="G67" t="n">
        <v>166.18</v>
      </c>
      <c r="H67" t="n">
        <v>173.99</v>
      </c>
      <c r="I67" t="n">
        <v>151.39</v>
      </c>
      <c r="J67" t="n">
        <v>79.86</v>
      </c>
      <c r="K67" t="n">
        <v>60.63</v>
      </c>
      <c r="L67" t="n">
        <v>64.98999999999999</v>
      </c>
      <c r="M67" t="n">
        <v>82.87</v>
      </c>
      <c r="N67" t="n">
        <v>103.53</v>
      </c>
      <c r="O67" t="n">
        <v>110.11</v>
      </c>
      <c r="P67" t="n">
        <v>110.11</v>
      </c>
    </row>
    <row r="68">
      <c r="A68" s="5" t="inlineStr">
        <is>
          <t>Bruttoergebnis Marge in %</t>
        </is>
      </c>
      <c r="B68" s="5" t="inlineStr">
        <is>
          <t>Gross Profit Marge in %</t>
        </is>
      </c>
      <c r="C68" t="n">
        <v>92.87</v>
      </c>
      <c r="D68" t="n">
        <v>92.95999999999999</v>
      </c>
      <c r="E68" t="n">
        <v>93.34999999999999</v>
      </c>
      <c r="F68" t="n">
        <v>93.44</v>
      </c>
      <c r="G68" t="n">
        <v>93.94</v>
      </c>
      <c r="H68" t="n">
        <v>94.26000000000001</v>
      </c>
      <c r="I68" t="n">
        <v>94.19</v>
      </c>
      <c r="J68" t="n">
        <v>93.73</v>
      </c>
      <c r="K68" t="n">
        <v>93.63</v>
      </c>
      <c r="L68" t="n">
        <v>92.81999999999999</v>
      </c>
      <c r="M68" t="n">
        <v>92.48999999999999</v>
      </c>
      <c r="N68" t="n">
        <v>92.73999999999999</v>
      </c>
      <c r="O68" t="n">
        <v>91.02</v>
      </c>
    </row>
    <row r="69">
      <c r="A69" s="5" t="inlineStr">
        <is>
          <t>Kurzfristige Vermögensquote in %</t>
        </is>
      </c>
      <c r="B69" s="5" t="inlineStr">
        <is>
          <t>Current Assets Ratio in %</t>
        </is>
      </c>
      <c r="C69" t="n">
        <v>23.9</v>
      </c>
      <c r="D69" t="n">
        <v>25.6</v>
      </c>
      <c r="E69" t="n">
        <v>22.18</v>
      </c>
      <c r="F69" t="n">
        <v>26.17</v>
      </c>
      <c r="G69" t="n">
        <v>25.55</v>
      </c>
      <c r="H69" t="n">
        <v>21.79</v>
      </c>
      <c r="I69" t="n">
        <v>18.91</v>
      </c>
      <c r="J69" t="n">
        <v>14.84</v>
      </c>
      <c r="K69" t="n">
        <v>17.16</v>
      </c>
      <c r="L69" t="n">
        <v>12.91</v>
      </c>
      <c r="M69" t="n">
        <v>12.4</v>
      </c>
      <c r="N69" t="n">
        <v>13.52</v>
      </c>
      <c r="O69" t="n">
        <v>13.65</v>
      </c>
    </row>
    <row r="70">
      <c r="A70" s="5" t="inlineStr">
        <is>
          <t>Nettogewinn Marge in %</t>
        </is>
      </c>
      <c r="B70" s="5" t="inlineStr">
        <is>
          <t>Net Profit Marge in %</t>
        </is>
      </c>
      <c r="C70" t="n">
        <v>13.74</v>
      </c>
      <c r="D70" t="n">
        <v>15.98</v>
      </c>
      <c r="E70" t="n">
        <v>17.49</v>
      </c>
      <c r="F70" t="n">
        <v>13.23</v>
      </c>
      <c r="G70" t="n">
        <v>13.53</v>
      </c>
      <c r="H70" t="n">
        <v>14.29</v>
      </c>
      <c r="I70" t="n">
        <v>3.37</v>
      </c>
      <c r="J70" t="n">
        <v>22.13</v>
      </c>
      <c r="K70" t="n">
        <v>14.17</v>
      </c>
      <c r="L70" t="n">
        <v>15.84</v>
      </c>
      <c r="M70" t="n">
        <v>13.17</v>
      </c>
      <c r="N70" t="n">
        <v>12.84</v>
      </c>
      <c r="O70" t="n">
        <v>13.31</v>
      </c>
    </row>
    <row r="71">
      <c r="A71" s="5" t="inlineStr">
        <is>
          <t>Operative Ergebnis Marge in %</t>
        </is>
      </c>
      <c r="B71" s="5" t="inlineStr">
        <is>
          <t>EBIT Marge in %</t>
        </is>
      </c>
      <c r="C71" t="n">
        <v>19.73</v>
      </c>
      <c r="D71" t="n">
        <v>23.13</v>
      </c>
      <c r="E71" t="n">
        <v>20.29</v>
      </c>
      <c r="F71" t="n">
        <v>19.15</v>
      </c>
      <c r="G71" t="n">
        <v>20.7</v>
      </c>
      <c r="H71" t="n">
        <v>22.83</v>
      </c>
      <c r="I71" t="n">
        <v>13.12</v>
      </c>
      <c r="J71" t="n">
        <v>25.74</v>
      </c>
      <c r="K71" t="n">
        <v>25.73</v>
      </c>
      <c r="L71" t="n">
        <v>23</v>
      </c>
      <c r="M71" t="n">
        <v>19.5</v>
      </c>
      <c r="N71" t="n">
        <v>20.65</v>
      </c>
      <c r="O71" t="n">
        <v>22.04</v>
      </c>
    </row>
    <row r="72">
      <c r="A72" s="5" t="inlineStr">
        <is>
          <t>Vermögensumsschlag in %</t>
        </is>
      </c>
      <c r="B72" s="5" t="inlineStr">
        <is>
          <t>Asset Turnover in %</t>
        </is>
      </c>
      <c r="C72" t="n">
        <v>57.76</v>
      </c>
      <c r="D72" t="n">
        <v>55.65</v>
      </c>
      <c r="E72" t="n">
        <v>53.21</v>
      </c>
      <c r="F72" t="n">
        <v>59.07</v>
      </c>
      <c r="G72" t="n">
        <v>62.57</v>
      </c>
      <c r="H72" t="n">
        <v>60.85</v>
      </c>
      <c r="I72" t="n">
        <v>62.83</v>
      </c>
      <c r="J72" t="n">
        <v>54.19</v>
      </c>
      <c r="K72" t="n">
        <v>48.63</v>
      </c>
      <c r="L72" t="n">
        <v>52.74</v>
      </c>
      <c r="M72" t="n">
        <v>52.54</v>
      </c>
      <c r="N72" t="n">
        <v>51.02</v>
      </c>
      <c r="O72" t="n">
        <v>52.45</v>
      </c>
    </row>
    <row r="73">
      <c r="A73" s="5" t="inlineStr">
        <is>
          <t>Langfristige Vermögensquote in %</t>
        </is>
      </c>
      <c r="B73" s="5" t="inlineStr">
        <is>
          <t>Non-Current Assets Ratio in %</t>
        </is>
      </c>
      <c r="C73" t="n">
        <v>76.09999999999999</v>
      </c>
      <c r="D73" t="n">
        <v>74.40000000000001</v>
      </c>
      <c r="E73" t="n">
        <v>77.81999999999999</v>
      </c>
      <c r="F73" t="n">
        <v>73.83</v>
      </c>
      <c r="G73" t="n">
        <v>74.42</v>
      </c>
      <c r="H73" t="n">
        <v>78.20999999999999</v>
      </c>
      <c r="I73" t="n">
        <v>81.09999999999999</v>
      </c>
      <c r="J73" t="n">
        <v>85.16</v>
      </c>
      <c r="K73" t="n">
        <v>82.87</v>
      </c>
      <c r="L73" t="n">
        <v>87.09999999999999</v>
      </c>
      <c r="M73" t="n">
        <v>87.59</v>
      </c>
      <c r="N73" t="n">
        <v>86.48999999999999</v>
      </c>
      <c r="O73" t="n">
        <v>86.31999999999999</v>
      </c>
    </row>
    <row r="74">
      <c r="A74" s="5" t="inlineStr">
        <is>
          <t>Gesamtkapitalrentabilität</t>
        </is>
      </c>
      <c r="B74" s="5" t="inlineStr">
        <is>
          <t>ROA Return on Assets in %</t>
        </is>
      </c>
      <c r="C74" t="n">
        <v>7.94</v>
      </c>
      <c r="D74" t="n">
        <v>8.890000000000001</v>
      </c>
      <c r="E74" t="n">
        <v>9.31</v>
      </c>
      <c r="F74" t="n">
        <v>7.82</v>
      </c>
      <c r="G74" t="n">
        <v>8.470000000000001</v>
      </c>
      <c r="H74" t="n">
        <v>8.699999999999999</v>
      </c>
      <c r="I74" t="n">
        <v>2.12</v>
      </c>
      <c r="J74" t="n">
        <v>11.99</v>
      </c>
      <c r="K74" t="n">
        <v>6.89</v>
      </c>
      <c r="L74" t="n">
        <v>8.35</v>
      </c>
      <c r="M74" t="n">
        <v>6.92</v>
      </c>
      <c r="N74" t="n">
        <v>6.55</v>
      </c>
      <c r="O74" t="n">
        <v>6.98</v>
      </c>
    </row>
    <row r="75">
      <c r="A75" s="5" t="inlineStr">
        <is>
          <t>Ertrag des eingesetzten Kapitals</t>
        </is>
      </c>
      <c r="B75" s="5" t="inlineStr">
        <is>
          <t>ROCE Return on Cap. Empl. in %</t>
        </is>
      </c>
      <c r="C75" t="n">
        <v>17.16</v>
      </c>
      <c r="D75" t="n">
        <v>18.47</v>
      </c>
      <c r="E75" t="n">
        <v>15.89</v>
      </c>
      <c r="F75" t="n">
        <v>18.01</v>
      </c>
      <c r="G75" t="n">
        <v>20.18</v>
      </c>
      <c r="H75" t="n">
        <v>24.16</v>
      </c>
      <c r="I75" t="n">
        <v>12.89</v>
      </c>
      <c r="J75" t="n">
        <v>20.46</v>
      </c>
      <c r="K75" t="n">
        <v>17.37</v>
      </c>
      <c r="L75" t="n">
        <v>16.92</v>
      </c>
      <c r="M75" t="n">
        <v>13.95</v>
      </c>
      <c r="N75" t="n">
        <v>14.43</v>
      </c>
      <c r="O75" t="n">
        <v>15.63</v>
      </c>
    </row>
    <row r="76">
      <c r="A76" s="5" t="inlineStr">
        <is>
          <t>Eigenkapital zu Anlagevermögen</t>
        </is>
      </c>
      <c r="B76" s="5" t="inlineStr">
        <is>
          <t>Equity to Fixed Assets in %</t>
        </is>
      </c>
      <c r="C76" t="n">
        <v>58.96</v>
      </c>
      <c r="D76" t="n">
        <v>53.77</v>
      </c>
      <c r="E76" t="n">
        <v>46.57</v>
      </c>
      <c r="F76" t="n">
        <v>53.7</v>
      </c>
      <c r="G76" t="n">
        <v>50.47</v>
      </c>
      <c r="H76" t="n">
        <v>46.66</v>
      </c>
      <c r="I76" t="n">
        <v>49.06</v>
      </c>
      <c r="J76" t="n">
        <v>65.29000000000001</v>
      </c>
      <c r="K76" t="n">
        <v>75.14</v>
      </c>
      <c r="L76" t="n">
        <v>69.58</v>
      </c>
      <c r="M76" t="n">
        <v>62.44</v>
      </c>
      <c r="N76" t="n">
        <v>56.81</v>
      </c>
      <c r="O76" t="n">
        <v>55.14</v>
      </c>
    </row>
    <row r="77">
      <c r="A77" s="5" t="inlineStr">
        <is>
          <t>Liquidität Dritten Grades</t>
        </is>
      </c>
      <c r="B77" s="5" t="inlineStr">
        <is>
          <t>Current Ratio in %</t>
        </is>
      </c>
      <c r="C77" t="n">
        <v>71.14</v>
      </c>
      <c r="D77" t="n">
        <v>84.48</v>
      </c>
      <c r="E77" t="n">
        <v>69.22</v>
      </c>
      <c r="F77" t="n">
        <v>70.31999999999999</v>
      </c>
      <c r="G77" t="n">
        <v>71.27</v>
      </c>
      <c r="H77" t="n">
        <v>51.29</v>
      </c>
      <c r="I77" t="n">
        <v>52.48</v>
      </c>
      <c r="J77" t="n">
        <v>46.6</v>
      </c>
      <c r="K77" t="n">
        <v>61.37</v>
      </c>
      <c r="L77" t="n">
        <v>45.56</v>
      </c>
      <c r="M77" t="n">
        <v>46.72</v>
      </c>
      <c r="N77" t="n">
        <v>50.08</v>
      </c>
      <c r="O77" t="n">
        <v>52.37</v>
      </c>
    </row>
    <row r="78">
      <c r="A78" s="5" t="inlineStr">
        <is>
          <t>Operativer Cashflow</t>
        </is>
      </c>
      <c r="B78" s="5" t="inlineStr">
        <is>
          <t>Operating Cashflow in M</t>
        </is>
      </c>
      <c r="C78" t="n">
        <v>18182.62</v>
      </c>
      <c r="D78" t="n">
        <v>18731.91</v>
      </c>
      <c r="E78" t="n">
        <v>29078.74</v>
      </c>
      <c r="F78" t="n">
        <v>30240</v>
      </c>
      <c r="G78" t="n">
        <v>18709.86</v>
      </c>
      <c r="H78" t="n">
        <v>17722.08</v>
      </c>
      <c r="I78" t="n">
        <v>14348.32</v>
      </c>
      <c r="J78" t="n">
        <v>20136.2</v>
      </c>
      <c r="K78" t="n">
        <v>14246.24</v>
      </c>
      <c r="L78" t="n">
        <v>14026.05</v>
      </c>
      <c r="M78" t="n">
        <v>13878.41</v>
      </c>
      <c r="N78" t="n">
        <v>13165.5</v>
      </c>
      <c r="O78" t="n">
        <v>19234</v>
      </c>
    </row>
    <row r="79">
      <c r="A79" s="5" t="inlineStr">
        <is>
          <t>Aktienrückkauf</t>
        </is>
      </c>
      <c r="B79" s="5" t="inlineStr">
        <is>
          <t>Share Buyback in M</t>
        </is>
      </c>
      <c r="C79" t="n">
        <v>0</v>
      </c>
      <c r="D79" t="n">
        <v>0</v>
      </c>
      <c r="E79" t="n">
        <v>-41</v>
      </c>
      <c r="F79" t="n">
        <v>-1</v>
      </c>
      <c r="G79" t="n">
        <v>37</v>
      </c>
      <c r="H79" t="n">
        <v>-2</v>
      </c>
      <c r="I79" t="n">
        <v>216</v>
      </c>
      <c r="J79" t="n">
        <v>-6</v>
      </c>
      <c r="K79" t="n">
        <v>-7</v>
      </c>
      <c r="L79" t="n">
        <v>-4</v>
      </c>
      <c r="M79" t="n">
        <v>-3</v>
      </c>
      <c r="N79" t="n">
        <v>-6</v>
      </c>
      <c r="O79" t="n">
        <v>0</v>
      </c>
    </row>
    <row r="80">
      <c r="A80" s="5" t="inlineStr">
        <is>
          <t>Umsatzwachstum 1J in %</t>
        </is>
      </c>
      <c r="B80" s="5" t="inlineStr">
        <is>
          <t>Revenue Growth 1Y in %</t>
        </is>
      </c>
      <c r="C80" t="n">
        <v>4.88</v>
      </c>
      <c r="D80" t="n">
        <v>7.64</v>
      </c>
      <c r="E80" t="n">
        <v>9.31</v>
      </c>
      <c r="F80" t="n">
        <v>9.26</v>
      </c>
      <c r="G80" t="n">
        <v>9.869999999999999</v>
      </c>
      <c r="H80" t="n">
        <v>-5.01</v>
      </c>
      <c r="I80" t="n">
        <v>2.69</v>
      </c>
      <c r="J80" t="n">
        <v>0.45</v>
      </c>
      <c r="K80" t="n">
        <v>-7.04</v>
      </c>
      <c r="L80" t="n">
        <v>-0.28</v>
      </c>
      <c r="M80" t="n">
        <v>11.12</v>
      </c>
      <c r="N80" t="n">
        <v>11.83</v>
      </c>
      <c r="O80" t="inlineStr">
        <is>
          <t>-</t>
        </is>
      </c>
    </row>
    <row r="81">
      <c r="A81" s="5" t="inlineStr">
        <is>
          <t>Umsatzwachstum 3J in %</t>
        </is>
      </c>
      <c r="B81" s="5" t="inlineStr">
        <is>
          <t>Revenue Growth 3Y in %</t>
        </is>
      </c>
      <c r="C81" t="n">
        <v>7.28</v>
      </c>
      <c r="D81" t="n">
        <v>8.74</v>
      </c>
      <c r="E81" t="n">
        <v>9.48</v>
      </c>
      <c r="F81" t="n">
        <v>4.71</v>
      </c>
      <c r="G81" t="n">
        <v>2.52</v>
      </c>
      <c r="H81" t="n">
        <v>-0.62</v>
      </c>
      <c r="I81" t="n">
        <v>-1.3</v>
      </c>
      <c r="J81" t="n">
        <v>-2.29</v>
      </c>
      <c r="K81" t="n">
        <v>1.27</v>
      </c>
      <c r="L81" t="n">
        <v>7.56</v>
      </c>
      <c r="M81" t="n">
        <v>7.65</v>
      </c>
      <c r="N81" t="inlineStr">
        <is>
          <t>-</t>
        </is>
      </c>
      <c r="O81" t="inlineStr">
        <is>
          <t>-</t>
        </is>
      </c>
    </row>
    <row r="82">
      <c r="A82" s="5" t="inlineStr">
        <is>
          <t>Umsatzwachstum 5J in %</t>
        </is>
      </c>
      <c r="B82" s="5" t="inlineStr">
        <is>
          <t>Revenue Growth 5Y in %</t>
        </is>
      </c>
      <c r="C82" t="n">
        <v>8.19</v>
      </c>
      <c r="D82" t="n">
        <v>6.21</v>
      </c>
      <c r="E82" t="n">
        <v>5.22</v>
      </c>
      <c r="F82" t="n">
        <v>3.45</v>
      </c>
      <c r="G82" t="n">
        <v>0.19</v>
      </c>
      <c r="H82" t="n">
        <v>-1.84</v>
      </c>
      <c r="I82" t="n">
        <v>1.39</v>
      </c>
      <c r="J82" t="n">
        <v>3.22</v>
      </c>
      <c r="K82" t="n">
        <v>3.13</v>
      </c>
      <c r="L82" t="inlineStr">
        <is>
          <t>-</t>
        </is>
      </c>
      <c r="M82" t="inlineStr">
        <is>
          <t>-</t>
        </is>
      </c>
      <c r="N82" t="inlineStr">
        <is>
          <t>-</t>
        </is>
      </c>
      <c r="O82" t="inlineStr">
        <is>
          <t>-</t>
        </is>
      </c>
    </row>
    <row r="83">
      <c r="A83" s="5" t="inlineStr">
        <is>
          <t>Umsatzwachstum 10J in %</t>
        </is>
      </c>
      <c r="B83" s="5" t="inlineStr">
        <is>
          <t>Revenue Growth 10Y in %</t>
        </is>
      </c>
      <c r="C83" t="n">
        <v>3.18</v>
      </c>
      <c r="D83" t="n">
        <v>3.8</v>
      </c>
      <c r="E83" t="n">
        <v>4.22</v>
      </c>
      <c r="F83" t="n">
        <v>3.29</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-9.83</v>
      </c>
      <c r="D84" t="n">
        <v>-1.67</v>
      </c>
      <c r="E84" t="n">
        <v>44.51</v>
      </c>
      <c r="F84" t="n">
        <v>6.85</v>
      </c>
      <c r="G84" t="n">
        <v>4.01</v>
      </c>
      <c r="H84" t="n">
        <v>302.59</v>
      </c>
      <c r="I84" t="n">
        <v>-84.36</v>
      </c>
      <c r="J84" t="n">
        <v>56.93</v>
      </c>
      <c r="K84" t="n">
        <v>-16.85</v>
      </c>
      <c r="L84" t="n">
        <v>19.95</v>
      </c>
      <c r="M84" t="n">
        <v>13.95</v>
      </c>
      <c r="N84" t="n">
        <v>7.92</v>
      </c>
      <c r="O84" t="inlineStr">
        <is>
          <t>-</t>
        </is>
      </c>
    </row>
    <row r="85">
      <c r="A85" s="5" t="inlineStr">
        <is>
          <t>Gewinnwachstum 3J in %</t>
        </is>
      </c>
      <c r="B85" s="5" t="inlineStr">
        <is>
          <t>Earnings Growth 3Y in %</t>
        </is>
      </c>
      <c r="C85" t="n">
        <v>11</v>
      </c>
      <c r="D85" t="n">
        <v>16.56</v>
      </c>
      <c r="E85" t="n">
        <v>18.46</v>
      </c>
      <c r="F85" t="n">
        <v>104.48</v>
      </c>
      <c r="G85" t="n">
        <v>74.08</v>
      </c>
      <c r="H85" t="n">
        <v>91.72</v>
      </c>
      <c r="I85" t="n">
        <v>-14.76</v>
      </c>
      <c r="J85" t="n">
        <v>20.01</v>
      </c>
      <c r="K85" t="n">
        <v>5.68</v>
      </c>
      <c r="L85" t="n">
        <v>13.94</v>
      </c>
      <c r="M85" t="n">
        <v>7.29</v>
      </c>
      <c r="N85" t="inlineStr">
        <is>
          <t>-</t>
        </is>
      </c>
      <c r="O85" t="inlineStr">
        <is>
          <t>-</t>
        </is>
      </c>
    </row>
    <row r="86">
      <c r="A86" s="5" t="inlineStr">
        <is>
          <t>Gewinnwachstum 5J in %</t>
        </is>
      </c>
      <c r="B86" s="5" t="inlineStr">
        <is>
          <t>Earnings Growth 5Y in %</t>
        </is>
      </c>
      <c r="C86" t="n">
        <v>8.77</v>
      </c>
      <c r="D86" t="n">
        <v>71.26000000000001</v>
      </c>
      <c r="E86" t="n">
        <v>54.72</v>
      </c>
      <c r="F86" t="n">
        <v>57.2</v>
      </c>
      <c r="G86" t="n">
        <v>52.46</v>
      </c>
      <c r="H86" t="n">
        <v>55.65</v>
      </c>
      <c r="I86" t="n">
        <v>-2.08</v>
      </c>
      <c r="J86" t="n">
        <v>16.38</v>
      </c>
      <c r="K86" t="n">
        <v>4.99</v>
      </c>
      <c r="L86" t="inlineStr">
        <is>
          <t>-</t>
        </is>
      </c>
      <c r="M86" t="inlineStr">
        <is>
          <t>-</t>
        </is>
      </c>
      <c r="N86" t="inlineStr">
        <is>
          <t>-</t>
        </is>
      </c>
      <c r="O86" t="inlineStr">
        <is>
          <t>-</t>
        </is>
      </c>
    </row>
    <row r="87">
      <c r="A87" s="5" t="inlineStr">
        <is>
          <t>Gewinnwachstum 10J in %</t>
        </is>
      </c>
      <c r="B87" s="5" t="inlineStr">
        <is>
          <t>Earnings Growth 10Y in %</t>
        </is>
      </c>
      <c r="C87" t="n">
        <v>32.21</v>
      </c>
      <c r="D87" t="n">
        <v>34.59</v>
      </c>
      <c r="E87" t="n">
        <v>35.55</v>
      </c>
      <c r="F87" t="n">
        <v>31.1</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3.18</v>
      </c>
      <c r="D88" t="n">
        <v>0.3</v>
      </c>
      <c r="E88" t="n">
        <v>0.46</v>
      </c>
      <c r="F88" t="n">
        <v>0.68</v>
      </c>
      <c r="G88" t="n">
        <v>0.54</v>
      </c>
      <c r="H88" t="n">
        <v>0.38</v>
      </c>
      <c r="I88" t="n">
        <v>-39.81</v>
      </c>
      <c r="J88" t="n">
        <v>0.83</v>
      </c>
      <c r="K88" t="n">
        <v>3.67</v>
      </c>
      <c r="L88" t="inlineStr">
        <is>
          <t>-</t>
        </is>
      </c>
      <c r="M88" t="inlineStr">
        <is>
          <t>-</t>
        </is>
      </c>
      <c r="N88" t="inlineStr">
        <is>
          <t>-</t>
        </is>
      </c>
      <c r="O88" t="inlineStr">
        <is>
          <t>-</t>
        </is>
      </c>
    </row>
    <row r="89">
      <c r="A89" s="5" t="inlineStr">
        <is>
          <t>EBIT-Wachstum 1J in %</t>
        </is>
      </c>
      <c r="B89" s="5" t="inlineStr">
        <is>
          <t>EBIT Growth 1Y in %</t>
        </is>
      </c>
      <c r="C89" t="n">
        <v>-10.54</v>
      </c>
      <c r="D89" t="n">
        <v>22.7</v>
      </c>
      <c r="E89" t="n">
        <v>15.85</v>
      </c>
      <c r="F89" t="n">
        <v>1.08</v>
      </c>
      <c r="G89" t="n">
        <v>-0.4</v>
      </c>
      <c r="H89" t="n">
        <v>65.31999999999999</v>
      </c>
      <c r="I89" t="n">
        <v>-47.67</v>
      </c>
      <c r="J89" t="n">
        <v>0.47</v>
      </c>
      <c r="K89" t="n">
        <v>4.03</v>
      </c>
      <c r="L89" t="n">
        <v>17.61</v>
      </c>
      <c r="M89" t="n">
        <v>4.94</v>
      </c>
      <c r="N89" t="n">
        <v>4.78</v>
      </c>
      <c r="O89" t="inlineStr">
        <is>
          <t>-</t>
        </is>
      </c>
    </row>
    <row r="90">
      <c r="A90" s="5" t="inlineStr">
        <is>
          <t>EBIT-Wachstum 3J in %</t>
        </is>
      </c>
      <c r="B90" s="5" t="inlineStr">
        <is>
          <t>EBIT Growth 3Y in %</t>
        </is>
      </c>
      <c r="C90" t="n">
        <v>9.34</v>
      </c>
      <c r="D90" t="n">
        <v>13.21</v>
      </c>
      <c r="E90" t="n">
        <v>5.51</v>
      </c>
      <c r="F90" t="n">
        <v>22</v>
      </c>
      <c r="G90" t="n">
        <v>5.75</v>
      </c>
      <c r="H90" t="n">
        <v>6.04</v>
      </c>
      <c r="I90" t="n">
        <v>-14.39</v>
      </c>
      <c r="J90" t="n">
        <v>7.37</v>
      </c>
      <c r="K90" t="n">
        <v>8.859999999999999</v>
      </c>
      <c r="L90" t="n">
        <v>9.109999999999999</v>
      </c>
      <c r="M90" t="n">
        <v>3.24</v>
      </c>
      <c r="N90" t="inlineStr">
        <is>
          <t>-</t>
        </is>
      </c>
      <c r="O90" t="inlineStr">
        <is>
          <t>-</t>
        </is>
      </c>
    </row>
    <row r="91">
      <c r="A91" s="5" t="inlineStr">
        <is>
          <t>EBIT-Wachstum 5J in %</t>
        </is>
      </c>
      <c r="B91" s="5" t="inlineStr">
        <is>
          <t>EBIT Growth 5Y in %</t>
        </is>
      </c>
      <c r="C91" t="n">
        <v>5.74</v>
      </c>
      <c r="D91" t="n">
        <v>20.91</v>
      </c>
      <c r="E91" t="n">
        <v>6.84</v>
      </c>
      <c r="F91" t="n">
        <v>3.76</v>
      </c>
      <c r="G91" t="n">
        <v>4.35</v>
      </c>
      <c r="H91" t="n">
        <v>7.95</v>
      </c>
      <c r="I91" t="n">
        <v>-4.12</v>
      </c>
      <c r="J91" t="n">
        <v>6.37</v>
      </c>
      <c r="K91" t="n">
        <v>6.27</v>
      </c>
      <c r="L91" t="inlineStr">
        <is>
          <t>-</t>
        </is>
      </c>
      <c r="M91" t="inlineStr">
        <is>
          <t>-</t>
        </is>
      </c>
      <c r="N91" t="inlineStr">
        <is>
          <t>-</t>
        </is>
      </c>
      <c r="O91" t="inlineStr">
        <is>
          <t>-</t>
        </is>
      </c>
    </row>
    <row r="92">
      <c r="A92" s="5" t="inlineStr">
        <is>
          <t>EBIT-Wachstum 10J in %</t>
        </is>
      </c>
      <c r="B92" s="5" t="inlineStr">
        <is>
          <t>EBIT Growth 10Y in %</t>
        </is>
      </c>
      <c r="C92" t="n">
        <v>6.84</v>
      </c>
      <c r="D92" t="n">
        <v>8.390000000000001</v>
      </c>
      <c r="E92" t="n">
        <v>6.6</v>
      </c>
      <c r="F92" t="n">
        <v>5.02</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-2.93</v>
      </c>
      <c r="D93" t="n">
        <v>-35.58</v>
      </c>
      <c r="E93" t="n">
        <v>-7.36</v>
      </c>
      <c r="F93" t="n">
        <v>61.48</v>
      </c>
      <c r="G93" t="n">
        <v>9.19</v>
      </c>
      <c r="H93" t="n">
        <v>23.29</v>
      </c>
      <c r="I93" t="n">
        <v>-14.93</v>
      </c>
      <c r="J93" t="n">
        <v>40.71</v>
      </c>
      <c r="K93" t="n">
        <v>1.03</v>
      </c>
      <c r="L93" t="n">
        <v>0.76</v>
      </c>
      <c r="M93" t="n">
        <v>5.17</v>
      </c>
      <c r="N93" t="n">
        <v>-31.86</v>
      </c>
      <c r="O93" t="inlineStr">
        <is>
          <t>-</t>
        </is>
      </c>
    </row>
    <row r="94">
      <c r="A94" s="5" t="inlineStr">
        <is>
          <t>Op.Cashflow Wachstum 3J in %</t>
        </is>
      </c>
      <c r="B94" s="5" t="inlineStr">
        <is>
          <t>Op.Cashflow Wachstum 3Y in %</t>
        </is>
      </c>
      <c r="C94" t="n">
        <v>-15.29</v>
      </c>
      <c r="D94" t="n">
        <v>6.18</v>
      </c>
      <c r="E94" t="n">
        <v>21.1</v>
      </c>
      <c r="F94" t="n">
        <v>31.32</v>
      </c>
      <c r="G94" t="n">
        <v>5.85</v>
      </c>
      <c r="H94" t="n">
        <v>16.36</v>
      </c>
      <c r="I94" t="n">
        <v>8.94</v>
      </c>
      <c r="J94" t="n">
        <v>14.17</v>
      </c>
      <c r="K94" t="n">
        <v>2.32</v>
      </c>
      <c r="L94" t="n">
        <v>-8.640000000000001</v>
      </c>
      <c r="M94" t="n">
        <v>-8.9</v>
      </c>
      <c r="N94" t="inlineStr">
        <is>
          <t>-</t>
        </is>
      </c>
      <c r="O94" t="inlineStr">
        <is>
          <t>-</t>
        </is>
      </c>
    </row>
    <row r="95">
      <c r="A95" s="5" t="inlineStr">
        <is>
          <t>Op.Cashflow Wachstum 5J in %</t>
        </is>
      </c>
      <c r="B95" s="5" t="inlineStr">
        <is>
          <t>Op.Cashflow Wachstum 5Y in %</t>
        </is>
      </c>
      <c r="C95" t="n">
        <v>4.96</v>
      </c>
      <c r="D95" t="n">
        <v>10.2</v>
      </c>
      <c r="E95" t="n">
        <v>14.33</v>
      </c>
      <c r="F95" t="n">
        <v>23.95</v>
      </c>
      <c r="G95" t="n">
        <v>11.86</v>
      </c>
      <c r="H95" t="n">
        <v>10.17</v>
      </c>
      <c r="I95" t="n">
        <v>6.55</v>
      </c>
      <c r="J95" t="n">
        <v>3.16</v>
      </c>
      <c r="K95" t="n">
        <v>-4.98</v>
      </c>
      <c r="L95" t="inlineStr">
        <is>
          <t>-</t>
        </is>
      </c>
      <c r="M95" t="inlineStr">
        <is>
          <t>-</t>
        </is>
      </c>
      <c r="N95" t="inlineStr">
        <is>
          <t>-</t>
        </is>
      </c>
      <c r="O95" t="inlineStr">
        <is>
          <t>-</t>
        </is>
      </c>
    </row>
    <row r="96">
      <c r="A96" s="5" t="inlineStr">
        <is>
          <t>Op.Cashflow Wachstum 10J in %</t>
        </is>
      </c>
      <c r="B96" s="5" t="inlineStr">
        <is>
          <t>Op.Cashflow Wachstum 10Y in %</t>
        </is>
      </c>
      <c r="C96" t="n">
        <v>7.57</v>
      </c>
      <c r="D96" t="n">
        <v>8.380000000000001</v>
      </c>
      <c r="E96" t="n">
        <v>8.75</v>
      </c>
      <c r="F96" t="n">
        <v>9.48</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-325</v>
      </c>
      <c r="D97" t="n">
        <v>-156</v>
      </c>
      <c r="E97" t="n">
        <v>-318</v>
      </c>
      <c r="F97" t="n">
        <v>-293.3</v>
      </c>
      <c r="G97" t="n">
        <v>-236.3</v>
      </c>
      <c r="H97" t="n">
        <v>-444.6</v>
      </c>
      <c r="I97" t="n">
        <v>-375.1</v>
      </c>
      <c r="J97" t="n">
        <v>-420.5</v>
      </c>
      <c r="K97" t="n">
        <v>-296.3</v>
      </c>
      <c r="L97" t="n">
        <v>-419.6</v>
      </c>
      <c r="M97" t="n">
        <v>-387.4</v>
      </c>
      <c r="N97" t="n">
        <v>-342</v>
      </c>
      <c r="O97" t="n">
        <v>-274.1</v>
      </c>
      <c r="P97" t="n">
        <v>-274.1</v>
      </c>
    </row>
  </sheetData>
  <pageMargins bottom="1" footer="0.5" header="0.5" left="0.75" right="0.75" top="1"/>
</worksheet>
</file>

<file path=xl/worksheets/sheet83.xml><?xml version="1.0" encoding="utf-8"?>
<worksheet xmlns="http://schemas.openxmlformats.org/spreadsheetml/2006/main">
  <sheetPr>
    <outlinePr summaryBelow="1" summaryRight="1"/>
    <pageSetUpPr/>
  </sheetPr>
  <dimension ref="A1:P92"/>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10"/>
    <col customWidth="1" max="15" min="15" width="10"/>
    <col customWidth="1" max="16" min="16" width="10"/>
  </cols>
  <sheetData>
    <row r="1">
      <c r="A1" s="1" t="inlineStr">
        <is>
          <t xml:space="preserve">SCHRODERS </t>
        </is>
      </c>
      <c r="B1" s="2" t="inlineStr">
        <is>
          <t>WKN: 929969  ISIN: GB0002405495  US-Symbol:SHNWF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+44-20-7658-6000</t>
        </is>
      </c>
      <c r="G4" t="inlineStr">
        <is>
          <t>05.03.2020</t>
        </is>
      </c>
      <c r="H4" t="inlineStr">
        <is>
          <t>Preliminary Results</t>
        </is>
      </c>
      <c r="J4" t="inlineStr">
        <is>
          <t>Vincitas Limited</t>
        </is>
      </c>
      <c r="L4" t="inlineStr">
        <is>
          <t>26,87%</t>
        </is>
      </c>
    </row>
    <row r="5">
      <c r="A5" s="5" t="inlineStr">
        <is>
          <t>Ticker</t>
        </is>
      </c>
      <c r="B5" t="inlineStr">
        <is>
          <t>PYX</t>
        </is>
      </c>
      <c r="C5" s="5" t="inlineStr">
        <is>
          <t>Fax</t>
        </is>
      </c>
      <c r="D5" s="5" t="inlineStr"/>
      <c r="E5" t="inlineStr">
        <is>
          <t>+44-20-7658-6975</t>
        </is>
      </c>
      <c r="G5" t="inlineStr">
        <is>
          <t>27.03.2020</t>
        </is>
      </c>
      <c r="H5" t="inlineStr">
        <is>
          <t>Publication Of Annual Report</t>
        </is>
      </c>
      <c r="J5" t="inlineStr">
        <is>
          <t>Veritas Limited</t>
        </is>
      </c>
      <c r="L5" t="inlineStr">
        <is>
          <t>16,28%</t>
        </is>
      </c>
    </row>
    <row r="6">
      <c r="A6" s="5" t="inlineStr">
        <is>
          <t>Gelistet Seit / Listed Since</t>
        </is>
      </c>
      <c r="B6" t="inlineStr">
        <is>
          <t>-</t>
        </is>
      </c>
      <c r="C6" s="5" t="inlineStr">
        <is>
          <t>Internet</t>
        </is>
      </c>
      <c r="D6" s="5" t="inlineStr"/>
      <c r="E6" t="inlineStr">
        <is>
          <t>http://ir.schroders.com</t>
        </is>
      </c>
      <c r="G6" t="inlineStr">
        <is>
          <t>30.04.2020</t>
        </is>
      </c>
      <c r="H6" t="inlineStr">
        <is>
          <t>Annual General Meeting</t>
        </is>
      </c>
      <c r="J6" t="inlineStr">
        <is>
          <t>Flavida Limited</t>
        </is>
      </c>
      <c r="L6" t="inlineStr">
        <is>
          <t>26,97%</t>
        </is>
      </c>
    </row>
    <row r="7">
      <c r="A7" s="5" t="inlineStr">
        <is>
          <t>Nominalwert / Nominal Value</t>
        </is>
      </c>
      <c r="B7" t="inlineStr">
        <is>
          <t>-</t>
        </is>
      </c>
      <c r="C7" s="5" t="inlineStr">
        <is>
          <t>E-Mail</t>
        </is>
      </c>
      <c r="D7" s="5" t="inlineStr"/>
      <c r="E7" t="inlineStr">
        <is>
          <t>company.secretary@schroders.com</t>
        </is>
      </c>
      <c r="G7" t="inlineStr">
        <is>
          <t>07.05.2020</t>
        </is>
      </c>
      <c r="H7" t="inlineStr">
        <is>
          <t>Dividend Payout</t>
        </is>
      </c>
      <c r="J7" t="inlineStr">
        <is>
          <t>Fervida Limited</t>
        </is>
      </c>
      <c r="L7" t="inlineStr">
        <is>
          <t>17,58%</t>
        </is>
      </c>
    </row>
    <row r="8">
      <c r="A8" s="5" t="inlineStr">
        <is>
          <t>Land / Country</t>
        </is>
      </c>
      <c r="B8" t="inlineStr">
        <is>
          <t>Großbritannien</t>
        </is>
      </c>
      <c r="C8" s="5" t="inlineStr">
        <is>
          <t>Inv. Relations Telefon / Phone</t>
        </is>
      </c>
      <c r="D8" s="5" t="inlineStr"/>
      <c r="E8" t="inlineStr">
        <is>
          <t>+44-20-7658-4308</t>
        </is>
      </c>
      <c r="G8" t="inlineStr">
        <is>
          <t>30.07.2020</t>
        </is>
      </c>
      <c r="H8" t="inlineStr">
        <is>
          <t>Score Half Year</t>
        </is>
      </c>
      <c r="J8" t="inlineStr">
        <is>
          <t>Lindsell Train Limited</t>
        </is>
      </c>
      <c r="L8" t="inlineStr">
        <is>
          <t>9,96%</t>
        </is>
      </c>
    </row>
    <row r="9">
      <c r="A9" s="5" t="inlineStr">
        <is>
          <t>Währung / Currency</t>
        </is>
      </c>
      <c r="B9" t="inlineStr">
        <is>
          <t>GBP</t>
        </is>
      </c>
      <c r="C9" s="5" t="inlineStr">
        <is>
          <t>Inv. Relations E-Mail</t>
        </is>
      </c>
      <c r="D9" s="5" t="inlineStr"/>
      <c r="E9" t="inlineStr">
        <is>
          <t>investorrelations@schroders.com</t>
        </is>
      </c>
      <c r="J9" t="inlineStr">
        <is>
          <t>Harris Associates L.P.</t>
        </is>
      </c>
      <c r="L9" t="inlineStr">
        <is>
          <t>5,06%</t>
        </is>
      </c>
    </row>
    <row r="10">
      <c r="A10" s="5" t="inlineStr">
        <is>
          <t>Branche / Industry</t>
        </is>
      </c>
      <c r="B10" t="inlineStr">
        <is>
          <t>Financial Services</t>
        </is>
      </c>
      <c r="C10" s="5" t="inlineStr">
        <is>
          <t>Kontaktperson / Contact Person</t>
        </is>
      </c>
      <c r="D10" s="5" t="inlineStr"/>
      <c r="E10" t="inlineStr">
        <is>
          <t>-</t>
        </is>
      </c>
      <c r="J10" t="inlineStr">
        <is>
          <t>Freefloat</t>
        </is>
      </c>
      <c r="L10" t="inlineStr">
        <is>
          <t>-2,72%</t>
        </is>
      </c>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Schroders plc31 Gresham Street  UK-London EC2V 7QA</t>
        </is>
      </c>
    </row>
    <row r="14">
      <c r="A14" s="5" t="inlineStr">
        <is>
          <t>Management</t>
        </is>
      </c>
      <c r="B14" t="inlineStr">
        <is>
          <t>Peter Harrison, Richard Keers</t>
        </is>
      </c>
    </row>
    <row r="15">
      <c r="A15" s="5" t="inlineStr">
        <is>
          <t>Aufsichtsrat / Board</t>
        </is>
      </c>
      <c r="B15" t="inlineStr">
        <is>
          <t>Michael Dobson, Peter Harrison, Richard Keers, Ian King, Sir Damon Buffini, Rhian Davies, Rakhi Goss-Custard, Philip Mallinckrodt, Leonie Schroder, Deborah Waterhouse</t>
        </is>
      </c>
    </row>
    <row r="16">
      <c r="A16" s="5" t="inlineStr">
        <is>
          <t>Beschreibung</t>
        </is>
      </c>
      <c r="B16" t="inlineStr">
        <is>
          <t>Schroders plc ist ein Vermögensverwaltungs- und Finanzdienstleistungsunternehmen. Die Gesellschaft ist eine der weltweit grössten unabhängigen Vermögensverwaltungsgesellschaften mit Kernkompetenz Asset Management. Sie verwaltet die gesamte Palette an Investments und investiert weltweit in Aktien- und Rentenwerte, Geldmarktinstrumente, Immobilien, Private Equity und Hedgefonds. Der Kundenkreis umfasst Unternehmen, Versicherungsgesellschaften, lokale und staatliche Behörden, gemeinnützige Organisationen, Pensionsfonds, Trusts wie auch vermögende Privatkunden. Seit der Gründung im Jahre 1804 hält die Familie Schroder über Treuhandfirmen die Kontrollmehrheit des Aktienkapitals. Schroders plc ist mit 37 Niederlassungen in 27 Ländern global vertreten und hat seinen Hauptsitz in London, UK. Copyright 2014 FINANCE BASE AG</t>
        </is>
      </c>
    </row>
    <row r="17">
      <c r="A17" s="5" t="inlineStr">
        <is>
          <t>Profile</t>
        </is>
      </c>
      <c r="B17" t="inlineStr">
        <is>
          <t>plc Schroders is an asset management and financial services company. The company is one of the world's largest independent asset management companies with core competence Asset Management. It manages the full range of investments and investing in global equity and fixed income securities, money market instruments, real estate, private equity and hedge funds. The customer base includes companies, insurance companies, local and public authorities, charities, pension funds, trusts as well as high net worth individuals. Since its founding in 1804, the Schroder family holds over trust companies a controlling majority of the share capital. Schroders plc is globally represented with 37 offices in 27 countries and is headquartered in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2537</v>
      </c>
      <c r="D20" t="n">
        <v>2626</v>
      </c>
      <c r="E20" t="n">
        <v>2512</v>
      </c>
      <c r="F20" t="n">
        <v>2145</v>
      </c>
      <c r="G20" t="n">
        <v>2043</v>
      </c>
      <c r="H20" t="n">
        <v>1915</v>
      </c>
      <c r="I20" t="n">
        <v>1809</v>
      </c>
      <c r="J20" t="n">
        <v>1425</v>
      </c>
      <c r="K20" t="n">
        <v>1502</v>
      </c>
      <c r="L20" t="n">
        <v>1509</v>
      </c>
      <c r="M20" t="n">
        <v>959.4</v>
      </c>
      <c r="N20" t="n">
        <v>935.8</v>
      </c>
      <c r="O20" t="n">
        <v>1192</v>
      </c>
      <c r="P20" t="n">
        <v>1192</v>
      </c>
    </row>
    <row r="21">
      <c r="A21" s="5" t="inlineStr">
        <is>
          <t>Bruttoergebnis vom Umsatz</t>
        </is>
      </c>
      <c r="B21" s="5" t="inlineStr">
        <is>
          <t>Gross Profit</t>
        </is>
      </c>
      <c r="C21" t="n">
        <v>2052</v>
      </c>
      <c r="D21" t="n">
        <v>2071</v>
      </c>
      <c r="E21" t="n">
        <v>2010</v>
      </c>
      <c r="F21" t="n">
        <v>1713</v>
      </c>
      <c r="G21" t="n">
        <v>1601</v>
      </c>
      <c r="H21" t="n">
        <v>1531</v>
      </c>
      <c r="I21" t="n">
        <v>1408</v>
      </c>
      <c r="J21" t="n">
        <v>1135</v>
      </c>
      <c r="K21" t="n">
        <v>1153</v>
      </c>
      <c r="L21" t="n">
        <v>1156</v>
      </c>
      <c r="M21" t="n">
        <v>749.8</v>
      </c>
      <c r="N21" t="n">
        <v>725.7</v>
      </c>
      <c r="O21" t="n">
        <v>961.1</v>
      </c>
      <c r="P21" t="n">
        <v>961.1</v>
      </c>
    </row>
    <row r="22">
      <c r="A22" s="5" t="inlineStr">
        <is>
          <t>Operatives Ergebnis (EBIT)</t>
        </is>
      </c>
      <c r="B22" s="5" t="inlineStr">
        <is>
          <t>EBIT Earning Before Interest &amp; Tax</t>
        </is>
      </c>
      <c r="C22" t="n">
        <v>624.6</v>
      </c>
      <c r="D22" t="n">
        <v>649.9</v>
      </c>
      <c r="E22" t="n">
        <v>760.2</v>
      </c>
      <c r="F22" t="n">
        <v>618.1</v>
      </c>
      <c r="G22" t="n">
        <v>589</v>
      </c>
      <c r="H22" t="n">
        <v>498.1</v>
      </c>
      <c r="I22" t="n">
        <v>429.8</v>
      </c>
      <c r="J22" t="n">
        <v>343.7</v>
      </c>
      <c r="K22" t="n">
        <v>390.8</v>
      </c>
      <c r="L22" t="n">
        <v>381.8</v>
      </c>
      <c r="M22" t="n">
        <v>111.1</v>
      </c>
      <c r="N22" t="n">
        <v>78.09999999999999</v>
      </c>
      <c r="O22" t="n">
        <v>347.6</v>
      </c>
      <c r="P22" t="n">
        <v>347.6</v>
      </c>
    </row>
    <row r="23">
      <c r="A23" s="5" t="inlineStr">
        <is>
          <t>Finanzergebnis</t>
        </is>
      </c>
      <c r="B23" s="5" t="inlineStr">
        <is>
          <t>Financial Result</t>
        </is>
      </c>
      <c r="C23" t="inlineStr">
        <is>
          <t>-</t>
        </is>
      </c>
      <c r="D23" t="inlineStr">
        <is>
          <t>-</t>
        </is>
      </c>
      <c r="E23" t="inlineStr">
        <is>
          <t>-</t>
        </is>
      </c>
      <c r="F23" t="inlineStr">
        <is>
          <t>-</t>
        </is>
      </c>
      <c r="G23" t="inlineStr">
        <is>
          <t>-</t>
        </is>
      </c>
      <c r="H23" t="n">
        <v>19</v>
      </c>
      <c r="I23" t="n">
        <v>17.7</v>
      </c>
      <c r="J23" t="n">
        <v>16.3</v>
      </c>
      <c r="K23" t="n">
        <v>16.5</v>
      </c>
      <c r="L23" t="n">
        <v>25.1</v>
      </c>
      <c r="M23" t="n">
        <v>26.4</v>
      </c>
      <c r="N23" t="n">
        <v>45</v>
      </c>
      <c r="O23" t="n">
        <v>44.9</v>
      </c>
      <c r="P23" t="n">
        <v>44.9</v>
      </c>
    </row>
    <row r="24">
      <c r="A24" s="5" t="inlineStr">
        <is>
          <t>Ergebnis vor Steuer (EBT)</t>
        </is>
      </c>
      <c r="B24" s="5" t="inlineStr">
        <is>
          <t>EBT Earning Before Tax</t>
        </is>
      </c>
      <c r="C24" t="n">
        <v>624.6</v>
      </c>
      <c r="D24" t="n">
        <v>649.9</v>
      </c>
      <c r="E24" t="n">
        <v>760.2</v>
      </c>
      <c r="F24" t="n">
        <v>618.1</v>
      </c>
      <c r="G24" t="n">
        <v>589</v>
      </c>
      <c r="H24" t="n">
        <v>517.1</v>
      </c>
      <c r="I24" t="n">
        <v>447.5</v>
      </c>
      <c r="J24" t="n">
        <v>360</v>
      </c>
      <c r="K24" t="n">
        <v>407.3</v>
      </c>
      <c r="L24" t="n">
        <v>406.9</v>
      </c>
      <c r="M24" t="n">
        <v>137.5</v>
      </c>
      <c r="N24" t="n">
        <v>123.1</v>
      </c>
      <c r="O24" t="n">
        <v>392.5</v>
      </c>
      <c r="P24" t="n">
        <v>392.5</v>
      </c>
    </row>
    <row r="25">
      <c r="A25" s="5" t="inlineStr">
        <is>
          <t>Ergebnis nach Steuer</t>
        </is>
      </c>
      <c r="B25" s="5" t="inlineStr">
        <is>
          <t>Earnings after tax</t>
        </is>
      </c>
      <c r="C25" t="n">
        <v>495.7</v>
      </c>
      <c r="D25" t="n">
        <v>504.7</v>
      </c>
      <c r="E25" t="n">
        <v>594.4</v>
      </c>
      <c r="F25" t="n">
        <v>490.2</v>
      </c>
      <c r="G25" t="n">
        <v>467.4</v>
      </c>
      <c r="H25" t="n">
        <v>413.2</v>
      </c>
      <c r="I25" t="n">
        <v>352.7</v>
      </c>
      <c r="J25" t="n">
        <v>283.2</v>
      </c>
      <c r="K25" t="n">
        <v>315.8</v>
      </c>
      <c r="L25" t="n">
        <v>311.2</v>
      </c>
      <c r="M25" t="n">
        <v>95.7</v>
      </c>
      <c r="N25" t="n">
        <v>71.3</v>
      </c>
      <c r="O25" t="n">
        <v>303.7</v>
      </c>
      <c r="P25" t="n">
        <v>303.7</v>
      </c>
    </row>
    <row r="26">
      <c r="A26" s="5" t="inlineStr">
        <is>
          <t>Minderheitenanteil</t>
        </is>
      </c>
      <c r="B26" s="5" t="inlineStr">
        <is>
          <t>Minority Share</t>
        </is>
      </c>
      <c r="C26" t="inlineStr">
        <is>
          <t>-</t>
        </is>
      </c>
      <c r="D26" t="inlineStr">
        <is>
          <t>-</t>
        </is>
      </c>
      <c r="E26" t="inlineStr">
        <is>
          <t>-</t>
        </is>
      </c>
      <c r="F26" t="inlineStr">
        <is>
          <t>-</t>
        </is>
      </c>
      <c r="G26" t="inlineStr">
        <is>
          <t>-</t>
        </is>
      </c>
      <c r="H26" t="inlineStr">
        <is>
          <t>-</t>
        </is>
      </c>
      <c r="I26" t="inlineStr">
        <is>
          <t>-</t>
        </is>
      </c>
      <c r="J26" t="inlineStr">
        <is>
          <t>-</t>
        </is>
      </c>
      <c r="K26" t="inlineStr">
        <is>
          <t>-</t>
        </is>
      </c>
      <c r="L26" t="n">
        <v>-3</v>
      </c>
      <c r="M26" t="n">
        <v>-0.3</v>
      </c>
      <c r="N26" t="n">
        <v>5.4</v>
      </c>
      <c r="O26" t="n">
        <v>-4</v>
      </c>
      <c r="P26" t="n">
        <v>-4</v>
      </c>
    </row>
    <row r="27">
      <c r="A27" s="5" t="inlineStr">
        <is>
          <t>Jahresüberschuss/-fehlbetrag</t>
        </is>
      </c>
      <c r="B27" s="5" t="inlineStr">
        <is>
          <t>Net Profit</t>
        </is>
      </c>
      <c r="C27" t="n">
        <v>495.7</v>
      </c>
      <c r="D27" t="n">
        <v>504.7</v>
      </c>
      <c r="E27" t="n">
        <v>594.4</v>
      </c>
      <c r="F27" t="n">
        <v>490.2</v>
      </c>
      <c r="G27" t="n">
        <v>467.4</v>
      </c>
      <c r="H27" t="n">
        <v>413.2</v>
      </c>
      <c r="I27" t="n">
        <v>352.7</v>
      </c>
      <c r="J27" t="n">
        <v>283.2</v>
      </c>
      <c r="K27" t="n">
        <v>315.8</v>
      </c>
      <c r="L27" t="n">
        <v>307.9</v>
      </c>
      <c r="M27" t="n">
        <v>95.40000000000001</v>
      </c>
      <c r="N27" t="n">
        <v>76.7</v>
      </c>
      <c r="O27" t="n">
        <v>299.7</v>
      </c>
      <c r="P27" t="n">
        <v>299.7</v>
      </c>
    </row>
    <row r="28">
      <c r="A28" s="5" t="inlineStr">
        <is>
          <t>Summe Aktiva</t>
        </is>
      </c>
      <c r="B28" s="5" t="inlineStr">
        <is>
          <t>Total Assets</t>
        </is>
      </c>
      <c r="C28" t="n">
        <v>21266</v>
      </c>
      <c r="D28" t="n">
        <v>19634</v>
      </c>
      <c r="E28" t="n">
        <v>22488</v>
      </c>
      <c r="F28" t="n">
        <v>20982</v>
      </c>
      <c r="G28" t="n">
        <v>18100</v>
      </c>
      <c r="H28" t="n">
        <v>20247</v>
      </c>
      <c r="I28" t="n">
        <v>16621</v>
      </c>
      <c r="J28" t="n">
        <v>14675</v>
      </c>
      <c r="K28" t="n">
        <v>13885</v>
      </c>
      <c r="L28" t="n">
        <v>13374</v>
      </c>
      <c r="M28" t="n">
        <v>10289</v>
      </c>
      <c r="N28" t="n">
        <v>7594</v>
      </c>
      <c r="O28" t="n">
        <v>6877</v>
      </c>
      <c r="P28" t="n">
        <v>6877</v>
      </c>
    </row>
    <row r="29">
      <c r="A29" s="5" t="inlineStr">
        <is>
          <t>Summe Fremdkapital</t>
        </is>
      </c>
      <c r="B29" s="5" t="inlineStr">
        <is>
          <t>Total Liabilities</t>
        </is>
      </c>
      <c r="C29" t="n">
        <v>17419</v>
      </c>
      <c r="D29" t="n">
        <v>16013</v>
      </c>
      <c r="E29" t="n">
        <v>19017</v>
      </c>
      <c r="F29" t="n">
        <v>17830</v>
      </c>
      <c r="G29" t="n">
        <v>15304</v>
      </c>
      <c r="H29" t="n">
        <v>17709</v>
      </c>
      <c r="I29" t="n">
        <v>14352</v>
      </c>
      <c r="J29" t="n">
        <v>12605</v>
      </c>
      <c r="K29" t="n">
        <v>11983</v>
      </c>
      <c r="L29" t="n">
        <v>11574</v>
      </c>
      <c r="M29" t="n">
        <v>8640</v>
      </c>
      <c r="N29" t="n">
        <v>5962</v>
      </c>
      <c r="O29" t="n">
        <v>5181</v>
      </c>
      <c r="P29" t="n">
        <v>5181</v>
      </c>
    </row>
    <row r="30">
      <c r="A30" s="5" t="inlineStr">
        <is>
          <t>Minderheitenanteil</t>
        </is>
      </c>
      <c r="B30" s="5" t="inlineStr">
        <is>
          <t>Minority Share</t>
        </is>
      </c>
      <c r="C30" t="inlineStr">
        <is>
          <t>-</t>
        </is>
      </c>
      <c r="D30" t="inlineStr">
        <is>
          <t>-</t>
        </is>
      </c>
      <c r="E30" t="inlineStr">
        <is>
          <t>-</t>
        </is>
      </c>
      <c r="F30" t="inlineStr">
        <is>
          <t>-</t>
        </is>
      </c>
      <c r="G30" t="inlineStr">
        <is>
          <t>-</t>
        </is>
      </c>
      <c r="H30" t="inlineStr">
        <is>
          <t>-</t>
        </is>
      </c>
      <c r="I30" t="inlineStr">
        <is>
          <t>-</t>
        </is>
      </c>
      <c r="J30" t="inlineStr">
        <is>
          <t>-</t>
        </is>
      </c>
      <c r="K30" t="inlineStr">
        <is>
          <t>-</t>
        </is>
      </c>
      <c r="L30" t="n">
        <v>3.2</v>
      </c>
      <c r="M30" t="n">
        <v>0.6</v>
      </c>
      <c r="N30" t="n">
        <v>0.3</v>
      </c>
      <c r="O30" t="n">
        <v>0.5</v>
      </c>
      <c r="P30" t="n">
        <v>0.5</v>
      </c>
    </row>
    <row r="31">
      <c r="A31" s="5" t="inlineStr">
        <is>
          <t>Summe Eigenkapital</t>
        </is>
      </c>
      <c r="B31" s="5" t="inlineStr">
        <is>
          <t>Equity</t>
        </is>
      </c>
      <c r="C31" t="n">
        <v>3848</v>
      </c>
      <c r="D31" t="n">
        <v>3621</v>
      </c>
      <c r="E31" t="n">
        <v>3471</v>
      </c>
      <c r="F31" t="n">
        <v>3153</v>
      </c>
      <c r="G31" t="n">
        <v>2796</v>
      </c>
      <c r="H31" t="n">
        <v>2538</v>
      </c>
      <c r="I31" t="n">
        <v>2269</v>
      </c>
      <c r="J31" t="n">
        <v>2070</v>
      </c>
      <c r="K31" t="n">
        <v>1902</v>
      </c>
      <c r="L31" t="n">
        <v>1797</v>
      </c>
      <c r="M31" t="n">
        <v>1648</v>
      </c>
      <c r="N31" t="n">
        <v>1632</v>
      </c>
      <c r="O31" t="n">
        <v>1696</v>
      </c>
      <c r="P31" t="n">
        <v>1696</v>
      </c>
    </row>
    <row r="32">
      <c r="A32" s="5" t="inlineStr">
        <is>
          <t>Summe Passiva</t>
        </is>
      </c>
      <c r="B32" s="5" t="inlineStr">
        <is>
          <t>Liabilities &amp; Shareholder Equity</t>
        </is>
      </c>
      <c r="C32" t="n">
        <v>21266</v>
      </c>
      <c r="D32" t="n">
        <v>19634</v>
      </c>
      <c r="E32" t="n">
        <v>22488</v>
      </c>
      <c r="F32" t="n">
        <v>20982</v>
      </c>
      <c r="G32" t="n">
        <v>18100</v>
      </c>
      <c r="H32" t="n">
        <v>20247</v>
      </c>
      <c r="I32" t="n">
        <v>16621</v>
      </c>
      <c r="J32" t="n">
        <v>14675</v>
      </c>
      <c r="K32" t="n">
        <v>13885</v>
      </c>
      <c r="L32" t="n">
        <v>13374</v>
      </c>
      <c r="M32" t="n">
        <v>10289</v>
      </c>
      <c r="N32" t="n">
        <v>7594</v>
      </c>
      <c r="O32" t="n">
        <v>6877</v>
      </c>
      <c r="P32" t="n">
        <v>6877</v>
      </c>
    </row>
    <row r="33">
      <c r="A33" s="5" t="inlineStr">
        <is>
          <t>Mio.Aktien im Umlauf</t>
        </is>
      </c>
      <c r="B33" s="5" t="inlineStr">
        <is>
          <t>Million shares outstanding</t>
        </is>
      </c>
      <c r="C33" t="n">
        <v>282.5</v>
      </c>
      <c r="D33" t="n">
        <v>282.5</v>
      </c>
      <c r="E33" t="n">
        <v>282.5</v>
      </c>
      <c r="F33" t="n">
        <v>282.5</v>
      </c>
      <c r="G33" t="n">
        <v>282.5</v>
      </c>
      <c r="H33" t="n">
        <v>282.5</v>
      </c>
      <c r="I33" t="n">
        <v>282.5</v>
      </c>
      <c r="J33" t="n">
        <v>282.5</v>
      </c>
      <c r="K33" t="n">
        <v>282.5</v>
      </c>
      <c r="L33" t="n">
        <v>290.4</v>
      </c>
      <c r="M33" t="n">
        <v>288.8</v>
      </c>
      <c r="N33" t="n">
        <v>286.7</v>
      </c>
      <c r="O33" t="inlineStr">
        <is>
          <t>-</t>
        </is>
      </c>
      <c r="P33" t="inlineStr">
        <is>
          <t>-</t>
        </is>
      </c>
    </row>
    <row r="34">
      <c r="A34" s="5" t="inlineStr">
        <is>
          <t>Mio.Aktien im Umlauf</t>
        </is>
      </c>
      <c r="B34" s="5" t="inlineStr">
        <is>
          <t>Million shares outstanding</t>
        </is>
      </c>
      <c r="C34" t="n">
        <v>226</v>
      </c>
      <c r="D34" t="n">
        <v>226</v>
      </c>
      <c r="E34" t="n">
        <v>226</v>
      </c>
      <c r="F34" t="n">
        <v>226</v>
      </c>
      <c r="G34" t="n">
        <v>226</v>
      </c>
      <c r="H34" t="n">
        <v>226</v>
      </c>
      <c r="I34" t="n">
        <v>226</v>
      </c>
      <c r="J34" t="n">
        <v>226</v>
      </c>
      <c r="K34" t="n">
        <v>226</v>
      </c>
      <c r="L34" t="n">
        <v>226</v>
      </c>
      <c r="M34" t="n">
        <v>226</v>
      </c>
      <c r="N34" t="n">
        <v>226</v>
      </c>
      <c r="O34" t="inlineStr">
        <is>
          <t>-</t>
        </is>
      </c>
      <c r="P34" t="inlineStr">
        <is>
          <t>-</t>
        </is>
      </c>
    </row>
    <row r="35">
      <c r="A35" s="5" t="inlineStr">
        <is>
          <t>Gezeichnetes Kapital (in Mio.)</t>
        </is>
      </c>
      <c r="B35" s="5" t="inlineStr">
        <is>
          <t>Subscribed Capital in M</t>
        </is>
      </c>
      <c r="C35" t="n">
        <v>282.5</v>
      </c>
      <c r="D35" t="n">
        <v>282.5</v>
      </c>
      <c r="E35" t="n">
        <v>282.5</v>
      </c>
      <c r="F35" t="n">
        <v>282.5</v>
      </c>
      <c r="G35" t="n">
        <v>282.5</v>
      </c>
      <c r="H35" t="n">
        <v>282.5</v>
      </c>
      <c r="I35" t="n">
        <v>282.5</v>
      </c>
      <c r="J35" t="n">
        <v>282.5</v>
      </c>
      <c r="K35" t="n">
        <v>282.5</v>
      </c>
      <c r="L35" t="n">
        <v>290.4</v>
      </c>
      <c r="M35" t="n">
        <v>288.8</v>
      </c>
      <c r="N35" t="n">
        <v>286.7</v>
      </c>
      <c r="O35" t="n">
        <v>294.5</v>
      </c>
      <c r="P35" t="n">
        <v>294.5</v>
      </c>
    </row>
    <row r="36">
      <c r="A36" s="5" t="inlineStr">
        <is>
          <t>Ergebnis je Aktie (brutto)</t>
        </is>
      </c>
      <c r="B36" s="5" t="inlineStr">
        <is>
          <t>Earnings per share</t>
        </is>
      </c>
      <c r="C36" t="n">
        <v>2.21</v>
      </c>
      <c r="D36" t="n">
        <v>2.3</v>
      </c>
      <c r="E36" t="n">
        <v>2.69</v>
      </c>
      <c r="F36" t="n">
        <v>2.19</v>
      </c>
      <c r="G36" t="n">
        <v>2.08</v>
      </c>
      <c r="H36" t="n">
        <v>1.83</v>
      </c>
      <c r="I36" t="n">
        <v>1.58</v>
      </c>
      <c r="J36" t="n">
        <v>1.27</v>
      </c>
      <c r="K36" t="n">
        <v>1.44</v>
      </c>
      <c r="L36" t="n">
        <v>1.4</v>
      </c>
      <c r="M36" t="n">
        <v>0.48</v>
      </c>
      <c r="N36" t="n">
        <v>0.43</v>
      </c>
      <c r="O36" t="inlineStr">
        <is>
          <t>-</t>
        </is>
      </c>
      <c r="P36" t="inlineStr">
        <is>
          <t>-</t>
        </is>
      </c>
    </row>
    <row r="37">
      <c r="A37" s="5" t="inlineStr">
        <is>
          <t>Ergebnis je Aktie (unverwässert)</t>
        </is>
      </c>
      <c r="B37" s="5" t="inlineStr">
        <is>
          <t>Basic Earnings per share</t>
        </is>
      </c>
      <c r="C37" t="n">
        <v>1.79</v>
      </c>
      <c r="D37" t="n">
        <v>1.83</v>
      </c>
      <c r="E37" t="n">
        <v>2.15</v>
      </c>
      <c r="F37" t="n">
        <v>1.78</v>
      </c>
      <c r="G37" t="n">
        <v>1.71</v>
      </c>
      <c r="H37" t="n">
        <v>1.53</v>
      </c>
      <c r="I37" t="n">
        <v>1.31</v>
      </c>
      <c r="J37" t="n">
        <v>1.05</v>
      </c>
      <c r="K37" t="n">
        <v>1.16</v>
      </c>
      <c r="L37" t="n">
        <v>1.12</v>
      </c>
      <c r="M37" t="n">
        <v>0.34</v>
      </c>
      <c r="N37" t="n">
        <v>0.28</v>
      </c>
      <c r="O37" t="n">
        <v>1.05</v>
      </c>
      <c r="P37" t="n">
        <v>1.05</v>
      </c>
    </row>
    <row r="38">
      <c r="A38" s="5" t="inlineStr">
        <is>
          <t>Ergebnis je Aktie (verwässert)</t>
        </is>
      </c>
      <c r="B38" s="5" t="inlineStr">
        <is>
          <t>Diluted Earnings per share</t>
        </is>
      </c>
      <c r="C38" t="n">
        <v>1.76</v>
      </c>
      <c r="D38" t="n">
        <v>1.8</v>
      </c>
      <c r="E38" t="n">
        <v>2.11</v>
      </c>
      <c r="F38" t="n">
        <v>1.75</v>
      </c>
      <c r="G38" t="n">
        <v>1.67</v>
      </c>
      <c r="H38" t="n">
        <v>1.48</v>
      </c>
      <c r="I38" t="n">
        <v>1.26</v>
      </c>
      <c r="J38" t="n">
        <v>1.01</v>
      </c>
      <c r="K38" t="n">
        <v>1.12</v>
      </c>
      <c r="L38" t="n">
        <v>1.08</v>
      </c>
      <c r="M38" t="n">
        <v>0.34</v>
      </c>
      <c r="N38" t="n">
        <v>0.27</v>
      </c>
      <c r="O38" t="n">
        <v>1.03</v>
      </c>
      <c r="P38" t="n">
        <v>1.03</v>
      </c>
    </row>
    <row r="39">
      <c r="A39" s="5" t="inlineStr">
        <is>
          <t>Dividende je Aktie</t>
        </is>
      </c>
      <c r="B39" s="5" t="inlineStr">
        <is>
          <t>Dividend per share</t>
        </is>
      </c>
      <c r="C39" t="n">
        <v>1.14</v>
      </c>
      <c r="D39" t="n">
        <v>1.14</v>
      </c>
      <c r="E39" t="n">
        <v>0.98</v>
      </c>
      <c r="F39" t="n">
        <v>0.87</v>
      </c>
      <c r="G39" t="n">
        <v>0.83</v>
      </c>
      <c r="H39" t="n">
        <v>0.66</v>
      </c>
      <c r="I39" t="n">
        <v>0.46</v>
      </c>
      <c r="J39" t="n">
        <v>0.43</v>
      </c>
      <c r="K39" t="n">
        <v>0.39</v>
      </c>
      <c r="L39" t="n">
        <v>0.32</v>
      </c>
      <c r="M39" t="n">
        <v>0.31</v>
      </c>
      <c r="N39" t="n">
        <v>0.31</v>
      </c>
      <c r="O39" t="n">
        <v>0.3</v>
      </c>
      <c r="P39" t="n">
        <v>0.3</v>
      </c>
    </row>
    <row r="40">
      <c r="A40" s="5" t="inlineStr">
        <is>
          <t>Dividendenausschüttung in Mio</t>
        </is>
      </c>
      <c r="B40" s="5" t="inlineStr">
        <is>
          <t>Dividend Payment in M</t>
        </is>
      </c>
      <c r="C40" t="n">
        <v>312.3</v>
      </c>
      <c r="D40" t="n">
        <v>311.7</v>
      </c>
      <c r="E40" t="n">
        <v>267.6</v>
      </c>
      <c r="F40" t="n">
        <v>236.6</v>
      </c>
      <c r="G40" t="n">
        <v>226.3</v>
      </c>
      <c r="H40" t="n">
        <v>177.7</v>
      </c>
      <c r="I40" t="n">
        <v>123.5</v>
      </c>
      <c r="J40" t="n">
        <v>104.1</v>
      </c>
      <c r="K40" t="n">
        <v>104.8</v>
      </c>
      <c r="L40" t="n">
        <v>87.59999999999999</v>
      </c>
      <c r="M40" t="n">
        <v>84.90000000000001</v>
      </c>
      <c r="N40" t="n">
        <v>86.7</v>
      </c>
      <c r="O40" t="n">
        <v>74.90000000000001</v>
      </c>
      <c r="P40" t="n">
        <v>74.90000000000001</v>
      </c>
    </row>
    <row r="41">
      <c r="A41" s="5" t="inlineStr">
        <is>
          <t>Umsatz je Aktie</t>
        </is>
      </c>
      <c r="B41" s="5" t="inlineStr">
        <is>
          <t>Revenue per share</t>
        </is>
      </c>
      <c r="C41" t="n">
        <v>8.98</v>
      </c>
      <c r="D41" t="n">
        <v>9.300000000000001</v>
      </c>
      <c r="E41" t="n">
        <v>8.890000000000001</v>
      </c>
      <c r="F41" t="n">
        <v>7.59</v>
      </c>
      <c r="G41" t="n">
        <v>7.23</v>
      </c>
      <c r="H41" t="n">
        <v>6.78</v>
      </c>
      <c r="I41" t="n">
        <v>6.4</v>
      </c>
      <c r="J41" t="n">
        <v>5.05</v>
      </c>
      <c r="K41" t="n">
        <v>5.32</v>
      </c>
      <c r="L41" t="n">
        <v>5.19</v>
      </c>
      <c r="M41" t="n">
        <v>3.32</v>
      </c>
      <c r="N41" t="n">
        <v>3.26</v>
      </c>
      <c r="O41" t="inlineStr">
        <is>
          <t>-</t>
        </is>
      </c>
      <c r="P41" t="inlineStr">
        <is>
          <t>-</t>
        </is>
      </c>
    </row>
    <row r="42">
      <c r="A42" s="5" t="inlineStr">
        <is>
          <t>Buchwert je Aktie</t>
        </is>
      </c>
      <c r="B42" s="5" t="inlineStr">
        <is>
          <t>Book value per share</t>
        </is>
      </c>
      <c r="C42" t="n">
        <v>13.62</v>
      </c>
      <c r="D42" t="n">
        <v>12.82</v>
      </c>
      <c r="E42" t="n">
        <v>12.29</v>
      </c>
      <c r="F42" t="n">
        <v>11.16</v>
      </c>
      <c r="G42" t="n">
        <v>9.9</v>
      </c>
      <c r="H42" t="n">
        <v>8.98</v>
      </c>
      <c r="I42" t="n">
        <v>8.029999999999999</v>
      </c>
      <c r="J42" t="n">
        <v>7.33</v>
      </c>
      <c r="K42" t="n">
        <v>6.73</v>
      </c>
      <c r="L42" t="n">
        <v>6.19</v>
      </c>
      <c r="M42" t="n">
        <v>5.71</v>
      </c>
      <c r="N42" t="n">
        <v>5.69</v>
      </c>
      <c r="O42" t="inlineStr">
        <is>
          <t>-</t>
        </is>
      </c>
      <c r="P42" t="inlineStr">
        <is>
          <t>-</t>
        </is>
      </c>
    </row>
    <row r="43">
      <c r="A43" s="5" t="inlineStr">
        <is>
          <t>Cashflow je Aktie</t>
        </is>
      </c>
      <c r="B43" s="5" t="inlineStr">
        <is>
          <t>Cashflow per share</t>
        </is>
      </c>
      <c r="C43" t="n">
        <v>3.55</v>
      </c>
      <c r="D43" t="n">
        <v>1.82</v>
      </c>
      <c r="E43" t="n">
        <v>2.07</v>
      </c>
      <c r="F43" t="n">
        <v>2</v>
      </c>
      <c r="G43" t="n">
        <v>0.17</v>
      </c>
      <c r="H43" t="n">
        <v>4.68</v>
      </c>
      <c r="I43" t="n">
        <v>0.72</v>
      </c>
      <c r="J43" t="n">
        <v>1.73</v>
      </c>
      <c r="K43" t="n">
        <v>1.51</v>
      </c>
      <c r="L43" t="n">
        <v>3.67</v>
      </c>
      <c r="M43" t="n">
        <v>1.28</v>
      </c>
      <c r="N43" t="n">
        <v>0.44</v>
      </c>
      <c r="O43" t="inlineStr">
        <is>
          <t>-</t>
        </is>
      </c>
      <c r="P43" t="inlineStr">
        <is>
          <t>-</t>
        </is>
      </c>
    </row>
    <row r="44">
      <c r="A44" s="5" t="inlineStr">
        <is>
          <t>Bilanzsumme je Aktie</t>
        </is>
      </c>
      <c r="B44" s="5" t="inlineStr">
        <is>
          <t>Total assets per share</t>
        </is>
      </c>
      <c r="C44" t="n">
        <v>75.28</v>
      </c>
      <c r="D44" t="n">
        <v>69.5</v>
      </c>
      <c r="E44" t="n">
        <v>79.59999999999999</v>
      </c>
      <c r="F44" t="n">
        <v>74.27</v>
      </c>
      <c r="G44" t="n">
        <v>64.06999999999999</v>
      </c>
      <c r="H44" t="n">
        <v>71.67</v>
      </c>
      <c r="I44" t="n">
        <v>58.84</v>
      </c>
      <c r="J44" t="n">
        <v>51.95</v>
      </c>
      <c r="K44" t="n">
        <v>49.15</v>
      </c>
      <c r="L44" t="n">
        <v>46.05</v>
      </c>
      <c r="M44" t="n">
        <v>35.63</v>
      </c>
      <c r="N44" t="n">
        <v>26.49</v>
      </c>
      <c r="O44" t="inlineStr">
        <is>
          <t>-</t>
        </is>
      </c>
      <c r="P44" t="inlineStr">
        <is>
          <t>-</t>
        </is>
      </c>
    </row>
    <row r="45">
      <c r="A45" s="5" t="inlineStr">
        <is>
          <t>Personal am Ende des Jahres</t>
        </is>
      </c>
      <c r="B45" s="5" t="inlineStr">
        <is>
          <t>Staff at the end of year</t>
        </is>
      </c>
      <c r="C45" t="n">
        <v>5359</v>
      </c>
      <c r="D45" t="n">
        <v>4872</v>
      </c>
      <c r="E45" t="n">
        <v>4397</v>
      </c>
      <c r="F45" t="n">
        <v>3920</v>
      </c>
      <c r="G45" t="n">
        <v>3691</v>
      </c>
      <c r="H45" t="n">
        <v>3542</v>
      </c>
      <c r="I45" t="n">
        <v>3304</v>
      </c>
      <c r="J45" t="n">
        <v>2969</v>
      </c>
      <c r="K45" t="n">
        <v>2848</v>
      </c>
      <c r="L45" t="n">
        <v>2668</v>
      </c>
      <c r="M45" t="n">
        <v>2658</v>
      </c>
      <c r="N45" t="n">
        <v>2953</v>
      </c>
      <c r="O45" t="n">
        <v>2805</v>
      </c>
      <c r="P45" t="n">
        <v>2805</v>
      </c>
    </row>
    <row r="46">
      <c r="A46" s="5" t="inlineStr">
        <is>
          <t>Personalaufwand in Mio. GBP</t>
        </is>
      </c>
      <c r="B46" s="5" t="inlineStr"/>
      <c r="C46" t="n">
        <v>962.6</v>
      </c>
      <c r="D46" t="n">
        <v>951.8</v>
      </c>
      <c r="E46" t="n">
        <v>896.8</v>
      </c>
      <c r="F46" t="n">
        <v>816.5</v>
      </c>
      <c r="G46" t="n">
        <v>741.8</v>
      </c>
      <c r="H46" t="n">
        <v>704.6</v>
      </c>
      <c r="I46" t="n">
        <v>665.6</v>
      </c>
      <c r="J46" t="n">
        <v>545.7</v>
      </c>
      <c r="K46" t="n">
        <v>499.8</v>
      </c>
      <c r="L46" t="n">
        <v>505.5</v>
      </c>
      <c r="M46" t="n">
        <v>398.5</v>
      </c>
      <c r="N46" t="n">
        <v>387</v>
      </c>
      <c r="O46" t="n">
        <v>403.1</v>
      </c>
      <c r="P46" t="n">
        <v>403.1</v>
      </c>
    </row>
    <row r="47">
      <c r="A47" s="5" t="inlineStr">
        <is>
          <t>Aufwand je Mitarbeiter in GBP</t>
        </is>
      </c>
      <c r="B47" s="5" t="inlineStr"/>
      <c r="C47" t="n">
        <v>179623</v>
      </c>
      <c r="D47" t="n">
        <v>195361</v>
      </c>
      <c r="E47" t="n">
        <v>203957</v>
      </c>
      <c r="F47" t="n">
        <v>208291</v>
      </c>
      <c r="G47" t="n">
        <v>200975</v>
      </c>
      <c r="H47" t="n">
        <v>198927</v>
      </c>
      <c r="I47" t="n">
        <v>201453</v>
      </c>
      <c r="J47" t="n">
        <v>183799</v>
      </c>
      <c r="K47" t="n">
        <v>175492</v>
      </c>
      <c r="L47" t="n">
        <v>189468</v>
      </c>
      <c r="M47" t="n">
        <v>149925</v>
      </c>
      <c r="N47" t="n">
        <v>131053</v>
      </c>
      <c r="O47" t="n">
        <v>143708</v>
      </c>
      <c r="P47" t="n">
        <v>143708</v>
      </c>
    </row>
    <row r="48">
      <c r="A48" s="5" t="inlineStr">
        <is>
          <t>Umsatz je Mitarbeiter in GBP</t>
        </is>
      </c>
      <c r="B48" s="5" t="inlineStr"/>
      <c r="C48" t="n">
        <v>473409</v>
      </c>
      <c r="D48" t="n">
        <v>539080</v>
      </c>
      <c r="E48" t="n">
        <v>571230</v>
      </c>
      <c r="F48" t="n">
        <v>547168</v>
      </c>
      <c r="G48" t="n">
        <v>553563</v>
      </c>
      <c r="H48" t="n">
        <v>540570</v>
      </c>
      <c r="I48" t="n">
        <v>547548</v>
      </c>
      <c r="J48" t="n">
        <v>480094</v>
      </c>
      <c r="K48" t="n">
        <v>527353</v>
      </c>
      <c r="L48" t="n">
        <v>565405</v>
      </c>
      <c r="M48" t="n">
        <v>360948</v>
      </c>
      <c r="N48" t="n">
        <v>316898</v>
      </c>
      <c r="O48" t="n">
        <v>424884</v>
      </c>
      <c r="P48" t="n">
        <v>424884</v>
      </c>
    </row>
    <row r="49">
      <c r="A49" s="5" t="inlineStr">
        <is>
          <t>Bruttoergebnis je Mitarbeiter in GBP</t>
        </is>
      </c>
      <c r="B49" s="5" t="inlineStr"/>
      <c r="C49" t="n">
        <v>382982</v>
      </c>
      <c r="D49" t="n">
        <v>425021</v>
      </c>
      <c r="E49" t="n">
        <v>457175</v>
      </c>
      <c r="F49" t="n">
        <v>436939</v>
      </c>
      <c r="G49" t="n">
        <v>433677</v>
      </c>
      <c r="H49" t="n">
        <v>432298</v>
      </c>
      <c r="I49" t="n">
        <v>426029</v>
      </c>
      <c r="J49" t="n">
        <v>382250</v>
      </c>
      <c r="K49" t="n">
        <v>404705</v>
      </c>
      <c r="L49" t="n">
        <v>433208</v>
      </c>
      <c r="M49" t="n">
        <v>282092</v>
      </c>
      <c r="N49" t="n">
        <v>245750</v>
      </c>
      <c r="O49" t="n">
        <v>342638</v>
      </c>
      <c r="P49" t="n">
        <v>342638</v>
      </c>
    </row>
    <row r="50">
      <c r="A50" s="5" t="inlineStr">
        <is>
          <t>Gewinn je Mitarbeiter in GBP</t>
        </is>
      </c>
      <c r="B50" s="5" t="inlineStr"/>
      <c r="C50" t="n">
        <v>92499</v>
      </c>
      <c r="D50" t="n">
        <v>103592</v>
      </c>
      <c r="E50" t="n">
        <v>135183</v>
      </c>
      <c r="F50" t="n">
        <v>125051</v>
      </c>
      <c r="G50" t="n">
        <v>126632</v>
      </c>
      <c r="H50" t="n">
        <v>116657</v>
      </c>
      <c r="I50" t="n">
        <v>106749</v>
      </c>
      <c r="J50" t="n">
        <v>95386</v>
      </c>
      <c r="K50" t="n">
        <v>110885</v>
      </c>
      <c r="L50" t="n">
        <v>115405</v>
      </c>
      <c r="M50" t="n">
        <v>35892</v>
      </c>
      <c r="N50" t="n">
        <v>25974</v>
      </c>
      <c r="O50" t="n">
        <v>106845</v>
      </c>
      <c r="P50" t="n">
        <v>106845</v>
      </c>
    </row>
    <row r="51">
      <c r="A51" s="5" t="inlineStr">
        <is>
          <t>KGV (Kurs/Gewinn)</t>
        </is>
      </c>
      <c r="B51" s="5" t="inlineStr">
        <is>
          <t>PE (price/earnings)</t>
        </is>
      </c>
      <c r="C51" t="n">
        <v>18.6</v>
      </c>
      <c r="D51" t="n">
        <v>13.3</v>
      </c>
      <c r="E51" t="n">
        <v>16.3</v>
      </c>
      <c r="F51" t="n">
        <v>16.2</v>
      </c>
      <c r="G51" t="n">
        <v>17.4</v>
      </c>
      <c r="H51" t="n">
        <v>17.6</v>
      </c>
      <c r="I51" t="n">
        <v>19.8</v>
      </c>
      <c r="J51" t="n">
        <v>16.1</v>
      </c>
      <c r="K51" t="n">
        <v>11.3</v>
      </c>
      <c r="L51" t="n">
        <v>16.6</v>
      </c>
      <c r="M51" t="n">
        <v>39.1</v>
      </c>
      <c r="N51" t="n">
        <v>30.6</v>
      </c>
      <c r="O51" t="n">
        <v>12.4</v>
      </c>
      <c r="P51" t="n">
        <v>12.4</v>
      </c>
    </row>
    <row r="52">
      <c r="A52" s="5" t="inlineStr">
        <is>
          <t>KUV (Kurs/Umsatz)</t>
        </is>
      </c>
      <c r="B52" s="5" t="inlineStr">
        <is>
          <t>PS (price/sales)</t>
        </is>
      </c>
      <c r="C52" t="n">
        <v>3.71</v>
      </c>
      <c r="D52" t="n">
        <v>2.63</v>
      </c>
      <c r="E52" t="n">
        <v>3.95</v>
      </c>
      <c r="F52" t="n">
        <v>3.81</v>
      </c>
      <c r="G52" t="n">
        <v>4.11</v>
      </c>
      <c r="H52" t="n">
        <v>3.96</v>
      </c>
      <c r="I52" t="n">
        <v>4.06</v>
      </c>
      <c r="J52" t="n">
        <v>3.34</v>
      </c>
      <c r="K52" t="n">
        <v>2.47</v>
      </c>
      <c r="L52" t="n">
        <v>3.57</v>
      </c>
      <c r="M52" t="n">
        <v>4</v>
      </c>
      <c r="N52" t="n">
        <v>2.63</v>
      </c>
      <c r="O52" t="inlineStr">
        <is>
          <t>-</t>
        </is>
      </c>
      <c r="P52" t="inlineStr">
        <is>
          <t>-</t>
        </is>
      </c>
    </row>
    <row r="53">
      <c r="A53" s="5" t="inlineStr">
        <is>
          <t>KBV (Kurs/Buchwert)</t>
        </is>
      </c>
      <c r="B53" s="5" t="inlineStr">
        <is>
          <t>PB (price/book value)</t>
        </is>
      </c>
      <c r="C53" t="n">
        <v>2.45</v>
      </c>
      <c r="D53" t="n">
        <v>1.91</v>
      </c>
      <c r="E53" t="n">
        <v>2.86</v>
      </c>
      <c r="F53" t="n">
        <v>2.59</v>
      </c>
      <c r="G53" t="n">
        <v>3.01</v>
      </c>
      <c r="H53" t="n">
        <v>2.99</v>
      </c>
      <c r="I53" t="n">
        <v>3.24</v>
      </c>
      <c r="J53" t="n">
        <v>2.3</v>
      </c>
      <c r="K53" t="n">
        <v>1.95</v>
      </c>
      <c r="L53" t="n">
        <v>3</v>
      </c>
      <c r="M53" t="n">
        <v>2.33</v>
      </c>
      <c r="N53" t="n">
        <v>1.51</v>
      </c>
      <c r="O53" t="inlineStr">
        <is>
          <t>-</t>
        </is>
      </c>
      <c r="P53" t="inlineStr">
        <is>
          <t>-</t>
        </is>
      </c>
    </row>
    <row r="54">
      <c r="A54" s="5" t="inlineStr">
        <is>
          <t>KCV (Kurs/Cashflow)</t>
        </is>
      </c>
      <c r="B54" s="5" t="inlineStr">
        <is>
          <t>PC (price/cashflow)</t>
        </is>
      </c>
      <c r="C54" t="n">
        <v>9.4</v>
      </c>
      <c r="D54" t="n">
        <v>13.43</v>
      </c>
      <c r="E54" t="n">
        <v>16.98</v>
      </c>
      <c r="F54" t="n">
        <v>14.48</v>
      </c>
      <c r="G54" t="n">
        <v>175.52</v>
      </c>
      <c r="H54" t="n">
        <v>5.74</v>
      </c>
      <c r="I54" t="n">
        <v>35.96</v>
      </c>
      <c r="J54" t="n">
        <v>9.74</v>
      </c>
      <c r="K54" t="n">
        <v>8.699999999999999</v>
      </c>
      <c r="L54" t="n">
        <v>5.05</v>
      </c>
      <c r="M54" t="n">
        <v>10.36</v>
      </c>
      <c r="N54" t="n">
        <v>19.59</v>
      </c>
      <c r="O54" t="inlineStr">
        <is>
          <t>-</t>
        </is>
      </c>
      <c r="P54" t="inlineStr">
        <is>
          <t>-</t>
        </is>
      </c>
    </row>
    <row r="55">
      <c r="A55" s="5" t="inlineStr">
        <is>
          <t>Dividendenrendite in %</t>
        </is>
      </c>
      <c r="B55" s="5" t="inlineStr">
        <is>
          <t>Dividend Yield in %</t>
        </is>
      </c>
      <c r="C55" t="n">
        <v>3.42</v>
      </c>
      <c r="D55" t="n">
        <v>4.67</v>
      </c>
      <c r="E55" t="n">
        <v>2.79</v>
      </c>
      <c r="F55" t="n">
        <v>3.01</v>
      </c>
      <c r="G55" t="n">
        <v>2.79</v>
      </c>
      <c r="H55" t="n">
        <v>2.46</v>
      </c>
      <c r="I55" t="n">
        <v>1.77</v>
      </c>
      <c r="J55" t="n">
        <v>2.55</v>
      </c>
      <c r="K55" t="n">
        <v>2.97</v>
      </c>
      <c r="L55" t="n">
        <v>1.73</v>
      </c>
      <c r="M55" t="n">
        <v>2.33</v>
      </c>
      <c r="N55" t="n">
        <v>3.61</v>
      </c>
      <c r="O55" t="n">
        <v>2.3</v>
      </c>
      <c r="P55" t="n">
        <v>2.3</v>
      </c>
    </row>
    <row r="56">
      <c r="A56" s="5" t="inlineStr">
        <is>
          <t>Gewinnrendite in %</t>
        </is>
      </c>
      <c r="B56" s="5" t="inlineStr">
        <is>
          <t>Return on profit in %</t>
        </is>
      </c>
      <c r="C56" t="n">
        <v>5.4</v>
      </c>
      <c r="D56" t="n">
        <v>7.5</v>
      </c>
      <c r="E56" t="n">
        <v>6.1</v>
      </c>
      <c r="F56" t="n">
        <v>6.2</v>
      </c>
      <c r="G56" t="n">
        <v>5.7</v>
      </c>
      <c r="H56" t="n">
        <v>5.7</v>
      </c>
      <c r="I56" t="n">
        <v>5</v>
      </c>
      <c r="J56" t="n">
        <v>6.2</v>
      </c>
      <c r="K56" t="n">
        <v>8.800000000000001</v>
      </c>
      <c r="L56" t="n">
        <v>6</v>
      </c>
      <c r="M56" t="n">
        <v>2.6</v>
      </c>
      <c r="N56" t="n">
        <v>3.3</v>
      </c>
      <c r="O56" t="n">
        <v>8.1</v>
      </c>
      <c r="P56" t="n">
        <v>8.1</v>
      </c>
    </row>
    <row r="57">
      <c r="A57" s="5" t="inlineStr">
        <is>
          <t>Eigenkapitalrendite in %</t>
        </is>
      </c>
      <c r="B57" s="5" t="inlineStr">
        <is>
          <t>Return on Equity in %</t>
        </is>
      </c>
      <c r="C57" t="n">
        <v>12.88</v>
      </c>
      <c r="D57" t="n">
        <v>13.94</v>
      </c>
      <c r="E57" t="n">
        <v>17.12</v>
      </c>
      <c r="F57" t="n">
        <v>15.55</v>
      </c>
      <c r="G57" t="n">
        <v>16.72</v>
      </c>
      <c r="H57" t="n">
        <v>16.28</v>
      </c>
      <c r="I57" t="n">
        <v>15.55</v>
      </c>
      <c r="J57" t="n">
        <v>13.68</v>
      </c>
      <c r="K57" t="n">
        <v>16.61</v>
      </c>
      <c r="L57" t="n">
        <v>17.14</v>
      </c>
      <c r="M57" t="n">
        <v>5.79</v>
      </c>
      <c r="N57" t="n">
        <v>4.7</v>
      </c>
      <c r="O57" t="n">
        <v>17.67</v>
      </c>
      <c r="P57" t="n">
        <v>17.67</v>
      </c>
    </row>
    <row r="58">
      <c r="A58" s="5" t="inlineStr">
        <is>
          <t>Umsatzrendite in %</t>
        </is>
      </c>
      <c r="B58" s="5" t="inlineStr">
        <is>
          <t>Return on sales in %</t>
        </is>
      </c>
      <c r="C58" t="n">
        <v>19.54</v>
      </c>
      <c r="D58" t="n">
        <v>19.22</v>
      </c>
      <c r="E58" t="n">
        <v>23.67</v>
      </c>
      <c r="F58" t="n">
        <v>22.85</v>
      </c>
      <c r="G58" t="n">
        <v>22.88</v>
      </c>
      <c r="H58" t="n">
        <v>21.58</v>
      </c>
      <c r="I58" t="n">
        <v>19.5</v>
      </c>
      <c r="J58" t="n">
        <v>19.87</v>
      </c>
      <c r="K58" t="n">
        <v>21.03</v>
      </c>
      <c r="L58" t="n">
        <v>20.41</v>
      </c>
      <c r="M58" t="n">
        <v>9.94</v>
      </c>
      <c r="N58" t="n">
        <v>8.199999999999999</v>
      </c>
      <c r="O58" t="n">
        <v>25.15</v>
      </c>
      <c r="P58" t="n">
        <v>25.15</v>
      </c>
    </row>
    <row r="59">
      <c r="A59" s="5" t="inlineStr">
        <is>
          <t>Gesamtkapitalrendite in %</t>
        </is>
      </c>
      <c r="B59" s="5" t="inlineStr">
        <is>
          <t>Total Return on Investment in %</t>
        </is>
      </c>
      <c r="C59" t="n">
        <v>2.33</v>
      </c>
      <c r="D59" t="n">
        <v>2.57</v>
      </c>
      <c r="E59" t="n">
        <v>2.64</v>
      </c>
      <c r="F59" t="n">
        <v>2.34</v>
      </c>
      <c r="G59" t="n">
        <v>2.58</v>
      </c>
      <c r="H59" t="n">
        <v>2.04</v>
      </c>
      <c r="I59" t="n">
        <v>2.12</v>
      </c>
      <c r="J59" t="n">
        <v>1.93</v>
      </c>
      <c r="K59" t="n">
        <v>2.27</v>
      </c>
      <c r="L59" t="n">
        <v>2.3</v>
      </c>
      <c r="M59" t="n">
        <v>0.93</v>
      </c>
      <c r="N59" t="n">
        <v>1.01</v>
      </c>
      <c r="O59" t="n">
        <v>4.36</v>
      </c>
      <c r="P59" t="n">
        <v>4.36</v>
      </c>
    </row>
    <row r="60">
      <c r="A60" s="5" t="inlineStr">
        <is>
          <t>Return on Investment in %</t>
        </is>
      </c>
      <c r="B60" s="5" t="inlineStr">
        <is>
          <t>Return on Investment in %</t>
        </is>
      </c>
      <c r="C60" t="n">
        <v>2.33</v>
      </c>
      <c r="D60" t="n">
        <v>2.57</v>
      </c>
      <c r="E60" t="n">
        <v>2.64</v>
      </c>
      <c r="F60" t="n">
        <v>2.34</v>
      </c>
      <c r="G60" t="n">
        <v>2.58</v>
      </c>
      <c r="H60" t="n">
        <v>2.04</v>
      </c>
      <c r="I60" t="n">
        <v>2.12</v>
      </c>
      <c r="J60" t="n">
        <v>1.93</v>
      </c>
      <c r="K60" t="n">
        <v>2.27</v>
      </c>
      <c r="L60" t="n">
        <v>2.3</v>
      </c>
      <c r="M60" t="n">
        <v>0.93</v>
      </c>
      <c r="N60" t="n">
        <v>1.01</v>
      </c>
      <c r="O60" t="n">
        <v>4.36</v>
      </c>
      <c r="P60" t="n">
        <v>4.36</v>
      </c>
    </row>
    <row r="61">
      <c r="A61" s="5" t="inlineStr">
        <is>
          <t>Eigenkapitalquote in %</t>
        </is>
      </c>
      <c r="B61" s="5" t="inlineStr">
        <is>
          <t>Equity Ratio in %</t>
        </is>
      </c>
      <c r="C61" t="n">
        <v>18.09</v>
      </c>
      <c r="D61" t="n">
        <v>18.44</v>
      </c>
      <c r="E61" t="n">
        <v>15.43</v>
      </c>
      <c r="F61" t="n">
        <v>15.03</v>
      </c>
      <c r="G61" t="n">
        <v>15.45</v>
      </c>
      <c r="H61" t="n">
        <v>12.53</v>
      </c>
      <c r="I61" t="n">
        <v>13.65</v>
      </c>
      <c r="J61" t="n">
        <v>14.1</v>
      </c>
      <c r="K61" t="n">
        <v>13.7</v>
      </c>
      <c r="L61" t="n">
        <v>13.43</v>
      </c>
      <c r="M61" t="n">
        <v>16.02</v>
      </c>
      <c r="N61" t="n">
        <v>21.49</v>
      </c>
      <c r="O61" t="n">
        <v>24.66</v>
      </c>
      <c r="P61" t="n">
        <v>24.66</v>
      </c>
    </row>
    <row r="62">
      <c r="A62" s="5" t="inlineStr">
        <is>
          <t>Fremdkapitalquote in %</t>
        </is>
      </c>
      <c r="B62" s="5" t="inlineStr">
        <is>
          <t>Debt Ratio in %</t>
        </is>
      </c>
      <c r="C62" t="n">
        <v>81.91</v>
      </c>
      <c r="D62" t="n">
        <v>81.56</v>
      </c>
      <c r="E62" t="n">
        <v>84.56999999999999</v>
      </c>
      <c r="F62" t="n">
        <v>84.97</v>
      </c>
      <c r="G62" t="n">
        <v>84.55</v>
      </c>
      <c r="H62" t="n">
        <v>87.47</v>
      </c>
      <c r="I62" t="n">
        <v>86.34999999999999</v>
      </c>
      <c r="J62" t="n">
        <v>85.90000000000001</v>
      </c>
      <c r="K62" t="n">
        <v>86.3</v>
      </c>
      <c r="L62" t="n">
        <v>86.56999999999999</v>
      </c>
      <c r="M62" t="n">
        <v>83.98</v>
      </c>
      <c r="N62" t="n">
        <v>78.51000000000001</v>
      </c>
      <c r="O62" t="n">
        <v>75.34</v>
      </c>
      <c r="P62" t="n">
        <v>75.34</v>
      </c>
    </row>
    <row r="63">
      <c r="A63" s="5" t="inlineStr">
        <is>
          <t>Bruttoergebnis Marge in %</t>
        </is>
      </c>
      <c r="B63" s="5" t="inlineStr">
        <is>
          <t>Gross Profit Marge in %</t>
        </is>
      </c>
      <c r="C63" t="n">
        <v>80.88</v>
      </c>
      <c r="D63" t="n">
        <v>78.87</v>
      </c>
      <c r="E63" t="n">
        <v>80.02</v>
      </c>
      <c r="F63" t="n">
        <v>79.86</v>
      </c>
      <c r="G63" t="n">
        <v>78.37</v>
      </c>
      <c r="H63" t="n">
        <v>79.95</v>
      </c>
      <c r="I63" t="n">
        <v>77.83</v>
      </c>
      <c r="J63" t="n">
        <v>79.65000000000001</v>
      </c>
      <c r="K63" t="n">
        <v>76.76000000000001</v>
      </c>
      <c r="L63" t="n">
        <v>76.61</v>
      </c>
      <c r="M63" t="n">
        <v>78.15000000000001</v>
      </c>
      <c r="N63" t="n">
        <v>77.55</v>
      </c>
      <c r="O63" t="n">
        <v>80.63</v>
      </c>
    </row>
    <row r="64">
      <c r="A64" s="5" t="inlineStr"/>
      <c r="B64" s="5" t="inlineStr"/>
    </row>
    <row r="65">
      <c r="A65" s="5" t="inlineStr">
        <is>
          <t>Nettogewinn Marge in %</t>
        </is>
      </c>
      <c r="B65" s="5" t="inlineStr">
        <is>
          <t>Net Profit Marge in %</t>
        </is>
      </c>
      <c r="C65" t="n">
        <v>19.54</v>
      </c>
      <c r="D65" t="n">
        <v>19.22</v>
      </c>
      <c r="E65" t="n">
        <v>23.66</v>
      </c>
      <c r="F65" t="n">
        <v>22.85</v>
      </c>
      <c r="G65" t="n">
        <v>22.88</v>
      </c>
      <c r="H65" t="n">
        <v>21.58</v>
      </c>
      <c r="I65" t="n">
        <v>19.5</v>
      </c>
      <c r="J65" t="n">
        <v>19.87</v>
      </c>
      <c r="K65" t="n">
        <v>21.03</v>
      </c>
      <c r="L65" t="n">
        <v>20.4</v>
      </c>
      <c r="M65" t="n">
        <v>9.94</v>
      </c>
      <c r="N65" t="n">
        <v>8.199999999999999</v>
      </c>
      <c r="O65" t="n">
        <v>25.14</v>
      </c>
    </row>
    <row r="66">
      <c r="A66" s="5" t="inlineStr">
        <is>
          <t>Operative Ergebnis Marge in %</t>
        </is>
      </c>
      <c r="B66" s="5" t="inlineStr">
        <is>
          <t>EBIT Marge in %</t>
        </is>
      </c>
      <c r="C66" t="n">
        <v>24.62</v>
      </c>
      <c r="D66" t="n">
        <v>24.75</v>
      </c>
      <c r="E66" t="n">
        <v>30.26</v>
      </c>
      <c r="F66" t="n">
        <v>28.82</v>
      </c>
      <c r="G66" t="n">
        <v>28.83</v>
      </c>
      <c r="H66" t="n">
        <v>26.01</v>
      </c>
      <c r="I66" t="n">
        <v>23.76</v>
      </c>
      <c r="J66" t="n">
        <v>24.12</v>
      </c>
      <c r="K66" t="n">
        <v>26.02</v>
      </c>
      <c r="L66" t="n">
        <v>25.3</v>
      </c>
      <c r="M66" t="n">
        <v>11.58</v>
      </c>
      <c r="N66" t="n">
        <v>8.35</v>
      </c>
      <c r="O66" t="n">
        <v>29.16</v>
      </c>
    </row>
    <row r="67">
      <c r="A67" s="5" t="inlineStr">
        <is>
          <t>Vermögensumsschlag in %</t>
        </is>
      </c>
      <c r="B67" s="5" t="inlineStr">
        <is>
          <t>Asset Turnover in %</t>
        </is>
      </c>
      <c r="C67" t="n">
        <v>11.93</v>
      </c>
      <c r="D67" t="n">
        <v>13.37</v>
      </c>
      <c r="E67" t="n">
        <v>11.17</v>
      </c>
      <c r="F67" t="n">
        <v>10.22</v>
      </c>
      <c r="G67" t="n">
        <v>11.29</v>
      </c>
      <c r="H67" t="n">
        <v>9.460000000000001</v>
      </c>
      <c r="I67" t="n">
        <v>10.88</v>
      </c>
      <c r="J67" t="n">
        <v>9.710000000000001</v>
      </c>
      <c r="K67" t="n">
        <v>10.82</v>
      </c>
      <c r="L67" t="n">
        <v>11.28</v>
      </c>
      <c r="M67" t="n">
        <v>9.32</v>
      </c>
      <c r="N67" t="n">
        <v>12.32</v>
      </c>
      <c r="O67" t="n">
        <v>17.33</v>
      </c>
    </row>
    <row r="68">
      <c r="A68" s="5" t="inlineStr"/>
      <c r="B68" s="5" t="inlineStr"/>
    </row>
    <row r="69">
      <c r="A69" s="5" t="inlineStr">
        <is>
          <t>Gesamtkapitalrentabilität</t>
        </is>
      </c>
      <c r="B69" s="5" t="inlineStr">
        <is>
          <t>ROA Return on Assets in %</t>
        </is>
      </c>
      <c r="C69" t="n">
        <v>2.33</v>
      </c>
      <c r="D69" t="n">
        <v>2.57</v>
      </c>
      <c r="E69" t="n">
        <v>2.64</v>
      </c>
      <c r="F69" t="n">
        <v>2.34</v>
      </c>
      <c r="G69" t="n">
        <v>2.58</v>
      </c>
      <c r="H69" t="n">
        <v>2.04</v>
      </c>
      <c r="I69" t="n">
        <v>2.12</v>
      </c>
      <c r="J69" t="n">
        <v>1.93</v>
      </c>
      <c r="K69" t="n">
        <v>2.27</v>
      </c>
      <c r="L69" t="n">
        <v>2.3</v>
      </c>
      <c r="M69" t="n">
        <v>0.93</v>
      </c>
      <c r="N69" t="n">
        <v>1.01</v>
      </c>
      <c r="O69" t="n">
        <v>4.36</v>
      </c>
    </row>
    <row r="70">
      <c r="A70" s="5" t="inlineStr">
        <is>
          <t>Ertrag des eingesetzten Kapitals</t>
        </is>
      </c>
      <c r="B70" s="5" t="inlineStr">
        <is>
          <t>ROCE Return on Cap. Empl. in %</t>
        </is>
      </c>
      <c r="C70" t="n">
        <v>3.25</v>
      </c>
      <c r="D70" t="n">
        <v>3.69</v>
      </c>
      <c r="E70" t="n">
        <v>3.71</v>
      </c>
      <c r="F70" t="n">
        <v>3.26</v>
      </c>
      <c r="G70" t="n">
        <v>3.66</v>
      </c>
      <c r="H70" t="n">
        <v>2.73</v>
      </c>
      <c r="I70" t="n">
        <v>2.94</v>
      </c>
      <c r="J70" t="n">
        <v>2.71</v>
      </c>
      <c r="K70" t="n">
        <v>3.29</v>
      </c>
      <c r="L70" t="n">
        <v>3.36</v>
      </c>
      <c r="M70" t="n">
        <v>1.34</v>
      </c>
      <c r="N70" t="n">
        <v>1.4</v>
      </c>
      <c r="O70" t="n">
        <v>7.14</v>
      </c>
    </row>
    <row r="71">
      <c r="A71" s="5" t="inlineStr"/>
      <c r="B71" s="5" t="inlineStr"/>
    </row>
    <row r="72">
      <c r="A72" s="5" t="inlineStr"/>
      <c r="B72" s="5" t="inlineStr"/>
    </row>
    <row r="73">
      <c r="A73" s="5" t="inlineStr">
        <is>
          <t>Operativer Cashflow</t>
        </is>
      </c>
      <c r="B73" s="5" t="inlineStr">
        <is>
          <t>Operating Cashflow in M</t>
        </is>
      </c>
      <c r="C73" t="n">
        <v>2124.4</v>
      </c>
      <c r="D73" t="n">
        <v>3035.18</v>
      </c>
      <c r="E73" t="n">
        <v>3837.48</v>
      </c>
      <c r="F73" t="n">
        <v>3272.48</v>
      </c>
      <c r="G73" t="n">
        <v>39667.52</v>
      </c>
      <c r="H73" t="n">
        <v>1297.24</v>
      </c>
      <c r="I73" t="n">
        <v>8126.96</v>
      </c>
      <c r="J73" t="n">
        <v>2201.24</v>
      </c>
      <c r="K73" t="n">
        <v>1966.2</v>
      </c>
      <c r="L73" t="n">
        <v>1141.3</v>
      </c>
      <c r="M73" t="n">
        <v>2341.36</v>
      </c>
      <c r="N73" t="n">
        <v>4427.34</v>
      </c>
      <c r="O73" t="inlineStr">
        <is>
          <t>-</t>
        </is>
      </c>
    </row>
    <row r="74">
      <c r="A74" s="5" t="inlineStr">
        <is>
          <t>Aktienrückkauf</t>
        </is>
      </c>
      <c r="B74" s="5" t="inlineStr">
        <is>
          <t>Share Buyback in M</t>
        </is>
      </c>
      <c r="C74" t="n">
        <v>0</v>
      </c>
      <c r="D74" t="n">
        <v>0</v>
      </c>
      <c r="E74" t="n">
        <v>0</v>
      </c>
      <c r="F74" t="n">
        <v>0</v>
      </c>
      <c r="G74" t="n">
        <v>0</v>
      </c>
      <c r="H74" t="n">
        <v>0</v>
      </c>
      <c r="I74" t="n">
        <v>0</v>
      </c>
      <c r="J74" t="n">
        <v>0</v>
      </c>
      <c r="K74" t="n">
        <v>0</v>
      </c>
      <c r="L74" t="n">
        <v>0</v>
      </c>
      <c r="M74" t="n">
        <v>0</v>
      </c>
      <c r="N74" t="inlineStr">
        <is>
          <t>-</t>
        </is>
      </c>
      <c r="O74" t="inlineStr">
        <is>
          <t>-</t>
        </is>
      </c>
    </row>
    <row r="75">
      <c r="A75" s="5" t="inlineStr">
        <is>
          <t>Umsatzwachstum 1J in %</t>
        </is>
      </c>
      <c r="B75" s="5" t="inlineStr">
        <is>
          <t>Revenue Growth 1Y in %</t>
        </is>
      </c>
      <c r="C75" t="n">
        <v>-3.39</v>
      </c>
      <c r="D75" t="n">
        <v>4.54</v>
      </c>
      <c r="E75" t="n">
        <v>17.11</v>
      </c>
      <c r="F75" t="n">
        <v>4.99</v>
      </c>
      <c r="G75" t="n">
        <v>6.68</v>
      </c>
      <c r="H75" t="n">
        <v>5.86</v>
      </c>
      <c r="I75" t="n">
        <v>26.95</v>
      </c>
      <c r="J75" t="n">
        <v>-5.13</v>
      </c>
      <c r="K75" t="n">
        <v>-0.46</v>
      </c>
      <c r="L75" t="n">
        <v>57.29</v>
      </c>
      <c r="M75" t="n">
        <v>2.52</v>
      </c>
      <c r="N75" t="n">
        <v>-21.49</v>
      </c>
      <c r="O75" t="inlineStr">
        <is>
          <t>-</t>
        </is>
      </c>
    </row>
    <row r="76">
      <c r="A76" s="5" t="inlineStr">
        <is>
          <t>Umsatzwachstum 3J in %</t>
        </is>
      </c>
      <c r="B76" s="5" t="inlineStr">
        <is>
          <t>Revenue Growth 3Y in %</t>
        </is>
      </c>
      <c r="C76" t="n">
        <v>6.09</v>
      </c>
      <c r="D76" t="n">
        <v>8.880000000000001</v>
      </c>
      <c r="E76" t="n">
        <v>9.59</v>
      </c>
      <c r="F76" t="n">
        <v>5.84</v>
      </c>
      <c r="G76" t="n">
        <v>13.16</v>
      </c>
      <c r="H76" t="n">
        <v>9.23</v>
      </c>
      <c r="I76" t="n">
        <v>7.12</v>
      </c>
      <c r="J76" t="n">
        <v>17.23</v>
      </c>
      <c r="K76" t="n">
        <v>19.78</v>
      </c>
      <c r="L76" t="n">
        <v>12.77</v>
      </c>
      <c r="M76" t="n">
        <v>-6.32</v>
      </c>
      <c r="N76" t="inlineStr">
        <is>
          <t>-</t>
        </is>
      </c>
      <c r="O76" t="inlineStr">
        <is>
          <t>-</t>
        </is>
      </c>
    </row>
    <row r="77">
      <c r="A77" s="5" t="inlineStr">
        <is>
          <t>Umsatzwachstum 5J in %</t>
        </is>
      </c>
      <c r="B77" s="5" t="inlineStr">
        <is>
          <t>Revenue Growth 5Y in %</t>
        </is>
      </c>
      <c r="C77" t="n">
        <v>5.99</v>
      </c>
      <c r="D77" t="n">
        <v>7.84</v>
      </c>
      <c r="E77" t="n">
        <v>12.32</v>
      </c>
      <c r="F77" t="n">
        <v>7.87</v>
      </c>
      <c r="G77" t="n">
        <v>6.78</v>
      </c>
      <c r="H77" t="n">
        <v>16.9</v>
      </c>
      <c r="I77" t="n">
        <v>16.23</v>
      </c>
      <c r="J77" t="n">
        <v>6.55</v>
      </c>
      <c r="K77" t="n">
        <v>7.57</v>
      </c>
      <c r="L77" t="inlineStr">
        <is>
          <t>-</t>
        </is>
      </c>
      <c r="M77" t="inlineStr">
        <is>
          <t>-</t>
        </is>
      </c>
      <c r="N77" t="inlineStr">
        <is>
          <t>-</t>
        </is>
      </c>
      <c r="O77" t="inlineStr">
        <is>
          <t>-</t>
        </is>
      </c>
    </row>
    <row r="78">
      <c r="A78" s="5" t="inlineStr">
        <is>
          <t>Umsatzwachstum 10J in %</t>
        </is>
      </c>
      <c r="B78" s="5" t="inlineStr">
        <is>
          <t>Revenue Growth 10Y in %</t>
        </is>
      </c>
      <c r="C78" t="n">
        <v>11.44</v>
      </c>
      <c r="D78" t="n">
        <v>12.03</v>
      </c>
      <c r="E78" t="n">
        <v>9.43</v>
      </c>
      <c r="F78" t="n">
        <v>7.72</v>
      </c>
      <c r="G78" t="inlineStr">
        <is>
          <t>-</t>
        </is>
      </c>
      <c r="H78" t="inlineStr">
        <is>
          <t>-</t>
        </is>
      </c>
      <c r="I78" t="inlineStr">
        <is>
          <t>-</t>
        </is>
      </c>
      <c r="J78" t="inlineStr">
        <is>
          <t>-</t>
        </is>
      </c>
      <c r="K78" t="inlineStr">
        <is>
          <t>-</t>
        </is>
      </c>
      <c r="L78" t="inlineStr">
        <is>
          <t>-</t>
        </is>
      </c>
      <c r="M78" t="inlineStr">
        <is>
          <t>-</t>
        </is>
      </c>
      <c r="N78" t="inlineStr">
        <is>
          <t>-</t>
        </is>
      </c>
      <c r="O78" t="inlineStr">
        <is>
          <t>-</t>
        </is>
      </c>
    </row>
    <row r="79">
      <c r="A79" s="5" t="inlineStr">
        <is>
          <t>Gewinnwachstum 1J in %</t>
        </is>
      </c>
      <c r="B79" s="5" t="inlineStr">
        <is>
          <t>Earnings Growth 1Y in %</t>
        </is>
      </c>
      <c r="C79" t="n">
        <v>-1.78</v>
      </c>
      <c r="D79" t="n">
        <v>-15.09</v>
      </c>
      <c r="E79" t="n">
        <v>21.26</v>
      </c>
      <c r="F79" t="n">
        <v>4.88</v>
      </c>
      <c r="G79" t="n">
        <v>13.12</v>
      </c>
      <c r="H79" t="n">
        <v>17.15</v>
      </c>
      <c r="I79" t="n">
        <v>24.54</v>
      </c>
      <c r="J79" t="n">
        <v>-10.32</v>
      </c>
      <c r="K79" t="n">
        <v>2.57</v>
      </c>
      <c r="L79" t="n">
        <v>222.75</v>
      </c>
      <c r="M79" t="n">
        <v>24.38</v>
      </c>
      <c r="N79" t="n">
        <v>-74.41</v>
      </c>
      <c r="O79" t="inlineStr">
        <is>
          <t>-</t>
        </is>
      </c>
    </row>
    <row r="80">
      <c r="A80" s="5" t="inlineStr">
        <is>
          <t>Gewinnwachstum 3J in %</t>
        </is>
      </c>
      <c r="B80" s="5" t="inlineStr">
        <is>
          <t>Earnings Growth 3Y in %</t>
        </is>
      </c>
      <c r="C80" t="n">
        <v>1.46</v>
      </c>
      <c r="D80" t="n">
        <v>3.68</v>
      </c>
      <c r="E80" t="n">
        <v>13.09</v>
      </c>
      <c r="F80" t="n">
        <v>11.72</v>
      </c>
      <c r="G80" t="n">
        <v>18.27</v>
      </c>
      <c r="H80" t="n">
        <v>10.46</v>
      </c>
      <c r="I80" t="n">
        <v>5.6</v>
      </c>
      <c r="J80" t="n">
        <v>71.67</v>
      </c>
      <c r="K80" t="n">
        <v>83.23</v>
      </c>
      <c r="L80" t="n">
        <v>57.57</v>
      </c>
      <c r="M80" t="n">
        <v>-16.68</v>
      </c>
      <c r="N80" t="inlineStr">
        <is>
          <t>-</t>
        </is>
      </c>
      <c r="O80" t="inlineStr">
        <is>
          <t>-</t>
        </is>
      </c>
    </row>
    <row r="81">
      <c r="A81" s="5" t="inlineStr">
        <is>
          <t>Gewinnwachstum 5J in %</t>
        </is>
      </c>
      <c r="B81" s="5" t="inlineStr">
        <is>
          <t>Earnings Growth 5Y in %</t>
        </is>
      </c>
      <c r="C81" t="n">
        <v>4.48</v>
      </c>
      <c r="D81" t="n">
        <v>8.26</v>
      </c>
      <c r="E81" t="n">
        <v>16.19</v>
      </c>
      <c r="F81" t="n">
        <v>9.869999999999999</v>
      </c>
      <c r="G81" t="n">
        <v>9.41</v>
      </c>
      <c r="H81" t="n">
        <v>51.34</v>
      </c>
      <c r="I81" t="n">
        <v>52.78</v>
      </c>
      <c r="J81" t="n">
        <v>32.99</v>
      </c>
      <c r="K81" t="n">
        <v>35.06</v>
      </c>
      <c r="L81" t="inlineStr">
        <is>
          <t>-</t>
        </is>
      </c>
      <c r="M81" t="inlineStr">
        <is>
          <t>-</t>
        </is>
      </c>
      <c r="N81" t="inlineStr">
        <is>
          <t>-</t>
        </is>
      </c>
      <c r="O81" t="inlineStr">
        <is>
          <t>-</t>
        </is>
      </c>
    </row>
    <row r="82">
      <c r="A82" s="5" t="inlineStr">
        <is>
          <t>Gewinnwachstum 10J in %</t>
        </is>
      </c>
      <c r="B82" s="5" t="inlineStr">
        <is>
          <t>Earnings Growth 10Y in %</t>
        </is>
      </c>
      <c r="C82" t="n">
        <v>27.91</v>
      </c>
      <c r="D82" t="n">
        <v>30.52</v>
      </c>
      <c r="E82" t="n">
        <v>24.59</v>
      </c>
      <c r="F82" t="n">
        <v>22.47</v>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PEG Ratio</t>
        </is>
      </c>
      <c r="B83" s="5" t="inlineStr">
        <is>
          <t>KGW Kurs/Gewinn/Wachstum</t>
        </is>
      </c>
      <c r="C83" t="n">
        <v>4.15</v>
      </c>
      <c r="D83" t="n">
        <v>1.61</v>
      </c>
      <c r="E83" t="n">
        <v>1.01</v>
      </c>
      <c r="F83" t="n">
        <v>1.64</v>
      </c>
      <c r="G83" t="n">
        <v>1.85</v>
      </c>
      <c r="H83" t="n">
        <v>0.34</v>
      </c>
      <c r="I83" t="n">
        <v>0.38</v>
      </c>
      <c r="J83" t="n">
        <v>0.49</v>
      </c>
      <c r="K83" t="n">
        <v>0.32</v>
      </c>
      <c r="L83" t="inlineStr">
        <is>
          <t>-</t>
        </is>
      </c>
      <c r="M83" t="inlineStr">
        <is>
          <t>-</t>
        </is>
      </c>
      <c r="N83" t="inlineStr">
        <is>
          <t>-</t>
        </is>
      </c>
      <c r="O83" t="inlineStr">
        <is>
          <t>-</t>
        </is>
      </c>
    </row>
    <row r="84">
      <c r="A84" s="5" t="inlineStr">
        <is>
          <t>EBIT-Wachstum 1J in %</t>
        </is>
      </c>
      <c r="B84" s="5" t="inlineStr">
        <is>
          <t>EBIT Growth 1Y in %</t>
        </is>
      </c>
      <c r="C84" t="n">
        <v>-3.89</v>
      </c>
      <c r="D84" t="n">
        <v>-14.51</v>
      </c>
      <c r="E84" t="n">
        <v>22.99</v>
      </c>
      <c r="F84" t="n">
        <v>4.94</v>
      </c>
      <c r="G84" t="n">
        <v>18.25</v>
      </c>
      <c r="H84" t="n">
        <v>15.89</v>
      </c>
      <c r="I84" t="n">
        <v>25.05</v>
      </c>
      <c r="J84" t="n">
        <v>-12.05</v>
      </c>
      <c r="K84" t="n">
        <v>2.36</v>
      </c>
      <c r="L84" t="n">
        <v>243.65</v>
      </c>
      <c r="M84" t="n">
        <v>42.25</v>
      </c>
      <c r="N84" t="n">
        <v>-77.53</v>
      </c>
      <c r="O84" t="inlineStr">
        <is>
          <t>-</t>
        </is>
      </c>
    </row>
    <row r="85">
      <c r="A85" s="5" t="inlineStr">
        <is>
          <t>EBIT-Wachstum 3J in %</t>
        </is>
      </c>
      <c r="B85" s="5" t="inlineStr">
        <is>
          <t>EBIT Growth 3Y in %</t>
        </is>
      </c>
      <c r="C85" t="n">
        <v>1.53</v>
      </c>
      <c r="D85" t="n">
        <v>4.47</v>
      </c>
      <c r="E85" t="n">
        <v>15.39</v>
      </c>
      <c r="F85" t="n">
        <v>13.03</v>
      </c>
      <c r="G85" t="n">
        <v>19.73</v>
      </c>
      <c r="H85" t="n">
        <v>9.630000000000001</v>
      </c>
      <c r="I85" t="n">
        <v>5.12</v>
      </c>
      <c r="J85" t="n">
        <v>77.98999999999999</v>
      </c>
      <c r="K85" t="n">
        <v>96.09</v>
      </c>
      <c r="L85" t="n">
        <v>69.45999999999999</v>
      </c>
      <c r="M85" t="n">
        <v>-11.76</v>
      </c>
      <c r="N85" t="inlineStr">
        <is>
          <t>-</t>
        </is>
      </c>
      <c r="O85" t="inlineStr">
        <is>
          <t>-</t>
        </is>
      </c>
    </row>
    <row r="86">
      <c r="A86" s="5" t="inlineStr">
        <is>
          <t>EBIT-Wachstum 5J in %</t>
        </is>
      </c>
      <c r="B86" s="5" t="inlineStr">
        <is>
          <t>EBIT Growth 5Y in %</t>
        </is>
      </c>
      <c r="C86" t="n">
        <v>5.56</v>
      </c>
      <c r="D86" t="n">
        <v>9.51</v>
      </c>
      <c r="E86" t="n">
        <v>17.42</v>
      </c>
      <c r="F86" t="n">
        <v>10.42</v>
      </c>
      <c r="G86" t="n">
        <v>9.9</v>
      </c>
      <c r="H86" t="n">
        <v>54.98</v>
      </c>
      <c r="I86" t="n">
        <v>60.25</v>
      </c>
      <c r="J86" t="n">
        <v>39.74</v>
      </c>
      <c r="K86" t="n">
        <v>42.15</v>
      </c>
      <c r="L86" t="inlineStr">
        <is>
          <t>-</t>
        </is>
      </c>
      <c r="M86" t="inlineStr">
        <is>
          <t>-</t>
        </is>
      </c>
      <c r="N86" t="inlineStr">
        <is>
          <t>-</t>
        </is>
      </c>
      <c r="O86" t="inlineStr">
        <is>
          <t>-</t>
        </is>
      </c>
    </row>
    <row r="87">
      <c r="A87" s="5" t="inlineStr">
        <is>
          <t>EBIT-Wachstum 10J in %</t>
        </is>
      </c>
      <c r="B87" s="5" t="inlineStr">
        <is>
          <t>EBIT Growth 10Y in %</t>
        </is>
      </c>
      <c r="C87" t="n">
        <v>30.27</v>
      </c>
      <c r="D87" t="n">
        <v>34.88</v>
      </c>
      <c r="E87" t="n">
        <v>28.58</v>
      </c>
      <c r="F87" t="n">
        <v>26.28</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Op.Cashflow Wachstum 1J in %</t>
        </is>
      </c>
      <c r="B88" s="5" t="inlineStr">
        <is>
          <t>Op.Cashflow Wachstum 1Y in %</t>
        </is>
      </c>
      <c r="C88" t="n">
        <v>-30.01</v>
      </c>
      <c r="D88" t="n">
        <v>-20.91</v>
      </c>
      <c r="E88" t="n">
        <v>17.27</v>
      </c>
      <c r="F88" t="n">
        <v>-91.75</v>
      </c>
      <c r="G88" t="n">
        <v>2957.84</v>
      </c>
      <c r="H88" t="n">
        <v>-84.04000000000001</v>
      </c>
      <c r="I88" t="n">
        <v>269.2</v>
      </c>
      <c r="J88" t="n">
        <v>11.95</v>
      </c>
      <c r="K88" t="n">
        <v>72.28</v>
      </c>
      <c r="L88" t="n">
        <v>-51.25</v>
      </c>
      <c r="M88" t="n">
        <v>-47.12</v>
      </c>
      <c r="N88" t="inlineStr">
        <is>
          <t>-</t>
        </is>
      </c>
      <c r="O88" t="inlineStr">
        <is>
          <t>-</t>
        </is>
      </c>
    </row>
    <row r="89">
      <c r="A89" s="5" t="inlineStr">
        <is>
          <t>Op.Cashflow Wachstum 3J in %</t>
        </is>
      </c>
      <c r="B89" s="5" t="inlineStr">
        <is>
          <t>Op.Cashflow Wachstum 3Y in %</t>
        </is>
      </c>
      <c r="C89" t="n">
        <v>-11.22</v>
      </c>
      <c r="D89" t="n">
        <v>-31.8</v>
      </c>
      <c r="E89" t="n">
        <v>961.12</v>
      </c>
      <c r="F89" t="n">
        <v>927.35</v>
      </c>
      <c r="G89" t="n">
        <v>1047.67</v>
      </c>
      <c r="H89" t="n">
        <v>65.7</v>
      </c>
      <c r="I89" t="n">
        <v>117.81</v>
      </c>
      <c r="J89" t="n">
        <v>10.99</v>
      </c>
      <c r="K89" t="n">
        <v>-8.699999999999999</v>
      </c>
      <c r="L89" t="inlineStr">
        <is>
          <t>-</t>
        </is>
      </c>
      <c r="M89" t="inlineStr">
        <is>
          <t>-</t>
        </is>
      </c>
      <c r="N89" t="inlineStr">
        <is>
          <t>-</t>
        </is>
      </c>
      <c r="O89" t="inlineStr">
        <is>
          <t>-</t>
        </is>
      </c>
    </row>
    <row r="90">
      <c r="A90" s="5" t="inlineStr">
        <is>
          <t>Op.Cashflow Wachstum 5J in %</t>
        </is>
      </c>
      <c r="B90" s="5" t="inlineStr">
        <is>
          <t>Op.Cashflow Wachstum 5Y in %</t>
        </is>
      </c>
      <c r="C90" t="n">
        <v>566.49</v>
      </c>
      <c r="D90" t="n">
        <v>555.6799999999999</v>
      </c>
      <c r="E90" t="n">
        <v>613.7</v>
      </c>
      <c r="F90" t="n">
        <v>612.64</v>
      </c>
      <c r="G90" t="n">
        <v>645.45</v>
      </c>
      <c r="H90" t="n">
        <v>43.63</v>
      </c>
      <c r="I90" t="n">
        <v>51.01</v>
      </c>
      <c r="J90" t="inlineStr">
        <is>
          <t>-</t>
        </is>
      </c>
      <c r="K90" t="inlineStr">
        <is>
          <t>-</t>
        </is>
      </c>
      <c r="L90" t="inlineStr">
        <is>
          <t>-</t>
        </is>
      </c>
      <c r="M90" t="inlineStr">
        <is>
          <t>-</t>
        </is>
      </c>
      <c r="N90" t="inlineStr">
        <is>
          <t>-</t>
        </is>
      </c>
      <c r="O90" t="inlineStr">
        <is>
          <t>-</t>
        </is>
      </c>
    </row>
    <row r="91">
      <c r="A91" s="5" t="inlineStr">
        <is>
          <t>Op.Cashflow Wachstum 10J in %</t>
        </is>
      </c>
      <c r="B91" s="5" t="inlineStr">
        <is>
          <t>Op.Cashflow Wachstum 10Y in %</t>
        </is>
      </c>
      <c r="C91" t="n">
        <v>305.06</v>
      </c>
      <c r="D91" t="n">
        <v>303.35</v>
      </c>
      <c r="E91" t="inlineStr">
        <is>
          <t>-</t>
        </is>
      </c>
      <c r="F91" t="inlineStr">
        <is>
          <t>-</t>
        </is>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Verschuldungsgrad in %</t>
        </is>
      </c>
      <c r="B92" s="5" t="inlineStr">
        <is>
          <t>Finance Gearing in %</t>
        </is>
      </c>
      <c r="C92" t="n">
        <v>452.73</v>
      </c>
      <c r="D92" t="n">
        <v>442.2</v>
      </c>
      <c r="E92" t="n">
        <v>547.88</v>
      </c>
      <c r="F92" t="n">
        <v>565.52</v>
      </c>
      <c r="G92" t="n">
        <v>547.4400000000001</v>
      </c>
      <c r="H92" t="n">
        <v>697.8</v>
      </c>
      <c r="I92" t="n">
        <v>632.65</v>
      </c>
      <c r="J92" t="n">
        <v>608.98</v>
      </c>
      <c r="K92" t="n">
        <v>630.16</v>
      </c>
      <c r="L92" t="n">
        <v>644.4400000000001</v>
      </c>
      <c r="M92" t="n">
        <v>524.16</v>
      </c>
      <c r="N92" t="n">
        <v>365.33</v>
      </c>
      <c r="O92" t="n">
        <v>305.54</v>
      </c>
      <c r="P92" t="n">
        <v>305.54</v>
      </c>
    </row>
  </sheetData>
  <pageMargins bottom="1" footer="0.5" header="0.5" left="0.75" right="0.75" top="1"/>
</worksheet>
</file>

<file path=xl/worksheets/sheet84.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20"/>
    <col customWidth="1" max="15" min="15" width="11"/>
    <col customWidth="1" max="16" min="16" width="10"/>
  </cols>
  <sheetData>
    <row r="1">
      <c r="A1" s="1" t="inlineStr">
        <is>
          <t xml:space="preserve">SCOTTISH SOUTHERN ENERGY </t>
        </is>
      </c>
      <c r="B1" s="2" t="inlineStr">
        <is>
          <t>WKN: 881905  ISIN: GB0007908733  US-Symbol:SSEZF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+44-1738-456-000</t>
        </is>
      </c>
      <c r="G4" t="inlineStr">
        <is>
          <t>16.01.2020</t>
        </is>
      </c>
      <c r="H4" t="inlineStr">
        <is>
          <t>Ex Dividend</t>
        </is>
      </c>
      <c r="J4" t="inlineStr">
        <is>
          <t>The Capital Group Companies, Inc.</t>
        </is>
      </c>
      <c r="L4" t="inlineStr">
        <is>
          <t>9,97%</t>
        </is>
      </c>
    </row>
    <row r="5">
      <c r="A5" s="5" t="inlineStr">
        <is>
          <t>Ticker</t>
        </is>
      </c>
      <c r="B5" t="inlineStr">
        <is>
          <t>SCT</t>
        </is>
      </c>
      <c r="C5" s="5" t="inlineStr">
        <is>
          <t>Fax</t>
        </is>
      </c>
      <c r="D5" s="5" t="inlineStr"/>
      <c r="E5" t="inlineStr">
        <is>
          <t>-</t>
        </is>
      </c>
      <c r="G5" t="inlineStr">
        <is>
          <t>13.03.2020</t>
        </is>
      </c>
      <c r="H5" t="inlineStr">
        <is>
          <t>Dividend Payout</t>
        </is>
      </c>
      <c r="J5" t="inlineStr">
        <is>
          <t>BlackRock, Inc.</t>
        </is>
      </c>
      <c r="L5" t="inlineStr">
        <is>
          <t>6,09%</t>
        </is>
      </c>
    </row>
    <row r="6">
      <c r="A6" s="5" t="inlineStr">
        <is>
          <t>Gelistet Seit / Listed Since</t>
        </is>
      </c>
      <c r="B6" t="inlineStr">
        <is>
          <t>-</t>
        </is>
      </c>
      <c r="C6" s="5" t="inlineStr">
        <is>
          <t>Internet</t>
        </is>
      </c>
      <c r="D6" s="5" t="inlineStr"/>
      <c r="E6" t="inlineStr">
        <is>
          <t>http://sse.com/</t>
        </is>
      </c>
      <c r="G6" t="inlineStr">
        <is>
          <t>20.05.2020</t>
        </is>
      </c>
      <c r="H6" t="inlineStr">
        <is>
          <t>Preliminary Results</t>
        </is>
      </c>
      <c r="J6" t="inlineStr">
        <is>
          <t>UBS Investment Bank</t>
        </is>
      </c>
      <c r="L6" t="inlineStr">
        <is>
          <t>4,93%</t>
        </is>
      </c>
    </row>
    <row r="7">
      <c r="A7" s="5" t="inlineStr">
        <is>
          <t>Nominalwert / Nominal Value</t>
        </is>
      </c>
      <c r="B7" t="inlineStr">
        <is>
          <t>-</t>
        </is>
      </c>
      <c r="C7" s="5" t="inlineStr">
        <is>
          <t>E-Mail</t>
        </is>
      </c>
      <c r="D7" s="5" t="inlineStr"/>
      <c r="E7" t="inlineStr">
        <is>
          <t>info@sse.com</t>
        </is>
      </c>
      <c r="G7" t="inlineStr">
        <is>
          <t>16.07.2020</t>
        </is>
      </c>
      <c r="H7" t="inlineStr">
        <is>
          <t>Annual General Meeting</t>
        </is>
      </c>
      <c r="J7" t="inlineStr">
        <is>
          <t>Invesco Limited</t>
        </is>
      </c>
      <c r="L7" t="inlineStr">
        <is>
          <t>4,69%</t>
        </is>
      </c>
    </row>
    <row r="8">
      <c r="A8" s="5" t="inlineStr">
        <is>
          <t>Land / Country</t>
        </is>
      </c>
      <c r="B8" t="inlineStr">
        <is>
          <t>Großbritannien</t>
        </is>
      </c>
      <c r="C8" s="5" t="inlineStr">
        <is>
          <t>Inv. Relations Telefon / Phone</t>
        </is>
      </c>
      <c r="D8" s="5" t="inlineStr"/>
      <c r="E8" t="inlineStr">
        <is>
          <t>+44-1738-456-000</t>
        </is>
      </c>
      <c r="J8" t="inlineStr">
        <is>
          <t>Freefloat</t>
        </is>
      </c>
      <c r="L8" t="inlineStr">
        <is>
          <t>74,32%</t>
        </is>
      </c>
    </row>
    <row r="9">
      <c r="A9" s="5" t="inlineStr">
        <is>
          <t>Währung / Currency</t>
        </is>
      </c>
      <c r="B9" t="inlineStr">
        <is>
          <t>GBP</t>
        </is>
      </c>
      <c r="C9" s="5" t="inlineStr">
        <is>
          <t>Inv. Relations E-Mail</t>
        </is>
      </c>
      <c r="D9" s="5" t="inlineStr"/>
      <c r="E9" t="inlineStr">
        <is>
          <t>ir@sse.com</t>
        </is>
      </c>
    </row>
    <row r="10">
      <c r="A10" s="5" t="inlineStr">
        <is>
          <t>Branche / Industry</t>
        </is>
      </c>
      <c r="B10" t="inlineStr">
        <is>
          <t>Utilities</t>
        </is>
      </c>
      <c r="C10" s="5" t="inlineStr">
        <is>
          <t>Kontaktperson / Contact Person</t>
        </is>
      </c>
      <c r="D10" s="5" t="inlineStr"/>
      <c r="E10" t="inlineStr">
        <is>
          <t>-</t>
        </is>
      </c>
    </row>
    <row r="11">
      <c r="A11" s="5" t="inlineStr">
        <is>
          <t>Sektor / Sector</t>
        </is>
      </c>
      <c r="B11" t="inlineStr">
        <is>
          <t>Provider</t>
        </is>
      </c>
    </row>
    <row r="12">
      <c r="A12" s="5" t="inlineStr">
        <is>
          <t>Typ / Genre</t>
        </is>
      </c>
      <c r="B12" t="inlineStr">
        <is>
          <t>Namensaktie</t>
        </is>
      </c>
    </row>
    <row r="13">
      <c r="A13" s="5" t="inlineStr">
        <is>
          <t>Adresse / Address</t>
        </is>
      </c>
      <c r="B13" t="inlineStr">
        <is>
          <t>SSE plcInveralmond House 200 Dunkeld Road  UK-Perth PH1 3AQ</t>
        </is>
      </c>
    </row>
    <row r="14">
      <c r="A14" s="5" t="inlineStr">
        <is>
          <t>Management</t>
        </is>
      </c>
      <c r="B14" t="inlineStr">
        <is>
          <t>Alistair Phillips-Davies, Gregor Alexander, Martin Pibworth, Rob McDonald, Colin Nicol, Jim Smith</t>
        </is>
      </c>
    </row>
    <row r="15">
      <c r="A15" s="5" t="inlineStr">
        <is>
          <t>Aufsichtsrat / Board</t>
        </is>
      </c>
      <c r="B15" t="inlineStr">
        <is>
          <t>Richard Gillingwater, Alistair Phillips-Davies, Gregor Alexander, Martin Pibworth, Crawford Gillies, Dame Sue Bruce, Peter Lynas, Helen Mahy, Tony Cocker, Melanie Smith, Dame Angela Strank</t>
        </is>
      </c>
    </row>
    <row r="16">
      <c r="A16" s="5" t="inlineStr">
        <is>
          <t>Beschreibung</t>
        </is>
      </c>
      <c r="B16" t="inlineStr">
        <is>
          <t>SSE plc ist eine Unternehmensgruppe, die in der Energieversorgung tätig ist. Die Kerngeschäftssegmente sind in Networks, Einzelhandel und Großhandel strukturiert. Das Leistungsspektrum umfasst die Erzeugung, Speicherung, Übertragung, Verteilung und Lieferung von Elektrizität und Gas. Mit einem Netzwerk von 130.000 km Freileitungen sowie Erdkabelleitungen beliefert SSE über 3.7 Millionen Kunden in Südengland und Schottland mit Strom. Im Weiteren betreibt das Unternehmen im Norden von Schottland ein Netzwerk für die Stromübertragung mit rund 5.300 km Hochspannungsfreileitungen und Erdkabel. Die SGN-Gasnetzwerke mit über 75.000 km Gasleitungen verteilen Gas zu rund 5.7 Millionen Wohnungen, Büros und Unternehmen. Das Geschäftsfeld Einzelhandel ist für den Verkauf und die Lieferung von Strom und Gas unter den Marken SSE, SSE Scottish Hydro, SSE Southern Electric und SSE SWALEC in Grossbritannien und SSE Airtricity in Nordirland und der Republik Irland zuständig und übernimmt ausserdem energiebezogenen Dienstleistungen. Der Bereich Grosshandel umfasst die Produktion und Lagerung von Erdgas, die Erzeugung von Strom und das Energieportfoliomanagment. Die Gesellschaft wurde 1998 gegründet und hat seinen Hauptsitz in Perth, UK. Copyright 2014 FINANCE BASE AG</t>
        </is>
      </c>
    </row>
    <row r="17">
      <c r="A17" s="5" t="inlineStr">
        <is>
          <t>Profile</t>
        </is>
      </c>
      <c r="B17" t="inlineStr">
        <is>
          <t>SSE plc is a group of companies that operates in the energy supply. The core business segments are structured in networks, retail and wholesale. The capabilities include the generation, storage, transmission, distribution and supply of electricity and gas. With a network of 130,000 km of overhead lines and underground cable lines SSE supplies over 3.7 million customers in southern England and Scotland with electricity. In addition, the company operates in the north of Scotland, a network for power transmission, with 5,300 km of high voltage overhead lines and underground cables. The SGN-gas networks with over 75,000 km of gas pipelines distribute gas to approximately 5.7 million homes, offices and businesses. The business area Retail is responsible for the sale and supply of electricity and gas under the brands SSE, SSE Scottish Hydro, SSE Southern Electric and SSE SWALEC in the UK and SSE Airtricity in Northern Ireland and the Republic of Ireland and further assumes energy-related services. The area wholesale includes the production and storage of natural gas, the production of electricity and energy portfolio management. The company was founded in 1998 and is headquartered in Perth,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31.03</t>
        </is>
      </c>
      <c r="B19" s="5" t="inlineStr">
        <is>
          <t>Balance Sheet in M  GBP per  31.03</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7332</v>
      </c>
      <c r="D20" t="n">
        <v>31226</v>
      </c>
      <c r="E20" t="n">
        <v>29038</v>
      </c>
      <c r="F20" t="n">
        <v>28781</v>
      </c>
      <c r="G20" t="n">
        <v>31654</v>
      </c>
      <c r="H20" t="n">
        <v>30585</v>
      </c>
      <c r="I20" t="n">
        <v>28305</v>
      </c>
      <c r="J20" t="n">
        <v>31724</v>
      </c>
      <c r="K20" t="n">
        <v>28334</v>
      </c>
      <c r="L20" t="n">
        <v>21550</v>
      </c>
      <c r="M20" t="n">
        <v>25424</v>
      </c>
      <c r="N20" t="n">
        <v>15256</v>
      </c>
      <c r="O20" t="n">
        <v>11867</v>
      </c>
      <c r="P20" t="n">
        <v>11867</v>
      </c>
    </row>
    <row r="21">
      <c r="A21" s="5" t="inlineStr">
        <is>
          <t>Bruttoergebnis vom Umsatz</t>
        </is>
      </c>
      <c r="B21" s="5" t="inlineStr">
        <is>
          <t>Gross Profit</t>
        </is>
      </c>
      <c r="C21" t="n">
        <v>1545</v>
      </c>
      <c r="D21" t="n">
        <v>3183</v>
      </c>
      <c r="E21" t="n">
        <v>3476</v>
      </c>
      <c r="F21" t="n">
        <v>2277</v>
      </c>
      <c r="G21" t="n">
        <v>2420</v>
      </c>
      <c r="H21" t="n">
        <v>2226</v>
      </c>
      <c r="I21" t="n">
        <v>2001</v>
      </c>
      <c r="J21" t="n">
        <v>1356</v>
      </c>
      <c r="K21" t="n">
        <v>3189</v>
      </c>
      <c r="L21" t="n">
        <v>2478</v>
      </c>
      <c r="M21" t="n">
        <v>579.8</v>
      </c>
      <c r="N21" t="n">
        <v>1559</v>
      </c>
      <c r="O21" t="n">
        <v>1681</v>
      </c>
      <c r="P21" t="n">
        <v>1681</v>
      </c>
    </row>
    <row r="22">
      <c r="A22" s="5" t="inlineStr">
        <is>
          <t>Operatives Ergebnis (EBIT)</t>
        </is>
      </c>
      <c r="B22" s="5" t="inlineStr">
        <is>
          <t>EBIT Earning Before Interest &amp; Tax</t>
        </is>
      </c>
      <c r="C22" t="n">
        <v>1692</v>
      </c>
      <c r="D22" t="n">
        <v>1379</v>
      </c>
      <c r="E22" t="n">
        <v>1941</v>
      </c>
      <c r="F22" t="n">
        <v>785.4</v>
      </c>
      <c r="G22" t="n">
        <v>985.9</v>
      </c>
      <c r="H22" t="n">
        <v>848.8</v>
      </c>
      <c r="I22" t="n">
        <v>800.4</v>
      </c>
      <c r="J22" t="n">
        <v>533.6</v>
      </c>
      <c r="K22" t="n">
        <v>2368</v>
      </c>
      <c r="L22" t="n">
        <v>1904</v>
      </c>
      <c r="M22" t="n">
        <v>187.6</v>
      </c>
      <c r="N22" t="n">
        <v>1117</v>
      </c>
      <c r="O22" t="n">
        <v>1180</v>
      </c>
      <c r="P22" t="n">
        <v>1180</v>
      </c>
    </row>
    <row r="23">
      <c r="A23" s="5" t="inlineStr">
        <is>
          <t>Finanzergebnis</t>
        </is>
      </c>
      <c r="B23" s="5" t="inlineStr">
        <is>
          <t>Financial Result</t>
        </is>
      </c>
      <c r="C23" t="n">
        <v>-321.6</v>
      </c>
      <c r="D23" t="n">
        <v>-293</v>
      </c>
      <c r="E23" t="n">
        <v>-163.9</v>
      </c>
      <c r="F23" t="n">
        <v>-192.1</v>
      </c>
      <c r="G23" t="n">
        <v>-250.7</v>
      </c>
      <c r="H23" t="n">
        <v>-273.5</v>
      </c>
      <c r="I23" t="n">
        <v>-199.5</v>
      </c>
      <c r="J23" t="n">
        <v>-265.1</v>
      </c>
      <c r="K23" t="n">
        <v>-256.1</v>
      </c>
      <c r="L23" t="n">
        <v>-265.3</v>
      </c>
      <c r="M23" t="n">
        <v>-134.3</v>
      </c>
      <c r="N23" t="n">
        <v>-32.8</v>
      </c>
      <c r="O23" t="n">
        <v>-48.1</v>
      </c>
      <c r="P23" t="n">
        <v>-48.1</v>
      </c>
    </row>
    <row r="24">
      <c r="A24" s="5" t="inlineStr">
        <is>
          <t>Ergebnis vor Steuer (EBT)</t>
        </is>
      </c>
      <c r="B24" s="5" t="inlineStr">
        <is>
          <t>EBT Earning Before Tax</t>
        </is>
      </c>
      <c r="C24" t="n">
        <v>1371</v>
      </c>
      <c r="D24" t="n">
        <v>1086</v>
      </c>
      <c r="E24" t="n">
        <v>1777</v>
      </c>
      <c r="F24" t="n">
        <v>593.3</v>
      </c>
      <c r="G24" t="n">
        <v>735.2</v>
      </c>
      <c r="H24" t="n">
        <v>575.3</v>
      </c>
      <c r="I24" t="n">
        <v>600.9</v>
      </c>
      <c r="J24" t="n">
        <v>268.5</v>
      </c>
      <c r="K24" t="n">
        <v>2112</v>
      </c>
      <c r="L24" t="n">
        <v>1639</v>
      </c>
      <c r="M24" t="n">
        <v>53.3</v>
      </c>
      <c r="N24" t="n">
        <v>1084</v>
      </c>
      <c r="O24" t="n">
        <v>1132</v>
      </c>
      <c r="P24" t="n">
        <v>1132</v>
      </c>
    </row>
    <row r="25">
      <c r="A25" s="5" t="inlineStr">
        <is>
          <t>Ergebnis nach Steuer</t>
        </is>
      </c>
      <c r="B25" s="5" t="inlineStr">
        <is>
          <t>Earnings after tax</t>
        </is>
      </c>
      <c r="C25" t="n">
        <v>1428</v>
      </c>
      <c r="D25" t="n">
        <v>920.1</v>
      </c>
      <c r="E25" t="n">
        <v>1719</v>
      </c>
      <c r="F25" t="n">
        <v>585.2</v>
      </c>
      <c r="G25" t="n">
        <v>664.4</v>
      </c>
      <c r="H25" t="n">
        <v>446</v>
      </c>
      <c r="I25" t="n">
        <v>489.3</v>
      </c>
      <c r="J25" t="n">
        <v>263.3</v>
      </c>
      <c r="K25" t="n">
        <v>1505</v>
      </c>
      <c r="L25" t="n">
        <v>1236</v>
      </c>
      <c r="M25" t="n">
        <v>112.3</v>
      </c>
      <c r="N25" t="n">
        <v>873.2</v>
      </c>
      <c r="O25" t="n">
        <v>830.5</v>
      </c>
      <c r="P25" t="n">
        <v>830.5</v>
      </c>
    </row>
    <row r="26">
      <c r="A26" s="5" t="inlineStr">
        <is>
          <t>Minderheitenanteil</t>
        </is>
      </c>
      <c r="B26" s="5" t="inlineStr">
        <is>
          <t>Minority Share</t>
        </is>
      </c>
      <c r="C26" t="n">
        <v>-46.6</v>
      </c>
      <c r="D26" t="n">
        <v>-98.5</v>
      </c>
      <c r="E26" t="n">
        <v>-119.3</v>
      </c>
      <c r="F26" t="n">
        <v>-124.6</v>
      </c>
      <c r="G26" t="n">
        <v>-121.3</v>
      </c>
      <c r="H26" t="n">
        <v>-122.9</v>
      </c>
      <c r="I26" t="n">
        <v>-63.4</v>
      </c>
      <c r="J26" t="n">
        <v>-65.5</v>
      </c>
      <c r="K26" t="inlineStr">
        <is>
          <t>-</t>
        </is>
      </c>
      <c r="L26" t="n">
        <v>-0.2</v>
      </c>
      <c r="M26" t="inlineStr">
        <is>
          <t>-</t>
        </is>
      </c>
      <c r="N26" t="n">
        <v>-0.3</v>
      </c>
      <c r="O26" t="inlineStr">
        <is>
          <t>-</t>
        </is>
      </c>
      <c r="P26" t="inlineStr">
        <is>
          <t>-</t>
        </is>
      </c>
    </row>
    <row r="27">
      <c r="A27" s="5" t="inlineStr">
        <is>
          <t>Jahresüberschuss/-fehlbetrag</t>
        </is>
      </c>
      <c r="B27" s="5" t="inlineStr">
        <is>
          <t>Net Profit</t>
        </is>
      </c>
      <c r="C27" t="n">
        <v>1409</v>
      </c>
      <c r="D27" t="n">
        <v>821.6</v>
      </c>
      <c r="E27" t="n">
        <v>1600</v>
      </c>
      <c r="F27" t="n">
        <v>460.6</v>
      </c>
      <c r="G27" t="n">
        <v>543.1</v>
      </c>
      <c r="H27" t="n">
        <v>323.1</v>
      </c>
      <c r="I27" t="n">
        <v>425.9</v>
      </c>
      <c r="J27" t="n">
        <v>197.8</v>
      </c>
      <c r="K27" t="n">
        <v>1505</v>
      </c>
      <c r="L27" t="n">
        <v>1235</v>
      </c>
      <c r="M27" t="n">
        <v>112.3</v>
      </c>
      <c r="N27" t="n">
        <v>872.9</v>
      </c>
      <c r="O27" t="n">
        <v>830.5</v>
      </c>
      <c r="P27" t="n">
        <v>830.5</v>
      </c>
    </row>
    <row r="28">
      <c r="A28" s="5" t="inlineStr">
        <is>
          <t>Summe Umlaufvermögen</t>
        </is>
      </c>
      <c r="B28" s="5" t="inlineStr">
        <is>
          <t>Current Assets</t>
        </is>
      </c>
      <c r="C28" t="n">
        <v>7922</v>
      </c>
      <c r="D28" t="n">
        <v>6420</v>
      </c>
      <c r="E28" t="n">
        <v>7371</v>
      </c>
      <c r="F28" t="n">
        <v>6099</v>
      </c>
      <c r="G28" t="n">
        <v>8925</v>
      </c>
      <c r="H28" t="n">
        <v>7125</v>
      </c>
      <c r="I28" t="n">
        <v>7095</v>
      </c>
      <c r="J28" t="n">
        <v>6972</v>
      </c>
      <c r="K28" t="n">
        <v>8883</v>
      </c>
      <c r="L28" t="n">
        <v>7235</v>
      </c>
      <c r="M28" t="n">
        <v>8074</v>
      </c>
      <c r="N28" t="n">
        <v>5354</v>
      </c>
      <c r="O28" t="n">
        <v>3168</v>
      </c>
      <c r="P28" t="n">
        <v>3168</v>
      </c>
    </row>
    <row r="29">
      <c r="A29" s="5" t="inlineStr">
        <is>
          <t>Summe Anlagevermögen</t>
        </is>
      </c>
      <c r="B29" s="5" t="inlineStr">
        <is>
          <t>Fixed Assets</t>
        </is>
      </c>
      <c r="C29" t="n">
        <v>17421</v>
      </c>
      <c r="D29" t="n">
        <v>16795</v>
      </c>
      <c r="E29" t="n">
        <v>16545</v>
      </c>
      <c r="F29" t="n">
        <v>16088</v>
      </c>
      <c r="G29" t="n">
        <v>14370</v>
      </c>
      <c r="H29" t="n">
        <v>13889</v>
      </c>
      <c r="I29" t="n">
        <v>13501</v>
      </c>
      <c r="J29" t="n">
        <v>12713</v>
      </c>
      <c r="K29" t="n">
        <v>12567</v>
      </c>
      <c r="L29" t="n">
        <v>10893</v>
      </c>
      <c r="M29" t="n">
        <v>9696</v>
      </c>
      <c r="N29" t="n">
        <v>8622</v>
      </c>
      <c r="O29" t="n">
        <v>6303</v>
      </c>
      <c r="P29" t="n">
        <v>6303</v>
      </c>
    </row>
    <row r="30">
      <c r="A30" s="5" t="inlineStr">
        <is>
          <t>Summe Aktiva</t>
        </is>
      </c>
      <c r="B30" s="5" t="inlineStr">
        <is>
          <t>Total Assets</t>
        </is>
      </c>
      <c r="C30" t="n">
        <v>25342</v>
      </c>
      <c r="D30" t="n">
        <v>23215</v>
      </c>
      <c r="E30" t="n">
        <v>23916</v>
      </c>
      <c r="F30" t="n">
        <v>22187</v>
      </c>
      <c r="G30" t="n">
        <v>23296</v>
      </c>
      <c r="H30" t="n">
        <v>21014</v>
      </c>
      <c r="I30" t="n">
        <v>20596</v>
      </c>
      <c r="J30" t="n">
        <v>19685</v>
      </c>
      <c r="K30" t="n">
        <v>21450</v>
      </c>
      <c r="L30" t="n">
        <v>18128</v>
      </c>
      <c r="M30" t="n">
        <v>17769</v>
      </c>
      <c r="N30" t="n">
        <v>13976</v>
      </c>
      <c r="O30" t="n">
        <v>9471</v>
      </c>
      <c r="P30" t="n">
        <v>9471</v>
      </c>
    </row>
    <row r="31">
      <c r="A31" s="5" t="inlineStr">
        <is>
          <t>Summe kurzfristiges Fremdkapital</t>
        </is>
      </c>
      <c r="B31" s="5" t="inlineStr">
        <is>
          <t>Short-Term Debt</t>
        </is>
      </c>
      <c r="C31" t="n">
        <v>7709</v>
      </c>
      <c r="D31" t="n">
        <v>7020</v>
      </c>
      <c r="E31" t="n">
        <v>6555</v>
      </c>
      <c r="F31" t="n">
        <v>7399</v>
      </c>
      <c r="G31" t="n">
        <v>8726</v>
      </c>
      <c r="H31" t="n">
        <v>7512</v>
      </c>
      <c r="I31" t="n">
        <v>7950</v>
      </c>
      <c r="J31" t="n">
        <v>6996</v>
      </c>
      <c r="K31" t="n">
        <v>8110</v>
      </c>
      <c r="L31" t="n">
        <v>7212</v>
      </c>
      <c r="M31" t="n">
        <v>8144</v>
      </c>
      <c r="N31" t="n">
        <v>6909</v>
      </c>
      <c r="O31" t="n">
        <v>3374</v>
      </c>
      <c r="P31" t="n">
        <v>3374</v>
      </c>
    </row>
    <row r="32">
      <c r="A32" s="5" t="inlineStr">
        <is>
          <t>Summe langfristiges Fremdkapital</t>
        </is>
      </c>
      <c r="B32" s="5" t="inlineStr">
        <is>
          <t>Long-Term Debt</t>
        </is>
      </c>
      <c r="C32" t="n">
        <v>11792</v>
      </c>
      <c r="D32" t="n">
        <v>10965</v>
      </c>
      <c r="E32" t="n">
        <v>11089</v>
      </c>
      <c r="F32" t="n">
        <v>9571</v>
      </c>
      <c r="G32" t="n">
        <v>8489</v>
      </c>
      <c r="H32" t="n">
        <v>8383</v>
      </c>
      <c r="I32" t="n">
        <v>7097</v>
      </c>
      <c r="J32" t="n">
        <v>8105</v>
      </c>
      <c r="K32" t="n">
        <v>8140</v>
      </c>
      <c r="L32" t="n">
        <v>7794</v>
      </c>
      <c r="M32" t="n">
        <v>6650</v>
      </c>
      <c r="N32" t="n">
        <v>4087</v>
      </c>
      <c r="O32" t="n">
        <v>3501</v>
      </c>
      <c r="P32" t="n">
        <v>3501</v>
      </c>
    </row>
    <row r="33">
      <c r="A33" s="5" t="inlineStr">
        <is>
          <t>Summe Fremdkapital</t>
        </is>
      </c>
      <c r="B33" s="5" t="inlineStr">
        <is>
          <t>Total Liabilities</t>
        </is>
      </c>
      <c r="C33" t="n">
        <v>19501</v>
      </c>
      <c r="D33" t="n">
        <v>17985</v>
      </c>
      <c r="E33" t="n">
        <v>17644</v>
      </c>
      <c r="F33" t="n">
        <v>16970</v>
      </c>
      <c r="G33" t="n">
        <v>17215</v>
      </c>
      <c r="H33" t="n">
        <v>15895</v>
      </c>
      <c r="I33" t="n">
        <v>15047</v>
      </c>
      <c r="J33" t="n">
        <v>15101</v>
      </c>
      <c r="K33" t="n">
        <v>16250</v>
      </c>
      <c r="L33" t="n">
        <v>15007</v>
      </c>
      <c r="M33" t="n">
        <v>14794</v>
      </c>
      <c r="N33" t="n">
        <v>10996</v>
      </c>
      <c r="O33" t="n">
        <v>6875</v>
      </c>
      <c r="P33" t="n">
        <v>6875</v>
      </c>
    </row>
    <row r="34">
      <c r="A34" s="5" t="inlineStr">
        <is>
          <t>Minderheitenanteil</t>
        </is>
      </c>
      <c r="B34" s="5" t="inlineStr">
        <is>
          <t>Minority Share</t>
        </is>
      </c>
      <c r="C34" t="inlineStr">
        <is>
          <t>-</t>
        </is>
      </c>
      <c r="D34" t="inlineStr">
        <is>
          <t>-</t>
        </is>
      </c>
      <c r="E34" t="inlineStr">
        <is>
          <t>-</t>
        </is>
      </c>
      <c r="F34" t="n">
        <v>22.5</v>
      </c>
      <c r="G34" t="inlineStr">
        <is>
          <t>-</t>
        </is>
      </c>
      <c r="H34" t="inlineStr">
        <is>
          <t>-</t>
        </is>
      </c>
      <c r="I34" t="inlineStr">
        <is>
          <t>-</t>
        </is>
      </c>
      <c r="J34" t="inlineStr">
        <is>
          <t>-</t>
        </is>
      </c>
      <c r="K34" t="inlineStr">
        <is>
          <t>-</t>
        </is>
      </c>
      <c r="L34" t="n">
        <v>-3.8</v>
      </c>
      <c r="M34" t="n">
        <v>-2.3</v>
      </c>
      <c r="N34" t="n">
        <v>0.3</v>
      </c>
      <c r="O34" t="inlineStr">
        <is>
          <t>-</t>
        </is>
      </c>
      <c r="P34" t="inlineStr">
        <is>
          <t>-</t>
        </is>
      </c>
    </row>
    <row r="35">
      <c r="A35" s="5" t="inlineStr">
        <is>
          <t>Summe Eigenkapital</t>
        </is>
      </c>
      <c r="B35" s="5" t="inlineStr">
        <is>
          <t>Equity</t>
        </is>
      </c>
      <c r="C35" t="n">
        <v>5841</v>
      </c>
      <c r="D35" t="n">
        <v>5230</v>
      </c>
      <c r="E35" t="n">
        <v>6273</v>
      </c>
      <c r="F35" t="n">
        <v>5195</v>
      </c>
      <c r="G35" t="n">
        <v>6081</v>
      </c>
      <c r="H35" t="n">
        <v>5120</v>
      </c>
      <c r="I35" t="n">
        <v>5549</v>
      </c>
      <c r="J35" t="n">
        <v>4584</v>
      </c>
      <c r="K35" t="n">
        <v>5201</v>
      </c>
      <c r="L35" t="n">
        <v>3125</v>
      </c>
      <c r="M35" t="n">
        <v>2977</v>
      </c>
      <c r="N35" t="n">
        <v>2980</v>
      </c>
      <c r="O35" t="n">
        <v>2596</v>
      </c>
      <c r="P35" t="n">
        <v>2596</v>
      </c>
    </row>
    <row r="36">
      <c r="A36" s="5" t="inlineStr">
        <is>
          <t>Summe Passiva</t>
        </is>
      </c>
      <c r="B36" s="5" t="inlineStr">
        <is>
          <t>Liabilities &amp; Shareholder Equity</t>
        </is>
      </c>
      <c r="C36" t="n">
        <v>25342</v>
      </c>
      <c r="D36" t="n">
        <v>23215</v>
      </c>
      <c r="E36" t="n">
        <v>23916</v>
      </c>
      <c r="F36" t="n">
        <v>22187</v>
      </c>
      <c r="G36" t="n">
        <v>23296</v>
      </c>
      <c r="H36" t="n">
        <v>21014</v>
      </c>
      <c r="I36" t="n">
        <v>20596</v>
      </c>
      <c r="J36" t="n">
        <v>19685</v>
      </c>
      <c r="K36" t="n">
        <v>21450</v>
      </c>
      <c r="L36" t="n">
        <v>18128</v>
      </c>
      <c r="M36" t="n">
        <v>17769</v>
      </c>
      <c r="N36" t="n">
        <v>13976</v>
      </c>
      <c r="O36" t="n">
        <v>9471</v>
      </c>
      <c r="P36" t="n">
        <v>9471</v>
      </c>
    </row>
    <row r="37">
      <c r="A37" s="5" t="inlineStr">
        <is>
          <t>Mio.Aktien im Umlauf</t>
        </is>
      </c>
      <c r="B37" s="5" t="inlineStr">
        <is>
          <t>Million shares outstanding</t>
        </is>
      </c>
      <c r="C37" t="n">
        <v>1039</v>
      </c>
      <c r="D37" t="n">
        <v>1023</v>
      </c>
      <c r="E37" t="n">
        <v>1016</v>
      </c>
      <c r="F37" t="n">
        <v>1008</v>
      </c>
      <c r="G37" t="n">
        <v>993</v>
      </c>
      <c r="H37" t="n">
        <v>974.9</v>
      </c>
      <c r="I37" t="n">
        <v>964.3</v>
      </c>
      <c r="J37" t="n">
        <v>944.7</v>
      </c>
      <c r="K37" t="n">
        <v>936.9</v>
      </c>
      <c r="L37" t="n">
        <v>923.1</v>
      </c>
      <c r="M37" t="n">
        <v>920.4</v>
      </c>
      <c r="N37" t="n">
        <v>870.1</v>
      </c>
      <c r="O37" t="n">
        <v>861.9</v>
      </c>
      <c r="P37" t="n">
        <v>861.9</v>
      </c>
    </row>
    <row r="38">
      <c r="A38" s="5" t="inlineStr">
        <is>
          <t>Gezeichnetes Kapital (in Mio.)</t>
        </is>
      </c>
      <c r="B38" s="5" t="inlineStr">
        <is>
          <t>Subscribed Capital in M</t>
        </is>
      </c>
      <c r="C38" t="n">
        <v>523.4</v>
      </c>
      <c r="D38" t="n">
        <v>511.5</v>
      </c>
      <c r="E38" t="n">
        <v>507.8</v>
      </c>
      <c r="F38" t="n">
        <v>503.8</v>
      </c>
      <c r="G38" t="n">
        <v>496.5</v>
      </c>
      <c r="H38" t="n">
        <v>487.4</v>
      </c>
      <c r="I38" t="n">
        <v>482.8</v>
      </c>
      <c r="J38" t="n">
        <v>472.3</v>
      </c>
      <c r="K38" t="n">
        <v>468.4</v>
      </c>
      <c r="L38" t="n">
        <v>461.5</v>
      </c>
      <c r="M38" t="n">
        <v>460.2</v>
      </c>
      <c r="N38" t="n">
        <v>435.1</v>
      </c>
      <c r="O38" t="n">
        <v>431</v>
      </c>
      <c r="P38" t="n">
        <v>431</v>
      </c>
    </row>
    <row r="39">
      <c r="A39" s="5" t="inlineStr">
        <is>
          <t>Ergebnis je Aktie (brutto)</t>
        </is>
      </c>
      <c r="B39" s="5" t="inlineStr">
        <is>
          <t>Earnings per share</t>
        </is>
      </c>
      <c r="C39" t="n">
        <v>1.32</v>
      </c>
      <c r="D39" t="n">
        <v>1.06</v>
      </c>
      <c r="E39" t="n">
        <v>1.75</v>
      </c>
      <c r="F39" t="n">
        <v>0.59</v>
      </c>
      <c r="G39" t="n">
        <v>0.74</v>
      </c>
      <c r="H39" t="n">
        <v>0.59</v>
      </c>
      <c r="I39" t="n">
        <v>0.62</v>
      </c>
      <c r="J39" t="n">
        <v>0.28</v>
      </c>
      <c r="K39" t="n">
        <v>2.25</v>
      </c>
      <c r="L39" t="n">
        <v>1.78</v>
      </c>
      <c r="M39" t="n">
        <v>0.06</v>
      </c>
      <c r="N39" t="n">
        <v>1.25</v>
      </c>
      <c r="O39" t="n">
        <v>1.31</v>
      </c>
      <c r="P39" t="n">
        <v>1.31</v>
      </c>
    </row>
    <row r="40">
      <c r="A40" s="5" t="inlineStr">
        <is>
          <t>Ergebnis je Aktie (unverwässert)</t>
        </is>
      </c>
      <c r="B40" s="5" t="inlineStr">
        <is>
          <t>Basic Earnings per share</t>
        </is>
      </c>
      <c r="C40" t="n">
        <v>1.38</v>
      </c>
      <c r="D40" t="n">
        <v>0.8100000000000001</v>
      </c>
      <c r="E40" t="n">
        <v>1.58</v>
      </c>
      <c r="F40" t="n">
        <v>0.46</v>
      </c>
      <c r="G40" t="n">
        <v>0.55</v>
      </c>
      <c r="H40" t="n">
        <v>0.34</v>
      </c>
      <c r="I40" t="n">
        <v>0.45</v>
      </c>
      <c r="J40" t="n">
        <v>0.21</v>
      </c>
      <c r="K40" t="n">
        <v>1.62</v>
      </c>
      <c r="L40" t="n">
        <v>1.34</v>
      </c>
      <c r="M40" t="n">
        <v>0.13</v>
      </c>
      <c r="N40" t="n">
        <v>1.01</v>
      </c>
      <c r="O40" t="n">
        <v>0.97</v>
      </c>
      <c r="P40" t="n">
        <v>0.97</v>
      </c>
    </row>
    <row r="41">
      <c r="A41" s="5" t="inlineStr">
        <is>
          <t>Ergebnis je Aktie (verwässert)</t>
        </is>
      </c>
      <c r="B41" s="5" t="inlineStr">
        <is>
          <t>Diluted Earnings per share</t>
        </is>
      </c>
      <c r="C41" t="n">
        <v>1.38</v>
      </c>
      <c r="D41" t="n">
        <v>0.8100000000000001</v>
      </c>
      <c r="E41" t="n">
        <v>1.58</v>
      </c>
      <c r="F41" t="n">
        <v>0.46</v>
      </c>
      <c r="G41" t="n">
        <v>0.55</v>
      </c>
      <c r="H41" t="n">
        <v>0.33</v>
      </c>
      <c r="I41" t="n">
        <v>0.45</v>
      </c>
      <c r="J41" t="n">
        <v>0.21</v>
      </c>
      <c r="K41" t="n">
        <v>1.62</v>
      </c>
      <c r="L41" t="n">
        <v>1.34</v>
      </c>
      <c r="M41" t="n">
        <v>0.13</v>
      </c>
      <c r="N41" t="n">
        <v>1.01</v>
      </c>
      <c r="O41" t="n">
        <v>0.9399999999999999</v>
      </c>
      <c r="P41" t="n">
        <v>0.9399999999999999</v>
      </c>
    </row>
    <row r="42">
      <c r="A42" s="5" t="inlineStr">
        <is>
          <t>Dividende je Aktie</t>
        </is>
      </c>
      <c r="B42" s="5" t="inlineStr">
        <is>
          <t>Dividend per share</t>
        </is>
      </c>
      <c r="C42" t="n">
        <v>0.98</v>
      </c>
      <c r="D42" t="n">
        <v>0.95</v>
      </c>
      <c r="E42" t="n">
        <v>0.91</v>
      </c>
      <c r="F42" t="n">
        <v>0.89</v>
      </c>
      <c r="G42" t="n">
        <v>0.88</v>
      </c>
      <c r="H42" t="n">
        <v>0.87</v>
      </c>
      <c r="I42" t="n">
        <v>0.84</v>
      </c>
      <c r="J42" t="n">
        <v>0.8</v>
      </c>
      <c r="K42" t="n">
        <v>0.75</v>
      </c>
      <c r="L42" t="n">
        <v>0.7</v>
      </c>
      <c r="M42" t="n">
        <v>0.66</v>
      </c>
      <c r="N42" t="n">
        <v>0.61</v>
      </c>
      <c r="O42" t="n">
        <v>0.55</v>
      </c>
      <c r="P42" t="n">
        <v>0.55</v>
      </c>
    </row>
    <row r="43">
      <c r="A43" s="5" t="inlineStr">
        <is>
          <t>Dividendenausschüttung in Mio</t>
        </is>
      </c>
      <c r="B43" s="5" t="inlineStr">
        <is>
          <t>Dividend Payment in M</t>
        </is>
      </c>
      <c r="C43" t="n">
        <v>973</v>
      </c>
      <c r="D43" t="n">
        <v>926.1</v>
      </c>
      <c r="E43" t="n">
        <v>906.6</v>
      </c>
      <c r="F43" t="n">
        <v>884</v>
      </c>
      <c r="G43" t="n">
        <v>854.1</v>
      </c>
      <c r="H43" t="n">
        <v>819.6</v>
      </c>
      <c r="I43" t="n">
        <v>770.5</v>
      </c>
      <c r="J43" t="n">
        <v>716.9</v>
      </c>
      <c r="K43" t="n">
        <v>659.8</v>
      </c>
      <c r="L43" t="n">
        <v>618.5</v>
      </c>
      <c r="M43" t="n">
        <v>551.9</v>
      </c>
      <c r="N43" t="n">
        <v>425.2</v>
      </c>
      <c r="O43" t="inlineStr">
        <is>
          <t>-</t>
        </is>
      </c>
      <c r="P43" t="inlineStr">
        <is>
          <t>-</t>
        </is>
      </c>
    </row>
    <row r="44">
      <c r="A44" s="5" t="inlineStr">
        <is>
          <t>Umsatz je Aktie</t>
        </is>
      </c>
      <c r="B44" s="5" t="inlineStr">
        <is>
          <t>Revenue per share</t>
        </is>
      </c>
      <c r="C44" t="n">
        <v>7.06</v>
      </c>
      <c r="D44" t="n">
        <v>30.52</v>
      </c>
      <c r="E44" t="n">
        <v>28.59</v>
      </c>
      <c r="F44" t="n">
        <v>28.57</v>
      </c>
      <c r="G44" t="n">
        <v>31.88</v>
      </c>
      <c r="H44" t="n">
        <v>31.37</v>
      </c>
      <c r="I44" t="n">
        <v>29.35</v>
      </c>
      <c r="J44" t="n">
        <v>33.58</v>
      </c>
      <c r="K44" t="n">
        <v>30.24</v>
      </c>
      <c r="L44" t="n">
        <v>23.35</v>
      </c>
      <c r="M44" t="n">
        <v>27.62</v>
      </c>
      <c r="N44" t="n">
        <v>17.53</v>
      </c>
      <c r="O44" t="n">
        <v>13.77</v>
      </c>
      <c r="P44" t="n">
        <v>13.77</v>
      </c>
    </row>
    <row r="45">
      <c r="A45" s="5" t="inlineStr">
        <is>
          <t>Buchwert je Aktie</t>
        </is>
      </c>
      <c r="B45" s="5" t="inlineStr">
        <is>
          <t>Book value per share</t>
        </is>
      </c>
      <c r="C45" t="n">
        <v>5.62</v>
      </c>
      <c r="D45" t="n">
        <v>5.11</v>
      </c>
      <c r="E45" t="n">
        <v>6.18</v>
      </c>
      <c r="F45" t="n">
        <v>5.16</v>
      </c>
      <c r="G45" t="n">
        <v>6.12</v>
      </c>
      <c r="H45" t="n">
        <v>5.25</v>
      </c>
      <c r="I45" t="n">
        <v>5.75</v>
      </c>
      <c r="J45" t="n">
        <v>4.85</v>
      </c>
      <c r="K45" t="n">
        <v>5.55</v>
      </c>
      <c r="L45" t="n">
        <v>3.39</v>
      </c>
      <c r="M45" t="n">
        <v>3.23</v>
      </c>
      <c r="N45" t="n">
        <v>3.42</v>
      </c>
      <c r="O45" t="n">
        <v>3.01</v>
      </c>
      <c r="P45" t="n">
        <v>3.01</v>
      </c>
    </row>
    <row r="46">
      <c r="A46" s="5" t="inlineStr">
        <is>
          <t>Cashflow je Aktie</t>
        </is>
      </c>
      <c r="B46" s="5" t="inlineStr">
        <is>
          <t>Cashflow per share</t>
        </is>
      </c>
      <c r="C46" t="n">
        <v>1.13</v>
      </c>
      <c r="D46" t="n">
        <v>1.69</v>
      </c>
      <c r="E46" t="n">
        <v>2.54</v>
      </c>
      <c r="F46" t="n">
        <v>2.14</v>
      </c>
      <c r="G46" t="n">
        <v>1.97</v>
      </c>
      <c r="H46" t="n">
        <v>2.49</v>
      </c>
      <c r="I46" t="n">
        <v>2.05</v>
      </c>
      <c r="J46" t="n">
        <v>1.81</v>
      </c>
      <c r="K46" t="n">
        <v>1.84</v>
      </c>
      <c r="L46" t="n">
        <v>1.79</v>
      </c>
      <c r="M46" t="n">
        <v>-0.05</v>
      </c>
      <c r="N46" t="n">
        <v>1.33</v>
      </c>
      <c r="O46" t="n">
        <v>1.01</v>
      </c>
      <c r="P46" t="n">
        <v>1.01</v>
      </c>
    </row>
    <row r="47">
      <c r="A47" s="5" t="inlineStr">
        <is>
          <t>Bilanzsumme je Aktie</t>
        </is>
      </c>
      <c r="B47" s="5" t="inlineStr">
        <is>
          <t>Total assets per share</t>
        </is>
      </c>
      <c r="C47" t="n">
        <v>24.39</v>
      </c>
      <c r="D47" t="n">
        <v>22.69</v>
      </c>
      <c r="E47" t="n">
        <v>23.55</v>
      </c>
      <c r="F47" t="n">
        <v>22.02</v>
      </c>
      <c r="G47" t="n">
        <v>23.46</v>
      </c>
      <c r="H47" t="n">
        <v>21.56</v>
      </c>
      <c r="I47" t="n">
        <v>21.36</v>
      </c>
      <c r="J47" t="n">
        <v>20.84</v>
      </c>
      <c r="K47" t="n">
        <v>22.9</v>
      </c>
      <c r="L47" t="n">
        <v>19.64</v>
      </c>
      <c r="M47" t="n">
        <v>19.31</v>
      </c>
      <c r="N47" t="n">
        <v>16.06</v>
      </c>
      <c r="O47" t="n">
        <v>10.99</v>
      </c>
      <c r="P47" t="n">
        <v>10.99</v>
      </c>
    </row>
    <row r="48">
      <c r="A48" s="5" t="inlineStr">
        <is>
          <t>Personal am Ende des Jahres</t>
        </is>
      </c>
      <c r="B48" s="5" t="inlineStr">
        <is>
          <t>Staff at the end of year</t>
        </is>
      </c>
      <c r="C48" t="n">
        <v>20370</v>
      </c>
      <c r="D48" t="n">
        <v>20786</v>
      </c>
      <c r="E48" t="n">
        <v>21157</v>
      </c>
      <c r="F48" t="n">
        <v>21118</v>
      </c>
      <c r="G48" t="n">
        <v>19965</v>
      </c>
      <c r="H48" t="n">
        <v>19894</v>
      </c>
      <c r="I48" t="n">
        <v>19795</v>
      </c>
      <c r="J48" t="n">
        <v>19489</v>
      </c>
      <c r="K48" t="n">
        <v>20249</v>
      </c>
      <c r="L48" t="n">
        <v>20177</v>
      </c>
      <c r="M48" t="n">
        <v>18795</v>
      </c>
      <c r="N48" t="n">
        <v>16892</v>
      </c>
      <c r="O48" t="n">
        <v>13427</v>
      </c>
      <c r="P48" t="n">
        <v>13427</v>
      </c>
    </row>
    <row r="49">
      <c r="A49" s="5" t="inlineStr">
        <is>
          <t>Personalaufwand in Mio. GBP</t>
        </is>
      </c>
      <c r="B49" s="5" t="inlineStr"/>
      <c r="C49" t="n">
        <v>653.5</v>
      </c>
      <c r="D49" t="n">
        <v>665.7</v>
      </c>
      <c r="E49" t="n">
        <v>779.7</v>
      </c>
      <c r="F49" t="n">
        <v>771.7</v>
      </c>
      <c r="G49" t="n">
        <v>744.9</v>
      </c>
      <c r="H49" t="n">
        <v>706.2</v>
      </c>
      <c r="I49" t="n">
        <v>669</v>
      </c>
      <c r="J49" t="n">
        <v>624.1</v>
      </c>
      <c r="K49" t="n">
        <v>628.4</v>
      </c>
      <c r="L49" t="n">
        <v>597.1</v>
      </c>
      <c r="M49" t="n">
        <v>547.9</v>
      </c>
      <c r="N49" t="n">
        <v>458.2</v>
      </c>
      <c r="O49" t="inlineStr">
        <is>
          <t>-</t>
        </is>
      </c>
      <c r="P49" t="inlineStr">
        <is>
          <t>-</t>
        </is>
      </c>
    </row>
    <row r="50">
      <c r="A50" s="5" t="inlineStr">
        <is>
          <t>Aufwand je Mitarbeiter in GBP</t>
        </is>
      </c>
      <c r="B50" s="5" t="inlineStr"/>
      <c r="C50" t="n">
        <v>32081</v>
      </c>
      <c r="D50" t="n">
        <v>32026</v>
      </c>
      <c r="E50" t="n">
        <v>36853</v>
      </c>
      <c r="F50" t="n">
        <v>36542</v>
      </c>
      <c r="G50" t="n">
        <v>37310</v>
      </c>
      <c r="H50" t="n">
        <v>35498</v>
      </c>
      <c r="I50" t="n">
        <v>33796</v>
      </c>
      <c r="J50" t="n">
        <v>32023</v>
      </c>
      <c r="K50" t="n">
        <v>31034</v>
      </c>
      <c r="L50" t="n">
        <v>29593</v>
      </c>
      <c r="M50" t="n">
        <v>29151</v>
      </c>
      <c r="N50" t="n">
        <v>27125</v>
      </c>
      <c r="O50" t="inlineStr">
        <is>
          <t>-</t>
        </is>
      </c>
      <c r="P50" t="inlineStr">
        <is>
          <t>-</t>
        </is>
      </c>
    </row>
    <row r="51">
      <c r="A51" s="5" t="inlineStr">
        <is>
          <t>Umsatz je Mitarbeiter in GBP</t>
        </is>
      </c>
      <c r="B51" s="5" t="inlineStr"/>
      <c r="C51" t="n">
        <v>359921</v>
      </c>
      <c r="D51" t="n">
        <v>1500000</v>
      </c>
      <c r="E51" t="n">
        <v>1370000</v>
      </c>
      <c r="F51" t="n">
        <v>1360000</v>
      </c>
      <c r="G51" t="n">
        <v>1590000</v>
      </c>
      <c r="H51" t="n">
        <v>1540000</v>
      </c>
      <c r="I51" t="n">
        <v>1430000</v>
      </c>
      <c r="J51" t="n">
        <v>1630000</v>
      </c>
      <c r="K51" t="n">
        <v>1400000</v>
      </c>
      <c r="L51" t="n">
        <v>1070000</v>
      </c>
      <c r="M51" t="n">
        <v>1350000</v>
      </c>
      <c r="N51" t="n">
        <v>903167</v>
      </c>
      <c r="O51" t="n">
        <v>883824</v>
      </c>
      <c r="P51" t="n">
        <v>883824</v>
      </c>
    </row>
    <row r="52">
      <c r="A52" s="5" t="inlineStr">
        <is>
          <t>Bruttoergebnis je Mitarbeiter in GBP</t>
        </is>
      </c>
      <c r="B52" s="5" t="inlineStr"/>
      <c r="C52" t="n">
        <v>75847</v>
      </c>
      <c r="D52" t="n">
        <v>153132</v>
      </c>
      <c r="E52" t="n">
        <v>164296</v>
      </c>
      <c r="F52" t="n">
        <v>107842</v>
      </c>
      <c r="G52" t="n">
        <v>121227</v>
      </c>
      <c r="H52" t="n">
        <v>111868</v>
      </c>
      <c r="I52" t="n">
        <v>101076</v>
      </c>
      <c r="J52" t="n">
        <v>69588</v>
      </c>
      <c r="K52" t="n">
        <v>157484</v>
      </c>
      <c r="L52" t="n">
        <v>122803</v>
      </c>
      <c r="M52" t="n">
        <v>30849</v>
      </c>
      <c r="N52" t="n">
        <v>92274</v>
      </c>
      <c r="O52" t="n">
        <v>125173</v>
      </c>
      <c r="P52" t="n">
        <v>125173</v>
      </c>
    </row>
    <row r="53">
      <c r="A53" s="5" t="inlineStr">
        <is>
          <t>Gewinn je Mitarbeiter in GBP</t>
        </is>
      </c>
      <c r="B53" s="5" t="inlineStr"/>
      <c r="C53" t="n">
        <v>69175</v>
      </c>
      <c r="D53" t="n">
        <v>39527</v>
      </c>
      <c r="E53" t="n">
        <v>75601</v>
      </c>
      <c r="F53" t="n">
        <v>21811</v>
      </c>
      <c r="G53" t="n">
        <v>27203</v>
      </c>
      <c r="H53" t="n">
        <v>16241</v>
      </c>
      <c r="I53" t="n">
        <v>21516</v>
      </c>
      <c r="J53" t="n">
        <v>10149</v>
      </c>
      <c r="K53" t="n">
        <v>74300</v>
      </c>
      <c r="L53" t="n">
        <v>61223</v>
      </c>
      <c r="M53" t="n">
        <v>5975</v>
      </c>
      <c r="N53" t="n">
        <v>51675</v>
      </c>
      <c r="O53" t="n">
        <v>61853</v>
      </c>
      <c r="P53" t="n">
        <v>61853</v>
      </c>
    </row>
    <row r="54">
      <c r="A54" s="5" t="inlineStr">
        <is>
          <t>KGV (Kurs/Gewinn)</t>
        </is>
      </c>
      <c r="B54" s="5" t="inlineStr">
        <is>
          <t>PE (price/earnings)</t>
        </is>
      </c>
      <c r="C54" t="n">
        <v>8.6</v>
      </c>
      <c r="D54" t="n">
        <v>15.7</v>
      </c>
      <c r="E54" t="n">
        <v>9.300000000000001</v>
      </c>
      <c r="F54" t="n">
        <v>32.3</v>
      </c>
      <c r="G54" t="n">
        <v>27.3</v>
      </c>
      <c r="H54" t="n">
        <v>43.8</v>
      </c>
      <c r="I54" t="n">
        <v>33</v>
      </c>
      <c r="J54" t="n">
        <v>63.3</v>
      </c>
      <c r="K54" t="n">
        <v>7.9</v>
      </c>
      <c r="L54" t="n">
        <v>8.199999999999999</v>
      </c>
      <c r="M54" t="n">
        <v>85.3</v>
      </c>
      <c r="N54" t="n">
        <v>13.9</v>
      </c>
      <c r="O54" t="n">
        <v>15.9</v>
      </c>
      <c r="P54" t="n">
        <v>15.9</v>
      </c>
    </row>
    <row r="55">
      <c r="A55" s="5" t="inlineStr">
        <is>
          <t>KUV (Kurs/Umsatz)</t>
        </is>
      </c>
      <c r="B55" s="5" t="inlineStr">
        <is>
          <t>PS (price/sales)</t>
        </is>
      </c>
      <c r="C55" t="n">
        <v>1.68</v>
      </c>
      <c r="D55" t="n">
        <v>0.42</v>
      </c>
      <c r="E55" t="n">
        <v>0.52</v>
      </c>
      <c r="F55" t="n">
        <v>0.52</v>
      </c>
      <c r="G55" t="n">
        <v>0.47</v>
      </c>
      <c r="H55" t="n">
        <v>0.47</v>
      </c>
      <c r="I55" t="n">
        <v>0.51</v>
      </c>
      <c r="J55" t="n">
        <v>0.4</v>
      </c>
      <c r="K55" t="n">
        <v>0.42</v>
      </c>
      <c r="L55" t="n">
        <v>0.47</v>
      </c>
      <c r="M55" t="n">
        <v>0.4</v>
      </c>
      <c r="N55" t="n">
        <v>0.8</v>
      </c>
      <c r="O55" t="n">
        <v>1.12</v>
      </c>
      <c r="P55" t="n">
        <v>1.12</v>
      </c>
    </row>
    <row r="56">
      <c r="A56" s="5" t="inlineStr">
        <is>
          <t>KBV (Kurs/Buchwert)</t>
        </is>
      </c>
      <c r="B56" s="5" t="inlineStr">
        <is>
          <t>PB (price/book value)</t>
        </is>
      </c>
      <c r="C56" t="n">
        <v>2.11</v>
      </c>
      <c r="D56" t="n">
        <v>2.5</v>
      </c>
      <c r="E56" t="n">
        <v>2.39</v>
      </c>
      <c r="F56" t="n">
        <v>2.88</v>
      </c>
      <c r="G56" t="n">
        <v>2.45</v>
      </c>
      <c r="H56" t="n">
        <v>2.84</v>
      </c>
      <c r="I56" t="n">
        <v>2.58</v>
      </c>
      <c r="J56" t="n">
        <v>2.74</v>
      </c>
      <c r="K56" t="n">
        <v>2.29</v>
      </c>
      <c r="L56" t="n">
        <v>3.25</v>
      </c>
      <c r="M56" t="n">
        <v>3.43</v>
      </c>
      <c r="N56" t="n">
        <v>4.1</v>
      </c>
      <c r="O56" t="n">
        <v>5.12</v>
      </c>
      <c r="P56" t="n">
        <v>5.12</v>
      </c>
    </row>
    <row r="57">
      <c r="A57" s="5" t="inlineStr">
        <is>
          <t>KCV (Kurs/Cashflow)</t>
        </is>
      </c>
      <c r="B57" s="5" t="inlineStr">
        <is>
          <t>PC (price/cashflow)</t>
        </is>
      </c>
      <c r="C57" t="n">
        <v>10.48</v>
      </c>
      <c r="D57" t="n">
        <v>7.56</v>
      </c>
      <c r="E57" t="n">
        <v>5.81</v>
      </c>
      <c r="F57" t="n">
        <v>6.93</v>
      </c>
      <c r="G57" t="n">
        <v>7.62</v>
      </c>
      <c r="H57" t="n">
        <v>5.98</v>
      </c>
      <c r="I57" t="n">
        <v>7.24</v>
      </c>
      <c r="J57" t="n">
        <v>7.35</v>
      </c>
      <c r="K57" t="n">
        <v>6.94</v>
      </c>
      <c r="L57" t="n">
        <v>6.16</v>
      </c>
      <c r="M57" t="n">
        <v>-219.98</v>
      </c>
      <c r="N57" t="n">
        <v>10.56</v>
      </c>
      <c r="O57" t="n">
        <v>15.29</v>
      </c>
      <c r="P57" t="n">
        <v>15.29</v>
      </c>
    </row>
    <row r="58">
      <c r="A58" s="5" t="inlineStr">
        <is>
          <t>Dividendenrendite in %</t>
        </is>
      </c>
      <c r="B58" s="5" t="inlineStr">
        <is>
          <t>Dividend Yield in %</t>
        </is>
      </c>
      <c r="C58" t="n">
        <v>8.210000000000001</v>
      </c>
      <c r="D58" t="n">
        <v>7.42</v>
      </c>
      <c r="E58" t="n">
        <v>6.19</v>
      </c>
      <c r="F58" t="n">
        <v>5.99</v>
      </c>
      <c r="G58" t="n">
        <v>5.85</v>
      </c>
      <c r="H58" t="n">
        <v>5.84</v>
      </c>
      <c r="I58" t="n">
        <v>5.66</v>
      </c>
      <c r="J58" t="n">
        <v>6.02</v>
      </c>
      <c r="K58" t="n">
        <v>5.89</v>
      </c>
      <c r="L58" t="n">
        <v>6.36</v>
      </c>
      <c r="M58" t="n">
        <v>5.95</v>
      </c>
      <c r="N58" t="n">
        <v>4.34</v>
      </c>
      <c r="O58" t="n">
        <v>3.57</v>
      </c>
      <c r="P58" t="n">
        <v>3.57</v>
      </c>
    </row>
    <row r="59">
      <c r="A59" s="5" t="inlineStr">
        <is>
          <t>Gewinnrendite in %</t>
        </is>
      </c>
      <c r="B59" s="5" t="inlineStr">
        <is>
          <t>Return on profit in %</t>
        </is>
      </c>
      <c r="C59" t="n">
        <v>11.6</v>
      </c>
      <c r="D59" t="n">
        <v>6.4</v>
      </c>
      <c r="E59" t="n">
        <v>10.7</v>
      </c>
      <c r="F59" t="n">
        <v>3.1</v>
      </c>
      <c r="G59" t="n">
        <v>3.7</v>
      </c>
      <c r="H59" t="n">
        <v>2.3</v>
      </c>
      <c r="I59" t="n">
        <v>3</v>
      </c>
      <c r="J59" t="n">
        <v>1.6</v>
      </c>
      <c r="K59" t="n">
        <v>12.7</v>
      </c>
      <c r="L59" t="n">
        <v>12.2</v>
      </c>
      <c r="M59" t="n">
        <v>1.2</v>
      </c>
      <c r="N59" t="n">
        <v>7.2</v>
      </c>
      <c r="O59" t="n">
        <v>6.3</v>
      </c>
      <c r="P59" t="n">
        <v>6.3</v>
      </c>
    </row>
    <row r="60">
      <c r="A60" s="5" t="inlineStr">
        <is>
          <t>Eigenkapitalrendite in %</t>
        </is>
      </c>
      <c r="B60" s="5" t="inlineStr">
        <is>
          <t>Return on Equity in %</t>
        </is>
      </c>
      <c r="C60" t="n">
        <v>24.12</v>
      </c>
      <c r="D60" t="n">
        <v>15.71</v>
      </c>
      <c r="E60" t="n">
        <v>25.5</v>
      </c>
      <c r="F60" t="n">
        <v>8.869999999999999</v>
      </c>
      <c r="G60" t="n">
        <v>8.93</v>
      </c>
      <c r="H60" t="n">
        <v>6.31</v>
      </c>
      <c r="I60" t="n">
        <v>7.68</v>
      </c>
      <c r="J60" t="n">
        <v>4.31</v>
      </c>
      <c r="K60" t="n">
        <v>28.93</v>
      </c>
      <c r="L60" t="n">
        <v>39.53</v>
      </c>
      <c r="M60" t="n">
        <v>3.77</v>
      </c>
      <c r="N60" t="n">
        <v>29.29</v>
      </c>
      <c r="O60" t="n">
        <v>31.99</v>
      </c>
      <c r="P60" t="n">
        <v>31.99</v>
      </c>
    </row>
    <row r="61">
      <c r="A61" s="5" t="inlineStr">
        <is>
          <t>Umsatzrendite in %</t>
        </is>
      </c>
      <c r="B61" s="5" t="inlineStr">
        <is>
          <t>Return on sales in %</t>
        </is>
      </c>
      <c r="C61" t="n">
        <v>19.22</v>
      </c>
      <c r="D61" t="n">
        <v>2.63</v>
      </c>
      <c r="E61" t="n">
        <v>5.51</v>
      </c>
      <c r="F61" t="n">
        <v>1.6</v>
      </c>
      <c r="G61" t="n">
        <v>1.72</v>
      </c>
      <c r="H61" t="n">
        <v>1.06</v>
      </c>
      <c r="I61" t="n">
        <v>1.5</v>
      </c>
      <c r="J61" t="n">
        <v>0.62</v>
      </c>
      <c r="K61" t="n">
        <v>5.31</v>
      </c>
      <c r="L61" t="n">
        <v>5.73</v>
      </c>
      <c r="M61" t="n">
        <v>0.44</v>
      </c>
      <c r="N61" t="n">
        <v>5.72</v>
      </c>
      <c r="O61" t="n">
        <v>7</v>
      </c>
      <c r="P61" t="n">
        <v>7</v>
      </c>
    </row>
    <row r="62">
      <c r="A62" s="5" t="inlineStr">
        <is>
          <t>Gesamtkapitalrendite in %</t>
        </is>
      </c>
      <c r="B62" s="5" t="inlineStr">
        <is>
          <t>Total Return on Investment in %</t>
        </is>
      </c>
      <c r="C62" t="n">
        <v>5.56</v>
      </c>
      <c r="D62" t="n">
        <v>3.54</v>
      </c>
      <c r="E62" t="n">
        <v>6.69</v>
      </c>
      <c r="F62" t="n">
        <v>2.08</v>
      </c>
      <c r="G62" t="n">
        <v>2.33</v>
      </c>
      <c r="H62" t="n">
        <v>1.54</v>
      </c>
      <c r="I62" t="n">
        <v>2.07</v>
      </c>
      <c r="J62" t="n">
        <v>1</v>
      </c>
      <c r="K62" t="n">
        <v>7.01</v>
      </c>
      <c r="L62" t="n">
        <v>6.81</v>
      </c>
      <c r="M62" t="n">
        <v>0.63</v>
      </c>
      <c r="N62" t="n">
        <v>6.25</v>
      </c>
      <c r="O62" t="n">
        <v>8.77</v>
      </c>
      <c r="P62" t="n">
        <v>8.77</v>
      </c>
    </row>
    <row r="63">
      <c r="A63" s="5" t="inlineStr">
        <is>
          <t>Return on Investment in %</t>
        </is>
      </c>
      <c r="B63" s="5" t="inlineStr">
        <is>
          <t>Return on Investment in %</t>
        </is>
      </c>
      <c r="C63" t="n">
        <v>5.56</v>
      </c>
      <c r="D63" t="n">
        <v>3.54</v>
      </c>
      <c r="E63" t="n">
        <v>6.69</v>
      </c>
      <c r="F63" t="n">
        <v>2.08</v>
      </c>
      <c r="G63" t="n">
        <v>2.33</v>
      </c>
      <c r="H63" t="n">
        <v>1.54</v>
      </c>
      <c r="I63" t="n">
        <v>2.07</v>
      </c>
      <c r="J63" t="n">
        <v>1</v>
      </c>
      <c r="K63" t="n">
        <v>7.01</v>
      </c>
      <c r="L63" t="n">
        <v>6.81</v>
      </c>
      <c r="M63" t="n">
        <v>0.63</v>
      </c>
      <c r="N63" t="n">
        <v>6.25</v>
      </c>
      <c r="O63" t="n">
        <v>8.77</v>
      </c>
      <c r="P63" t="n">
        <v>8.77</v>
      </c>
    </row>
    <row r="64">
      <c r="A64" s="5" t="inlineStr">
        <is>
          <t>Arbeitsintensität in %</t>
        </is>
      </c>
      <c r="B64" s="5" t="inlineStr">
        <is>
          <t>Work Intensity in %</t>
        </is>
      </c>
      <c r="C64" t="n">
        <v>31.26</v>
      </c>
      <c r="D64" t="n">
        <v>27.65</v>
      </c>
      <c r="E64" t="n">
        <v>30.82</v>
      </c>
      <c r="F64" t="n">
        <v>27.49</v>
      </c>
      <c r="G64" t="n">
        <v>38.31</v>
      </c>
      <c r="H64" t="n">
        <v>33.91</v>
      </c>
      <c r="I64" t="n">
        <v>34.45</v>
      </c>
      <c r="J64" t="n">
        <v>35.42</v>
      </c>
      <c r="K64" t="n">
        <v>41.41</v>
      </c>
      <c r="L64" t="n">
        <v>39.91</v>
      </c>
      <c r="M64" t="n">
        <v>45.44</v>
      </c>
      <c r="N64" t="n">
        <v>38.31</v>
      </c>
      <c r="O64" t="n">
        <v>33.45</v>
      </c>
      <c r="P64" t="n">
        <v>33.45</v>
      </c>
    </row>
    <row r="65">
      <c r="A65" s="5" t="inlineStr">
        <is>
          <t>Eigenkapitalquote in %</t>
        </is>
      </c>
      <c r="B65" s="5" t="inlineStr">
        <is>
          <t>Equity Ratio in %</t>
        </is>
      </c>
      <c r="C65" t="n">
        <v>23.05</v>
      </c>
      <c r="D65" t="n">
        <v>22.53</v>
      </c>
      <c r="E65" t="n">
        <v>26.23</v>
      </c>
      <c r="F65" t="n">
        <v>23.41</v>
      </c>
      <c r="G65" t="n">
        <v>26.1</v>
      </c>
      <c r="H65" t="n">
        <v>24.36</v>
      </c>
      <c r="I65" t="n">
        <v>26.94</v>
      </c>
      <c r="J65" t="n">
        <v>23.29</v>
      </c>
      <c r="K65" t="n">
        <v>24.25</v>
      </c>
      <c r="L65" t="n">
        <v>17.24</v>
      </c>
      <c r="M65" t="n">
        <v>16.75</v>
      </c>
      <c r="N65" t="n">
        <v>21.32</v>
      </c>
      <c r="O65" t="n">
        <v>27.41</v>
      </c>
      <c r="P65" t="n">
        <v>27.41</v>
      </c>
    </row>
    <row r="66">
      <c r="A66" s="5" t="inlineStr">
        <is>
          <t>Fremdkapitalquote in %</t>
        </is>
      </c>
      <c r="B66" s="5" t="inlineStr">
        <is>
          <t>Debt Ratio in %</t>
        </is>
      </c>
      <c r="C66" t="n">
        <v>76.95</v>
      </c>
      <c r="D66" t="n">
        <v>77.47</v>
      </c>
      <c r="E66" t="n">
        <v>73.77</v>
      </c>
      <c r="F66" t="n">
        <v>76.59</v>
      </c>
      <c r="G66" t="n">
        <v>73.90000000000001</v>
      </c>
      <c r="H66" t="n">
        <v>75.64</v>
      </c>
      <c r="I66" t="n">
        <v>73.06</v>
      </c>
      <c r="J66" t="n">
        <v>76.70999999999999</v>
      </c>
      <c r="K66" t="n">
        <v>75.75</v>
      </c>
      <c r="L66" t="n">
        <v>82.76000000000001</v>
      </c>
      <c r="M66" t="n">
        <v>83.25</v>
      </c>
      <c r="N66" t="n">
        <v>78.68000000000001</v>
      </c>
      <c r="O66" t="n">
        <v>72.59</v>
      </c>
      <c r="P66" t="n">
        <v>72.59</v>
      </c>
    </row>
    <row r="67">
      <c r="A67" s="5" t="inlineStr">
        <is>
          <t>Verschuldungsgrad in %</t>
        </is>
      </c>
      <c r="B67" s="5" t="inlineStr">
        <is>
          <t>Finance Gearing in %</t>
        </is>
      </c>
      <c r="C67" t="n">
        <v>333.85</v>
      </c>
      <c r="D67" t="n">
        <v>343.86</v>
      </c>
      <c r="E67" t="n">
        <v>281.29</v>
      </c>
      <c r="F67" t="n">
        <v>327.12</v>
      </c>
      <c r="G67" t="n">
        <v>283.12</v>
      </c>
      <c r="H67" t="n">
        <v>310.48</v>
      </c>
      <c r="I67" t="n">
        <v>271.18</v>
      </c>
      <c r="J67" t="n">
        <v>329.42</v>
      </c>
      <c r="K67" t="n">
        <v>312.44</v>
      </c>
      <c r="L67" t="n">
        <v>480.12</v>
      </c>
      <c r="M67" t="n">
        <v>496.85</v>
      </c>
      <c r="N67" t="n">
        <v>368.99</v>
      </c>
      <c r="O67" t="n">
        <v>264.83</v>
      </c>
      <c r="P67" t="n">
        <v>264.83</v>
      </c>
    </row>
    <row r="68">
      <c r="A68" s="5" t="inlineStr">
        <is>
          <t>Bruttoergebnis Marge in %</t>
        </is>
      </c>
      <c r="B68" s="5" t="inlineStr">
        <is>
          <t>Gross Profit Marge in %</t>
        </is>
      </c>
      <c r="C68" t="n">
        <v>21.07</v>
      </c>
      <c r="D68" t="n">
        <v>10.19</v>
      </c>
      <c r="E68" t="n">
        <v>11.97</v>
      </c>
      <c r="F68" t="n">
        <v>7.91</v>
      </c>
      <c r="G68" t="n">
        <v>7.65</v>
      </c>
      <c r="H68" t="n">
        <v>7.28</v>
      </c>
      <c r="I68" t="n">
        <v>7.07</v>
      </c>
      <c r="J68" t="n">
        <v>4.27</v>
      </c>
      <c r="K68" t="n">
        <v>11.26</v>
      </c>
      <c r="L68" t="n">
        <v>11.5</v>
      </c>
      <c r="M68" t="n">
        <v>2.28</v>
      </c>
      <c r="N68" t="n">
        <v>10.22</v>
      </c>
      <c r="O68" t="n">
        <v>14.17</v>
      </c>
    </row>
    <row r="69">
      <c r="A69" s="5" t="inlineStr">
        <is>
          <t>Kurzfristige Vermögensquote in %</t>
        </is>
      </c>
      <c r="B69" s="5" t="inlineStr">
        <is>
          <t>Current Assets Ratio in %</t>
        </is>
      </c>
      <c r="C69" t="n">
        <v>31.26</v>
      </c>
      <c r="D69" t="n">
        <v>27.65</v>
      </c>
      <c r="E69" t="n">
        <v>30.82</v>
      </c>
      <c r="F69" t="n">
        <v>27.49</v>
      </c>
      <c r="G69" t="n">
        <v>38.31</v>
      </c>
      <c r="H69" t="n">
        <v>33.91</v>
      </c>
      <c r="I69" t="n">
        <v>34.45</v>
      </c>
      <c r="J69" t="n">
        <v>35.42</v>
      </c>
      <c r="K69" t="n">
        <v>41.41</v>
      </c>
      <c r="L69" t="n">
        <v>39.91</v>
      </c>
      <c r="M69" t="n">
        <v>45.44</v>
      </c>
      <c r="N69" t="n">
        <v>38.31</v>
      </c>
      <c r="O69" t="n">
        <v>33.45</v>
      </c>
    </row>
    <row r="70">
      <c r="A70" s="5" t="inlineStr">
        <is>
          <t>Nettogewinn Marge in %</t>
        </is>
      </c>
      <c r="B70" s="5" t="inlineStr">
        <is>
          <t>Net Profit Marge in %</t>
        </is>
      </c>
      <c r="C70" t="n">
        <v>19.22</v>
      </c>
      <c r="D70" t="n">
        <v>2.63</v>
      </c>
      <c r="E70" t="n">
        <v>5.51</v>
      </c>
      <c r="F70" t="n">
        <v>1.6</v>
      </c>
      <c r="G70" t="n">
        <v>1.72</v>
      </c>
      <c r="H70" t="n">
        <v>1.06</v>
      </c>
      <c r="I70" t="n">
        <v>1.5</v>
      </c>
      <c r="J70" t="n">
        <v>0.62</v>
      </c>
      <c r="K70" t="n">
        <v>5.31</v>
      </c>
      <c r="L70" t="n">
        <v>5.73</v>
      </c>
      <c r="M70" t="n">
        <v>0.44</v>
      </c>
      <c r="N70" t="n">
        <v>5.72</v>
      </c>
      <c r="O70" t="n">
        <v>7</v>
      </c>
    </row>
    <row r="71">
      <c r="A71" s="5" t="inlineStr">
        <is>
          <t>Operative Ergebnis Marge in %</t>
        </is>
      </c>
      <c r="B71" s="5" t="inlineStr">
        <is>
          <t>EBIT Marge in %</t>
        </is>
      </c>
      <c r="C71" t="n">
        <v>23.08</v>
      </c>
      <c r="D71" t="n">
        <v>4.42</v>
      </c>
      <c r="E71" t="n">
        <v>6.68</v>
      </c>
      <c r="F71" t="n">
        <v>2.73</v>
      </c>
      <c r="G71" t="n">
        <v>3.11</v>
      </c>
      <c r="H71" t="n">
        <v>2.78</v>
      </c>
      <c r="I71" t="n">
        <v>2.83</v>
      </c>
      <c r="J71" t="n">
        <v>1.68</v>
      </c>
      <c r="K71" t="n">
        <v>8.359999999999999</v>
      </c>
      <c r="L71" t="n">
        <v>8.84</v>
      </c>
      <c r="M71" t="n">
        <v>0.74</v>
      </c>
      <c r="N71" t="n">
        <v>7.32</v>
      </c>
      <c r="O71" t="n">
        <v>9.94</v>
      </c>
    </row>
    <row r="72">
      <c r="A72" s="5" t="inlineStr">
        <is>
          <t>Vermögensumsschlag in %</t>
        </is>
      </c>
      <c r="B72" s="5" t="inlineStr">
        <is>
          <t>Asset Turnover in %</t>
        </is>
      </c>
      <c r="C72" t="n">
        <v>28.93</v>
      </c>
      <c r="D72" t="n">
        <v>134.51</v>
      </c>
      <c r="E72" t="n">
        <v>121.42</v>
      </c>
      <c r="F72" t="n">
        <v>129.72</v>
      </c>
      <c r="G72" t="n">
        <v>135.88</v>
      </c>
      <c r="H72" t="n">
        <v>145.55</v>
      </c>
      <c r="I72" t="n">
        <v>137.43</v>
      </c>
      <c r="J72" t="n">
        <v>161.16</v>
      </c>
      <c r="K72" t="n">
        <v>132.09</v>
      </c>
      <c r="L72" t="n">
        <v>118.88</v>
      </c>
      <c r="M72" t="n">
        <v>143.08</v>
      </c>
      <c r="N72" t="n">
        <v>109.16</v>
      </c>
      <c r="O72" t="n">
        <v>125.3</v>
      </c>
    </row>
    <row r="73">
      <c r="A73" s="5" t="inlineStr">
        <is>
          <t>Langfristige Vermögensquote in %</t>
        </is>
      </c>
      <c r="B73" s="5" t="inlineStr">
        <is>
          <t>Non-Current Assets Ratio in %</t>
        </is>
      </c>
      <c r="C73" t="n">
        <v>68.73999999999999</v>
      </c>
      <c r="D73" t="n">
        <v>72.34999999999999</v>
      </c>
      <c r="E73" t="n">
        <v>69.18000000000001</v>
      </c>
      <c r="F73" t="n">
        <v>72.51000000000001</v>
      </c>
      <c r="G73" t="n">
        <v>61.68</v>
      </c>
      <c r="H73" t="n">
        <v>66.09</v>
      </c>
      <c r="I73" t="n">
        <v>65.55</v>
      </c>
      <c r="J73" t="n">
        <v>64.58</v>
      </c>
      <c r="K73" t="n">
        <v>58.59</v>
      </c>
      <c r="L73" t="n">
        <v>60.09</v>
      </c>
      <c r="M73" t="n">
        <v>54.57</v>
      </c>
      <c r="N73" t="n">
        <v>61.69</v>
      </c>
      <c r="O73" t="n">
        <v>66.55</v>
      </c>
    </row>
    <row r="74">
      <c r="A74" s="5" t="inlineStr">
        <is>
          <t>Gesamtkapitalrentabilität</t>
        </is>
      </c>
      <c r="B74" s="5" t="inlineStr">
        <is>
          <t>ROA Return on Assets in %</t>
        </is>
      </c>
      <c r="C74" t="n">
        <v>5.56</v>
      </c>
      <c r="D74" t="n">
        <v>3.54</v>
      </c>
      <c r="E74" t="n">
        <v>6.69</v>
      </c>
      <c r="F74" t="n">
        <v>2.08</v>
      </c>
      <c r="G74" t="n">
        <v>2.33</v>
      </c>
      <c r="H74" t="n">
        <v>1.54</v>
      </c>
      <c r="I74" t="n">
        <v>2.07</v>
      </c>
      <c r="J74" t="n">
        <v>1</v>
      </c>
      <c r="K74" t="n">
        <v>7.02</v>
      </c>
      <c r="L74" t="n">
        <v>6.81</v>
      </c>
      <c r="M74" t="n">
        <v>0.63</v>
      </c>
      <c r="N74" t="n">
        <v>6.25</v>
      </c>
      <c r="O74" t="n">
        <v>8.77</v>
      </c>
    </row>
    <row r="75">
      <c r="A75" s="5" t="inlineStr">
        <is>
          <t>Ertrag des eingesetzten Kapitals</t>
        </is>
      </c>
      <c r="B75" s="5" t="inlineStr">
        <is>
          <t>ROCE Return on Cap. Empl. in %</t>
        </is>
      </c>
      <c r="C75" t="n">
        <v>9.6</v>
      </c>
      <c r="D75" t="n">
        <v>8.51</v>
      </c>
      <c r="E75" t="n">
        <v>11.18</v>
      </c>
      <c r="F75" t="n">
        <v>5.31</v>
      </c>
      <c r="G75" t="n">
        <v>6.77</v>
      </c>
      <c r="H75" t="n">
        <v>6.29</v>
      </c>
      <c r="I75" t="n">
        <v>6.33</v>
      </c>
      <c r="J75" t="n">
        <v>4.21</v>
      </c>
      <c r="K75" t="n">
        <v>17.75</v>
      </c>
      <c r="L75" t="n">
        <v>17.44</v>
      </c>
      <c r="M75" t="n">
        <v>1.95</v>
      </c>
      <c r="N75" t="n">
        <v>15.81</v>
      </c>
      <c r="O75" t="n">
        <v>19.35</v>
      </c>
    </row>
    <row r="76">
      <c r="A76" s="5" t="inlineStr">
        <is>
          <t>Eigenkapital zu Anlagevermögen</t>
        </is>
      </c>
      <c r="B76" s="5" t="inlineStr">
        <is>
          <t>Equity to Fixed Assets in %</t>
        </is>
      </c>
      <c r="C76" t="n">
        <v>33.53</v>
      </c>
      <c r="D76" t="n">
        <v>31.14</v>
      </c>
      <c r="E76" t="n">
        <v>37.91</v>
      </c>
      <c r="F76" t="n">
        <v>32.29</v>
      </c>
      <c r="G76" t="n">
        <v>42.32</v>
      </c>
      <c r="H76" t="n">
        <v>36.86</v>
      </c>
      <c r="I76" t="n">
        <v>41.1</v>
      </c>
      <c r="J76" t="n">
        <v>36.06</v>
      </c>
      <c r="K76" t="n">
        <v>41.39</v>
      </c>
      <c r="L76" t="n">
        <v>28.69</v>
      </c>
      <c r="M76" t="n">
        <v>30.7</v>
      </c>
      <c r="N76" t="n">
        <v>34.56</v>
      </c>
      <c r="O76" t="n">
        <v>41.19</v>
      </c>
    </row>
    <row r="77">
      <c r="A77" s="5" t="inlineStr">
        <is>
          <t>Liquidität Dritten Grades</t>
        </is>
      </c>
      <c r="B77" s="5" t="inlineStr">
        <is>
          <t>Current Ratio in %</t>
        </is>
      </c>
      <c r="C77" t="n">
        <v>102.76</v>
      </c>
      <c r="D77" t="n">
        <v>91.45</v>
      </c>
      <c r="E77" t="n">
        <v>112.45</v>
      </c>
      <c r="F77" t="n">
        <v>82.43000000000001</v>
      </c>
      <c r="G77" t="n">
        <v>102.28</v>
      </c>
      <c r="H77" t="n">
        <v>94.84999999999999</v>
      </c>
      <c r="I77" t="n">
        <v>89.25</v>
      </c>
      <c r="J77" t="n">
        <v>99.66</v>
      </c>
      <c r="K77" t="n">
        <v>109.53</v>
      </c>
      <c r="L77" t="n">
        <v>100.32</v>
      </c>
      <c r="M77" t="n">
        <v>99.14</v>
      </c>
      <c r="N77" t="n">
        <v>77.48999999999999</v>
      </c>
      <c r="O77" t="n">
        <v>93.89</v>
      </c>
    </row>
    <row r="78">
      <c r="A78" s="5" t="inlineStr">
        <is>
          <t>Operativer Cashflow</t>
        </is>
      </c>
      <c r="B78" s="5" t="inlineStr">
        <is>
          <t>Operating Cashflow in M</t>
        </is>
      </c>
      <c r="C78" t="n">
        <v>10888.72</v>
      </c>
      <c r="D78" t="n">
        <v>7733.879999999999</v>
      </c>
      <c r="E78" t="n">
        <v>5902.96</v>
      </c>
      <c r="F78" t="n">
        <v>6985.44</v>
      </c>
      <c r="G78" t="n">
        <v>7566.66</v>
      </c>
      <c r="H78" t="n">
        <v>5829.902</v>
      </c>
      <c r="I78" t="n">
        <v>6981.532</v>
      </c>
      <c r="J78" t="n">
        <v>6943.545</v>
      </c>
      <c r="K78" t="n">
        <v>6502.086</v>
      </c>
      <c r="L78" t="n">
        <v>5686.296</v>
      </c>
      <c r="M78" t="n">
        <v>-202469.592</v>
      </c>
      <c r="N78" t="n">
        <v>9188.256000000001</v>
      </c>
      <c r="O78" t="n">
        <v>13178.451</v>
      </c>
    </row>
    <row r="79">
      <c r="A79" s="5" t="inlineStr">
        <is>
          <t>Aktienrückkauf</t>
        </is>
      </c>
      <c r="B79" s="5" t="inlineStr">
        <is>
          <t>Share Buyback in M</t>
        </is>
      </c>
      <c r="C79" t="n">
        <v>-16</v>
      </c>
      <c r="D79" t="n">
        <v>-7</v>
      </c>
      <c r="E79" t="n">
        <v>-8</v>
      </c>
      <c r="F79" t="n">
        <v>-15</v>
      </c>
      <c r="G79" t="n">
        <v>-18.10000000000002</v>
      </c>
      <c r="H79" t="n">
        <v>-10.60000000000002</v>
      </c>
      <c r="I79" t="n">
        <v>-19.59999999999991</v>
      </c>
      <c r="J79" t="n">
        <v>-7.800000000000068</v>
      </c>
      <c r="K79" t="n">
        <v>-13.79999999999995</v>
      </c>
      <c r="L79" t="n">
        <v>-2.700000000000045</v>
      </c>
      <c r="M79" t="n">
        <v>-50.29999999999995</v>
      </c>
      <c r="N79" t="n">
        <v>-8.200000000000045</v>
      </c>
      <c r="O79" t="n">
        <v>0</v>
      </c>
    </row>
    <row r="80">
      <c r="A80" s="5" t="inlineStr">
        <is>
          <t>Umsatzwachstum 1J in %</t>
        </is>
      </c>
      <c r="B80" s="5" t="inlineStr">
        <is>
          <t>Revenue Growth 1Y in %</t>
        </is>
      </c>
      <c r="C80" t="n">
        <v>-76.52</v>
      </c>
      <c r="D80" t="n">
        <v>7.53</v>
      </c>
      <c r="E80" t="n">
        <v>0.89</v>
      </c>
      <c r="F80" t="n">
        <v>-9.08</v>
      </c>
      <c r="G80" t="n">
        <v>3.5</v>
      </c>
      <c r="H80" t="n">
        <v>8.06</v>
      </c>
      <c r="I80" t="n">
        <v>-10.78</v>
      </c>
      <c r="J80" t="n">
        <v>11.96</v>
      </c>
      <c r="K80" t="n">
        <v>31.48</v>
      </c>
      <c r="L80" t="n">
        <v>-15.24</v>
      </c>
      <c r="M80" t="n">
        <v>66.65000000000001</v>
      </c>
      <c r="N80" t="n">
        <v>28.56</v>
      </c>
      <c r="O80" t="inlineStr">
        <is>
          <t>-</t>
        </is>
      </c>
    </row>
    <row r="81">
      <c r="A81" s="5" t="inlineStr">
        <is>
          <t>Umsatzwachstum 3J in %</t>
        </is>
      </c>
      <c r="B81" s="5" t="inlineStr">
        <is>
          <t>Revenue Growth 3Y in %</t>
        </is>
      </c>
      <c r="C81" t="n">
        <v>-22.7</v>
      </c>
      <c r="D81" t="n">
        <v>-0.22</v>
      </c>
      <c r="E81" t="n">
        <v>-1.56</v>
      </c>
      <c r="F81" t="n">
        <v>0.83</v>
      </c>
      <c r="G81" t="n">
        <v>0.26</v>
      </c>
      <c r="H81" t="n">
        <v>3.08</v>
      </c>
      <c r="I81" t="n">
        <v>10.89</v>
      </c>
      <c r="J81" t="n">
        <v>9.4</v>
      </c>
      <c r="K81" t="n">
        <v>27.63</v>
      </c>
      <c r="L81" t="n">
        <v>26.66</v>
      </c>
      <c r="M81" t="n">
        <v>31.74</v>
      </c>
      <c r="N81" t="inlineStr">
        <is>
          <t>-</t>
        </is>
      </c>
      <c r="O81" t="inlineStr">
        <is>
          <t>-</t>
        </is>
      </c>
    </row>
    <row r="82">
      <c r="A82" s="5" t="inlineStr">
        <is>
          <t>Umsatzwachstum 5J in %</t>
        </is>
      </c>
      <c r="B82" s="5" t="inlineStr">
        <is>
          <t>Revenue Growth 5Y in %</t>
        </is>
      </c>
      <c r="C82" t="n">
        <v>-14.74</v>
      </c>
      <c r="D82" t="n">
        <v>2.18</v>
      </c>
      <c r="E82" t="n">
        <v>-1.48</v>
      </c>
      <c r="F82" t="n">
        <v>0.73</v>
      </c>
      <c r="G82" t="n">
        <v>8.84</v>
      </c>
      <c r="H82" t="n">
        <v>5.1</v>
      </c>
      <c r="I82" t="n">
        <v>16.81</v>
      </c>
      <c r="J82" t="n">
        <v>24.68</v>
      </c>
      <c r="K82" t="n">
        <v>22.29</v>
      </c>
      <c r="L82" t="inlineStr">
        <is>
          <t>-</t>
        </is>
      </c>
      <c r="M82" t="inlineStr">
        <is>
          <t>-</t>
        </is>
      </c>
      <c r="N82" t="inlineStr">
        <is>
          <t>-</t>
        </is>
      </c>
      <c r="O82" t="inlineStr">
        <is>
          <t>-</t>
        </is>
      </c>
    </row>
    <row r="83">
      <c r="A83" s="5" t="inlineStr">
        <is>
          <t>Umsatzwachstum 10J in %</t>
        </is>
      </c>
      <c r="B83" s="5" t="inlineStr">
        <is>
          <t>Revenue Growth 10Y in %</t>
        </is>
      </c>
      <c r="C83" t="n">
        <v>-4.82</v>
      </c>
      <c r="D83" t="n">
        <v>9.5</v>
      </c>
      <c r="E83" t="n">
        <v>11.6</v>
      </c>
      <c r="F83" t="n">
        <v>11.51</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71.48999999999999</v>
      </c>
      <c r="D84" t="n">
        <v>-48.65</v>
      </c>
      <c r="E84" t="n">
        <v>247.37</v>
      </c>
      <c r="F84" t="n">
        <v>-15.19</v>
      </c>
      <c r="G84" t="n">
        <v>68.09</v>
      </c>
      <c r="H84" t="n">
        <v>-24.14</v>
      </c>
      <c r="I84" t="n">
        <v>115.32</v>
      </c>
      <c r="J84" t="n">
        <v>-86.86</v>
      </c>
      <c r="K84" t="n">
        <v>21.86</v>
      </c>
      <c r="L84" t="n">
        <v>999.73</v>
      </c>
      <c r="M84" t="n">
        <v>-87.13</v>
      </c>
      <c r="N84" t="n">
        <v>5.11</v>
      </c>
      <c r="O84" t="inlineStr">
        <is>
          <t>-</t>
        </is>
      </c>
    </row>
    <row r="85">
      <c r="A85" s="5" t="inlineStr">
        <is>
          <t>Gewinnwachstum 3J in %</t>
        </is>
      </c>
      <c r="B85" s="5" t="inlineStr">
        <is>
          <t>Earnings Growth 3Y in %</t>
        </is>
      </c>
      <c r="C85" t="n">
        <v>90.06999999999999</v>
      </c>
      <c r="D85" t="n">
        <v>61.18</v>
      </c>
      <c r="E85" t="n">
        <v>100.09</v>
      </c>
      <c r="F85" t="n">
        <v>9.59</v>
      </c>
      <c r="G85" t="n">
        <v>53.09</v>
      </c>
      <c r="H85" t="n">
        <v>1.44</v>
      </c>
      <c r="I85" t="n">
        <v>16.77</v>
      </c>
      <c r="J85" t="n">
        <v>311.58</v>
      </c>
      <c r="K85" t="n">
        <v>311.49</v>
      </c>
      <c r="L85" t="n">
        <v>305.9</v>
      </c>
      <c r="M85" t="n">
        <v>-27.34</v>
      </c>
      <c r="N85" t="inlineStr">
        <is>
          <t>-</t>
        </is>
      </c>
      <c r="O85" t="inlineStr">
        <is>
          <t>-</t>
        </is>
      </c>
    </row>
    <row r="86">
      <c r="A86" s="5" t="inlineStr">
        <is>
          <t>Gewinnwachstum 5J in %</t>
        </is>
      </c>
      <c r="B86" s="5" t="inlineStr">
        <is>
          <t>Earnings Growth 5Y in %</t>
        </is>
      </c>
      <c r="C86" t="n">
        <v>64.62</v>
      </c>
      <c r="D86" t="n">
        <v>45.5</v>
      </c>
      <c r="E86" t="n">
        <v>78.29000000000001</v>
      </c>
      <c r="F86" t="n">
        <v>11.44</v>
      </c>
      <c r="G86" t="n">
        <v>18.85</v>
      </c>
      <c r="H86" t="n">
        <v>205.18</v>
      </c>
      <c r="I86" t="n">
        <v>192.58</v>
      </c>
      <c r="J86" t="n">
        <v>170.54</v>
      </c>
      <c r="K86" t="n">
        <v>187.91</v>
      </c>
      <c r="L86" t="inlineStr">
        <is>
          <t>-</t>
        </is>
      </c>
      <c r="M86" t="inlineStr">
        <is>
          <t>-</t>
        </is>
      </c>
      <c r="N86" t="inlineStr">
        <is>
          <t>-</t>
        </is>
      </c>
      <c r="O86" t="inlineStr">
        <is>
          <t>-</t>
        </is>
      </c>
    </row>
    <row r="87">
      <c r="A87" s="5" t="inlineStr">
        <is>
          <t>Gewinnwachstum 10J in %</t>
        </is>
      </c>
      <c r="B87" s="5" t="inlineStr">
        <is>
          <t>Earnings Growth 10Y in %</t>
        </is>
      </c>
      <c r="C87" t="n">
        <v>134.9</v>
      </c>
      <c r="D87" t="n">
        <v>119.04</v>
      </c>
      <c r="E87" t="n">
        <v>124.42</v>
      </c>
      <c r="F87" t="n">
        <v>99.68000000000001</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0.13</v>
      </c>
      <c r="D88" t="n">
        <v>0.35</v>
      </c>
      <c r="E88" t="n">
        <v>0.12</v>
      </c>
      <c r="F88" t="n">
        <v>2.82</v>
      </c>
      <c r="G88" t="n">
        <v>1.45</v>
      </c>
      <c r="H88" t="n">
        <v>0.21</v>
      </c>
      <c r="I88" t="n">
        <v>0.17</v>
      </c>
      <c r="J88" t="n">
        <v>0.37</v>
      </c>
      <c r="K88" t="n">
        <v>0.04</v>
      </c>
      <c r="L88" t="inlineStr">
        <is>
          <t>-</t>
        </is>
      </c>
      <c r="M88" t="inlineStr">
        <is>
          <t>-</t>
        </is>
      </c>
      <c r="N88" t="inlineStr">
        <is>
          <t>-</t>
        </is>
      </c>
      <c r="O88" t="inlineStr">
        <is>
          <t>-</t>
        </is>
      </c>
    </row>
    <row r="89">
      <c r="A89" s="5" t="inlineStr">
        <is>
          <t>EBIT-Wachstum 1J in %</t>
        </is>
      </c>
      <c r="B89" s="5" t="inlineStr">
        <is>
          <t>EBIT Growth 1Y in %</t>
        </is>
      </c>
      <c r="C89" t="n">
        <v>22.7</v>
      </c>
      <c r="D89" t="n">
        <v>-28.95</v>
      </c>
      <c r="E89" t="n">
        <v>147.14</v>
      </c>
      <c r="F89" t="n">
        <v>-20.34</v>
      </c>
      <c r="G89" t="n">
        <v>16.15</v>
      </c>
      <c r="H89" t="n">
        <v>6.05</v>
      </c>
      <c r="I89" t="n">
        <v>50</v>
      </c>
      <c r="J89" t="n">
        <v>-77.47</v>
      </c>
      <c r="K89" t="n">
        <v>24.37</v>
      </c>
      <c r="L89" t="n">
        <v>914.9299999999999</v>
      </c>
      <c r="M89" t="n">
        <v>-83.20999999999999</v>
      </c>
      <c r="N89" t="n">
        <v>-5.34</v>
      </c>
      <c r="O89" t="inlineStr">
        <is>
          <t>-</t>
        </is>
      </c>
    </row>
    <row r="90">
      <c r="A90" s="5" t="inlineStr">
        <is>
          <t>EBIT-Wachstum 3J in %</t>
        </is>
      </c>
      <c r="B90" s="5" t="inlineStr">
        <is>
          <t>EBIT Growth 3Y in %</t>
        </is>
      </c>
      <c r="C90" t="n">
        <v>46.96</v>
      </c>
      <c r="D90" t="n">
        <v>32.62</v>
      </c>
      <c r="E90" t="n">
        <v>47.65</v>
      </c>
      <c r="F90" t="n">
        <v>0.62</v>
      </c>
      <c r="G90" t="n">
        <v>24.07</v>
      </c>
      <c r="H90" t="n">
        <v>-7.14</v>
      </c>
      <c r="I90" t="n">
        <v>-1.03</v>
      </c>
      <c r="J90" t="n">
        <v>287.28</v>
      </c>
      <c r="K90" t="n">
        <v>285.36</v>
      </c>
      <c r="L90" t="n">
        <v>275.46</v>
      </c>
      <c r="M90" t="n">
        <v>-29.52</v>
      </c>
      <c r="N90" t="inlineStr">
        <is>
          <t>-</t>
        </is>
      </c>
      <c r="O90" t="inlineStr">
        <is>
          <t>-</t>
        </is>
      </c>
    </row>
    <row r="91">
      <c r="A91" s="5" t="inlineStr">
        <is>
          <t>EBIT-Wachstum 5J in %</t>
        </is>
      </c>
      <c r="B91" s="5" t="inlineStr">
        <is>
          <t>EBIT Growth 5Y in %</t>
        </is>
      </c>
      <c r="C91" t="n">
        <v>27.34</v>
      </c>
      <c r="D91" t="n">
        <v>24.01</v>
      </c>
      <c r="E91" t="n">
        <v>39.8</v>
      </c>
      <c r="F91" t="n">
        <v>-5.12</v>
      </c>
      <c r="G91" t="n">
        <v>3.82</v>
      </c>
      <c r="H91" t="n">
        <v>183.58</v>
      </c>
      <c r="I91" t="n">
        <v>165.72</v>
      </c>
      <c r="J91" t="n">
        <v>154.66</v>
      </c>
      <c r="K91" t="n">
        <v>170.15</v>
      </c>
      <c r="L91" t="inlineStr">
        <is>
          <t>-</t>
        </is>
      </c>
      <c r="M91" t="inlineStr">
        <is>
          <t>-</t>
        </is>
      </c>
      <c r="N91" t="inlineStr">
        <is>
          <t>-</t>
        </is>
      </c>
      <c r="O91" t="inlineStr">
        <is>
          <t>-</t>
        </is>
      </c>
    </row>
    <row r="92">
      <c r="A92" s="5" t="inlineStr">
        <is>
          <t>EBIT-Wachstum 10J in %</t>
        </is>
      </c>
      <c r="B92" s="5" t="inlineStr">
        <is>
          <t>EBIT Growth 10Y in %</t>
        </is>
      </c>
      <c r="C92" t="n">
        <v>105.46</v>
      </c>
      <c r="D92" t="n">
        <v>94.87</v>
      </c>
      <c r="E92" t="n">
        <v>97.23</v>
      </c>
      <c r="F92" t="n">
        <v>82.51000000000001</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38.62</v>
      </c>
      <c r="D93" t="n">
        <v>30.12</v>
      </c>
      <c r="E93" t="n">
        <v>-16.16</v>
      </c>
      <c r="F93" t="n">
        <v>-9.06</v>
      </c>
      <c r="G93" t="n">
        <v>27.42</v>
      </c>
      <c r="H93" t="n">
        <v>-17.4</v>
      </c>
      <c r="I93" t="n">
        <v>-1.5</v>
      </c>
      <c r="J93" t="n">
        <v>5.91</v>
      </c>
      <c r="K93" t="n">
        <v>12.66</v>
      </c>
      <c r="L93" t="n">
        <v>-102.8</v>
      </c>
      <c r="M93" t="n">
        <v>-2183.14</v>
      </c>
      <c r="N93" t="n">
        <v>-30.94</v>
      </c>
      <c r="O93" t="inlineStr">
        <is>
          <t>-</t>
        </is>
      </c>
    </row>
    <row r="94">
      <c r="A94" s="5" t="inlineStr">
        <is>
          <t>Op.Cashflow Wachstum 3J in %</t>
        </is>
      </c>
      <c r="B94" s="5" t="inlineStr">
        <is>
          <t>Op.Cashflow Wachstum 3Y in %</t>
        </is>
      </c>
      <c r="C94" t="n">
        <v>17.53</v>
      </c>
      <c r="D94" t="n">
        <v>1.63</v>
      </c>
      <c r="E94" t="n">
        <v>0.73</v>
      </c>
      <c r="F94" t="n">
        <v>0.32</v>
      </c>
      <c r="G94" t="n">
        <v>2.84</v>
      </c>
      <c r="H94" t="n">
        <v>-4.33</v>
      </c>
      <c r="I94" t="n">
        <v>5.69</v>
      </c>
      <c r="J94" t="n">
        <v>-28.08</v>
      </c>
      <c r="K94" t="n">
        <v>-757.76</v>
      </c>
      <c r="L94" t="n">
        <v>-772.29</v>
      </c>
      <c r="M94" t="n">
        <v>-738.03</v>
      </c>
      <c r="N94" t="inlineStr">
        <is>
          <t>-</t>
        </is>
      </c>
      <c r="O94" t="inlineStr">
        <is>
          <t>-</t>
        </is>
      </c>
    </row>
    <row r="95">
      <c r="A95" s="5" t="inlineStr">
        <is>
          <t>Op.Cashflow Wachstum 5J in %</t>
        </is>
      </c>
      <c r="B95" s="5" t="inlineStr">
        <is>
          <t>Op.Cashflow Wachstum 5Y in %</t>
        </is>
      </c>
      <c r="C95" t="n">
        <v>14.19</v>
      </c>
      <c r="D95" t="n">
        <v>2.98</v>
      </c>
      <c r="E95" t="n">
        <v>-3.34</v>
      </c>
      <c r="F95" t="n">
        <v>1.07</v>
      </c>
      <c r="G95" t="n">
        <v>5.42</v>
      </c>
      <c r="H95" t="n">
        <v>-20.63</v>
      </c>
      <c r="I95" t="n">
        <v>-453.77</v>
      </c>
      <c r="J95" t="n">
        <v>-459.66</v>
      </c>
      <c r="K95" t="n">
        <v>-460.84</v>
      </c>
      <c r="L95" t="inlineStr">
        <is>
          <t>-</t>
        </is>
      </c>
      <c r="M95" t="inlineStr">
        <is>
          <t>-</t>
        </is>
      </c>
      <c r="N95" t="inlineStr">
        <is>
          <t>-</t>
        </is>
      </c>
      <c r="O95" t="inlineStr">
        <is>
          <t>-</t>
        </is>
      </c>
    </row>
    <row r="96">
      <c r="A96" s="5" t="inlineStr">
        <is>
          <t>Op.Cashflow Wachstum 10J in %</t>
        </is>
      </c>
      <c r="B96" s="5" t="inlineStr">
        <is>
          <t>Op.Cashflow Wachstum 10Y in %</t>
        </is>
      </c>
      <c r="C96" t="n">
        <v>-3.22</v>
      </c>
      <c r="D96" t="n">
        <v>-225.39</v>
      </c>
      <c r="E96" t="n">
        <v>-231.5</v>
      </c>
      <c r="F96" t="n">
        <v>-229.88</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212.2</v>
      </c>
      <c r="D97" t="n">
        <v>-599.9</v>
      </c>
      <c r="E97" t="n">
        <v>816.1</v>
      </c>
      <c r="F97" t="n">
        <v>-1300</v>
      </c>
      <c r="G97" t="n">
        <v>199.1</v>
      </c>
      <c r="H97" t="n">
        <v>-386.6</v>
      </c>
      <c r="I97" t="n">
        <v>-855.4</v>
      </c>
      <c r="J97" t="n">
        <v>-23.6</v>
      </c>
      <c r="K97" t="n">
        <v>772.9</v>
      </c>
      <c r="L97" t="n">
        <v>22.3</v>
      </c>
      <c r="M97" t="n">
        <v>-70.59999999999999</v>
      </c>
      <c r="N97" t="n">
        <v>-1555</v>
      </c>
      <c r="O97" t="n">
        <v>-206.8</v>
      </c>
      <c r="P97" t="n">
        <v>-206.8</v>
      </c>
    </row>
  </sheetData>
  <pageMargins bottom="1" footer="0.5" header="0.5" left="0.75" right="0.75" top="1"/>
</worksheet>
</file>

<file path=xl/worksheets/sheet85.xml><?xml version="1.0" encoding="utf-8"?>
<worksheet xmlns="http://schemas.openxmlformats.org/spreadsheetml/2006/main">
  <sheetPr>
    <outlinePr summaryBelow="1" summaryRight="1"/>
    <pageSetUpPr/>
  </sheetPr>
  <dimension ref="A1:L94"/>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SCOTTISH MORTG INV LS 05 </t>
        </is>
      </c>
      <c r="B1" s="2" t="inlineStr">
        <is>
          <t>WKN: A115BA  ISIN: GB00BLDYK618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1909</t>
        </is>
      </c>
      <c r="C4" s="5" t="inlineStr">
        <is>
          <t>Telefon / Phone</t>
        </is>
      </c>
      <c r="D4" s="5" t="inlineStr"/>
      <c r="E4" t="inlineStr">
        <is>
          <t>+44-131-275-2000</t>
        </is>
      </c>
      <c r="J4" t="inlineStr">
        <is>
          <t>BlackRock Inc</t>
        </is>
      </c>
      <c r="L4" t="inlineStr">
        <is>
          <t>5,00%</t>
        </is>
      </c>
    </row>
    <row r="5">
      <c r="A5" s="5" t="inlineStr">
        <is>
          <t>Ticker</t>
        </is>
      </c>
      <c r="B5" t="inlineStr">
        <is>
          <t>1IZ1</t>
        </is>
      </c>
      <c r="C5" s="5" t="inlineStr">
        <is>
          <t>Fax</t>
        </is>
      </c>
      <c r="D5" s="5" t="inlineStr"/>
      <c r="E5" t="inlineStr">
        <is>
          <t>+44-131-275-3955</t>
        </is>
      </c>
      <c r="J5" t="inlineStr">
        <is>
          <t>Freefloat</t>
        </is>
      </c>
      <c r="L5" t="inlineStr">
        <is>
          <t>95,00%</t>
        </is>
      </c>
    </row>
    <row r="6">
      <c r="A6" s="5" t="inlineStr">
        <is>
          <t>Gelistet Seit / Listed Since</t>
        </is>
      </c>
      <c r="B6" t="inlineStr">
        <is>
          <t>-</t>
        </is>
      </c>
      <c r="C6" s="5" t="inlineStr">
        <is>
          <t>Internet</t>
        </is>
      </c>
      <c r="D6" s="5" t="inlineStr"/>
      <c r="E6" t="inlineStr">
        <is>
          <t>http://www.bailliegifford.com/</t>
        </is>
      </c>
    </row>
    <row r="7">
      <c r="A7" s="5" t="inlineStr">
        <is>
          <t>Nominalwert / Nominal Value</t>
        </is>
      </c>
      <c r="B7" t="inlineStr">
        <is>
          <t>0,05</t>
        </is>
      </c>
      <c r="C7" s="5" t="inlineStr">
        <is>
          <t>Inv. Relations Telefon / Phone</t>
        </is>
      </c>
      <c r="D7" s="5" t="inlineStr"/>
      <c r="E7" t="inlineStr">
        <is>
          <t>+44-800-917-2112</t>
        </is>
      </c>
    </row>
    <row r="8">
      <c r="A8" s="5" t="inlineStr">
        <is>
          <t>Land / Country</t>
        </is>
      </c>
      <c r="B8" t="inlineStr">
        <is>
          <t>Großbritannien</t>
        </is>
      </c>
      <c r="C8" s="5" t="inlineStr">
        <is>
          <t>Inv. Relations E-Mail</t>
        </is>
      </c>
      <c r="D8" s="5" t="inlineStr"/>
      <c r="E8" t="inlineStr">
        <is>
          <t>trustenquiries@bailliegifford.com</t>
        </is>
      </c>
    </row>
    <row r="9">
      <c r="A9" s="5" t="inlineStr">
        <is>
          <t>Währung / Currency</t>
        </is>
      </c>
      <c r="B9" t="inlineStr">
        <is>
          <t>GBP</t>
        </is>
      </c>
      <c r="C9" s="5" t="inlineStr">
        <is>
          <t>Kontaktperson / Contact Person</t>
        </is>
      </c>
      <c r="D9" s="5" t="inlineStr"/>
      <c r="E9" t="inlineStr">
        <is>
          <t>-</t>
        </is>
      </c>
    </row>
    <row r="10">
      <c r="A10" s="5" t="inlineStr">
        <is>
          <t>Branche / Industry</t>
        </is>
      </c>
      <c r="B10" t="inlineStr">
        <is>
          <t>Financial Services</t>
        </is>
      </c>
      <c r="C10" s="5" t="inlineStr"/>
      <c r="D10" s="5" t="inlineStr"/>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Scottish Mortgage Investment Trust PlcCalton Square, 1 Greenside Row  UK-Edinburgh EH1 3AN</t>
        </is>
      </c>
    </row>
    <row r="14">
      <c r="A14" s="5" t="inlineStr">
        <is>
          <t>Management</t>
        </is>
      </c>
      <c r="B14" t="inlineStr">
        <is>
          <t>James Anderson, Tom Slater</t>
        </is>
      </c>
    </row>
    <row r="15">
      <c r="A15" s="5" t="inlineStr">
        <is>
          <t>Aufsichtsrat / Board</t>
        </is>
      </c>
      <c r="B15" t="inlineStr">
        <is>
          <t>Fiona McBain, John Kay, Paola Subacchi, Justin Dowley, Prof. Patrick Maxwell</t>
        </is>
      </c>
    </row>
    <row r="16">
      <c r="A16" s="5" t="inlineStr">
        <is>
          <t>Beschreibung</t>
        </is>
      </c>
      <c r="B16" t="inlineStr">
        <is>
          <t>Scottish Mortgage Investment Trust Plc ist ein Equity Fund der britischen Investmentgesellschaft Baillie Gifford und zählt zu den größten Großbritanniens. Die Gesellschaft beteiligt sich an Unternehmen weltweit und ist dabei besonders an langfristigen Anlagen interessiert. Copyright 2014 FINANCE BASE AG</t>
        </is>
      </c>
    </row>
    <row r="17">
      <c r="A17" s="5" t="inlineStr">
        <is>
          <t>Profile</t>
        </is>
      </c>
      <c r="B17" t="inlineStr">
        <is>
          <t>Scottish Mortgage Investment Trust Plc is an Equity Fund of the British investment company Baillie Gifford and one of the largest in Britain. The company invests in companies worldwide and is particularly interested in long-term investments.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GBP per  31.03</t>
        </is>
      </c>
      <c r="B19" s="5" t="inlineStr">
        <is>
          <t>Balance Sheet in M  GBP per  31.03</t>
        </is>
      </c>
      <c r="C19" s="5" t="n">
        <v>2019</v>
      </c>
      <c r="D19" s="5" t="n">
        <v>2018</v>
      </c>
      <c r="E19" s="5" t="n">
        <v>2017</v>
      </c>
      <c r="F19" s="5" t="n">
        <v>2016</v>
      </c>
      <c r="G19" s="5" t="n">
        <v>2015</v>
      </c>
      <c r="H19" s="5" t="n">
        <v>2014</v>
      </c>
      <c r="I19" s="5" t="inlineStr"/>
      <c r="J19" s="5" t="inlineStr"/>
      <c r="K19" s="5" t="inlineStr"/>
      <c r="L19" s="5" t="inlineStr"/>
    </row>
    <row r="20">
      <c r="A20" s="5" t="inlineStr">
        <is>
          <t>Umsatz</t>
        </is>
      </c>
      <c r="B20" s="5" t="inlineStr">
        <is>
          <t>Revenue</t>
        </is>
      </c>
      <c r="C20" t="inlineStr">
        <is>
          <t>-</t>
        </is>
      </c>
      <c r="D20" t="inlineStr">
        <is>
          <t>-</t>
        </is>
      </c>
      <c r="E20" t="inlineStr">
        <is>
          <t>-</t>
        </is>
      </c>
      <c r="F20" t="inlineStr">
        <is>
          <t>-</t>
        </is>
      </c>
      <c r="G20" t="inlineStr">
        <is>
          <t>-</t>
        </is>
      </c>
      <c r="H20" t="inlineStr">
        <is>
          <t>-</t>
        </is>
      </c>
    </row>
    <row r="21">
      <c r="A21" s="5" t="inlineStr">
        <is>
          <t>Operatives Ergebnis (EBIT)</t>
        </is>
      </c>
      <c r="B21" s="5" t="inlineStr">
        <is>
          <t>EBIT Earning Before Interest &amp; Tax</t>
        </is>
      </c>
      <c r="C21" t="n">
        <v>913.3</v>
      </c>
      <c r="D21" t="n">
        <v>1233</v>
      </c>
      <c r="E21" t="n">
        <v>1321</v>
      </c>
      <c r="F21" t="n">
        <v>4.4</v>
      </c>
      <c r="G21" t="n">
        <v>741</v>
      </c>
      <c r="H21" t="n">
        <v>492.7</v>
      </c>
    </row>
    <row r="22">
      <c r="A22" s="5" t="inlineStr">
        <is>
          <t>Finanzergebnis</t>
        </is>
      </c>
      <c r="B22" s="5" t="inlineStr">
        <is>
          <t>Financial Result</t>
        </is>
      </c>
      <c r="C22" t="n">
        <v>-29.8</v>
      </c>
      <c r="D22" t="n">
        <v>-21.9</v>
      </c>
      <c r="E22" t="n">
        <v>-19.3</v>
      </c>
      <c r="F22" t="n">
        <v>-18.3</v>
      </c>
      <c r="G22" t="n">
        <v>-17.8</v>
      </c>
      <c r="H22" t="n">
        <v>-18.4</v>
      </c>
    </row>
    <row r="23">
      <c r="A23" s="5" t="inlineStr">
        <is>
          <t>Ergebnis vor Steuer (EBT)</t>
        </is>
      </c>
      <c r="B23" s="5" t="inlineStr">
        <is>
          <t>EBT Earning Before Tax</t>
        </is>
      </c>
      <c r="C23" t="n">
        <v>883.5</v>
      </c>
      <c r="D23" t="n">
        <v>1211</v>
      </c>
      <c r="E23" t="n">
        <v>1302</v>
      </c>
      <c r="F23" t="n">
        <v>-13.9</v>
      </c>
      <c r="G23" t="n">
        <v>723.2</v>
      </c>
      <c r="H23" t="n">
        <v>474.3</v>
      </c>
    </row>
    <row r="24">
      <c r="A24" s="5" t="inlineStr">
        <is>
          <t>Steuern auf Einkommen und Ertrag</t>
        </is>
      </c>
      <c r="B24" s="5" t="inlineStr">
        <is>
          <t>Taxes on income and earnings</t>
        </is>
      </c>
      <c r="C24" t="n">
        <v>0.2</v>
      </c>
      <c r="D24" t="n">
        <v>0.05</v>
      </c>
      <c r="E24" t="n">
        <v>1.7</v>
      </c>
      <c r="F24" t="n">
        <v>0.9</v>
      </c>
      <c r="G24" t="n">
        <v>1.1</v>
      </c>
      <c r="H24" t="n">
        <v>3.6</v>
      </c>
    </row>
    <row r="25">
      <c r="A25" s="5" t="inlineStr">
        <is>
          <t>Ergebnis nach Steuer</t>
        </is>
      </c>
      <c r="B25" s="5" t="inlineStr">
        <is>
          <t>Earnings after tax</t>
        </is>
      </c>
      <c r="C25" t="n">
        <v>883.3</v>
      </c>
      <c r="D25" t="n">
        <v>1211</v>
      </c>
      <c r="E25" t="n">
        <v>1300</v>
      </c>
      <c r="F25" t="n">
        <v>-14.8</v>
      </c>
      <c r="G25" t="n">
        <v>722.1</v>
      </c>
      <c r="H25" t="n">
        <v>470.7</v>
      </c>
    </row>
    <row r="26">
      <c r="A26" s="5" t="inlineStr">
        <is>
          <t>Jahresüberschuss/-fehlbetrag</t>
        </is>
      </c>
      <c r="B26" s="5" t="inlineStr">
        <is>
          <t>Net Profit</t>
        </is>
      </c>
      <c r="C26" t="n">
        <v>883.3</v>
      </c>
      <c r="D26" t="n">
        <v>1211</v>
      </c>
      <c r="E26" t="n">
        <v>1300</v>
      </c>
      <c r="F26" t="n">
        <v>-14.8</v>
      </c>
      <c r="G26" t="n">
        <v>722.1</v>
      </c>
      <c r="H26" t="n">
        <v>470.7</v>
      </c>
    </row>
    <row r="27">
      <c r="A27" s="5" t="inlineStr">
        <is>
          <t>Summe Umlaufvermögen</t>
        </is>
      </c>
      <c r="B27" s="5" t="inlineStr">
        <is>
          <t>Current Assets</t>
        </is>
      </c>
      <c r="C27" t="n">
        <v>63.5</v>
      </c>
      <c r="D27" t="n">
        <v>37.7</v>
      </c>
      <c r="E27" t="n">
        <v>92.90000000000001</v>
      </c>
      <c r="F27" t="n">
        <v>48</v>
      </c>
      <c r="G27" t="n">
        <v>80.2</v>
      </c>
      <c r="H27" t="n">
        <v>26.8</v>
      </c>
    </row>
    <row r="28">
      <c r="A28" s="5" t="inlineStr">
        <is>
          <t>Summe Anlagevermögen</t>
        </is>
      </c>
      <c r="B28" s="5" t="inlineStr">
        <is>
          <t>Fixed Assets</t>
        </is>
      </c>
      <c r="C28" t="n">
        <v>8099</v>
      </c>
      <c r="D28" t="n">
        <v>6646</v>
      </c>
      <c r="E28" t="n">
        <v>5298</v>
      </c>
      <c r="F28" t="n">
        <v>3922</v>
      </c>
      <c r="G28" t="n">
        <v>3747</v>
      </c>
      <c r="H28" t="n">
        <v>2981</v>
      </c>
    </row>
    <row r="29">
      <c r="A29" s="5" t="inlineStr">
        <is>
          <t>Summe Aktiva</t>
        </is>
      </c>
      <c r="B29" s="5" t="inlineStr">
        <is>
          <t>Total Assets</t>
        </is>
      </c>
      <c r="C29" t="n">
        <v>8162</v>
      </c>
      <c r="D29" t="n">
        <v>6684</v>
      </c>
      <c r="E29" t="n">
        <v>5391</v>
      </c>
      <c r="F29" t="n">
        <v>3970</v>
      </c>
      <c r="G29" t="n">
        <v>3828</v>
      </c>
      <c r="H29" t="n">
        <v>3007</v>
      </c>
    </row>
    <row r="30">
      <c r="A30" s="5" t="inlineStr">
        <is>
          <t>Summe kurzfristiges Fremdkapital</t>
        </is>
      </c>
      <c r="B30" s="5" t="inlineStr">
        <is>
          <t>Short-Term Debt</t>
        </is>
      </c>
      <c r="C30" t="n">
        <v>309</v>
      </c>
      <c r="D30" t="n">
        <v>242</v>
      </c>
      <c r="E30" t="n">
        <v>368</v>
      </c>
      <c r="F30" t="n">
        <v>303.5</v>
      </c>
      <c r="G30" t="n">
        <v>118.2</v>
      </c>
      <c r="H30" t="n">
        <v>259</v>
      </c>
    </row>
    <row r="31">
      <c r="A31" s="5" t="inlineStr">
        <is>
          <t>Summe langfristiges Fremdkapital</t>
        </is>
      </c>
      <c r="B31" s="5" t="inlineStr">
        <is>
          <t>Long-Term Debt</t>
        </is>
      </c>
      <c r="C31" t="n">
        <v>423.3</v>
      </c>
      <c r="D31" t="n">
        <v>254</v>
      </c>
      <c r="E31" t="n">
        <v>149.7</v>
      </c>
      <c r="F31" t="n">
        <v>209.2</v>
      </c>
      <c r="G31" t="n">
        <v>376.1</v>
      </c>
      <c r="H31" t="n">
        <v>150.7</v>
      </c>
    </row>
    <row r="32">
      <c r="A32" s="5" t="inlineStr">
        <is>
          <t>Summe Fremdkapital</t>
        </is>
      </c>
      <c r="B32" s="5" t="inlineStr">
        <is>
          <t>Total Liabilities</t>
        </is>
      </c>
      <c r="C32" t="n">
        <v>732.3</v>
      </c>
      <c r="D32" t="n">
        <v>496</v>
      </c>
      <c r="E32" t="n">
        <v>517.7</v>
      </c>
      <c r="F32" t="n">
        <v>512.7</v>
      </c>
      <c r="G32" t="n">
        <v>494.3</v>
      </c>
      <c r="H32" t="n">
        <v>409.7</v>
      </c>
    </row>
    <row r="33">
      <c r="A33" s="5" t="inlineStr">
        <is>
          <t>Minderheitenanteil</t>
        </is>
      </c>
      <c r="B33" s="5" t="inlineStr">
        <is>
          <t>Minority Share</t>
        </is>
      </c>
      <c r="C33" t="inlineStr">
        <is>
          <t>-</t>
        </is>
      </c>
      <c r="D33" t="inlineStr">
        <is>
          <t>-</t>
        </is>
      </c>
      <c r="E33" t="inlineStr">
        <is>
          <t>-</t>
        </is>
      </c>
      <c r="F33" t="inlineStr">
        <is>
          <t>-</t>
        </is>
      </c>
      <c r="G33" t="inlineStr">
        <is>
          <t>-</t>
        </is>
      </c>
      <c r="H33" t="inlineStr">
        <is>
          <t>-</t>
        </is>
      </c>
    </row>
    <row r="34">
      <c r="A34" s="5" t="inlineStr">
        <is>
          <t>Summe Eigenkapital</t>
        </is>
      </c>
      <c r="B34" s="5" t="inlineStr">
        <is>
          <t>Equity</t>
        </is>
      </c>
      <c r="C34" t="n">
        <v>7430</v>
      </c>
      <c r="D34" t="n">
        <v>6188</v>
      </c>
      <c r="E34" t="n">
        <v>4874</v>
      </c>
      <c r="F34" t="n">
        <v>3457</v>
      </c>
      <c r="G34" t="n">
        <v>3333</v>
      </c>
      <c r="H34" t="n">
        <v>2598</v>
      </c>
    </row>
    <row r="35">
      <c r="A35" s="5" t="inlineStr">
        <is>
          <t>Summe Passiva</t>
        </is>
      </c>
      <c r="B35" s="5" t="inlineStr">
        <is>
          <t>Liabilities &amp; Shareholder Equity</t>
        </is>
      </c>
      <c r="C35" t="n">
        <v>8162</v>
      </c>
      <c r="D35" t="n">
        <v>6684</v>
      </c>
      <c r="E35" t="n">
        <v>5391</v>
      </c>
      <c r="F35" t="n">
        <v>3970</v>
      </c>
      <c r="G35" t="n">
        <v>3828</v>
      </c>
      <c r="H35" t="n">
        <v>3007</v>
      </c>
    </row>
    <row r="36">
      <c r="A36" s="5" t="inlineStr">
        <is>
          <t>Mio.Aktien im Umlauf</t>
        </is>
      </c>
      <c r="B36" s="5" t="inlineStr">
        <is>
          <t>Million shares outstanding</t>
        </is>
      </c>
      <c r="C36" t="n">
        <v>1474</v>
      </c>
      <c r="D36" t="n">
        <v>1395</v>
      </c>
      <c r="E36" t="n">
        <v>1359</v>
      </c>
      <c r="F36" t="n">
        <v>1313</v>
      </c>
      <c r="G36" t="n">
        <v>1246</v>
      </c>
      <c r="H36" t="n">
        <v>1246</v>
      </c>
    </row>
    <row r="37">
      <c r="A37" s="5" t="inlineStr">
        <is>
          <t>Gezeichnetes Kapital (in Mio.)</t>
        </is>
      </c>
      <c r="B37" s="5" t="inlineStr">
        <is>
          <t>Subscribed Capital in M</t>
        </is>
      </c>
      <c r="C37" t="n">
        <v>73.70999999999999</v>
      </c>
      <c r="D37" t="n">
        <v>71.09</v>
      </c>
      <c r="E37" t="n">
        <v>71.09</v>
      </c>
      <c r="F37" t="n">
        <v>71.09</v>
      </c>
      <c r="G37" t="n">
        <v>71.09</v>
      </c>
      <c r="H37" t="n">
        <v>71.09</v>
      </c>
    </row>
    <row r="38">
      <c r="A38" s="5" t="inlineStr">
        <is>
          <t>Ergebnis je Aktie (brutto)</t>
        </is>
      </c>
      <c r="B38" s="5" t="inlineStr">
        <is>
          <t>Earnings per share</t>
        </is>
      </c>
      <c r="C38" t="n">
        <v>0.6</v>
      </c>
      <c r="D38" t="n">
        <v>0.87</v>
      </c>
      <c r="E38" t="n">
        <v>0.96</v>
      </c>
      <c r="F38" t="n">
        <v>-0.01</v>
      </c>
      <c r="G38" t="n">
        <v>0.58</v>
      </c>
      <c r="H38" t="n">
        <v>0.38</v>
      </c>
    </row>
    <row r="39">
      <c r="A39" s="5" t="inlineStr">
        <is>
          <t>Ergebnis je Aktie (unverwässert)</t>
        </is>
      </c>
      <c r="B39" s="5" t="inlineStr">
        <is>
          <t>Basic Earnings per share</t>
        </is>
      </c>
      <c r="C39" t="n">
        <v>0.61</v>
      </c>
      <c r="D39" t="n">
        <v>0.87</v>
      </c>
      <c r="E39" t="n">
        <v>0.98</v>
      </c>
      <c r="F39" t="n">
        <v>-0.012</v>
      </c>
      <c r="G39" t="n">
        <v>0.59</v>
      </c>
      <c r="H39" t="n">
        <v>0.38</v>
      </c>
    </row>
    <row r="40">
      <c r="A40" s="5" t="inlineStr">
        <is>
          <t>Ergebnis je Aktie (verwässert)</t>
        </is>
      </c>
      <c r="B40" s="5" t="inlineStr">
        <is>
          <t>Diluted Earnings per share</t>
        </is>
      </c>
      <c r="C40" t="n">
        <v>0.61</v>
      </c>
      <c r="D40" t="n">
        <v>0.87</v>
      </c>
      <c r="E40" t="n">
        <v>0.98</v>
      </c>
      <c r="F40" t="n">
        <v>-0.012</v>
      </c>
      <c r="G40" t="n">
        <v>0.59</v>
      </c>
      <c r="H40" t="n">
        <v>0.38</v>
      </c>
    </row>
    <row r="41">
      <c r="A41" s="5" t="inlineStr">
        <is>
          <t>Dividende je Aktie</t>
        </is>
      </c>
      <c r="B41" s="5" t="inlineStr">
        <is>
          <t>Dividend per share</t>
        </is>
      </c>
      <c r="C41" t="n">
        <v>0.031</v>
      </c>
      <c r="D41" t="n">
        <v>0.031</v>
      </c>
      <c r="E41" t="n">
        <v>0.03</v>
      </c>
      <c r="F41" t="n">
        <v>0.03</v>
      </c>
      <c r="G41" t="n">
        <v>0.029</v>
      </c>
      <c r="H41" t="n">
        <v>0.029</v>
      </c>
    </row>
    <row r="42">
      <c r="A42" s="5" t="inlineStr">
        <is>
          <t>Dividendenausschüttung in Mio</t>
        </is>
      </c>
      <c r="B42" s="5" t="inlineStr">
        <is>
          <t>Dividend Payment in M</t>
        </is>
      </c>
      <c r="C42" t="n">
        <v>44</v>
      </c>
      <c r="D42" t="n">
        <v>41.7</v>
      </c>
      <c r="E42" t="n">
        <v>39.1</v>
      </c>
      <c r="F42" t="n">
        <v>37.7</v>
      </c>
      <c r="G42" t="n">
        <v>35.5</v>
      </c>
      <c r="H42" t="n">
        <v>35.4</v>
      </c>
    </row>
    <row r="43">
      <c r="A43" s="5" t="inlineStr">
        <is>
          <t>Umsatz</t>
        </is>
      </c>
      <c r="B43" s="5" t="inlineStr">
        <is>
          <t>Revenue</t>
        </is>
      </c>
      <c r="C43" t="n">
        <v>0.02</v>
      </c>
      <c r="D43" t="n">
        <v>0.02</v>
      </c>
      <c r="E43" t="n">
        <v>0.02</v>
      </c>
      <c r="F43" t="n">
        <v>0.03</v>
      </c>
      <c r="G43" t="n">
        <v>0.03</v>
      </c>
      <c r="H43" t="n">
        <v>0.04</v>
      </c>
    </row>
    <row r="44">
      <c r="A44" s="5" t="inlineStr">
        <is>
          <t>Buchwert je Aktie</t>
        </is>
      </c>
      <c r="B44" s="5" t="inlineStr">
        <is>
          <t>Book value per share</t>
        </is>
      </c>
      <c r="C44" t="n">
        <v>5.04</v>
      </c>
      <c r="D44" t="n">
        <v>4.43</v>
      </c>
      <c r="E44" t="n">
        <v>3.59</v>
      </c>
      <c r="F44" t="n">
        <v>2.63</v>
      </c>
      <c r="G44" t="n">
        <v>2.68</v>
      </c>
      <c r="H44" t="n">
        <v>2.09</v>
      </c>
    </row>
    <row r="45">
      <c r="A45" s="5" t="inlineStr">
        <is>
          <t>Cashflow je Aktie</t>
        </is>
      </c>
      <c r="B45" s="5" t="inlineStr">
        <is>
          <t>Cashflow per share</t>
        </is>
      </c>
      <c r="C45" t="n">
        <v>-0.02</v>
      </c>
      <c r="D45" t="n">
        <v>-0.01</v>
      </c>
      <c r="E45" t="n">
        <v>-0.01</v>
      </c>
      <c r="F45" t="inlineStr">
        <is>
          <t>-</t>
        </is>
      </c>
      <c r="G45" t="n">
        <v>0.02</v>
      </c>
      <c r="H45" t="n">
        <v>0.03</v>
      </c>
    </row>
    <row r="46">
      <c r="A46" s="5" t="inlineStr">
        <is>
          <t>Bilanzsumme je Aktie</t>
        </is>
      </c>
      <c r="B46" s="5" t="inlineStr">
        <is>
          <t>Total assets per share</t>
        </is>
      </c>
      <c r="C46" t="n">
        <v>5.54</v>
      </c>
      <c r="D46" t="n">
        <v>4.79</v>
      </c>
      <c r="E46" t="n">
        <v>3.97</v>
      </c>
      <c r="F46" t="n">
        <v>3.02</v>
      </c>
      <c r="G46" t="n">
        <v>3.07</v>
      </c>
      <c r="H46" t="n">
        <v>2.41</v>
      </c>
    </row>
    <row r="47">
      <c r="A47" s="5" t="inlineStr">
        <is>
          <t>Personal am Ende des Jahres</t>
        </is>
      </c>
      <c r="B47" s="5" t="inlineStr">
        <is>
          <t>Staff at the end of year</t>
        </is>
      </c>
      <c r="C47" t="inlineStr">
        <is>
          <t>-</t>
        </is>
      </c>
      <c r="D47" t="inlineStr">
        <is>
          <t>-</t>
        </is>
      </c>
      <c r="E47" t="inlineStr">
        <is>
          <t>-</t>
        </is>
      </c>
      <c r="F47" t="inlineStr">
        <is>
          <t>-</t>
        </is>
      </c>
      <c r="G47" t="inlineStr">
        <is>
          <t>-</t>
        </is>
      </c>
      <c r="H47" t="inlineStr">
        <is>
          <t>-</t>
        </is>
      </c>
    </row>
    <row r="48">
      <c r="A48" s="5" t="inlineStr">
        <is>
          <t>Personalaufwand in Mio. GBP</t>
        </is>
      </c>
      <c r="B48" s="5" t="inlineStr"/>
      <c r="C48" t="inlineStr">
        <is>
          <t>-</t>
        </is>
      </c>
      <c r="D48" t="inlineStr">
        <is>
          <t>-</t>
        </is>
      </c>
      <c r="E48" t="inlineStr">
        <is>
          <t>-</t>
        </is>
      </c>
      <c r="F48" t="inlineStr">
        <is>
          <t>-</t>
        </is>
      </c>
      <c r="G48" t="inlineStr">
        <is>
          <t>-</t>
        </is>
      </c>
      <c r="H48" t="inlineStr">
        <is>
          <t>-</t>
        </is>
      </c>
    </row>
    <row r="49">
      <c r="A49" s="5" t="inlineStr">
        <is>
          <t>Aufwand je Mitarbeiter in GBP</t>
        </is>
      </c>
      <c r="B49" s="5" t="inlineStr"/>
      <c r="C49" t="inlineStr">
        <is>
          <t>-</t>
        </is>
      </c>
      <c r="D49" t="inlineStr">
        <is>
          <t>-</t>
        </is>
      </c>
      <c r="E49" t="inlineStr">
        <is>
          <t>-</t>
        </is>
      </c>
      <c r="F49" t="inlineStr">
        <is>
          <t>-</t>
        </is>
      </c>
      <c r="G49" t="inlineStr">
        <is>
          <t>-</t>
        </is>
      </c>
      <c r="H49" t="inlineStr">
        <is>
          <t>-</t>
        </is>
      </c>
    </row>
    <row r="50">
      <c r="A50" s="5" t="inlineStr">
        <is>
          <t>Umsatz je Aktie</t>
        </is>
      </c>
      <c r="B50" s="5" t="inlineStr">
        <is>
          <t>Revenue per share</t>
        </is>
      </c>
      <c r="C50" t="inlineStr">
        <is>
          <t>-</t>
        </is>
      </c>
      <c r="D50" t="inlineStr">
        <is>
          <t>-</t>
        </is>
      </c>
      <c r="E50" t="inlineStr">
        <is>
          <t>-</t>
        </is>
      </c>
      <c r="F50" t="inlineStr">
        <is>
          <t>-</t>
        </is>
      </c>
      <c r="G50" t="inlineStr">
        <is>
          <t>-</t>
        </is>
      </c>
      <c r="H50" t="inlineStr">
        <is>
          <t>-</t>
        </is>
      </c>
    </row>
    <row r="51">
      <c r="A51" s="5" t="inlineStr">
        <is>
          <t>Bruttoergebnis je Mitarbeiter in GBP</t>
        </is>
      </c>
      <c r="B51" s="5" t="inlineStr"/>
      <c r="C51" t="inlineStr">
        <is>
          <t>-</t>
        </is>
      </c>
      <c r="D51" t="inlineStr">
        <is>
          <t>-</t>
        </is>
      </c>
      <c r="E51" t="inlineStr">
        <is>
          <t>-</t>
        </is>
      </c>
      <c r="F51" t="inlineStr">
        <is>
          <t>-</t>
        </is>
      </c>
      <c r="G51" t="inlineStr">
        <is>
          <t>-</t>
        </is>
      </c>
      <c r="H51" t="inlineStr">
        <is>
          <t>-</t>
        </is>
      </c>
    </row>
    <row r="52">
      <c r="A52" s="5" t="inlineStr">
        <is>
          <t>Gewinn je Mitarbeiter in GBP</t>
        </is>
      </c>
      <c r="B52" s="5" t="inlineStr"/>
      <c r="C52" t="inlineStr">
        <is>
          <t>-</t>
        </is>
      </c>
      <c r="D52" t="inlineStr">
        <is>
          <t>-</t>
        </is>
      </c>
      <c r="E52" t="inlineStr">
        <is>
          <t>-</t>
        </is>
      </c>
      <c r="F52" t="inlineStr">
        <is>
          <t>-</t>
        </is>
      </c>
      <c r="G52" t="inlineStr">
        <is>
          <t>-</t>
        </is>
      </c>
      <c r="H52" t="inlineStr">
        <is>
          <t>-</t>
        </is>
      </c>
    </row>
    <row r="53">
      <c r="A53" s="5" t="inlineStr">
        <is>
          <t>KGV (Kurs/Gewinn)</t>
        </is>
      </c>
      <c r="B53" s="5" t="inlineStr">
        <is>
          <t>PE (price/earnings)</t>
        </is>
      </c>
      <c r="C53" t="n">
        <v>8.4</v>
      </c>
      <c r="D53" t="n">
        <v>5.1</v>
      </c>
      <c r="E53" t="n">
        <v>3.7</v>
      </c>
      <c r="F53" t="inlineStr">
        <is>
          <t>-</t>
        </is>
      </c>
      <c r="G53" t="n">
        <v>4.5</v>
      </c>
      <c r="H53" t="n">
        <v>5.5</v>
      </c>
    </row>
    <row r="54">
      <c r="A54" s="5" t="inlineStr">
        <is>
          <t>KUV (Kurs/Umsatz)</t>
        </is>
      </c>
      <c r="B54" s="5" t="inlineStr">
        <is>
          <t>PS (price/sales)</t>
        </is>
      </c>
      <c r="C54" t="inlineStr">
        <is>
          <t>-</t>
        </is>
      </c>
      <c r="D54" t="inlineStr">
        <is>
          <t>-</t>
        </is>
      </c>
      <c r="E54" t="n">
        <v>178.86</v>
      </c>
      <c r="F54" t="n">
        <v>95.75</v>
      </c>
      <c r="G54" t="n">
        <v>85.28</v>
      </c>
      <c r="H54" t="n">
        <v>51.66</v>
      </c>
    </row>
    <row r="55">
      <c r="A55" s="5" t="inlineStr">
        <is>
          <t>KBV (Kurs/Buchwert)</t>
        </is>
      </c>
      <c r="B55" s="5" t="inlineStr">
        <is>
          <t>PB (price/book value)</t>
        </is>
      </c>
      <c r="C55" t="n">
        <v>1.02</v>
      </c>
      <c r="D55" t="n">
        <v>1</v>
      </c>
      <c r="E55" t="n">
        <v>1.02</v>
      </c>
      <c r="F55" t="n">
        <v>0.91</v>
      </c>
      <c r="G55" t="n">
        <v>1</v>
      </c>
      <c r="H55" t="n">
        <v>1</v>
      </c>
    </row>
    <row r="56">
      <c r="A56" s="5" t="inlineStr">
        <is>
          <t>KCV (Kurs/Cashflow)</t>
        </is>
      </c>
      <c r="B56" s="5" t="inlineStr">
        <is>
          <t>PC (price/cashflow)</t>
        </is>
      </c>
      <c r="C56" t="n">
        <v>-323.96</v>
      </c>
      <c r="D56" t="n">
        <v>-635.83</v>
      </c>
      <c r="E56" t="n">
        <v>-464.71</v>
      </c>
      <c r="F56" t="n">
        <v>-2423</v>
      </c>
      <c r="G56" t="n">
        <v>118.78</v>
      </c>
      <c r="H56" t="n">
        <v>66.08</v>
      </c>
    </row>
    <row r="57">
      <c r="A57" s="5" t="inlineStr">
        <is>
          <t>Dividendenrendite in %</t>
        </is>
      </c>
      <c r="B57" s="5" t="inlineStr">
        <is>
          <t>Dividend Yield in %</t>
        </is>
      </c>
      <c r="C57" t="n">
        <v>0.61</v>
      </c>
      <c r="D57" t="n">
        <v>0.6899999999999999</v>
      </c>
      <c r="E57" t="n">
        <v>0.82</v>
      </c>
      <c r="F57" t="n">
        <v>1.23</v>
      </c>
      <c r="G57" t="n">
        <v>1.1</v>
      </c>
      <c r="H57" t="n">
        <v>1.39</v>
      </c>
    </row>
    <row r="58">
      <c r="A58" s="5" t="inlineStr">
        <is>
          <t>Gewinnrendite in %</t>
        </is>
      </c>
      <c r="B58" s="5" t="inlineStr">
        <is>
          <t>Return on profit in %</t>
        </is>
      </c>
      <c r="C58" t="n">
        <v>12</v>
      </c>
      <c r="D58" t="n">
        <v>19.7</v>
      </c>
      <c r="E58" t="n">
        <v>26.9</v>
      </c>
      <c r="F58" t="n">
        <v>-0.5</v>
      </c>
      <c r="G58" t="n">
        <v>22</v>
      </c>
      <c r="H58" t="n">
        <v>18.1</v>
      </c>
    </row>
    <row r="59">
      <c r="A59" s="5" t="inlineStr">
        <is>
          <t>Eigenkapitalrendite in %</t>
        </is>
      </c>
      <c r="B59" s="5" t="inlineStr">
        <is>
          <t>Return on Equity in %</t>
        </is>
      </c>
      <c r="C59" t="n">
        <v>11.89</v>
      </c>
      <c r="D59" t="n">
        <v>19.57</v>
      </c>
      <c r="E59" t="n">
        <v>26.68</v>
      </c>
      <c r="F59" t="n">
        <v>-0.43</v>
      </c>
      <c r="G59" t="n">
        <v>21.66</v>
      </c>
      <c r="H59" t="n">
        <v>18.12</v>
      </c>
    </row>
    <row r="60">
      <c r="A60" s="5" t="inlineStr">
        <is>
          <t>Gesamtkapitalrendite in %</t>
        </is>
      </c>
      <c r="B60" s="5" t="inlineStr">
        <is>
          <t>Total Return on Investment in %</t>
        </is>
      </c>
      <c r="C60" t="n">
        <v>10.82</v>
      </c>
      <c r="D60" t="n">
        <v>18.12</v>
      </c>
      <c r="E60" t="n">
        <v>24.12</v>
      </c>
      <c r="F60" t="n">
        <v>-0.37</v>
      </c>
      <c r="G60" t="n">
        <v>18.87</v>
      </c>
      <c r="H60" t="n">
        <v>15.65</v>
      </c>
    </row>
    <row r="61">
      <c r="A61" s="5" t="inlineStr">
        <is>
          <t>Arbeitsintensität in %</t>
        </is>
      </c>
      <c r="B61" s="5" t="inlineStr">
        <is>
          <t>Work Intensity in %</t>
        </is>
      </c>
      <c r="C61" t="n">
        <v>0.78</v>
      </c>
      <c r="D61" t="n">
        <v>0.5600000000000001</v>
      </c>
      <c r="E61" t="n">
        <v>1.72</v>
      </c>
      <c r="F61" t="n">
        <v>1.21</v>
      </c>
      <c r="G61" t="n">
        <v>2.1</v>
      </c>
      <c r="H61" t="n">
        <v>0.89</v>
      </c>
    </row>
    <row r="62">
      <c r="A62" s="5" t="inlineStr">
        <is>
          <t>Eigenkapitalquote in %</t>
        </is>
      </c>
      <c r="B62" s="5" t="inlineStr">
        <is>
          <t>Equity Ratio in %</t>
        </is>
      </c>
      <c r="C62" t="n">
        <v>91.03</v>
      </c>
      <c r="D62" t="n">
        <v>92.58</v>
      </c>
      <c r="E62" t="n">
        <v>90.40000000000001</v>
      </c>
      <c r="F62" t="n">
        <v>87.09</v>
      </c>
      <c r="G62" t="n">
        <v>87.09</v>
      </c>
      <c r="H62" t="n">
        <v>86.38</v>
      </c>
    </row>
    <row r="63">
      <c r="A63" s="5" t="inlineStr">
        <is>
          <t>Fremdkapitalquote in %</t>
        </is>
      </c>
      <c r="B63" s="5" t="inlineStr">
        <is>
          <t>Debt Ratio in %</t>
        </is>
      </c>
      <c r="C63" t="n">
        <v>8.970000000000001</v>
      </c>
      <c r="D63" t="n">
        <v>7.42</v>
      </c>
      <c r="E63" t="n">
        <v>9.6</v>
      </c>
      <c r="F63" t="n">
        <v>12.91</v>
      </c>
      <c r="G63" t="n">
        <v>12.91</v>
      </c>
      <c r="H63" t="n">
        <v>13.62</v>
      </c>
    </row>
    <row r="64">
      <c r="A64" s="5" t="inlineStr">
        <is>
          <t>Verschuldungsgrad in %</t>
        </is>
      </c>
      <c r="B64" s="5" t="inlineStr">
        <is>
          <t>Finance Gearing in %</t>
        </is>
      </c>
      <c r="C64" t="n">
        <v>9.859999999999999</v>
      </c>
      <c r="D64" t="n">
        <v>8.01</v>
      </c>
      <c r="E64" t="n">
        <v>10.62</v>
      </c>
      <c r="F64" t="n">
        <v>14.83</v>
      </c>
      <c r="G64" t="n">
        <v>14.83</v>
      </c>
      <c r="H64" t="n">
        <v>15.77</v>
      </c>
    </row>
    <row r="65">
      <c r="A65" s="5" t="inlineStr"/>
      <c r="B65" s="5" t="inlineStr"/>
    </row>
    <row r="66">
      <c r="A66" s="5" t="inlineStr">
        <is>
          <t>Kurzfristige Vermögensquote in %</t>
        </is>
      </c>
      <c r="B66" s="5" t="inlineStr">
        <is>
          <t>Current Assets Ratio in %</t>
        </is>
      </c>
      <c r="C66" t="n">
        <v>0.78</v>
      </c>
      <c r="D66" t="n">
        <v>0.5600000000000001</v>
      </c>
      <c r="E66" t="n">
        <v>1.72</v>
      </c>
      <c r="F66" t="n">
        <v>1.21</v>
      </c>
      <c r="G66" t="n">
        <v>2.1</v>
      </c>
    </row>
    <row r="67">
      <c r="A67" s="5" t="inlineStr">
        <is>
          <t>Nettogewinn Marge in %</t>
        </is>
      </c>
      <c r="B67" s="5" t="inlineStr">
        <is>
          <t>Net Profit Marge in %</t>
        </is>
      </c>
      <c r="C67" t="n">
        <v>4416500</v>
      </c>
      <c r="D67" t="n">
        <v>6055000</v>
      </c>
      <c r="E67" t="n">
        <v>6500000</v>
      </c>
      <c r="F67" t="n">
        <v>-49333.33</v>
      </c>
      <c r="G67" t="n">
        <v>2407000</v>
      </c>
    </row>
    <row r="68">
      <c r="A68" s="5" t="inlineStr">
        <is>
          <t>Operative Ergebnis Marge in %</t>
        </is>
      </c>
      <c r="B68" s="5" t="inlineStr">
        <is>
          <t>EBIT Marge in %</t>
        </is>
      </c>
      <c r="C68" t="n">
        <v>4566500</v>
      </c>
      <c r="D68" t="n">
        <v>6165000</v>
      </c>
      <c r="E68" t="n">
        <v>6605000</v>
      </c>
      <c r="F68" t="n">
        <v>14666.67</v>
      </c>
      <c r="G68" t="n">
        <v>2470000</v>
      </c>
    </row>
    <row r="69">
      <c r="A69" s="5" t="inlineStr">
        <is>
          <t>Vermögensumsschlag in %</t>
        </is>
      </c>
      <c r="B69" s="5" t="inlineStr">
        <is>
          <t>Asset Turnover in %</t>
        </is>
      </c>
      <c r="C69" t="n">
        <v>0</v>
      </c>
      <c r="D69" t="n">
        <v>0</v>
      </c>
      <c r="E69" t="n">
        <v>0</v>
      </c>
      <c r="F69" t="n">
        <v>0</v>
      </c>
      <c r="G69" t="n">
        <v>0</v>
      </c>
    </row>
    <row r="70">
      <c r="A70" s="5" t="inlineStr">
        <is>
          <t>Langfristige Vermögensquote in %</t>
        </is>
      </c>
      <c r="B70" s="5" t="inlineStr">
        <is>
          <t>Non-Current Assets Ratio in %</t>
        </is>
      </c>
      <c r="C70" t="n">
        <v>99.23</v>
      </c>
      <c r="D70" t="n">
        <v>99.43000000000001</v>
      </c>
      <c r="E70" t="n">
        <v>98.27</v>
      </c>
      <c r="F70" t="n">
        <v>98.79000000000001</v>
      </c>
      <c r="G70" t="n">
        <v>97.88</v>
      </c>
    </row>
    <row r="71">
      <c r="A71" s="5" t="inlineStr">
        <is>
          <t>Gesamtkapitalrentabilität</t>
        </is>
      </c>
      <c r="B71" s="5" t="inlineStr">
        <is>
          <t>ROA Return on Assets in %</t>
        </is>
      </c>
      <c r="C71" t="n">
        <v>10.82</v>
      </c>
      <c r="D71" t="n">
        <v>18.12</v>
      </c>
      <c r="E71" t="n">
        <v>24.11</v>
      </c>
      <c r="F71" t="n">
        <v>-0.37</v>
      </c>
      <c r="G71" t="n">
        <v>18.86</v>
      </c>
    </row>
    <row r="72">
      <c r="A72" s="5" t="inlineStr">
        <is>
          <t>Ertrag des eingesetzten Kapitals</t>
        </is>
      </c>
      <c r="B72" s="5" t="inlineStr">
        <is>
          <t>ROCE Return on Cap. Empl. in %</t>
        </is>
      </c>
      <c r="C72" t="n">
        <v>11.63</v>
      </c>
      <c r="D72" t="n">
        <v>19.14</v>
      </c>
      <c r="E72" t="n">
        <v>26.3</v>
      </c>
      <c r="F72" t="n">
        <v>0.12</v>
      </c>
      <c r="G72" t="n">
        <v>19.97</v>
      </c>
    </row>
    <row r="73">
      <c r="A73" s="5" t="inlineStr">
        <is>
          <t>Eigenkapital zu Anlagevermögen</t>
        </is>
      </c>
      <c r="B73" s="5" t="inlineStr">
        <is>
          <t>Equity to Fixed Assets in %</t>
        </is>
      </c>
      <c r="C73" t="n">
        <v>91.73999999999999</v>
      </c>
      <c r="D73" t="n">
        <v>93.11</v>
      </c>
      <c r="E73" t="n">
        <v>92</v>
      </c>
      <c r="F73" t="n">
        <v>88.14</v>
      </c>
      <c r="G73" t="n">
        <v>88.95</v>
      </c>
    </row>
    <row r="74">
      <c r="A74" s="5" t="inlineStr">
        <is>
          <t>Liquidität Dritten Grades</t>
        </is>
      </c>
      <c r="B74" s="5" t="inlineStr">
        <is>
          <t>Current Ratio in %</t>
        </is>
      </c>
      <c r="C74" t="n">
        <v>20.55</v>
      </c>
      <c r="D74" t="n">
        <v>15.58</v>
      </c>
      <c r="E74" t="n">
        <v>25.24</v>
      </c>
      <c r="F74" t="n">
        <v>15.82</v>
      </c>
      <c r="G74" t="n">
        <v>67.84999999999999</v>
      </c>
    </row>
    <row r="75">
      <c r="A75" s="5" t="inlineStr">
        <is>
          <t>Operativer Cashflow</t>
        </is>
      </c>
      <c r="B75" s="5" t="inlineStr">
        <is>
          <t>Operating Cashflow in M</t>
        </is>
      </c>
      <c r="C75" t="n">
        <v>-477517.04</v>
      </c>
      <c r="D75" t="n">
        <v>-886982.8500000001</v>
      </c>
      <c r="E75" t="n">
        <v>-631540.89</v>
      </c>
      <c r="F75" t="n">
        <v>-3181399</v>
      </c>
      <c r="G75" t="n">
        <v>147999.88</v>
      </c>
    </row>
    <row r="76">
      <c r="A76" s="5" t="inlineStr">
        <is>
          <t>Aktienrückkauf</t>
        </is>
      </c>
      <c r="B76" s="5" t="inlineStr">
        <is>
          <t>Share Buyback in M</t>
        </is>
      </c>
      <c r="C76" t="n">
        <v>-79</v>
      </c>
      <c r="D76" t="n">
        <v>-36</v>
      </c>
      <c r="E76" t="n">
        <v>-46</v>
      </c>
      <c r="F76" t="n">
        <v>-67</v>
      </c>
      <c r="G76" t="n">
        <v>0</v>
      </c>
    </row>
    <row r="77">
      <c r="A77" s="5" t="inlineStr">
        <is>
          <t>Umsatzwachstum 1J in %</t>
        </is>
      </c>
      <c r="B77" s="5" t="inlineStr">
        <is>
          <t>Revenue Growth 1Y in %</t>
        </is>
      </c>
      <c r="C77" t="inlineStr">
        <is>
          <t>-</t>
        </is>
      </c>
      <c r="D77" t="inlineStr">
        <is>
          <t>-</t>
        </is>
      </c>
      <c r="E77" t="n">
        <v>-33.33</v>
      </c>
      <c r="F77" t="inlineStr">
        <is>
          <t>-</t>
        </is>
      </c>
      <c r="G77" t="n">
        <v>-25</v>
      </c>
    </row>
    <row r="78">
      <c r="A78" s="5" t="inlineStr">
        <is>
          <t>Umsatzwachstum 3J in %</t>
        </is>
      </c>
      <c r="B78" s="5" t="inlineStr">
        <is>
          <t>Revenue Growth 3Y in %</t>
        </is>
      </c>
      <c r="C78" t="n">
        <v>-11.11</v>
      </c>
      <c r="D78" t="n">
        <v>-11.11</v>
      </c>
      <c r="E78" t="n">
        <v>-19.44</v>
      </c>
      <c r="F78" t="inlineStr">
        <is>
          <t>-</t>
        </is>
      </c>
      <c r="G78" t="inlineStr">
        <is>
          <t>-</t>
        </is>
      </c>
    </row>
    <row r="79">
      <c r="A79" s="5" t="inlineStr">
        <is>
          <t>Umsatzwachstum 5J in %</t>
        </is>
      </c>
      <c r="B79" s="5" t="inlineStr">
        <is>
          <t>Revenue Growth 5Y in %</t>
        </is>
      </c>
      <c r="C79" t="n">
        <v>-11.67</v>
      </c>
      <c r="D79" t="inlineStr">
        <is>
          <t>-</t>
        </is>
      </c>
      <c r="E79" t="inlineStr">
        <is>
          <t>-</t>
        </is>
      </c>
      <c r="F79" t="inlineStr">
        <is>
          <t>-</t>
        </is>
      </c>
      <c r="G79" t="inlineStr">
        <is>
          <t>-</t>
        </is>
      </c>
    </row>
    <row r="80">
      <c r="A80" s="5" t="inlineStr">
        <is>
          <t>Umsatzwachstum 10J in %</t>
        </is>
      </c>
      <c r="B80" s="5" t="inlineStr">
        <is>
          <t>Revenue Growth 10Y in %</t>
        </is>
      </c>
      <c r="C80" t="inlineStr">
        <is>
          <t>-</t>
        </is>
      </c>
      <c r="D80" t="inlineStr">
        <is>
          <t>-</t>
        </is>
      </c>
      <c r="E80" t="inlineStr">
        <is>
          <t>-</t>
        </is>
      </c>
      <c r="F80" t="inlineStr">
        <is>
          <t>-</t>
        </is>
      </c>
      <c r="G80" t="inlineStr">
        <is>
          <t>-</t>
        </is>
      </c>
    </row>
    <row r="81">
      <c r="A81" s="5" t="inlineStr">
        <is>
          <t>Gewinnwachstum 1J in %</t>
        </is>
      </c>
      <c r="B81" s="5" t="inlineStr">
        <is>
          <t>Earnings Growth 1Y in %</t>
        </is>
      </c>
      <c r="C81" t="n">
        <v>-27.06</v>
      </c>
      <c r="D81" t="n">
        <v>-6.85</v>
      </c>
      <c r="E81" t="n">
        <v>-8883.780000000001</v>
      </c>
      <c r="F81" t="n">
        <v>-102.05</v>
      </c>
      <c r="G81" t="n">
        <v>53.41</v>
      </c>
    </row>
    <row r="82">
      <c r="A82" s="5" t="inlineStr">
        <is>
          <t>Gewinnwachstum 3J in %</t>
        </is>
      </c>
      <c r="B82" s="5" t="inlineStr">
        <is>
          <t>Earnings Growth 3Y in %</t>
        </is>
      </c>
      <c r="C82" t="n">
        <v>-2972.56</v>
      </c>
      <c r="D82" t="n">
        <v>-2997.56</v>
      </c>
      <c r="E82" t="n">
        <v>-2977.47</v>
      </c>
      <c r="F82" t="inlineStr">
        <is>
          <t>-</t>
        </is>
      </c>
      <c r="G82" t="inlineStr">
        <is>
          <t>-</t>
        </is>
      </c>
    </row>
    <row r="83">
      <c r="A83" s="5" t="inlineStr">
        <is>
          <t>Gewinnwachstum 5J in %</t>
        </is>
      </c>
      <c r="B83" s="5" t="inlineStr">
        <is>
          <t>Earnings Growth 5Y in %</t>
        </is>
      </c>
      <c r="C83" t="n">
        <v>-1793.27</v>
      </c>
      <c r="D83" t="inlineStr">
        <is>
          <t>-</t>
        </is>
      </c>
      <c r="E83" t="inlineStr">
        <is>
          <t>-</t>
        </is>
      </c>
      <c r="F83" t="inlineStr">
        <is>
          <t>-</t>
        </is>
      </c>
      <c r="G83" t="inlineStr">
        <is>
          <t>-</t>
        </is>
      </c>
    </row>
    <row r="84">
      <c r="A84" s="5" t="inlineStr">
        <is>
          <t>Gewinnwachstum 10J in %</t>
        </is>
      </c>
      <c r="B84" s="5" t="inlineStr">
        <is>
          <t>Earnings Growth 10Y in %</t>
        </is>
      </c>
      <c r="C84" t="inlineStr">
        <is>
          <t>-</t>
        </is>
      </c>
      <c r="D84" t="inlineStr">
        <is>
          <t>-</t>
        </is>
      </c>
      <c r="E84" t="inlineStr">
        <is>
          <t>-</t>
        </is>
      </c>
      <c r="F84" t="inlineStr">
        <is>
          <t>-</t>
        </is>
      </c>
      <c r="G84" t="inlineStr">
        <is>
          <t>-</t>
        </is>
      </c>
    </row>
    <row r="85">
      <c r="A85" s="5" t="inlineStr">
        <is>
          <t>PEG Ratio</t>
        </is>
      </c>
      <c r="B85" s="5" t="inlineStr">
        <is>
          <t>KGW Kurs/Gewinn/Wachstum</t>
        </is>
      </c>
      <c r="C85" t="n">
        <v>0</v>
      </c>
      <c r="D85" t="inlineStr">
        <is>
          <t>-</t>
        </is>
      </c>
      <c r="E85" t="inlineStr">
        <is>
          <t>-</t>
        </is>
      </c>
      <c r="F85" t="inlineStr">
        <is>
          <t>-</t>
        </is>
      </c>
      <c r="G85" t="inlineStr">
        <is>
          <t>-</t>
        </is>
      </c>
    </row>
    <row r="86">
      <c r="A86" s="5" t="inlineStr">
        <is>
          <t>EBIT-Wachstum 1J in %</t>
        </is>
      </c>
      <c r="B86" s="5" t="inlineStr">
        <is>
          <t>EBIT Growth 1Y in %</t>
        </is>
      </c>
      <c r="C86" t="n">
        <v>-25.93</v>
      </c>
      <c r="D86" t="n">
        <v>-6.66</v>
      </c>
      <c r="E86" t="n">
        <v>29922.73</v>
      </c>
      <c r="F86" t="n">
        <v>-99.41</v>
      </c>
      <c r="G86" t="n">
        <v>50.4</v>
      </c>
    </row>
    <row r="87">
      <c r="A87" s="5" t="inlineStr">
        <is>
          <t>EBIT-Wachstum 3J in %</t>
        </is>
      </c>
      <c r="B87" s="5" t="inlineStr">
        <is>
          <t>EBIT Growth 3Y in %</t>
        </is>
      </c>
      <c r="C87" t="n">
        <v>9963.379999999999</v>
      </c>
      <c r="D87" t="n">
        <v>9938.889999999999</v>
      </c>
      <c r="E87" t="n">
        <v>9957.91</v>
      </c>
      <c r="F87" t="inlineStr">
        <is>
          <t>-</t>
        </is>
      </c>
      <c r="G87" t="inlineStr">
        <is>
          <t>-</t>
        </is>
      </c>
    </row>
    <row r="88">
      <c r="A88" s="5" t="inlineStr">
        <is>
          <t>EBIT-Wachstum 5J in %</t>
        </is>
      </c>
      <c r="B88" s="5" t="inlineStr">
        <is>
          <t>EBIT Growth 5Y in %</t>
        </is>
      </c>
      <c r="C88" t="n">
        <v>5968.23</v>
      </c>
      <c r="D88" t="inlineStr">
        <is>
          <t>-</t>
        </is>
      </c>
      <c r="E88" t="inlineStr">
        <is>
          <t>-</t>
        </is>
      </c>
      <c r="F88" t="inlineStr">
        <is>
          <t>-</t>
        </is>
      </c>
      <c r="G88" t="inlineStr">
        <is>
          <t>-</t>
        </is>
      </c>
    </row>
    <row r="89">
      <c r="A89" s="5" t="inlineStr">
        <is>
          <t>EBIT-Wachstum 10J in %</t>
        </is>
      </c>
      <c r="B89" s="5" t="inlineStr">
        <is>
          <t>EBIT Growth 10Y in %</t>
        </is>
      </c>
      <c r="C89" t="inlineStr">
        <is>
          <t>-</t>
        </is>
      </c>
      <c r="D89" t="inlineStr">
        <is>
          <t>-</t>
        </is>
      </c>
      <c r="E89" t="inlineStr">
        <is>
          <t>-</t>
        </is>
      </c>
      <c r="F89" t="inlineStr">
        <is>
          <t>-</t>
        </is>
      </c>
      <c r="G89" t="inlineStr">
        <is>
          <t>-</t>
        </is>
      </c>
    </row>
    <row r="90">
      <c r="A90" s="5" t="inlineStr">
        <is>
          <t>Op.Cashflow Wachstum 1J in %</t>
        </is>
      </c>
      <c r="B90" s="5" t="inlineStr">
        <is>
          <t>Op.Cashflow Wachstum 1Y in %</t>
        </is>
      </c>
      <c r="C90" t="n">
        <v>-49.05</v>
      </c>
      <c r="D90" t="n">
        <v>36.82</v>
      </c>
      <c r="E90" t="n">
        <v>-80.81999999999999</v>
      </c>
      <c r="F90" t="n">
        <v>-2139.91</v>
      </c>
      <c r="G90" t="n">
        <v>79.75</v>
      </c>
    </row>
    <row r="91">
      <c r="A91" s="5" t="inlineStr">
        <is>
          <t>Op.Cashflow Wachstum 3J in %</t>
        </is>
      </c>
      <c r="B91" s="5" t="inlineStr">
        <is>
          <t>Op.Cashflow Wachstum 3Y in %</t>
        </is>
      </c>
      <c r="C91" t="n">
        <v>-31.02</v>
      </c>
      <c r="D91" t="n">
        <v>-727.97</v>
      </c>
      <c r="E91" t="n">
        <v>-713.66</v>
      </c>
      <c r="F91" t="inlineStr">
        <is>
          <t>-</t>
        </is>
      </c>
      <c r="G91" t="inlineStr">
        <is>
          <t>-</t>
        </is>
      </c>
    </row>
    <row r="92">
      <c r="A92" s="5" t="inlineStr">
        <is>
          <t>Op.Cashflow Wachstum 5J in %</t>
        </is>
      </c>
      <c r="B92" s="5" t="inlineStr">
        <is>
          <t>Op.Cashflow Wachstum 5Y in %</t>
        </is>
      </c>
      <c r="C92" t="n">
        <v>-430.64</v>
      </c>
      <c r="D92" t="inlineStr">
        <is>
          <t>-</t>
        </is>
      </c>
      <c r="E92" t="inlineStr">
        <is>
          <t>-</t>
        </is>
      </c>
      <c r="F92" t="inlineStr">
        <is>
          <t>-</t>
        </is>
      </c>
      <c r="G92" t="inlineStr">
        <is>
          <t>-</t>
        </is>
      </c>
    </row>
    <row r="93">
      <c r="A93" s="5" t="inlineStr">
        <is>
          <t>Op.Cashflow Wachstum 10J in %</t>
        </is>
      </c>
      <c r="B93" s="5" t="inlineStr">
        <is>
          <t>Op.Cashflow Wachstum 10Y in %</t>
        </is>
      </c>
      <c r="C93" t="inlineStr">
        <is>
          <t>-</t>
        </is>
      </c>
      <c r="D93" t="inlineStr">
        <is>
          <t>-</t>
        </is>
      </c>
      <c r="E93" t="inlineStr">
        <is>
          <t>-</t>
        </is>
      </c>
      <c r="F93" t="inlineStr">
        <is>
          <t>-</t>
        </is>
      </c>
      <c r="G93" t="inlineStr">
        <is>
          <t>-</t>
        </is>
      </c>
    </row>
    <row r="94">
      <c r="A94" s="5" t="inlineStr">
        <is>
          <t>Working Capital in Mio</t>
        </is>
      </c>
      <c r="B94" s="5" t="inlineStr">
        <is>
          <t>Working Capital in M</t>
        </is>
      </c>
      <c r="C94" t="n">
        <v>-245.5</v>
      </c>
      <c r="D94" t="n">
        <v>-204.3</v>
      </c>
      <c r="E94" t="n">
        <v>-275.1</v>
      </c>
      <c r="F94" t="n">
        <v>-255.5</v>
      </c>
      <c r="G94" t="n">
        <v>-38</v>
      </c>
      <c r="H94" t="n">
        <v>-232.2</v>
      </c>
    </row>
  </sheetData>
  <pageMargins bottom="1" footer="0.5" header="0.5" left="0.75" right="0.75" top="1"/>
</worksheet>
</file>

<file path=xl/worksheets/sheet86.xml><?xml version="1.0" encoding="utf-8"?>
<worksheet xmlns="http://schemas.openxmlformats.org/spreadsheetml/2006/main">
  <sheetPr>
    <outlinePr summaryBelow="1" summaryRight="1"/>
    <pageSetUpPr/>
  </sheetPr>
  <dimension ref="A1:P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21"/>
    <col customWidth="1" max="15" min="15" width="20"/>
    <col customWidth="1" max="16" min="16" width="11"/>
  </cols>
  <sheetData>
    <row r="1">
      <c r="A1" s="1" t="inlineStr">
        <is>
          <t xml:space="preserve">SEGRO REIT </t>
        </is>
      </c>
      <c r="B1" s="2" t="inlineStr">
        <is>
          <t>WKN: A0N9B0  ISIN: GB00B5ZN1N88  US-Symbol:SEGXF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+44-20-7451-9100</t>
        </is>
      </c>
      <c r="G4" t="inlineStr">
        <is>
          <t>14.02.2020</t>
        </is>
      </c>
      <c r="H4" t="inlineStr">
        <is>
          <t>Preliminary Results</t>
        </is>
      </c>
      <c r="J4" t="inlineStr">
        <is>
          <t>BlackRock Inc</t>
        </is>
      </c>
      <c r="L4" t="inlineStr">
        <is>
          <t>10,62%</t>
        </is>
      </c>
    </row>
    <row r="5">
      <c r="A5" s="5" t="inlineStr">
        <is>
          <t>Ticker</t>
        </is>
      </c>
      <c r="B5" t="inlineStr">
        <is>
          <t>S4VC</t>
        </is>
      </c>
      <c r="C5" s="5" t="inlineStr">
        <is>
          <t>Fax</t>
        </is>
      </c>
      <c r="D5" s="5" t="inlineStr"/>
      <c r="E5" t="inlineStr">
        <is>
          <t>+44-20-7451-9150</t>
        </is>
      </c>
      <c r="G5" t="inlineStr">
        <is>
          <t>28.02.2020</t>
        </is>
      </c>
      <c r="H5" t="inlineStr">
        <is>
          <t>Publication Of Annual Report</t>
        </is>
      </c>
      <c r="J5" t="inlineStr">
        <is>
          <t>ABP (Algemen Burgerlijk PSF)</t>
        </is>
      </c>
      <c r="L5" t="inlineStr">
        <is>
          <t>6,28%</t>
        </is>
      </c>
    </row>
    <row r="6">
      <c r="A6" s="5" t="inlineStr">
        <is>
          <t>Gelistet Seit / Listed Since</t>
        </is>
      </c>
      <c r="B6" t="inlineStr">
        <is>
          <t>-</t>
        </is>
      </c>
      <c r="C6" s="5" t="inlineStr">
        <is>
          <t>Internet</t>
        </is>
      </c>
      <c r="D6" s="5" t="inlineStr"/>
      <c r="E6" t="inlineStr">
        <is>
          <t>http://www.segro.com/</t>
        </is>
      </c>
      <c r="G6" t="inlineStr">
        <is>
          <t>21.04.2020</t>
        </is>
      </c>
      <c r="H6" t="inlineStr">
        <is>
          <t>Annual General Meeting</t>
        </is>
      </c>
      <c r="J6" t="inlineStr">
        <is>
          <t>State Street Corporation</t>
        </is>
      </c>
      <c r="L6" t="inlineStr">
        <is>
          <t>5,01%</t>
        </is>
      </c>
    </row>
    <row r="7">
      <c r="A7" s="5" t="inlineStr">
        <is>
          <t>Nominalwert / Nominal Value</t>
        </is>
      </c>
      <c r="B7" t="inlineStr">
        <is>
          <t>0,10</t>
        </is>
      </c>
      <c r="C7" s="5" t="inlineStr">
        <is>
          <t>E-Mail</t>
        </is>
      </c>
      <c r="D7" s="5" t="inlineStr"/>
      <c r="E7" t="inlineStr">
        <is>
          <t>london@SEGRO.com</t>
        </is>
      </c>
      <c r="G7" t="inlineStr">
        <is>
          <t>01.05.2020</t>
        </is>
      </c>
      <c r="H7" t="inlineStr">
        <is>
          <t>Dividend Payout</t>
        </is>
      </c>
      <c r="J7" t="inlineStr">
        <is>
          <t>The Vanguard Group, Inc</t>
        </is>
      </c>
      <c r="L7" t="inlineStr">
        <is>
          <t>4,37%</t>
        </is>
      </c>
    </row>
    <row r="8">
      <c r="A8" s="5" t="inlineStr">
        <is>
          <t>Land / Country</t>
        </is>
      </c>
      <c r="B8" t="inlineStr">
        <is>
          <t>Großbritannien</t>
        </is>
      </c>
      <c r="C8" s="5" t="inlineStr">
        <is>
          <t>Inv. Relations Telefon / Phone</t>
        </is>
      </c>
      <c r="D8" s="5" t="inlineStr"/>
      <c r="E8" t="inlineStr">
        <is>
          <t>+44-20-7451-9124</t>
        </is>
      </c>
      <c r="G8" t="inlineStr">
        <is>
          <t>30.07.2020</t>
        </is>
      </c>
      <c r="H8" t="inlineStr">
        <is>
          <t>Score Half Year</t>
        </is>
      </c>
      <c r="J8" t="inlineStr">
        <is>
          <t>Legal and General Group</t>
        </is>
      </c>
      <c r="L8" t="inlineStr">
        <is>
          <t>3,38%</t>
        </is>
      </c>
    </row>
    <row r="9">
      <c r="A9" s="5" t="inlineStr">
        <is>
          <t>Währung / Currency</t>
        </is>
      </c>
      <c r="B9" t="inlineStr">
        <is>
          <t>GBP</t>
        </is>
      </c>
      <c r="C9" s="5" t="inlineStr">
        <is>
          <t>Inv. Relations E-Mail</t>
        </is>
      </c>
      <c r="D9" s="5" t="inlineStr"/>
      <c r="E9" t="inlineStr">
        <is>
          <t>Claire.Mogford@SEGRO.com</t>
        </is>
      </c>
      <c r="J9" t="inlineStr">
        <is>
          <t>Affiliated Managers Group</t>
        </is>
      </c>
      <c r="L9" t="inlineStr">
        <is>
          <t>3,21%</t>
        </is>
      </c>
    </row>
    <row r="10">
      <c r="A10" s="5" t="inlineStr">
        <is>
          <t>Branche / Industry</t>
        </is>
      </c>
      <c r="B10" t="inlineStr">
        <is>
          <t>Real Estate</t>
        </is>
      </c>
      <c r="C10" s="5" t="inlineStr">
        <is>
          <t>Kontaktperson / Contact Person</t>
        </is>
      </c>
      <c r="D10" s="5" t="inlineStr"/>
      <c r="E10" t="inlineStr">
        <is>
          <t>Claire Mogford</t>
        </is>
      </c>
      <c r="J10" t="inlineStr">
        <is>
          <t>Freefloat</t>
        </is>
      </c>
      <c r="L10" t="inlineStr">
        <is>
          <t>67,13%</t>
        </is>
      </c>
    </row>
    <row r="11">
      <c r="A11" s="5" t="inlineStr">
        <is>
          <t>Sektor / Sector</t>
        </is>
      </c>
      <c r="B11" t="inlineStr">
        <is>
          <t>Various</t>
        </is>
      </c>
    </row>
    <row r="12">
      <c r="A12" s="5" t="inlineStr">
        <is>
          <t>Typ / Genre</t>
        </is>
      </c>
      <c r="B12" t="inlineStr">
        <is>
          <t>Stammaktie</t>
        </is>
      </c>
    </row>
    <row r="13">
      <c r="A13" s="5" t="inlineStr">
        <is>
          <t>Adresse / Address</t>
        </is>
      </c>
      <c r="B13" t="inlineStr">
        <is>
          <t>SEGRO plcCunard House 15 Regent Street  UK-London SW1Y 4LR</t>
        </is>
      </c>
    </row>
    <row r="14">
      <c r="A14" s="5" t="inlineStr">
        <is>
          <t>Management</t>
        </is>
      </c>
      <c r="B14" t="inlineStr">
        <is>
          <t>David Sleath, Soumen Das, Andy Gulliford</t>
        </is>
      </c>
    </row>
    <row r="15">
      <c r="A15" s="5" t="inlineStr">
        <is>
          <t>Aufsichtsrat / Board</t>
        </is>
      </c>
      <c r="B15" t="inlineStr">
        <is>
          <t>Gerald Corbett, Mary Barnard, Sue Clayton, Soumen Das, Carol Fairweather, Christopher Fisher, Andy Gulliford, Martin Moore, David Sleath</t>
        </is>
      </c>
    </row>
    <row r="16">
      <c r="A16" s="5" t="inlineStr">
        <is>
          <t>Beschreibung</t>
        </is>
      </c>
      <c r="B16" t="inlineStr">
        <is>
          <t>SEGRO plc ist eine Immobiliengesellschaft mit Fokus auf Gewerbeimmobilien. Das Immobilienportfolio beinhaltet Büros, Lagerhallen, Industriegebäude, Logistik- und Rechenzentren in Gewerbe- und Industriegebieten in Grossbritannien und Europa, die in unmittelbarer Nähe zu wichtigen Verkehrsknotenpunkten wie Autobahnen, Häfen oder Flughäfen platziert sind. Die Aktivitäten von SEGRO plc umfassen das Projektmanagement von der Planung über die Konstruktion bis hin zu Marketing und Verwaltung der Gebäude wie auch das Immobilienmanagement bereits bestehender Gebäude. SEGRO besitzt und verwaltet Immobilien mit über sechs Millionen Quadratmeter Gewerbefläche. Die Gesellschaft wurde 1921 gegründet und hat ihren Hauptsitz in Slough Berkshire, UK. Copyright 2014 FINANCE BASE AG</t>
        </is>
      </c>
    </row>
    <row r="17">
      <c r="A17" s="5" t="inlineStr">
        <is>
          <t>Profile</t>
        </is>
      </c>
      <c r="B17" t="inlineStr">
        <is>
          <t>SEGRO plc is a real estate company focusing on commercial real estate. The real estate portfolio includes offices, warehouses, industrial buildings, logistics and data centers in commercial and industrial areas in the UK and Europe, which are placed in close proximity to major transport hubs such as highways, ports and airports. The activities of SEGRO plc include project management from planning through construction to marketing and management of the building as well as real estate management of existing buildings. SEGRO owns and manages real estate with more than six million square meters of commercial space. The company was founded in 1921 and is headquartered in Slough Berkshire,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432.5</v>
      </c>
      <c r="D20" t="n">
        <v>369</v>
      </c>
      <c r="E20" t="n">
        <v>334.7</v>
      </c>
      <c r="F20" t="n">
        <v>283.5</v>
      </c>
      <c r="G20" t="n">
        <v>248.5</v>
      </c>
      <c r="H20" t="n">
        <v>290</v>
      </c>
      <c r="I20" t="n">
        <v>339.8</v>
      </c>
      <c r="J20" t="n">
        <v>371</v>
      </c>
      <c r="K20" t="n">
        <v>400.1</v>
      </c>
      <c r="L20" t="n">
        <v>433.6</v>
      </c>
      <c r="M20" t="n">
        <v>365.5</v>
      </c>
      <c r="N20" t="n">
        <v>414.7</v>
      </c>
      <c r="O20" t="n">
        <v>342.8</v>
      </c>
      <c r="P20" t="n">
        <v>342.8</v>
      </c>
    </row>
    <row r="21">
      <c r="A21" s="5" t="inlineStr">
        <is>
          <t>Operatives Ergebnis (EBIT)</t>
        </is>
      </c>
      <c r="B21" s="5" t="inlineStr">
        <is>
          <t>EBIT Earning Before Interest &amp; Tax</t>
        </is>
      </c>
      <c r="C21" t="n">
        <v>949.4</v>
      </c>
      <c r="D21" t="n">
        <v>1173</v>
      </c>
      <c r="E21" t="n">
        <v>1202</v>
      </c>
      <c r="F21" t="n">
        <v>498.7</v>
      </c>
      <c r="G21" t="n">
        <v>777.5</v>
      </c>
      <c r="H21" t="n">
        <v>719.8</v>
      </c>
      <c r="I21" t="n">
        <v>372.1</v>
      </c>
      <c r="J21" t="n">
        <v>-101</v>
      </c>
      <c r="K21" t="n">
        <v>2.4</v>
      </c>
      <c r="L21" t="n">
        <v>304</v>
      </c>
      <c r="M21" t="n">
        <v>-102.6</v>
      </c>
      <c r="N21" t="n">
        <v>-789.9</v>
      </c>
      <c r="O21" t="n">
        <v>-165.9</v>
      </c>
      <c r="P21" t="n">
        <v>-165.9</v>
      </c>
    </row>
    <row r="22">
      <c r="A22" s="5" t="inlineStr">
        <is>
          <t>Finanzergebnis</t>
        </is>
      </c>
      <c r="B22" s="5" t="inlineStr">
        <is>
          <t>Financial Result</t>
        </is>
      </c>
      <c r="C22" t="n">
        <v>-47.4</v>
      </c>
      <c r="D22" t="n">
        <v>-74.3</v>
      </c>
      <c r="E22" t="n">
        <v>-225.5</v>
      </c>
      <c r="F22" t="n">
        <v>-72.3</v>
      </c>
      <c r="G22" t="n">
        <v>-91</v>
      </c>
      <c r="H22" t="n">
        <v>-65.40000000000001</v>
      </c>
      <c r="I22" t="n">
        <v>-160</v>
      </c>
      <c r="J22" t="n">
        <v>-101.2</v>
      </c>
      <c r="K22" t="n">
        <v>-56</v>
      </c>
      <c r="L22" t="n">
        <v>-106.8</v>
      </c>
      <c r="M22" t="n">
        <v>-145.5</v>
      </c>
      <c r="N22" t="n">
        <v>-149.3</v>
      </c>
      <c r="O22" t="n">
        <v>-80.59999999999999</v>
      </c>
      <c r="P22" t="n">
        <v>-80.59999999999999</v>
      </c>
    </row>
    <row r="23">
      <c r="A23" s="5" t="inlineStr">
        <is>
          <t>Ergebnis vor Steuer (EBT)</t>
        </is>
      </c>
      <c r="B23" s="5" t="inlineStr">
        <is>
          <t>EBT Earning Before Tax</t>
        </is>
      </c>
      <c r="C23" t="n">
        <v>902</v>
      </c>
      <c r="D23" t="n">
        <v>1099</v>
      </c>
      <c r="E23" t="n">
        <v>976.3</v>
      </c>
      <c r="F23" t="n">
        <v>426.4</v>
      </c>
      <c r="G23" t="n">
        <v>686.5</v>
      </c>
      <c r="H23" t="n">
        <v>654.4</v>
      </c>
      <c r="I23" t="n">
        <v>212.1</v>
      </c>
      <c r="J23" t="n">
        <v>-202.2</v>
      </c>
      <c r="K23" t="n">
        <v>-53.6</v>
      </c>
      <c r="L23" t="n">
        <v>197.2</v>
      </c>
      <c r="M23" t="n">
        <v>-248.1</v>
      </c>
      <c r="N23" t="n">
        <v>-939.2</v>
      </c>
      <c r="O23" t="n">
        <v>-246.5</v>
      </c>
      <c r="P23" t="n">
        <v>-246.5</v>
      </c>
    </row>
    <row r="24">
      <c r="A24" s="5" t="inlineStr">
        <is>
          <t>Ergebnis nach Steuer</t>
        </is>
      </c>
      <c r="B24" s="5" t="inlineStr">
        <is>
          <t>Earnings after tax</t>
        </is>
      </c>
      <c r="C24" t="n">
        <v>860.6</v>
      </c>
      <c r="D24" t="n">
        <v>1066</v>
      </c>
      <c r="E24" t="n">
        <v>956.3</v>
      </c>
      <c r="F24" t="n">
        <v>418.7</v>
      </c>
      <c r="G24" t="n">
        <v>682.8</v>
      </c>
      <c r="H24" t="n">
        <v>682</v>
      </c>
      <c r="I24" t="n">
        <v>209.2</v>
      </c>
      <c r="J24" t="n">
        <v>-197.3</v>
      </c>
      <c r="K24" t="n">
        <v>-30.6</v>
      </c>
      <c r="L24" t="n">
        <v>208.3</v>
      </c>
      <c r="M24" t="n">
        <v>-234.1</v>
      </c>
      <c r="N24" t="n">
        <v>-938.1</v>
      </c>
      <c r="O24" t="n">
        <v>-244.4</v>
      </c>
      <c r="P24" t="n">
        <v>-244.4</v>
      </c>
    </row>
    <row r="25">
      <c r="A25" s="5" t="inlineStr">
        <is>
          <t>Minderheitenanteil</t>
        </is>
      </c>
      <c r="B25" s="5" t="inlineStr">
        <is>
          <t>Minority Share</t>
        </is>
      </c>
      <c r="C25" t="n">
        <v>-2.7</v>
      </c>
      <c r="D25" t="n">
        <v>-3.5</v>
      </c>
      <c r="E25" t="n">
        <v>-3.6</v>
      </c>
      <c r="F25" t="n">
        <v>-1</v>
      </c>
      <c r="G25" t="n">
        <v>-0.3</v>
      </c>
      <c r="H25" t="inlineStr">
        <is>
          <t>-</t>
        </is>
      </c>
      <c r="I25" t="n">
        <v>1.4</v>
      </c>
      <c r="J25" t="inlineStr">
        <is>
          <t>-</t>
        </is>
      </c>
      <c r="K25" t="n">
        <v>0.2</v>
      </c>
      <c r="L25" t="n">
        <v>2</v>
      </c>
      <c r="M25" t="n">
        <v>1</v>
      </c>
      <c r="N25" t="inlineStr">
        <is>
          <t>-</t>
        </is>
      </c>
      <c r="O25" t="n">
        <v>1.1</v>
      </c>
      <c r="P25" t="n">
        <v>1.1</v>
      </c>
    </row>
    <row r="26">
      <c r="A26" s="5" t="inlineStr">
        <is>
          <t>Jahresüberschuss/-fehlbetrag</t>
        </is>
      </c>
      <c r="B26" s="5" t="inlineStr">
        <is>
          <t>Net Profit</t>
        </is>
      </c>
      <c r="C26" t="n">
        <v>857.9</v>
      </c>
      <c r="D26" t="n">
        <v>1063</v>
      </c>
      <c r="E26" t="n">
        <v>952.7</v>
      </c>
      <c r="F26" t="n">
        <v>418.7</v>
      </c>
      <c r="G26" t="n">
        <v>682.5</v>
      </c>
      <c r="H26" t="n">
        <v>682</v>
      </c>
      <c r="I26" t="n">
        <v>210.6</v>
      </c>
      <c r="J26" t="n">
        <v>-197.3</v>
      </c>
      <c r="K26" t="n">
        <v>-30.4</v>
      </c>
      <c r="L26" t="n">
        <v>210.3</v>
      </c>
      <c r="M26" t="n">
        <v>-233.1</v>
      </c>
      <c r="N26" t="n">
        <v>-938.1</v>
      </c>
      <c r="O26" t="n">
        <v>-73.8</v>
      </c>
      <c r="P26" t="n">
        <v>-73.8</v>
      </c>
    </row>
    <row r="27">
      <c r="A27" s="5" t="inlineStr">
        <is>
          <t>Summe Umlaufvermögen</t>
        </is>
      </c>
      <c r="B27" s="5" t="inlineStr">
        <is>
          <t>Current Assets</t>
        </is>
      </c>
      <c r="C27" t="n">
        <v>308</v>
      </c>
      <c r="D27" t="n">
        <v>258.6</v>
      </c>
      <c r="E27" t="n">
        <v>266.2</v>
      </c>
      <c r="F27" t="n">
        <v>172.8</v>
      </c>
      <c r="G27" t="n">
        <v>458.4</v>
      </c>
      <c r="H27" t="n">
        <v>413.4</v>
      </c>
      <c r="I27" t="n">
        <v>615.8</v>
      </c>
      <c r="J27" t="n">
        <v>328.1</v>
      </c>
      <c r="K27" t="n">
        <v>423.2</v>
      </c>
      <c r="L27" t="n">
        <v>467.3</v>
      </c>
      <c r="M27" t="n">
        <v>563.3</v>
      </c>
      <c r="N27" t="n">
        <v>661.2</v>
      </c>
      <c r="O27" t="n">
        <v>719.6</v>
      </c>
      <c r="P27" t="n">
        <v>719.6</v>
      </c>
    </row>
    <row r="28">
      <c r="A28" s="5" t="inlineStr">
        <is>
          <t>Summe Anlagevermögen</t>
        </is>
      </c>
      <c r="B28" s="5" t="inlineStr">
        <is>
          <t>Fixed Assets</t>
        </is>
      </c>
      <c r="C28" t="n">
        <v>9775</v>
      </c>
      <c r="D28" t="n">
        <v>8910</v>
      </c>
      <c r="E28" t="n">
        <v>7669</v>
      </c>
      <c r="F28" t="n">
        <v>5936</v>
      </c>
      <c r="G28" t="n">
        <v>5106</v>
      </c>
      <c r="H28" t="n">
        <v>4400</v>
      </c>
      <c r="I28" t="n">
        <v>3636</v>
      </c>
      <c r="J28" t="n">
        <v>4319</v>
      </c>
      <c r="K28" t="n">
        <v>4771</v>
      </c>
      <c r="L28" t="n">
        <v>4830</v>
      </c>
      <c r="M28" t="n">
        <v>4956</v>
      </c>
      <c r="N28" t="n">
        <v>4452</v>
      </c>
      <c r="O28" t="n">
        <v>4905</v>
      </c>
      <c r="P28" t="n">
        <v>4905</v>
      </c>
    </row>
    <row r="29">
      <c r="A29" s="5" t="inlineStr">
        <is>
          <t>Summe Aktiva</t>
        </is>
      </c>
      <c r="B29" s="5" t="inlineStr">
        <is>
          <t>Total Assets</t>
        </is>
      </c>
      <c r="C29" t="n">
        <v>10083</v>
      </c>
      <c r="D29" t="n">
        <v>9169</v>
      </c>
      <c r="E29" t="n">
        <v>7935</v>
      </c>
      <c r="F29" t="n">
        <v>6109</v>
      </c>
      <c r="G29" t="n">
        <v>5565</v>
      </c>
      <c r="H29" t="n">
        <v>4814</v>
      </c>
      <c r="I29" t="n">
        <v>4252</v>
      </c>
      <c r="J29" t="n">
        <v>4647</v>
      </c>
      <c r="K29" t="n">
        <v>5194</v>
      </c>
      <c r="L29" t="n">
        <v>5298</v>
      </c>
      <c r="M29" t="n">
        <v>5519</v>
      </c>
      <c r="N29" t="n">
        <v>5113</v>
      </c>
      <c r="O29" t="n">
        <v>5625</v>
      </c>
      <c r="P29" t="n">
        <v>5625</v>
      </c>
    </row>
    <row r="30">
      <c r="A30" s="5" t="inlineStr">
        <is>
          <t>Summe kurzfristiges Fremdkapital</t>
        </is>
      </c>
      <c r="B30" s="5" t="inlineStr">
        <is>
          <t>Short-Term Debt</t>
        </is>
      </c>
      <c r="C30" t="n">
        <v>305.5</v>
      </c>
      <c r="D30" t="n">
        <v>305.1</v>
      </c>
      <c r="E30" t="n">
        <v>252.8</v>
      </c>
      <c r="F30" t="n">
        <v>261.7</v>
      </c>
      <c r="G30" t="n">
        <v>235.9</v>
      </c>
      <c r="H30" t="n">
        <v>377</v>
      </c>
      <c r="I30" t="n">
        <v>180.5</v>
      </c>
      <c r="J30" t="n">
        <v>278.5</v>
      </c>
      <c r="K30" t="n">
        <v>273.4</v>
      </c>
      <c r="L30" t="n">
        <v>327.4</v>
      </c>
      <c r="M30" t="n">
        <v>649.9</v>
      </c>
      <c r="N30" t="n">
        <v>425.8</v>
      </c>
      <c r="O30" t="n">
        <v>549</v>
      </c>
      <c r="P30" t="n">
        <v>549</v>
      </c>
    </row>
    <row r="31">
      <c r="A31" s="5" t="inlineStr">
        <is>
          <t>Summe langfristiges Fremdkapital</t>
        </is>
      </c>
      <c r="B31" s="5" t="inlineStr">
        <is>
          <t>Long-Term Debt</t>
        </is>
      </c>
      <c r="C31" t="n">
        <v>2100</v>
      </c>
      <c r="D31" t="n">
        <v>2300</v>
      </c>
      <c r="E31" t="n">
        <v>2098</v>
      </c>
      <c r="F31" t="n">
        <v>1666</v>
      </c>
      <c r="G31" t="n">
        <v>1841</v>
      </c>
      <c r="H31" t="n">
        <v>1548</v>
      </c>
      <c r="I31" t="n">
        <v>1726</v>
      </c>
      <c r="J31" t="n">
        <v>2132</v>
      </c>
      <c r="K31" t="n">
        <v>2363</v>
      </c>
      <c r="L31" t="n">
        <v>2261</v>
      </c>
      <c r="M31" t="n">
        <v>2276</v>
      </c>
      <c r="N31" t="n">
        <v>2678</v>
      </c>
      <c r="O31" t="n">
        <v>2086</v>
      </c>
      <c r="P31" t="n">
        <v>2086</v>
      </c>
    </row>
    <row r="32">
      <c r="A32" s="5" t="inlineStr">
        <is>
          <t>Summe Fremdkapital</t>
        </is>
      </c>
      <c r="B32" s="5" t="inlineStr">
        <is>
          <t>Total Liabilities</t>
        </is>
      </c>
      <c r="C32" t="n">
        <v>2405</v>
      </c>
      <c r="D32" t="n">
        <v>2605</v>
      </c>
      <c r="E32" t="n">
        <v>2351</v>
      </c>
      <c r="F32" t="n">
        <v>1928</v>
      </c>
      <c r="G32" t="n">
        <v>2076</v>
      </c>
      <c r="H32" t="n">
        <v>1925</v>
      </c>
      <c r="I32" t="n">
        <v>1907</v>
      </c>
      <c r="J32" t="n">
        <v>2411</v>
      </c>
      <c r="K32" t="n">
        <v>2636</v>
      </c>
      <c r="L32" t="n">
        <v>2589</v>
      </c>
      <c r="M32" t="n">
        <v>2926</v>
      </c>
      <c r="N32" t="n">
        <v>3104</v>
      </c>
      <c r="O32" t="n">
        <v>2635</v>
      </c>
      <c r="P32" t="n">
        <v>2635</v>
      </c>
    </row>
    <row r="33">
      <c r="A33" s="5" t="inlineStr">
        <is>
          <t>Minderheitenanteil</t>
        </is>
      </c>
      <c r="B33" s="5" t="inlineStr">
        <is>
          <t>Minority Share</t>
        </is>
      </c>
      <c r="C33" t="inlineStr">
        <is>
          <t>-</t>
        </is>
      </c>
      <c r="D33" t="inlineStr">
        <is>
          <t>-</t>
        </is>
      </c>
      <c r="E33" t="n">
        <v>-1.2</v>
      </c>
      <c r="F33" t="n">
        <v>-1.2</v>
      </c>
      <c r="G33" t="n">
        <v>-1.8</v>
      </c>
      <c r="H33" t="inlineStr">
        <is>
          <t>-</t>
        </is>
      </c>
      <c r="I33" t="n">
        <v>0.2</v>
      </c>
      <c r="J33" t="n">
        <v>1.6</v>
      </c>
      <c r="K33" t="n">
        <v>2.2</v>
      </c>
      <c r="L33" t="n">
        <v>-1.3</v>
      </c>
      <c r="M33" t="n">
        <v>0.7</v>
      </c>
      <c r="N33" t="n">
        <v>1.7</v>
      </c>
      <c r="O33" t="n">
        <v>0.7</v>
      </c>
      <c r="P33" t="n">
        <v>0.7</v>
      </c>
    </row>
    <row r="34">
      <c r="A34" s="5" t="inlineStr">
        <is>
          <t>Summe Eigenkapital</t>
        </is>
      </c>
      <c r="B34" s="5" t="inlineStr">
        <is>
          <t>Equity</t>
        </is>
      </c>
      <c r="C34" t="n">
        <v>7678</v>
      </c>
      <c r="D34" t="n">
        <v>6564</v>
      </c>
      <c r="E34" t="n">
        <v>5585</v>
      </c>
      <c r="F34" t="n">
        <v>4182</v>
      </c>
      <c r="G34" t="n">
        <v>3490</v>
      </c>
      <c r="H34" t="n">
        <v>2889</v>
      </c>
      <c r="I34" t="n">
        <v>2345</v>
      </c>
      <c r="J34" t="n">
        <v>2235</v>
      </c>
      <c r="K34" t="n">
        <v>2556</v>
      </c>
      <c r="L34" t="n">
        <v>2710</v>
      </c>
      <c r="M34" t="n">
        <v>2593</v>
      </c>
      <c r="N34" t="n">
        <v>2008</v>
      </c>
      <c r="O34" t="n">
        <v>2989</v>
      </c>
      <c r="P34" t="n">
        <v>2989</v>
      </c>
    </row>
    <row r="35">
      <c r="A35" s="5" t="inlineStr">
        <is>
          <t>Summe Passiva</t>
        </is>
      </c>
      <c r="B35" s="5" t="inlineStr">
        <is>
          <t>Liabilities &amp; Shareholder Equity</t>
        </is>
      </c>
      <c r="C35" t="n">
        <v>10083</v>
      </c>
      <c r="D35" t="n">
        <v>9169</v>
      </c>
      <c r="E35" t="n">
        <v>7935</v>
      </c>
      <c r="F35" t="n">
        <v>6109</v>
      </c>
      <c r="G35" t="n">
        <v>5565</v>
      </c>
      <c r="H35" t="n">
        <v>4814</v>
      </c>
      <c r="I35" t="n">
        <v>4252</v>
      </c>
      <c r="J35" t="n">
        <v>4647</v>
      </c>
      <c r="K35" t="n">
        <v>5194</v>
      </c>
      <c r="L35" t="n">
        <v>5298</v>
      </c>
      <c r="M35" t="n">
        <v>5519</v>
      </c>
      <c r="N35" t="n">
        <v>5113</v>
      </c>
      <c r="O35" t="n">
        <v>5625</v>
      </c>
      <c r="P35" t="n">
        <v>5625</v>
      </c>
    </row>
    <row r="36">
      <c r="A36" s="5" t="inlineStr">
        <is>
          <t>Mio.Aktien im Umlauf</t>
        </is>
      </c>
      <c r="B36" s="5" t="inlineStr">
        <is>
          <t>Million shares outstanding</t>
        </is>
      </c>
      <c r="C36" t="n">
        <v>1097</v>
      </c>
      <c r="D36" t="n">
        <v>1014</v>
      </c>
      <c r="E36" t="n">
        <v>1003</v>
      </c>
      <c r="F36" t="n">
        <v>830.16</v>
      </c>
      <c r="G36" t="n">
        <v>747.71</v>
      </c>
      <c r="H36" t="n">
        <v>742.2</v>
      </c>
      <c r="I36" t="n">
        <v>742.2</v>
      </c>
      <c r="J36" t="n">
        <v>742.1</v>
      </c>
      <c r="K36" t="n">
        <v>741.5</v>
      </c>
      <c r="L36" t="n">
        <v>741.5</v>
      </c>
      <c r="M36" t="n">
        <v>734.3</v>
      </c>
      <c r="N36" t="n">
        <v>436.7</v>
      </c>
      <c r="O36" t="n">
        <v>436.1</v>
      </c>
      <c r="P36" t="n">
        <v>436.1</v>
      </c>
    </row>
    <row r="37">
      <c r="A37" s="5" t="inlineStr">
        <is>
          <t>Gezeichnetes Kapital (in Mio.)</t>
        </is>
      </c>
      <c r="B37" s="5" t="inlineStr">
        <is>
          <t>Subscribed Capital in M</t>
        </is>
      </c>
      <c r="C37" t="n">
        <v>109.6</v>
      </c>
      <c r="D37" t="n">
        <v>101.3</v>
      </c>
      <c r="E37" t="n">
        <v>100.3</v>
      </c>
      <c r="F37" t="n">
        <v>83</v>
      </c>
      <c r="G37" t="n">
        <v>74.7</v>
      </c>
      <c r="H37" t="n">
        <v>74.2</v>
      </c>
      <c r="I37" t="n">
        <v>74.2</v>
      </c>
      <c r="J37" t="n">
        <v>74.2</v>
      </c>
      <c r="K37" t="n">
        <v>74.2</v>
      </c>
      <c r="L37" t="n">
        <v>74.2</v>
      </c>
      <c r="M37" t="n">
        <v>73.5</v>
      </c>
      <c r="N37" t="n">
        <v>118.3</v>
      </c>
      <c r="O37" t="n">
        <v>118.1</v>
      </c>
      <c r="P37" t="n">
        <v>118.1</v>
      </c>
    </row>
    <row r="38">
      <c r="A38" s="5" t="inlineStr">
        <is>
          <t>Ergebnis je Aktie (brutto)</t>
        </is>
      </c>
      <c r="B38" s="5" t="inlineStr">
        <is>
          <t>Earnings per share</t>
        </is>
      </c>
      <c r="C38" t="n">
        <v>0.82</v>
      </c>
      <c r="D38" t="n">
        <v>1.08</v>
      </c>
      <c r="E38" t="n">
        <v>0.97</v>
      </c>
      <c r="F38" t="n">
        <v>0.51</v>
      </c>
      <c r="G38" t="n">
        <v>0.92</v>
      </c>
      <c r="H38" t="n">
        <v>0.88</v>
      </c>
      <c r="I38" t="n">
        <v>0.29</v>
      </c>
      <c r="J38" t="n">
        <v>-0.27</v>
      </c>
      <c r="K38" t="n">
        <v>-0.07000000000000001</v>
      </c>
      <c r="L38" t="n">
        <v>0.27</v>
      </c>
      <c r="M38" t="n">
        <v>-0.34</v>
      </c>
      <c r="N38" t="n">
        <v>-2.15</v>
      </c>
      <c r="O38" t="n">
        <v>-0.57</v>
      </c>
      <c r="P38" t="n">
        <v>-0.57</v>
      </c>
    </row>
    <row r="39">
      <c r="A39" s="5" t="inlineStr">
        <is>
          <t>Ergebnis je Aktie (unverwässert)</t>
        </is>
      </c>
      <c r="B39" s="5" t="inlineStr">
        <is>
          <t>Basic Earnings per share</t>
        </is>
      </c>
      <c r="C39" t="n">
        <v>0.79</v>
      </c>
      <c r="D39" t="n">
        <v>1.05</v>
      </c>
      <c r="E39" t="n">
        <v>0.99</v>
      </c>
      <c r="F39" t="n">
        <v>0.54</v>
      </c>
      <c r="G39" t="n">
        <v>0.92</v>
      </c>
      <c r="H39" t="n">
        <v>0.92</v>
      </c>
      <c r="I39" t="n">
        <v>0.28</v>
      </c>
      <c r="J39" t="n">
        <v>-0.27</v>
      </c>
      <c r="K39" t="n">
        <v>-0.04</v>
      </c>
      <c r="L39" t="n">
        <v>0.29</v>
      </c>
      <c r="M39" t="n">
        <v>-0.41</v>
      </c>
      <c r="N39" t="n">
        <v>-3.12</v>
      </c>
      <c r="O39" t="n">
        <v>-0.16</v>
      </c>
      <c r="P39" t="n">
        <v>-0.16</v>
      </c>
    </row>
    <row r="40">
      <c r="A40" s="5" t="inlineStr">
        <is>
          <t>Ergebnis je Aktie (verwässert)</t>
        </is>
      </c>
      <c r="B40" s="5" t="inlineStr">
        <is>
          <t>Diluted Earnings per share</t>
        </is>
      </c>
      <c r="C40" t="n">
        <v>0.79</v>
      </c>
      <c r="D40" t="n">
        <v>1.05</v>
      </c>
      <c r="E40" t="n">
        <v>0.98</v>
      </c>
      <c r="F40" t="n">
        <v>0.54</v>
      </c>
      <c r="G40" t="n">
        <v>0.92</v>
      </c>
      <c r="H40" t="n">
        <v>0.92</v>
      </c>
      <c r="I40" t="n">
        <v>0.28</v>
      </c>
      <c r="J40" t="n">
        <v>-0.27</v>
      </c>
      <c r="K40" t="n">
        <v>-0.04</v>
      </c>
      <c r="L40" t="n">
        <v>0.29</v>
      </c>
      <c r="M40" t="n">
        <v>-0.41</v>
      </c>
      <c r="N40" t="n">
        <v>-3.12</v>
      </c>
      <c r="O40" t="n">
        <v>-0.16</v>
      </c>
      <c r="P40" t="n">
        <v>-0.16</v>
      </c>
    </row>
    <row r="41">
      <c r="A41" s="5" t="inlineStr">
        <is>
          <t>Dividende je Aktie</t>
        </is>
      </c>
      <c r="B41" s="5" t="inlineStr">
        <is>
          <t>Dividend per share</t>
        </is>
      </c>
      <c r="C41" t="n">
        <v>0.21</v>
      </c>
      <c r="D41" t="n">
        <v>0.19</v>
      </c>
      <c r="E41" t="n">
        <v>0.17</v>
      </c>
      <c r="F41" t="n">
        <v>0.16</v>
      </c>
      <c r="G41" t="n">
        <v>0.16</v>
      </c>
      <c r="H41" t="n">
        <v>0.15</v>
      </c>
      <c r="I41" t="n">
        <v>0.15</v>
      </c>
      <c r="J41" t="n">
        <v>0.15</v>
      </c>
      <c r="K41" t="n">
        <v>0.15</v>
      </c>
      <c r="L41" t="n">
        <v>0.14</v>
      </c>
      <c r="M41" t="n">
        <v>0.14</v>
      </c>
      <c r="N41" t="n">
        <v>0.14</v>
      </c>
      <c r="O41" t="n">
        <v>0.23</v>
      </c>
      <c r="P41" t="n">
        <v>0.23</v>
      </c>
    </row>
    <row r="42">
      <c r="A42" s="5" t="inlineStr">
        <is>
          <t>Dividendenausschüttung in Mio</t>
        </is>
      </c>
      <c r="B42" s="5" t="inlineStr">
        <is>
          <t>Dividend Payment in M</t>
        </is>
      </c>
      <c r="C42" t="n">
        <v>212.6</v>
      </c>
      <c r="D42" t="n">
        <v>169.9</v>
      </c>
      <c r="E42" t="n">
        <v>145.7</v>
      </c>
      <c r="F42" t="n">
        <v>118.5</v>
      </c>
      <c r="G42" t="n">
        <v>113.1</v>
      </c>
      <c r="H42" t="n">
        <v>109.8</v>
      </c>
      <c r="I42" t="n">
        <v>109.7</v>
      </c>
      <c r="J42" t="n">
        <v>109.7</v>
      </c>
      <c r="K42" t="inlineStr">
        <is>
          <t>-</t>
        </is>
      </c>
      <c r="L42" t="inlineStr">
        <is>
          <t>-</t>
        </is>
      </c>
      <c r="M42" t="inlineStr">
        <is>
          <t>-</t>
        </is>
      </c>
      <c r="N42" t="inlineStr">
        <is>
          <t>-</t>
        </is>
      </c>
      <c r="O42" t="inlineStr">
        <is>
          <t>-</t>
        </is>
      </c>
      <c r="P42" t="inlineStr">
        <is>
          <t>-</t>
        </is>
      </c>
    </row>
    <row r="43">
      <c r="A43" s="5" t="inlineStr">
        <is>
          <t>Umsatz</t>
        </is>
      </c>
      <c r="B43" s="5" t="inlineStr">
        <is>
          <t>Revenue</t>
        </is>
      </c>
      <c r="C43" t="n">
        <v>0.39</v>
      </c>
      <c r="D43" t="n">
        <v>0.36</v>
      </c>
      <c r="E43" t="n">
        <v>0.33</v>
      </c>
      <c r="F43" t="n">
        <v>0.34</v>
      </c>
      <c r="G43" t="n">
        <v>0.33</v>
      </c>
      <c r="H43" t="n">
        <v>0.39</v>
      </c>
      <c r="I43" t="n">
        <v>0.46</v>
      </c>
      <c r="J43" t="n">
        <v>0.5</v>
      </c>
      <c r="K43" t="n">
        <v>0.54</v>
      </c>
      <c r="L43" t="n">
        <v>0.58</v>
      </c>
      <c r="M43" t="n">
        <v>0.5</v>
      </c>
      <c r="N43" t="n">
        <v>0.95</v>
      </c>
      <c r="O43" t="n">
        <v>0.79</v>
      </c>
      <c r="P43" t="n">
        <v>0.79</v>
      </c>
    </row>
    <row r="44">
      <c r="A44" s="5" t="inlineStr">
        <is>
          <t>Buchwert je Aktie</t>
        </is>
      </c>
      <c r="B44" s="5" t="inlineStr">
        <is>
          <t>Book value per share</t>
        </is>
      </c>
      <c r="C44" t="n">
        <v>7</v>
      </c>
      <c r="D44" t="n">
        <v>6.48</v>
      </c>
      <c r="E44" t="n">
        <v>5.57</v>
      </c>
      <c r="F44" t="n">
        <v>5.04</v>
      </c>
      <c r="G44" t="n">
        <v>4.67</v>
      </c>
      <c r="H44" t="n">
        <v>3.89</v>
      </c>
      <c r="I44" t="n">
        <v>3.16</v>
      </c>
      <c r="J44" t="n">
        <v>3.01</v>
      </c>
      <c r="K44" t="n">
        <v>3.45</v>
      </c>
      <c r="L44" t="n">
        <v>3.66</v>
      </c>
      <c r="M44" t="n">
        <v>3.53</v>
      </c>
      <c r="N44" t="n">
        <v>4.6</v>
      </c>
      <c r="O44" t="n">
        <v>6.85</v>
      </c>
      <c r="P44" t="n">
        <v>6.85</v>
      </c>
    </row>
    <row r="45">
      <c r="A45" s="5" t="inlineStr">
        <is>
          <t>Cashflow je Aktie</t>
        </is>
      </c>
      <c r="B45" s="5" t="inlineStr">
        <is>
          <t>Cashflow per share</t>
        </is>
      </c>
      <c r="C45" t="n">
        <v>0.19</v>
      </c>
      <c r="D45" t="n">
        <v>0.2</v>
      </c>
      <c r="E45" t="n">
        <v>-0.02</v>
      </c>
      <c r="F45" t="n">
        <v>0.12</v>
      </c>
      <c r="G45" t="n">
        <v>0.12</v>
      </c>
      <c r="H45" t="n">
        <v>0.17</v>
      </c>
      <c r="I45" t="n">
        <v>0.17</v>
      </c>
      <c r="J45" t="n">
        <v>0.14</v>
      </c>
      <c r="K45" t="n">
        <v>0.17</v>
      </c>
      <c r="L45" t="n">
        <v>0.14</v>
      </c>
      <c r="M45" t="n">
        <v>0.11</v>
      </c>
      <c r="N45" t="n">
        <v>0.03</v>
      </c>
      <c r="O45" t="n">
        <v>0.04</v>
      </c>
      <c r="P45" t="n">
        <v>0.04</v>
      </c>
    </row>
    <row r="46">
      <c r="A46" s="5" t="inlineStr">
        <is>
          <t>Bilanzsumme je Aktie</t>
        </is>
      </c>
      <c r="B46" s="5" t="inlineStr">
        <is>
          <t>Total assets per share</t>
        </is>
      </c>
      <c r="C46" t="n">
        <v>9.19</v>
      </c>
      <c r="D46" t="n">
        <v>9.050000000000001</v>
      </c>
      <c r="E46" t="n">
        <v>7.91</v>
      </c>
      <c r="F46" t="n">
        <v>7.36</v>
      </c>
      <c r="G46" t="n">
        <v>7.44</v>
      </c>
      <c r="H46" t="n">
        <v>6.49</v>
      </c>
      <c r="I46" t="n">
        <v>5.73</v>
      </c>
      <c r="J46" t="n">
        <v>6.26</v>
      </c>
      <c r="K46" t="n">
        <v>7</v>
      </c>
      <c r="L46" t="n">
        <v>7.14</v>
      </c>
      <c r="M46" t="n">
        <v>7.52</v>
      </c>
      <c r="N46" t="n">
        <v>11.71</v>
      </c>
      <c r="O46" t="n">
        <v>12.9</v>
      </c>
      <c r="P46" t="n">
        <v>12.9</v>
      </c>
    </row>
    <row r="47">
      <c r="A47" s="5" t="inlineStr">
        <is>
          <t>Personal am Ende des Jahres</t>
        </is>
      </c>
      <c r="B47" s="5" t="inlineStr">
        <is>
          <t>Staff at the end of year</t>
        </is>
      </c>
      <c r="C47" t="n">
        <v>323</v>
      </c>
      <c r="D47" t="n">
        <v>308</v>
      </c>
      <c r="E47" t="n">
        <v>293</v>
      </c>
      <c r="F47" t="n">
        <v>285</v>
      </c>
      <c r="G47" t="n">
        <v>270</v>
      </c>
      <c r="H47" t="n">
        <v>253</v>
      </c>
      <c r="I47" t="n">
        <v>238</v>
      </c>
      <c r="J47" t="n">
        <v>252</v>
      </c>
      <c r="K47" t="n">
        <v>276</v>
      </c>
      <c r="L47" t="n">
        <v>294</v>
      </c>
      <c r="M47" t="n">
        <v>318</v>
      </c>
      <c r="N47" t="n">
        <v>348</v>
      </c>
      <c r="O47" t="n">
        <v>454</v>
      </c>
      <c r="P47" t="n">
        <v>454</v>
      </c>
    </row>
    <row r="48">
      <c r="A48" s="5" t="inlineStr">
        <is>
          <t>Personalaufwand in Mio. GBP</t>
        </is>
      </c>
      <c r="B48" s="5" t="inlineStr"/>
      <c r="C48" t="n">
        <v>58.7</v>
      </c>
      <c r="D48" t="n">
        <v>52</v>
      </c>
      <c r="E48" t="n">
        <v>49.5</v>
      </c>
      <c r="F48" t="n">
        <v>41</v>
      </c>
      <c r="G48" t="n">
        <v>33.2</v>
      </c>
      <c r="H48" t="n">
        <v>33.4</v>
      </c>
      <c r="I48" t="n">
        <v>27.8</v>
      </c>
      <c r="J48" t="n">
        <v>29.3</v>
      </c>
      <c r="K48" t="n">
        <v>33.1</v>
      </c>
      <c r="L48" t="n">
        <v>37.9</v>
      </c>
      <c r="M48" t="n">
        <v>37.2</v>
      </c>
      <c r="N48" t="n">
        <v>33.7</v>
      </c>
      <c r="O48" t="n">
        <v>44.4</v>
      </c>
      <c r="P48" t="n">
        <v>44.4</v>
      </c>
    </row>
    <row r="49">
      <c r="A49" s="5" t="inlineStr">
        <is>
          <t>Aufwand je Mitarbeiter in GBP</t>
        </is>
      </c>
      <c r="B49" s="5" t="inlineStr"/>
      <c r="C49" t="n">
        <v>181734</v>
      </c>
      <c r="D49" t="n">
        <v>168831</v>
      </c>
      <c r="E49" t="n">
        <v>168942</v>
      </c>
      <c r="F49" t="n">
        <v>143860</v>
      </c>
      <c r="G49" t="n">
        <v>122963</v>
      </c>
      <c r="H49" t="n">
        <v>132016</v>
      </c>
      <c r="I49" t="n">
        <v>116807</v>
      </c>
      <c r="J49" t="n">
        <v>116270</v>
      </c>
      <c r="K49" t="n">
        <v>119928</v>
      </c>
      <c r="L49" t="n">
        <v>128912</v>
      </c>
      <c r="M49" t="n">
        <v>116981</v>
      </c>
      <c r="N49" t="n">
        <v>96839</v>
      </c>
      <c r="O49" t="n">
        <v>97797</v>
      </c>
      <c r="P49" t="n">
        <v>97797</v>
      </c>
    </row>
    <row r="50">
      <c r="A50" s="5" t="inlineStr">
        <is>
          <t>Umsatz je Aktie</t>
        </is>
      </c>
      <c r="B50" s="5" t="inlineStr">
        <is>
          <t>Revenue per share</t>
        </is>
      </c>
      <c r="C50" t="n">
        <v>1340000</v>
      </c>
      <c r="D50" t="n">
        <v>1200000</v>
      </c>
      <c r="E50" t="n">
        <v>1140000</v>
      </c>
      <c r="F50" t="n">
        <v>994737</v>
      </c>
      <c r="G50" t="n">
        <v>920370</v>
      </c>
      <c r="H50" t="n">
        <v>1150000</v>
      </c>
      <c r="I50" t="n">
        <v>1430000</v>
      </c>
      <c r="J50" t="n">
        <v>1470000</v>
      </c>
      <c r="K50" t="n">
        <v>1450000</v>
      </c>
      <c r="L50" t="n">
        <v>1470000</v>
      </c>
      <c r="M50" t="n">
        <v>1150000</v>
      </c>
      <c r="N50" t="n">
        <v>1190000</v>
      </c>
      <c r="O50" t="n">
        <v>755066</v>
      </c>
      <c r="P50" t="n">
        <v>755066</v>
      </c>
    </row>
    <row r="51">
      <c r="A51" s="5" t="inlineStr">
        <is>
          <t>Bruttoergebnis je Mitarbeiter in GBP</t>
        </is>
      </c>
      <c r="B51" s="5" t="inlineStr"/>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Gewinn je Mitarbeiter in GBP</t>
        </is>
      </c>
      <c r="B52" s="5" t="inlineStr"/>
      <c r="C52" t="n">
        <v>2660000</v>
      </c>
      <c r="D52" t="n">
        <v>3450000</v>
      </c>
      <c r="E52" t="n">
        <v>3250000</v>
      </c>
      <c r="F52" t="n">
        <v>1470000</v>
      </c>
      <c r="G52" t="n">
        <v>2530000</v>
      </c>
      <c r="H52" t="n">
        <v>2700000</v>
      </c>
      <c r="I52" t="n">
        <v>884874</v>
      </c>
      <c r="J52" t="n">
        <v>-782937</v>
      </c>
      <c r="K52" t="n">
        <v>-110145</v>
      </c>
      <c r="L52" t="n">
        <v>715306</v>
      </c>
      <c r="M52" t="n">
        <v>-733019</v>
      </c>
      <c r="N52" t="n">
        <v>-2700000</v>
      </c>
      <c r="O52" t="n">
        <v>-162555</v>
      </c>
      <c r="P52" t="n">
        <v>-162555</v>
      </c>
    </row>
    <row r="53">
      <c r="A53" s="5" t="inlineStr">
        <is>
          <t>KGV (Kurs/Gewinn)</t>
        </is>
      </c>
      <c r="B53" s="5" t="inlineStr">
        <is>
          <t>PE (price/earnings)</t>
        </is>
      </c>
      <c r="C53" t="n">
        <v>11.3</v>
      </c>
      <c r="D53" t="n">
        <v>5.6</v>
      </c>
      <c r="E53" t="n">
        <v>6</v>
      </c>
      <c r="F53" t="n">
        <v>8.5</v>
      </c>
      <c r="G53" t="n">
        <v>4.7</v>
      </c>
      <c r="H53" t="n">
        <v>4</v>
      </c>
      <c r="I53" t="n">
        <v>11.9</v>
      </c>
      <c r="J53" t="inlineStr">
        <is>
          <t>-</t>
        </is>
      </c>
      <c r="K53" t="inlineStr">
        <is>
          <t>-</t>
        </is>
      </c>
      <c r="L53" t="n">
        <v>9.9</v>
      </c>
      <c r="M53" t="inlineStr">
        <is>
          <t>-</t>
        </is>
      </c>
      <c r="N53" t="inlineStr">
        <is>
          <t>-</t>
        </is>
      </c>
      <c r="O53" t="inlineStr">
        <is>
          <t>-</t>
        </is>
      </c>
      <c r="P53" t="inlineStr">
        <is>
          <t>-</t>
        </is>
      </c>
    </row>
    <row r="54">
      <c r="A54" s="5" t="inlineStr">
        <is>
          <t>KUV (Kurs/Umsatz)</t>
        </is>
      </c>
      <c r="B54" s="5" t="inlineStr">
        <is>
          <t>PS (price/sales)</t>
        </is>
      </c>
      <c r="C54" t="n">
        <v>22.75</v>
      </c>
      <c r="D54" t="n">
        <v>16.18</v>
      </c>
      <c r="E54" t="n">
        <v>17.59</v>
      </c>
      <c r="F54" t="n">
        <v>13.41</v>
      </c>
      <c r="G54" t="n">
        <v>12.91</v>
      </c>
      <c r="H54" t="n">
        <v>9.470000000000001</v>
      </c>
      <c r="I54" t="n">
        <v>7.3</v>
      </c>
      <c r="J54" t="n">
        <v>4.94</v>
      </c>
      <c r="K54" t="n">
        <v>3.87</v>
      </c>
      <c r="L54" t="n">
        <v>4.89</v>
      </c>
      <c r="M54" t="n">
        <v>6.93</v>
      </c>
      <c r="N54" t="n">
        <v>2.6</v>
      </c>
      <c r="O54" t="n">
        <v>5.98</v>
      </c>
      <c r="P54" t="n">
        <v>5.98</v>
      </c>
    </row>
    <row r="55">
      <c r="A55" s="5" t="inlineStr">
        <is>
          <t>KBV (Kurs/Buchwert)</t>
        </is>
      </c>
      <c r="B55" s="5" t="inlineStr">
        <is>
          <t>PB (price/book value)</t>
        </is>
      </c>
      <c r="C55" t="n">
        <v>1.28</v>
      </c>
      <c r="D55" t="n">
        <v>0.91</v>
      </c>
      <c r="E55" t="n">
        <v>1.05</v>
      </c>
      <c r="F55" t="n">
        <v>0.91</v>
      </c>
      <c r="G55" t="n">
        <v>0.92</v>
      </c>
      <c r="H55" t="n">
        <v>0.95</v>
      </c>
      <c r="I55" t="n">
        <v>1.06</v>
      </c>
      <c r="J55" t="n">
        <v>0.82</v>
      </c>
      <c r="K55" t="n">
        <v>0.61</v>
      </c>
      <c r="L55" t="n">
        <v>0.78</v>
      </c>
      <c r="M55" t="n">
        <v>0.98</v>
      </c>
      <c r="N55" t="n">
        <v>0.54</v>
      </c>
      <c r="O55" t="n">
        <v>0.6899999999999999</v>
      </c>
      <c r="P55" t="n">
        <v>0.6899999999999999</v>
      </c>
    </row>
    <row r="56">
      <c r="A56" s="5" t="inlineStr">
        <is>
          <t>KCV (Kurs/Cashflow)</t>
        </is>
      </c>
      <c r="B56" s="5" t="inlineStr">
        <is>
          <t>PC (price/cashflow)</t>
        </is>
      </c>
      <c r="C56" t="n">
        <v>46.78</v>
      </c>
      <c r="D56" t="n">
        <v>29.8</v>
      </c>
      <c r="E56" t="n">
        <v>-242.26</v>
      </c>
      <c r="F56" t="n">
        <v>37.57</v>
      </c>
      <c r="G56" t="n">
        <v>36.58</v>
      </c>
      <c r="H56" t="n">
        <v>22.33</v>
      </c>
      <c r="I56" t="n">
        <v>19.34</v>
      </c>
      <c r="J56" t="n">
        <v>17.11</v>
      </c>
      <c r="K56" t="n">
        <v>12.48</v>
      </c>
      <c r="L56" t="n">
        <v>19.89</v>
      </c>
      <c r="M56" t="n">
        <v>31.95</v>
      </c>
      <c r="N56" t="n">
        <v>81.09999999999999</v>
      </c>
      <c r="O56" t="n">
        <v>105.65</v>
      </c>
      <c r="P56" t="n">
        <v>105.65</v>
      </c>
    </row>
    <row r="57">
      <c r="A57" s="5" t="inlineStr">
        <is>
          <t>Dividendenrendite in %</t>
        </is>
      </c>
      <c r="B57" s="5" t="inlineStr">
        <is>
          <t>Dividend Yield in %</t>
        </is>
      </c>
      <c r="C57" t="n">
        <v>2.31</v>
      </c>
      <c r="D57" t="n">
        <v>3.19</v>
      </c>
      <c r="E57" t="n">
        <v>2.83</v>
      </c>
      <c r="F57" t="n">
        <v>3.58</v>
      </c>
      <c r="G57" t="n">
        <v>3.73</v>
      </c>
      <c r="H57" t="n">
        <v>4.05</v>
      </c>
      <c r="I57" t="n">
        <v>4.49</v>
      </c>
      <c r="J57" t="n">
        <v>6.07</v>
      </c>
      <c r="K57" t="n">
        <v>7.18</v>
      </c>
      <c r="L57" t="n">
        <v>4.9</v>
      </c>
      <c r="M57" t="n">
        <v>4.06</v>
      </c>
      <c r="N57" t="n">
        <v>5.67</v>
      </c>
      <c r="O57" t="n">
        <v>4.89</v>
      </c>
      <c r="P57" t="n">
        <v>4.89</v>
      </c>
    </row>
    <row r="58">
      <c r="A58" s="5" t="inlineStr">
        <is>
          <t>Gewinnrendite in %</t>
        </is>
      </c>
      <c r="B58" s="5" t="inlineStr">
        <is>
          <t>Return on profit in %</t>
        </is>
      </c>
      <c r="C58" t="n">
        <v>8.800000000000001</v>
      </c>
      <c r="D58" t="n">
        <v>17.9</v>
      </c>
      <c r="E58" t="n">
        <v>16.8</v>
      </c>
      <c r="F58" t="n">
        <v>11.8</v>
      </c>
      <c r="G58" t="n">
        <v>21.4</v>
      </c>
      <c r="H58" t="n">
        <v>24.9</v>
      </c>
      <c r="I58" t="n">
        <v>8.4</v>
      </c>
      <c r="J58" t="n">
        <v>-10.9</v>
      </c>
      <c r="K58" t="n">
        <v>-1.9</v>
      </c>
      <c r="L58" t="n">
        <v>10.1</v>
      </c>
      <c r="M58" t="n">
        <v>-11.9</v>
      </c>
      <c r="N58" t="n">
        <v>-126.3</v>
      </c>
      <c r="O58" t="n">
        <v>-3.4</v>
      </c>
      <c r="P58" t="n">
        <v>-3.4</v>
      </c>
    </row>
    <row r="59">
      <c r="A59" s="5" t="inlineStr">
        <is>
          <t>Eigenkapitalrendite in %</t>
        </is>
      </c>
      <c r="B59" s="5" t="inlineStr">
        <is>
          <t>Return on Equity in %</t>
        </is>
      </c>
      <c r="C59" t="n">
        <v>11.17</v>
      </c>
      <c r="D59" t="n">
        <v>16.19</v>
      </c>
      <c r="E59" t="n">
        <v>17.06</v>
      </c>
      <c r="F59" t="n">
        <v>10.01</v>
      </c>
      <c r="G59" t="n">
        <v>19.56</v>
      </c>
      <c r="H59" t="n">
        <v>23.61</v>
      </c>
      <c r="I59" t="n">
        <v>8.98</v>
      </c>
      <c r="J59" t="n">
        <v>-8.83</v>
      </c>
      <c r="K59" t="n">
        <v>-1.19</v>
      </c>
      <c r="L59" t="n">
        <v>7.76</v>
      </c>
      <c r="M59" t="n">
        <v>-8.99</v>
      </c>
      <c r="N59" t="n">
        <v>-46.73</v>
      </c>
      <c r="O59" t="n">
        <v>-2.47</v>
      </c>
      <c r="P59" t="n">
        <v>-2.47</v>
      </c>
    </row>
    <row r="60">
      <c r="A60" s="5" t="inlineStr">
        <is>
          <t>Umsatzrendite in %</t>
        </is>
      </c>
      <c r="B60" s="5" t="inlineStr">
        <is>
          <t>Return on sales in %</t>
        </is>
      </c>
      <c r="C60" t="n">
        <v>198.36</v>
      </c>
      <c r="D60" t="n">
        <v>287.97</v>
      </c>
      <c r="E60" t="n">
        <v>284.64</v>
      </c>
      <c r="F60" t="n">
        <v>147.69</v>
      </c>
      <c r="G60" t="n">
        <v>274.65</v>
      </c>
      <c r="H60" t="n">
        <v>235.17</v>
      </c>
      <c r="I60" t="n">
        <v>61.98</v>
      </c>
      <c r="J60" t="n">
        <v>-53.18</v>
      </c>
      <c r="K60" t="n">
        <v>-7.6</v>
      </c>
      <c r="L60" t="n">
        <v>48.5</v>
      </c>
      <c r="M60" t="n">
        <v>-63.78</v>
      </c>
      <c r="N60" t="n">
        <v>-226.21</v>
      </c>
      <c r="O60" t="n">
        <v>-21.53</v>
      </c>
      <c r="P60" t="n">
        <v>-21.53</v>
      </c>
    </row>
    <row r="61">
      <c r="A61" s="5" t="inlineStr">
        <is>
          <t>Gesamtkapitalrendite in %</t>
        </is>
      </c>
      <c r="B61" s="5" t="inlineStr">
        <is>
          <t>Total Return on Investment in %</t>
        </is>
      </c>
      <c r="C61" t="n">
        <v>8.51</v>
      </c>
      <c r="D61" t="n">
        <v>11.59</v>
      </c>
      <c r="E61" t="n">
        <v>12.01</v>
      </c>
      <c r="F61" t="n">
        <v>6.85</v>
      </c>
      <c r="G61" t="n">
        <v>12.27</v>
      </c>
      <c r="H61" t="n">
        <v>14.17</v>
      </c>
      <c r="I61" t="n">
        <v>4.95</v>
      </c>
      <c r="J61" t="n">
        <v>-4.25</v>
      </c>
      <c r="K61" t="n">
        <v>-0.59</v>
      </c>
      <c r="L61" t="n">
        <v>3.97</v>
      </c>
      <c r="M61" t="n">
        <v>-4.22</v>
      </c>
      <c r="N61" t="n">
        <v>-18.35</v>
      </c>
      <c r="O61" t="n">
        <v>-1.31</v>
      </c>
      <c r="P61" t="n">
        <v>-1.31</v>
      </c>
    </row>
    <row r="62">
      <c r="A62" s="5" t="inlineStr">
        <is>
          <t>Return on Investment in %</t>
        </is>
      </c>
      <c r="B62" s="5" t="inlineStr">
        <is>
          <t>Return on Investment in %</t>
        </is>
      </c>
      <c r="C62" t="n">
        <v>8.51</v>
      </c>
      <c r="D62" t="n">
        <v>11.59</v>
      </c>
      <c r="E62" t="n">
        <v>12.01</v>
      </c>
      <c r="F62" t="n">
        <v>6.85</v>
      </c>
      <c r="G62" t="n">
        <v>12.27</v>
      </c>
      <c r="H62" t="n">
        <v>14.17</v>
      </c>
      <c r="I62" t="n">
        <v>4.95</v>
      </c>
      <c r="J62" t="n">
        <v>-4.25</v>
      </c>
      <c r="K62" t="n">
        <v>-0.59</v>
      </c>
      <c r="L62" t="n">
        <v>3.97</v>
      </c>
      <c r="M62" t="n">
        <v>-4.22</v>
      </c>
      <c r="N62" t="n">
        <v>-18.35</v>
      </c>
      <c r="O62" t="n">
        <v>-1.31</v>
      </c>
      <c r="P62" t="n">
        <v>-1.31</v>
      </c>
    </row>
    <row r="63">
      <c r="A63" s="5" t="inlineStr">
        <is>
          <t>Arbeitsintensität in %</t>
        </is>
      </c>
      <c r="B63" s="5" t="inlineStr">
        <is>
          <t>Work Intensity in %</t>
        </is>
      </c>
      <c r="C63" t="n">
        <v>3.05</v>
      </c>
      <c r="D63" t="n">
        <v>2.82</v>
      </c>
      <c r="E63" t="n">
        <v>3.35</v>
      </c>
      <c r="F63" t="n">
        <v>2.83</v>
      </c>
      <c r="G63" t="n">
        <v>8.24</v>
      </c>
      <c r="H63" t="n">
        <v>8.59</v>
      </c>
      <c r="I63" t="n">
        <v>14.48</v>
      </c>
      <c r="J63" t="n">
        <v>7.06</v>
      </c>
      <c r="K63" t="n">
        <v>8.15</v>
      </c>
      <c r="L63" t="n">
        <v>8.82</v>
      </c>
      <c r="M63" t="n">
        <v>10.21</v>
      </c>
      <c r="N63" t="n">
        <v>12.93</v>
      </c>
      <c r="O63" t="n">
        <v>12.79</v>
      </c>
      <c r="P63" t="n">
        <v>12.79</v>
      </c>
    </row>
    <row r="64">
      <c r="A64" s="5" t="inlineStr">
        <is>
          <t>Eigenkapitalquote in %</t>
        </is>
      </c>
      <c r="B64" s="5" t="inlineStr">
        <is>
          <t>Equity Ratio in %</t>
        </is>
      </c>
      <c r="C64" t="n">
        <v>76.15000000000001</v>
      </c>
      <c r="D64" t="n">
        <v>71.59</v>
      </c>
      <c r="E64" t="n">
        <v>70.39</v>
      </c>
      <c r="F64" t="n">
        <v>68.45999999999999</v>
      </c>
      <c r="G64" t="n">
        <v>62.72</v>
      </c>
      <c r="H64" t="n">
        <v>60.01</v>
      </c>
      <c r="I64" t="n">
        <v>55.15</v>
      </c>
      <c r="J64" t="n">
        <v>48.09</v>
      </c>
      <c r="K64" t="n">
        <v>49.2</v>
      </c>
      <c r="L64" t="n">
        <v>51.16</v>
      </c>
      <c r="M64" t="n">
        <v>46.97</v>
      </c>
      <c r="N64" t="n">
        <v>39.26</v>
      </c>
      <c r="O64" t="n">
        <v>53.14</v>
      </c>
      <c r="P64" t="n">
        <v>53.14</v>
      </c>
    </row>
    <row r="65">
      <c r="A65" s="5" t="inlineStr">
        <is>
          <t>Fremdkapitalquote in %</t>
        </is>
      </c>
      <c r="B65" s="5" t="inlineStr">
        <is>
          <t>Debt Ratio in %</t>
        </is>
      </c>
      <c r="C65" t="n">
        <v>23.85</v>
      </c>
      <c r="D65" t="n">
        <v>28.41</v>
      </c>
      <c r="E65" t="n">
        <v>29.61</v>
      </c>
      <c r="F65" t="n">
        <v>31.54</v>
      </c>
      <c r="G65" t="n">
        <v>37.28</v>
      </c>
      <c r="H65" t="n">
        <v>39.99</v>
      </c>
      <c r="I65" t="n">
        <v>44.85</v>
      </c>
      <c r="J65" t="n">
        <v>51.91</v>
      </c>
      <c r="K65" t="n">
        <v>50.8</v>
      </c>
      <c r="L65" t="n">
        <v>48.84</v>
      </c>
      <c r="M65" t="n">
        <v>53.03</v>
      </c>
      <c r="N65" t="n">
        <v>60.74</v>
      </c>
      <c r="O65" t="n">
        <v>46.86</v>
      </c>
      <c r="P65" t="n">
        <v>46.86</v>
      </c>
    </row>
    <row r="66">
      <c r="A66" s="5" t="inlineStr">
        <is>
          <t>Verschuldungsgrad in %</t>
        </is>
      </c>
      <c r="B66" s="5" t="inlineStr">
        <is>
          <t>Finance Gearing in %</t>
        </is>
      </c>
      <c r="C66" t="n">
        <v>31.33</v>
      </c>
      <c r="D66" t="n">
        <v>39.68</v>
      </c>
      <c r="E66" t="n">
        <v>42.07</v>
      </c>
      <c r="F66" t="n">
        <v>46.07</v>
      </c>
      <c r="G66" t="n">
        <v>59.45</v>
      </c>
      <c r="H66" t="n">
        <v>66.63</v>
      </c>
      <c r="I66" t="n">
        <v>81.31999999999999</v>
      </c>
      <c r="J66" t="n">
        <v>107.94</v>
      </c>
      <c r="K66" t="n">
        <v>103.24</v>
      </c>
      <c r="L66" t="n">
        <v>95.45999999999999</v>
      </c>
      <c r="M66" t="n">
        <v>112.89</v>
      </c>
      <c r="N66" t="n">
        <v>154.7</v>
      </c>
      <c r="O66" t="n">
        <v>88.17</v>
      </c>
      <c r="P66" t="n">
        <v>88.17</v>
      </c>
    </row>
    <row r="67">
      <c r="A67" s="5" t="inlineStr"/>
      <c r="B67" s="5" t="inlineStr"/>
    </row>
    <row r="68">
      <c r="A68" s="5" t="inlineStr">
        <is>
          <t>Kurzfristige Vermögensquote in %</t>
        </is>
      </c>
      <c r="B68" s="5" t="inlineStr">
        <is>
          <t>Current Assets Ratio in %</t>
        </is>
      </c>
      <c r="C68" t="n">
        <v>3.05</v>
      </c>
      <c r="D68" t="n">
        <v>2.82</v>
      </c>
      <c r="E68" t="n">
        <v>3.35</v>
      </c>
      <c r="F68" t="n">
        <v>2.83</v>
      </c>
      <c r="G68" t="n">
        <v>8.24</v>
      </c>
      <c r="H68" t="n">
        <v>8.59</v>
      </c>
      <c r="I68" t="n">
        <v>14.48</v>
      </c>
      <c r="J68" t="n">
        <v>7.06</v>
      </c>
      <c r="K68" t="n">
        <v>8.15</v>
      </c>
      <c r="L68" t="n">
        <v>8.82</v>
      </c>
      <c r="M68" t="n">
        <v>10.21</v>
      </c>
      <c r="N68" t="n">
        <v>12.93</v>
      </c>
      <c r="O68" t="n">
        <v>12.79</v>
      </c>
    </row>
    <row r="69">
      <c r="A69" s="5" t="inlineStr">
        <is>
          <t>Nettogewinn Marge in %</t>
        </is>
      </c>
      <c r="B69" s="5" t="inlineStr">
        <is>
          <t>Net Profit Marge in %</t>
        </is>
      </c>
      <c r="C69" t="n">
        <v>219974.36</v>
      </c>
      <c r="D69" t="n">
        <v>295277.78</v>
      </c>
      <c r="E69" t="n">
        <v>288696.97</v>
      </c>
      <c r="F69" t="n">
        <v>123147.06</v>
      </c>
      <c r="G69" t="n">
        <v>206818.18</v>
      </c>
      <c r="H69" t="n">
        <v>174871.79</v>
      </c>
      <c r="I69" t="n">
        <v>45782.61</v>
      </c>
      <c r="J69" t="n">
        <v>-39460</v>
      </c>
      <c r="K69" t="n">
        <v>-5629.63</v>
      </c>
      <c r="L69" t="n">
        <v>36258.62</v>
      </c>
      <c r="M69" t="n">
        <v>-46620</v>
      </c>
      <c r="N69" t="n">
        <v>-98747.37</v>
      </c>
      <c r="O69" t="n">
        <v>-9341.77</v>
      </c>
    </row>
    <row r="70">
      <c r="A70" s="5" t="inlineStr">
        <is>
          <t>Operative Ergebnis Marge in %</t>
        </is>
      </c>
      <c r="B70" s="5" t="inlineStr">
        <is>
          <t>EBIT Marge in %</t>
        </is>
      </c>
      <c r="C70" t="n">
        <v>243435.9</v>
      </c>
      <c r="D70" t="n">
        <v>325833.33</v>
      </c>
      <c r="E70" t="n">
        <v>364242.42</v>
      </c>
      <c r="F70" t="n">
        <v>146676.47</v>
      </c>
      <c r="G70" t="n">
        <v>235606.06</v>
      </c>
      <c r="H70" t="n">
        <v>184564.1</v>
      </c>
      <c r="I70" t="n">
        <v>80891.3</v>
      </c>
      <c r="J70" t="n">
        <v>-20200</v>
      </c>
      <c r="K70" t="n">
        <v>444.44</v>
      </c>
      <c r="L70" t="n">
        <v>52413.79</v>
      </c>
      <c r="M70" t="n">
        <v>-20520</v>
      </c>
      <c r="N70" t="n">
        <v>-83147.37</v>
      </c>
      <c r="O70" t="n">
        <v>-21000</v>
      </c>
    </row>
    <row r="71">
      <c r="A71" s="5" t="inlineStr">
        <is>
          <t>Vermögensumsschlag in %</t>
        </is>
      </c>
      <c r="B71" s="5" t="inlineStr">
        <is>
          <t>Asset Turnover in %</t>
        </is>
      </c>
      <c r="C71" t="n">
        <v>0</v>
      </c>
      <c r="D71" t="n">
        <v>0</v>
      </c>
      <c r="E71" t="n">
        <v>0</v>
      </c>
      <c r="F71" t="n">
        <v>0.01</v>
      </c>
      <c r="G71" t="n">
        <v>0.01</v>
      </c>
      <c r="H71" t="n">
        <v>0.01</v>
      </c>
      <c r="I71" t="n">
        <v>0.01</v>
      </c>
      <c r="J71" t="n">
        <v>0.01</v>
      </c>
      <c r="K71" t="n">
        <v>0.01</v>
      </c>
      <c r="L71" t="n">
        <v>0.01</v>
      </c>
      <c r="M71" t="n">
        <v>0.01</v>
      </c>
      <c r="N71" t="n">
        <v>0.02</v>
      </c>
      <c r="O71" t="n">
        <v>0.01</v>
      </c>
    </row>
    <row r="72">
      <c r="A72" s="5" t="inlineStr">
        <is>
          <t>Langfristige Vermögensquote in %</t>
        </is>
      </c>
      <c r="B72" s="5" t="inlineStr">
        <is>
          <t>Non-Current Assets Ratio in %</t>
        </is>
      </c>
      <c r="C72" t="n">
        <v>96.95</v>
      </c>
      <c r="D72" t="n">
        <v>97.18000000000001</v>
      </c>
      <c r="E72" t="n">
        <v>96.65000000000001</v>
      </c>
      <c r="F72" t="n">
        <v>97.17</v>
      </c>
      <c r="G72" t="n">
        <v>91.75</v>
      </c>
      <c r="H72" t="n">
        <v>91.40000000000001</v>
      </c>
      <c r="I72" t="n">
        <v>85.51000000000001</v>
      </c>
      <c r="J72" t="n">
        <v>92.94</v>
      </c>
      <c r="K72" t="n">
        <v>91.86</v>
      </c>
      <c r="L72" t="n">
        <v>91.17</v>
      </c>
      <c r="M72" t="n">
        <v>89.8</v>
      </c>
      <c r="N72" t="n">
        <v>87.06999999999999</v>
      </c>
      <c r="O72" t="n">
        <v>87.2</v>
      </c>
    </row>
    <row r="73">
      <c r="A73" s="5" t="inlineStr">
        <is>
          <t>Gesamtkapitalrentabilität</t>
        </is>
      </c>
      <c r="B73" s="5" t="inlineStr">
        <is>
          <t>ROA Return on Assets in %</t>
        </is>
      </c>
      <c r="C73" t="n">
        <v>8.51</v>
      </c>
      <c r="D73" t="n">
        <v>11.59</v>
      </c>
      <c r="E73" t="n">
        <v>12.01</v>
      </c>
      <c r="F73" t="n">
        <v>6.85</v>
      </c>
      <c r="G73" t="n">
        <v>12.26</v>
      </c>
      <c r="H73" t="n">
        <v>14.17</v>
      </c>
      <c r="I73" t="n">
        <v>4.95</v>
      </c>
      <c r="J73" t="n">
        <v>-4.25</v>
      </c>
      <c r="K73" t="n">
        <v>-0.59</v>
      </c>
      <c r="L73" t="n">
        <v>3.97</v>
      </c>
      <c r="M73" t="n">
        <v>-4.22</v>
      </c>
      <c r="N73" t="n">
        <v>-18.35</v>
      </c>
      <c r="O73" t="n">
        <v>-1.31</v>
      </c>
    </row>
    <row r="74">
      <c r="A74" s="5" t="inlineStr">
        <is>
          <t>Ertrag des eingesetzten Kapitals</t>
        </is>
      </c>
      <c r="B74" s="5" t="inlineStr">
        <is>
          <t>ROCE Return on Cap. Empl. in %</t>
        </is>
      </c>
      <c r="C74" t="n">
        <v>9.710000000000001</v>
      </c>
      <c r="D74" t="n">
        <v>13.23</v>
      </c>
      <c r="E74" t="n">
        <v>15.65</v>
      </c>
      <c r="F74" t="n">
        <v>8.529999999999999</v>
      </c>
      <c r="G74" t="n">
        <v>14.59</v>
      </c>
      <c r="H74" t="n">
        <v>16.22</v>
      </c>
      <c r="I74" t="n">
        <v>9.140000000000001</v>
      </c>
      <c r="J74" t="n">
        <v>-2.31</v>
      </c>
      <c r="K74" t="n">
        <v>0.05</v>
      </c>
      <c r="L74" t="n">
        <v>6.12</v>
      </c>
      <c r="M74" t="n">
        <v>-2.11</v>
      </c>
      <c r="N74" t="n">
        <v>-16.85</v>
      </c>
      <c r="O74" t="n">
        <v>-3.27</v>
      </c>
    </row>
    <row r="75">
      <c r="A75" s="5" t="inlineStr">
        <is>
          <t>Eigenkapital zu Anlagevermögen</t>
        </is>
      </c>
      <c r="B75" s="5" t="inlineStr">
        <is>
          <t>Equity to Fixed Assets in %</t>
        </is>
      </c>
      <c r="C75" t="n">
        <v>78.55</v>
      </c>
      <c r="D75" t="n">
        <v>73.67</v>
      </c>
      <c r="E75" t="n">
        <v>72.83</v>
      </c>
      <c r="F75" t="n">
        <v>70.45</v>
      </c>
      <c r="G75" t="n">
        <v>68.34999999999999</v>
      </c>
      <c r="H75" t="n">
        <v>65.66</v>
      </c>
      <c r="I75" t="n">
        <v>64.48999999999999</v>
      </c>
      <c r="J75" t="n">
        <v>51.75</v>
      </c>
      <c r="K75" t="n">
        <v>53.57</v>
      </c>
      <c r="L75" t="n">
        <v>56.11</v>
      </c>
      <c r="M75" t="n">
        <v>52.32</v>
      </c>
      <c r="N75" t="n">
        <v>45.1</v>
      </c>
      <c r="O75" t="n">
        <v>60.94</v>
      </c>
    </row>
    <row r="76">
      <c r="A76" s="5" t="inlineStr">
        <is>
          <t>Liquidität Dritten Grades</t>
        </is>
      </c>
      <c r="B76" s="5" t="inlineStr">
        <is>
          <t>Current Ratio in %</t>
        </is>
      </c>
      <c r="C76" t="n">
        <v>100.82</v>
      </c>
      <c r="D76" t="n">
        <v>84.76000000000001</v>
      </c>
      <c r="E76" t="n">
        <v>105.3</v>
      </c>
      <c r="F76" t="n">
        <v>66.03</v>
      </c>
      <c r="G76" t="n">
        <v>194.32</v>
      </c>
      <c r="H76" t="n">
        <v>109.66</v>
      </c>
      <c r="I76" t="n">
        <v>341.16</v>
      </c>
      <c r="J76" t="n">
        <v>117.81</v>
      </c>
      <c r="K76" t="n">
        <v>154.79</v>
      </c>
      <c r="L76" t="n">
        <v>142.73</v>
      </c>
      <c r="M76" t="n">
        <v>86.67</v>
      </c>
      <c r="N76" t="n">
        <v>155.28</v>
      </c>
      <c r="O76" t="n">
        <v>131.07</v>
      </c>
    </row>
    <row r="77">
      <c r="A77" s="5" t="inlineStr">
        <is>
          <t>Operativer Cashflow</t>
        </is>
      </c>
      <c r="B77" s="5" t="inlineStr">
        <is>
          <t>Operating Cashflow in M</t>
        </is>
      </c>
      <c r="C77" t="n">
        <v>51317.66</v>
      </c>
      <c r="D77" t="n">
        <v>30217.2</v>
      </c>
      <c r="E77" t="n">
        <v>-242986.78</v>
      </c>
      <c r="F77" t="n">
        <v>31189.1112</v>
      </c>
      <c r="G77" t="n">
        <v>27351.2318</v>
      </c>
      <c r="H77" t="n">
        <v>16573.326</v>
      </c>
      <c r="I77" t="n">
        <v>14354.148</v>
      </c>
      <c r="J77" t="n">
        <v>12697.331</v>
      </c>
      <c r="K77" t="n">
        <v>9253.92</v>
      </c>
      <c r="L77" t="n">
        <v>14748.435</v>
      </c>
      <c r="M77" t="n">
        <v>23460.885</v>
      </c>
      <c r="N77" t="n">
        <v>35416.37</v>
      </c>
      <c r="O77" t="n">
        <v>46073.965</v>
      </c>
    </row>
    <row r="78">
      <c r="A78" s="5" t="inlineStr">
        <is>
          <t>Aktienrückkauf</t>
        </is>
      </c>
      <c r="B78" s="5" t="inlineStr">
        <is>
          <t>Share Buyback in M</t>
        </is>
      </c>
      <c r="C78" t="n">
        <v>-83</v>
      </c>
      <c r="D78" t="n">
        <v>-11</v>
      </c>
      <c r="E78" t="n">
        <v>-172.84</v>
      </c>
      <c r="F78" t="n">
        <v>-82.44999999999993</v>
      </c>
      <c r="G78" t="n">
        <v>-5.509999999999991</v>
      </c>
      <c r="H78" t="n">
        <v>0</v>
      </c>
      <c r="I78" t="n">
        <v>-0.1000000000000227</v>
      </c>
      <c r="J78" t="n">
        <v>-0.6000000000000227</v>
      </c>
      <c r="K78" t="n">
        <v>0</v>
      </c>
      <c r="L78" t="n">
        <v>-7.200000000000045</v>
      </c>
      <c r="M78" t="n">
        <v>-297.6</v>
      </c>
      <c r="N78" t="n">
        <v>-0.5999999999999659</v>
      </c>
      <c r="O78" t="n">
        <v>0</v>
      </c>
    </row>
    <row r="79">
      <c r="A79" s="5" t="inlineStr">
        <is>
          <t>Umsatzwachstum 1J in %</t>
        </is>
      </c>
      <c r="B79" s="5" t="inlineStr">
        <is>
          <t>Revenue Growth 1Y in %</t>
        </is>
      </c>
      <c r="C79" t="n">
        <v>8.33</v>
      </c>
      <c r="D79" t="n">
        <v>9.09</v>
      </c>
      <c r="E79" t="n">
        <v>-2.94</v>
      </c>
      <c r="F79" t="n">
        <v>3.03</v>
      </c>
      <c r="G79" t="n">
        <v>-15.38</v>
      </c>
      <c r="H79" t="n">
        <v>-15.22</v>
      </c>
      <c r="I79" t="n">
        <v>-8</v>
      </c>
      <c r="J79" t="n">
        <v>-7.41</v>
      </c>
      <c r="K79" t="n">
        <v>-6.9</v>
      </c>
      <c r="L79" t="n">
        <v>16</v>
      </c>
      <c r="M79" t="n">
        <v>-47.37</v>
      </c>
      <c r="N79" t="n">
        <v>20.25</v>
      </c>
      <c r="O79" t="inlineStr">
        <is>
          <t>-</t>
        </is>
      </c>
    </row>
    <row r="80">
      <c r="A80" s="5" t="inlineStr">
        <is>
          <t>Umsatzwachstum 3J in %</t>
        </is>
      </c>
      <c r="B80" s="5" t="inlineStr">
        <is>
          <t>Revenue Growth 3Y in %</t>
        </is>
      </c>
      <c r="C80" t="n">
        <v>4.83</v>
      </c>
      <c r="D80" t="n">
        <v>3.06</v>
      </c>
      <c r="E80" t="n">
        <v>-5.1</v>
      </c>
      <c r="F80" t="n">
        <v>-9.19</v>
      </c>
      <c r="G80" t="n">
        <v>-12.87</v>
      </c>
      <c r="H80" t="n">
        <v>-10.21</v>
      </c>
      <c r="I80" t="n">
        <v>-7.44</v>
      </c>
      <c r="J80" t="n">
        <v>0.5600000000000001</v>
      </c>
      <c r="K80" t="n">
        <v>-12.76</v>
      </c>
      <c r="L80" t="n">
        <v>-3.71</v>
      </c>
      <c r="M80" t="n">
        <v>-9.039999999999999</v>
      </c>
      <c r="N80" t="inlineStr">
        <is>
          <t>-</t>
        </is>
      </c>
      <c r="O80" t="inlineStr">
        <is>
          <t>-</t>
        </is>
      </c>
    </row>
    <row r="81">
      <c r="A81" s="5" t="inlineStr">
        <is>
          <t>Umsatzwachstum 5J in %</t>
        </is>
      </c>
      <c r="B81" s="5" t="inlineStr">
        <is>
          <t>Revenue Growth 5Y in %</t>
        </is>
      </c>
      <c r="C81" t="n">
        <v>0.43</v>
      </c>
      <c r="D81" t="n">
        <v>-4.28</v>
      </c>
      <c r="E81" t="n">
        <v>-7.7</v>
      </c>
      <c r="F81" t="n">
        <v>-8.6</v>
      </c>
      <c r="G81" t="n">
        <v>-10.58</v>
      </c>
      <c r="H81" t="n">
        <v>-4.31</v>
      </c>
      <c r="I81" t="n">
        <v>-10.74</v>
      </c>
      <c r="J81" t="n">
        <v>-5.09</v>
      </c>
      <c r="K81" t="n">
        <v>-3.6</v>
      </c>
      <c r="L81" t="inlineStr">
        <is>
          <t>-</t>
        </is>
      </c>
      <c r="M81" t="inlineStr">
        <is>
          <t>-</t>
        </is>
      </c>
      <c r="N81" t="inlineStr">
        <is>
          <t>-</t>
        </is>
      </c>
      <c r="O81" t="inlineStr">
        <is>
          <t>-</t>
        </is>
      </c>
    </row>
    <row r="82">
      <c r="A82" s="5" t="inlineStr">
        <is>
          <t>Umsatzwachstum 10J in %</t>
        </is>
      </c>
      <c r="B82" s="5" t="inlineStr">
        <is>
          <t>Revenue Growth 10Y in %</t>
        </is>
      </c>
      <c r="C82" t="n">
        <v>-1.94</v>
      </c>
      <c r="D82" t="n">
        <v>-7.51</v>
      </c>
      <c r="E82" t="n">
        <v>-6.39</v>
      </c>
      <c r="F82" t="n">
        <v>-6.1</v>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Gewinnwachstum 1J in %</t>
        </is>
      </c>
      <c r="B83" s="5" t="inlineStr">
        <is>
          <t>Earnings Growth 1Y in %</t>
        </is>
      </c>
      <c r="C83" t="n">
        <v>-19.29</v>
      </c>
      <c r="D83" t="n">
        <v>11.58</v>
      </c>
      <c r="E83" t="n">
        <v>127.54</v>
      </c>
      <c r="F83" t="n">
        <v>-38.65</v>
      </c>
      <c r="G83" t="n">
        <v>0.07000000000000001</v>
      </c>
      <c r="H83" t="n">
        <v>223.84</v>
      </c>
      <c r="I83" t="n">
        <v>-206.74</v>
      </c>
      <c r="J83" t="n">
        <v>549.01</v>
      </c>
      <c r="K83" t="n">
        <v>-114.46</v>
      </c>
      <c r="L83" t="n">
        <v>-190.22</v>
      </c>
      <c r="M83" t="n">
        <v>-75.15000000000001</v>
      </c>
      <c r="N83" t="n">
        <v>1171.14</v>
      </c>
      <c r="O83" t="inlineStr">
        <is>
          <t>-</t>
        </is>
      </c>
    </row>
    <row r="84">
      <c r="A84" s="5" t="inlineStr">
        <is>
          <t>Gewinnwachstum 3J in %</t>
        </is>
      </c>
      <c r="B84" s="5" t="inlineStr">
        <is>
          <t>Earnings Growth 3Y in %</t>
        </is>
      </c>
      <c r="C84" t="n">
        <v>39.94</v>
      </c>
      <c r="D84" t="n">
        <v>33.49</v>
      </c>
      <c r="E84" t="n">
        <v>29.65</v>
      </c>
      <c r="F84" t="n">
        <v>61.75</v>
      </c>
      <c r="G84" t="n">
        <v>5.72</v>
      </c>
      <c r="H84" t="n">
        <v>188.7</v>
      </c>
      <c r="I84" t="n">
        <v>75.94</v>
      </c>
      <c r="J84" t="n">
        <v>81.44</v>
      </c>
      <c r="K84" t="n">
        <v>-126.61</v>
      </c>
      <c r="L84" t="n">
        <v>301.92</v>
      </c>
      <c r="M84" t="n">
        <v>365.33</v>
      </c>
      <c r="N84" t="inlineStr">
        <is>
          <t>-</t>
        </is>
      </c>
      <c r="O84" t="inlineStr">
        <is>
          <t>-</t>
        </is>
      </c>
    </row>
    <row r="85">
      <c r="A85" s="5" t="inlineStr">
        <is>
          <t>Gewinnwachstum 5J in %</t>
        </is>
      </c>
      <c r="B85" s="5" t="inlineStr">
        <is>
          <t>Earnings Growth 5Y in %</t>
        </is>
      </c>
      <c r="C85" t="n">
        <v>16.25</v>
      </c>
      <c r="D85" t="n">
        <v>64.88</v>
      </c>
      <c r="E85" t="n">
        <v>21.21</v>
      </c>
      <c r="F85" t="n">
        <v>105.51</v>
      </c>
      <c r="G85" t="n">
        <v>90.34</v>
      </c>
      <c r="H85" t="n">
        <v>52.29</v>
      </c>
      <c r="I85" t="n">
        <v>-7.51</v>
      </c>
      <c r="J85" t="n">
        <v>268.06</v>
      </c>
      <c r="K85" t="n">
        <v>158.26</v>
      </c>
      <c r="L85" t="inlineStr">
        <is>
          <t>-</t>
        </is>
      </c>
      <c r="M85" t="inlineStr">
        <is>
          <t>-</t>
        </is>
      </c>
      <c r="N85" t="inlineStr">
        <is>
          <t>-</t>
        </is>
      </c>
      <c r="O85" t="inlineStr">
        <is>
          <t>-</t>
        </is>
      </c>
    </row>
    <row r="86">
      <c r="A86" s="5" t="inlineStr">
        <is>
          <t>Gewinnwachstum 10J in %</t>
        </is>
      </c>
      <c r="B86" s="5" t="inlineStr">
        <is>
          <t>Earnings Growth 10Y in %</t>
        </is>
      </c>
      <c r="C86" t="n">
        <v>34.27</v>
      </c>
      <c r="D86" t="n">
        <v>28.68</v>
      </c>
      <c r="E86" t="n">
        <v>144.64</v>
      </c>
      <c r="F86" t="n">
        <v>131.88</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PEG Ratio</t>
        </is>
      </c>
      <c r="B87" s="5" t="inlineStr">
        <is>
          <t>KGW Kurs/Gewinn/Wachstum</t>
        </is>
      </c>
      <c r="C87" t="n">
        <v>0.7</v>
      </c>
      <c r="D87" t="n">
        <v>0.09</v>
      </c>
      <c r="E87" t="n">
        <v>0.28</v>
      </c>
      <c r="F87" t="n">
        <v>0.08</v>
      </c>
      <c r="G87" t="n">
        <v>0.05</v>
      </c>
      <c r="H87" t="n">
        <v>0.08</v>
      </c>
      <c r="I87" t="n">
        <v>-1.58</v>
      </c>
      <c r="J87" t="inlineStr">
        <is>
          <t>-</t>
        </is>
      </c>
      <c r="K87" t="inlineStr">
        <is>
          <t>-</t>
        </is>
      </c>
      <c r="L87" t="inlineStr">
        <is>
          <t>-</t>
        </is>
      </c>
      <c r="M87" t="inlineStr">
        <is>
          <t>-</t>
        </is>
      </c>
      <c r="N87" t="inlineStr">
        <is>
          <t>-</t>
        </is>
      </c>
      <c r="O87" t="inlineStr">
        <is>
          <t>-</t>
        </is>
      </c>
    </row>
    <row r="88">
      <c r="A88" s="5" t="inlineStr">
        <is>
          <t>EBIT-Wachstum 1J in %</t>
        </is>
      </c>
      <c r="B88" s="5" t="inlineStr">
        <is>
          <t>EBIT Growth 1Y in %</t>
        </is>
      </c>
      <c r="C88" t="n">
        <v>-19.06</v>
      </c>
      <c r="D88" t="n">
        <v>-2.41</v>
      </c>
      <c r="E88" t="n">
        <v>141.03</v>
      </c>
      <c r="F88" t="n">
        <v>-35.86</v>
      </c>
      <c r="G88" t="n">
        <v>8.02</v>
      </c>
      <c r="H88" t="n">
        <v>93.44</v>
      </c>
      <c r="I88" t="n">
        <v>-468.42</v>
      </c>
      <c r="J88" t="n">
        <v>-4308.33</v>
      </c>
      <c r="K88" t="n">
        <v>-99.20999999999999</v>
      </c>
      <c r="L88" t="n">
        <v>-396.3</v>
      </c>
      <c r="M88" t="n">
        <v>-87.01000000000001</v>
      </c>
      <c r="N88" t="n">
        <v>376.13</v>
      </c>
      <c r="O88" t="inlineStr">
        <is>
          <t>-</t>
        </is>
      </c>
    </row>
    <row r="89">
      <c r="A89" s="5" t="inlineStr">
        <is>
          <t>EBIT-Wachstum 3J in %</t>
        </is>
      </c>
      <c r="B89" s="5" t="inlineStr">
        <is>
          <t>EBIT Growth 3Y in %</t>
        </is>
      </c>
      <c r="C89" t="n">
        <v>39.85</v>
      </c>
      <c r="D89" t="n">
        <v>34.25</v>
      </c>
      <c r="E89" t="n">
        <v>37.73</v>
      </c>
      <c r="F89" t="n">
        <v>21.87</v>
      </c>
      <c r="G89" t="n">
        <v>-122.32</v>
      </c>
      <c r="H89" t="n">
        <v>-1561.1</v>
      </c>
      <c r="I89" t="n">
        <v>-1625.32</v>
      </c>
      <c r="J89" t="n">
        <v>-1601.28</v>
      </c>
      <c r="K89" t="n">
        <v>-194.17</v>
      </c>
      <c r="L89" t="n">
        <v>-35.73</v>
      </c>
      <c r="M89" t="n">
        <v>96.37</v>
      </c>
      <c r="N89" t="inlineStr">
        <is>
          <t>-</t>
        </is>
      </c>
      <c r="O89" t="inlineStr">
        <is>
          <t>-</t>
        </is>
      </c>
    </row>
    <row r="90">
      <c r="A90" s="5" t="inlineStr">
        <is>
          <t>EBIT-Wachstum 5J in %</t>
        </is>
      </c>
      <c r="B90" s="5" t="inlineStr">
        <is>
          <t>EBIT Growth 5Y in %</t>
        </is>
      </c>
      <c r="C90" t="n">
        <v>18.34</v>
      </c>
      <c r="D90" t="n">
        <v>40.84</v>
      </c>
      <c r="E90" t="n">
        <v>-52.36</v>
      </c>
      <c r="F90" t="n">
        <v>-942.23</v>
      </c>
      <c r="G90" t="n">
        <v>-954.9</v>
      </c>
      <c r="H90" t="n">
        <v>-1035.76</v>
      </c>
      <c r="I90" t="n">
        <v>-1071.85</v>
      </c>
      <c r="J90" t="n">
        <v>-902.9400000000001</v>
      </c>
      <c r="K90" t="n">
        <v>-41.28</v>
      </c>
      <c r="L90" t="inlineStr">
        <is>
          <t>-</t>
        </is>
      </c>
      <c r="M90" t="inlineStr">
        <is>
          <t>-</t>
        </is>
      </c>
      <c r="N90" t="inlineStr">
        <is>
          <t>-</t>
        </is>
      </c>
      <c r="O90" t="inlineStr">
        <is>
          <t>-</t>
        </is>
      </c>
    </row>
    <row r="91">
      <c r="A91" s="5" t="inlineStr">
        <is>
          <t>EBIT-Wachstum 10J in %</t>
        </is>
      </c>
      <c r="B91" s="5" t="inlineStr">
        <is>
          <t>EBIT Growth 10Y in %</t>
        </is>
      </c>
      <c r="C91" t="n">
        <v>-508.71</v>
      </c>
      <c r="D91" t="n">
        <v>-515.5</v>
      </c>
      <c r="E91" t="n">
        <v>-477.65</v>
      </c>
      <c r="F91" t="n">
        <v>-491.75</v>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Op.Cashflow Wachstum 1J in %</t>
        </is>
      </c>
      <c r="B92" s="5" t="inlineStr">
        <is>
          <t>Op.Cashflow Wachstum 1Y in %</t>
        </is>
      </c>
      <c r="C92" t="n">
        <v>56.98</v>
      </c>
      <c r="D92" t="n">
        <v>-112.3</v>
      </c>
      <c r="E92" t="n">
        <v>-744.8200000000001</v>
      </c>
      <c r="F92" t="n">
        <v>2.71</v>
      </c>
      <c r="G92" t="n">
        <v>63.82</v>
      </c>
      <c r="H92" t="n">
        <v>15.46</v>
      </c>
      <c r="I92" t="n">
        <v>13.03</v>
      </c>
      <c r="J92" t="n">
        <v>37.1</v>
      </c>
      <c r="K92" t="n">
        <v>-37.25</v>
      </c>
      <c r="L92" t="n">
        <v>-37.75</v>
      </c>
      <c r="M92" t="n">
        <v>-60.6</v>
      </c>
      <c r="N92" t="n">
        <v>-23.24</v>
      </c>
      <c r="O92" t="inlineStr">
        <is>
          <t>-</t>
        </is>
      </c>
    </row>
    <row r="93">
      <c r="A93" s="5" t="inlineStr">
        <is>
          <t>Op.Cashflow Wachstum 3J in %</t>
        </is>
      </c>
      <c r="B93" s="5" t="inlineStr">
        <is>
          <t>Op.Cashflow Wachstum 3Y in %</t>
        </is>
      </c>
      <c r="C93" t="n">
        <v>-266.71</v>
      </c>
      <c r="D93" t="n">
        <v>-284.8</v>
      </c>
      <c r="E93" t="n">
        <v>-226.1</v>
      </c>
      <c r="F93" t="n">
        <v>27.33</v>
      </c>
      <c r="G93" t="n">
        <v>30.77</v>
      </c>
      <c r="H93" t="n">
        <v>21.86</v>
      </c>
      <c r="I93" t="n">
        <v>4.29</v>
      </c>
      <c r="J93" t="n">
        <v>-12.63</v>
      </c>
      <c r="K93" t="n">
        <v>-45.2</v>
      </c>
      <c r="L93" t="n">
        <v>-40.53</v>
      </c>
      <c r="M93" t="n">
        <v>-27.95</v>
      </c>
      <c r="N93" t="inlineStr">
        <is>
          <t>-</t>
        </is>
      </c>
      <c r="O93" t="inlineStr">
        <is>
          <t>-</t>
        </is>
      </c>
    </row>
    <row r="94">
      <c r="A94" s="5" t="inlineStr">
        <is>
          <t>Op.Cashflow Wachstum 5J in %</t>
        </is>
      </c>
      <c r="B94" s="5" t="inlineStr">
        <is>
          <t>Op.Cashflow Wachstum 5Y in %</t>
        </is>
      </c>
      <c r="C94" t="n">
        <v>-146.72</v>
      </c>
      <c r="D94" t="n">
        <v>-155.03</v>
      </c>
      <c r="E94" t="n">
        <v>-129.96</v>
      </c>
      <c r="F94" t="n">
        <v>26.42</v>
      </c>
      <c r="G94" t="n">
        <v>18.43</v>
      </c>
      <c r="H94" t="n">
        <v>-1.88</v>
      </c>
      <c r="I94" t="n">
        <v>-17.09</v>
      </c>
      <c r="J94" t="n">
        <v>-24.35</v>
      </c>
      <c r="K94" t="n">
        <v>-31.77</v>
      </c>
      <c r="L94" t="inlineStr">
        <is>
          <t>-</t>
        </is>
      </c>
      <c r="M94" t="inlineStr">
        <is>
          <t>-</t>
        </is>
      </c>
      <c r="N94" t="inlineStr">
        <is>
          <t>-</t>
        </is>
      </c>
      <c r="O94" t="inlineStr">
        <is>
          <t>-</t>
        </is>
      </c>
    </row>
    <row r="95">
      <c r="A95" s="5" t="inlineStr">
        <is>
          <t>Op.Cashflow Wachstum 10J in %</t>
        </is>
      </c>
      <c r="B95" s="5" t="inlineStr">
        <is>
          <t>Op.Cashflow Wachstum 10Y in %</t>
        </is>
      </c>
      <c r="C95" t="n">
        <v>-74.3</v>
      </c>
      <c r="D95" t="n">
        <v>-86.06</v>
      </c>
      <c r="E95" t="n">
        <v>-77.15000000000001</v>
      </c>
      <c r="F95" t="n">
        <v>-2.67</v>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Working Capital in Mio</t>
        </is>
      </c>
      <c r="B96" s="5" t="inlineStr">
        <is>
          <t>Working Capital in M</t>
        </is>
      </c>
      <c r="C96" t="n">
        <v>2.5</v>
      </c>
      <c r="D96" t="n">
        <v>-46.5</v>
      </c>
      <c r="E96" t="n">
        <v>13.4</v>
      </c>
      <c r="F96" t="n">
        <v>-88.90000000000001</v>
      </c>
      <c r="G96" t="n">
        <v>222.5</v>
      </c>
      <c r="H96" t="n">
        <v>36.4</v>
      </c>
      <c r="I96" t="n">
        <v>435.3</v>
      </c>
      <c r="J96" t="n">
        <v>49.6</v>
      </c>
      <c r="K96" t="n">
        <v>149.8</v>
      </c>
      <c r="L96" t="n">
        <v>139.9</v>
      </c>
      <c r="M96" t="n">
        <v>-86.59999999999999</v>
      </c>
      <c r="N96" t="n">
        <v>235.4</v>
      </c>
      <c r="O96" t="n">
        <v>170.6</v>
      </c>
      <c r="P96" t="n">
        <v>170.6</v>
      </c>
    </row>
  </sheetData>
  <pageMargins bottom="1" footer="0.5" header="0.5" left="0.75" right="0.75" top="1"/>
</worksheet>
</file>

<file path=xl/worksheets/sheet87.xml><?xml version="1.0" encoding="utf-8"?>
<worksheet xmlns="http://schemas.openxmlformats.org/spreadsheetml/2006/main">
  <sheetPr>
    <outlinePr summaryBelow="1" summaryRight="1"/>
    <pageSetUpPr/>
  </sheetPr>
  <dimension ref="A1:Q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1"/>
    <col customWidth="1" max="14" min="14" width="21"/>
    <col customWidth="1" max="15" min="15" width="21"/>
    <col customWidth="1" max="16" min="16" width="10"/>
    <col customWidth="1" max="17" min="17" width="10"/>
  </cols>
  <sheetData>
    <row r="1">
      <c r="A1" s="1" t="inlineStr">
        <is>
          <t xml:space="preserve">SEVERN TRENT </t>
        </is>
      </c>
      <c r="B1" s="2" t="inlineStr">
        <is>
          <t>WKN: A0LBHG  ISIN: GB00B1FH8J72  US-Symbol:SVTRF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+44-24-7771-5000</t>
        </is>
      </c>
      <c r="G4" t="inlineStr">
        <is>
          <t>03.01.2020</t>
        </is>
      </c>
      <c r="H4" t="inlineStr">
        <is>
          <t>Dividend Payout</t>
        </is>
      </c>
      <c r="J4" t="inlineStr">
        <is>
          <t>Lazard Asset Management</t>
        </is>
      </c>
      <c r="L4" t="inlineStr">
        <is>
          <t>9,82%</t>
        </is>
      </c>
    </row>
    <row r="5">
      <c r="A5" s="5" t="inlineStr">
        <is>
          <t>Ticker</t>
        </is>
      </c>
      <c r="B5" t="inlineStr">
        <is>
          <t>SVT1</t>
        </is>
      </c>
      <c r="C5" s="5" t="inlineStr">
        <is>
          <t>Fax</t>
        </is>
      </c>
      <c r="D5" s="5" t="inlineStr"/>
      <c r="E5" t="inlineStr">
        <is>
          <t>-</t>
        </is>
      </c>
      <c r="G5" t="inlineStr">
        <is>
          <t>20.05.2020</t>
        </is>
      </c>
      <c r="H5" t="inlineStr">
        <is>
          <t>Preliminary Results</t>
        </is>
      </c>
      <c r="J5" t="inlineStr">
        <is>
          <t>BlackRock, Inc</t>
        </is>
      </c>
      <c r="L5" t="inlineStr">
        <is>
          <t>7,73%</t>
        </is>
      </c>
    </row>
    <row r="6">
      <c r="A6" s="5" t="inlineStr">
        <is>
          <t>Gelistet Seit / Listed Since</t>
        </is>
      </c>
      <c r="B6" t="inlineStr">
        <is>
          <t>-</t>
        </is>
      </c>
      <c r="C6" s="5" t="inlineStr">
        <is>
          <t>Internet</t>
        </is>
      </c>
      <c r="D6" s="5" t="inlineStr"/>
      <c r="E6" t="inlineStr">
        <is>
          <t>https://www.severntrent.com/</t>
        </is>
      </c>
      <c r="G6" t="inlineStr">
        <is>
          <t>11.06.2020</t>
        </is>
      </c>
      <c r="H6" t="inlineStr">
        <is>
          <t>Ex Dividend</t>
        </is>
      </c>
      <c r="J6" t="inlineStr">
        <is>
          <t>Rreef Real Estate</t>
        </is>
      </c>
      <c r="L6" t="inlineStr">
        <is>
          <t>2,73%</t>
        </is>
      </c>
    </row>
    <row r="7">
      <c r="A7" s="5" t="inlineStr">
        <is>
          <t>Nominalwert / Nominal Value</t>
        </is>
      </c>
      <c r="B7" t="inlineStr">
        <is>
          <t>-</t>
        </is>
      </c>
      <c r="C7" s="5" t="inlineStr">
        <is>
          <t>Inv. Relations Telefon / Phone</t>
        </is>
      </c>
      <c r="D7" s="5" t="inlineStr"/>
      <c r="E7" t="inlineStr">
        <is>
          <t>+44-795-7166615</t>
        </is>
      </c>
      <c r="G7" t="inlineStr">
        <is>
          <t>15.07.2020</t>
        </is>
      </c>
      <c r="H7" t="inlineStr">
        <is>
          <t>Annual General Meeting</t>
        </is>
      </c>
      <c r="J7" t="inlineStr">
        <is>
          <t>Legal &amp; General Investment Management</t>
        </is>
      </c>
      <c r="L7" t="inlineStr">
        <is>
          <t>3,86%</t>
        </is>
      </c>
    </row>
    <row r="8">
      <c r="A8" s="5" t="inlineStr">
        <is>
          <t>Land / Country</t>
        </is>
      </c>
      <c r="B8" t="inlineStr">
        <is>
          <t>Großbritannien</t>
        </is>
      </c>
      <c r="C8" s="5" t="inlineStr">
        <is>
          <t>Kontaktperson / Contact Person</t>
        </is>
      </c>
      <c r="D8" s="5" t="inlineStr"/>
      <c r="E8" t="inlineStr">
        <is>
          <t>Richard Eadie</t>
        </is>
      </c>
      <c r="G8" t="inlineStr">
        <is>
          <t>17.07.2020</t>
        </is>
      </c>
      <c r="H8" t="inlineStr">
        <is>
          <t>Dividend Payout</t>
        </is>
      </c>
      <c r="J8" t="inlineStr">
        <is>
          <t>Vanguard Group</t>
        </is>
      </c>
      <c r="L8" t="inlineStr">
        <is>
          <t>3,51%</t>
        </is>
      </c>
    </row>
    <row r="9">
      <c r="A9" s="5" t="inlineStr">
        <is>
          <t>Währung / Currency</t>
        </is>
      </c>
      <c r="B9" t="inlineStr">
        <is>
          <t>GBP</t>
        </is>
      </c>
      <c r="C9" s="5" t="inlineStr">
        <is>
          <t>26.11.2020</t>
        </is>
      </c>
      <c r="D9" s="5" t="inlineStr">
        <is>
          <t>Score Half Year</t>
        </is>
      </c>
      <c r="J9" t="inlineStr">
        <is>
          <t>Maple-Brown Abbott</t>
        </is>
      </c>
      <c r="L9" t="inlineStr">
        <is>
          <t>2,55%</t>
        </is>
      </c>
    </row>
    <row r="10">
      <c r="A10" s="5" t="inlineStr">
        <is>
          <t>Branche / Industry</t>
        </is>
      </c>
      <c r="B10" t="inlineStr">
        <is>
          <t>Others Utilities</t>
        </is>
      </c>
      <c r="C10" s="5" t="inlineStr">
        <is>
          <t>03.12.2020</t>
        </is>
      </c>
      <c r="D10" s="5" t="inlineStr">
        <is>
          <t>Ex Dividend</t>
        </is>
      </c>
      <c r="J10" t="inlineStr">
        <is>
          <t>Pictet Asset Management</t>
        </is>
      </c>
      <c r="L10" t="inlineStr">
        <is>
          <t>3,06%</t>
        </is>
      </c>
    </row>
    <row r="11">
      <c r="A11" s="5" t="inlineStr">
        <is>
          <t>Sektor / Sector</t>
        </is>
      </c>
      <c r="B11" t="inlineStr">
        <is>
          <t>Provider</t>
        </is>
      </c>
      <c r="J11" t="inlineStr">
        <is>
          <t>Freefloat</t>
        </is>
      </c>
      <c r="L11" t="inlineStr">
        <is>
          <t>66,74%</t>
        </is>
      </c>
    </row>
    <row r="12">
      <c r="A12" s="5" t="inlineStr">
        <is>
          <t>Typ / Genre</t>
        </is>
      </c>
      <c r="B12" t="inlineStr">
        <is>
          <t>Namensaktie</t>
        </is>
      </c>
    </row>
    <row r="13">
      <c r="A13" s="5" t="inlineStr">
        <is>
          <t>Adresse / Address</t>
        </is>
      </c>
      <c r="B13" t="inlineStr">
        <is>
          <t>Severn Trent plcSevern Trent Centre, 2 St John's Street  UK-Coventry, CV1 2LZ</t>
        </is>
      </c>
    </row>
    <row r="14">
      <c r="A14" s="5" t="inlineStr">
        <is>
          <t>Management</t>
        </is>
      </c>
      <c r="B14" t="inlineStr">
        <is>
          <t>Liv Garfield, James Bowling, Dr. James Jesic, Dr. Bob Stear, Sarah Bentley, Bronagh Kennedy, Neil Morrison, Shane Anderson, Andy Smith, Helen Miles, Martin Kane</t>
        </is>
      </c>
    </row>
    <row r="15">
      <c r="A15" s="5" t="inlineStr">
        <is>
          <t>Aufsichtsrat / Board</t>
        </is>
      </c>
      <c r="B15" t="inlineStr">
        <is>
          <t>Christine Hodgson, Liv Garfield, James Bowling, John Coghlan, Philip Remnant, Dr Angela Strank, Dominique Reiniche, Kevin Beeston, Sharmila Nebhrajani</t>
        </is>
      </c>
    </row>
    <row r="16">
      <c r="A16" s="5" t="inlineStr">
        <is>
          <t>Beschreibung</t>
        </is>
      </c>
      <c r="B16" t="inlineStr">
        <is>
          <t>Severn Trent plc ist eine Unternehmensgruppe, die in der Wasserversorgung und in der Abwasserentsorgung tätig ist. Die Geschäftsaktivitäten der Gesellschaft sind in die Bereiche Severn Trent Water und Severn Trent Services gegliedert. Die Division Severn Trent Water ist für die Bereitstellung und Lieferung von Trinkwasser für mehr als vier Millionen Haushalte in England und Wales zuständig wie auch in der Abwasserentsorgung aktiv. Severn Trent Services bietet weltweit eigenständig und in Kooperation mit United Utilities Wasser- und Abwasseraufbereitungslösungen für Versorgungsunternehmen, öffentliche Einrichtungen und Firmenkunden an. Die Unternehmensgruppe wurde 1974 gegründet und hat ihren Hauptsitz in Coventry, UK. Im November 2016 gab der Konzern die Übernahmeabsicht für die Dee Valley Group plc bekannt. Copyright 2014 FINANCE BASE AG</t>
        </is>
      </c>
    </row>
    <row r="17">
      <c r="A17" s="5" t="inlineStr">
        <is>
          <t>Profile</t>
        </is>
      </c>
      <c r="B17" t="inlineStr">
        <is>
          <t>Severn Trent plc is a corporate group that is active in the water supply and wastewater disposal. The business activities of the company are divided into the areas of Severn Trent Water and Severn Trent Services. The Division Severn Trent Water is responsible for the supply and delivery of drinking water for more than four million households in England and Wales as well as in sanitation active. Severn Trent Services offers world independently and in cooperation with United Utilities water and wastewater treatment solutions for utilities, public institutions and corporate customers. The group was founded in 1974 and is headquartered in Coventry, UK. In November 2016, the Group announced the takeover bid for the Dee Valley Group plc.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row>
    <row r="19">
      <c r="A19" s="5" t="inlineStr">
        <is>
          <t>Bilanz in Mio.  GBP per  31.03</t>
        </is>
      </c>
      <c r="B19" s="5" t="inlineStr">
        <is>
          <t>Balance Sheet in M  GBP per  31.03</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2007</v>
      </c>
    </row>
    <row r="20">
      <c r="A20" s="5" t="inlineStr">
        <is>
          <t>Umsatz</t>
        </is>
      </c>
      <c r="B20" s="5" t="inlineStr">
        <is>
          <t>Revenue</t>
        </is>
      </c>
      <c r="C20" t="n">
        <v>1844</v>
      </c>
      <c r="D20" t="n">
        <v>1767</v>
      </c>
      <c r="E20" t="n">
        <v>1694</v>
      </c>
      <c r="F20" t="n">
        <v>1819</v>
      </c>
      <c r="G20" t="n">
        <v>1787</v>
      </c>
      <c r="H20" t="n">
        <v>1801</v>
      </c>
      <c r="I20" t="n">
        <v>1857</v>
      </c>
      <c r="J20" t="n">
        <v>1832</v>
      </c>
      <c r="K20" t="n">
        <v>1771</v>
      </c>
      <c r="L20" t="n">
        <v>1711</v>
      </c>
      <c r="M20" t="n">
        <v>1704</v>
      </c>
      <c r="N20" t="n">
        <v>1642</v>
      </c>
      <c r="O20" t="n">
        <v>1552</v>
      </c>
      <c r="P20" t="n">
        <v>1480</v>
      </c>
      <c r="Q20" t="n">
        <v>1480</v>
      </c>
    </row>
    <row r="21">
      <c r="A21" s="5" t="inlineStr">
        <is>
          <t>Operatives Ergebnis (EBIT)</t>
        </is>
      </c>
      <c r="B21" s="5" t="inlineStr">
        <is>
          <t>EBIT Earning Before Interest &amp; Tax</t>
        </is>
      </c>
      <c r="C21" t="n">
        <v>568.2</v>
      </c>
      <c r="D21" t="n">
        <v>563.3</v>
      </c>
      <c r="E21" t="n">
        <v>528.4</v>
      </c>
      <c r="F21" t="n">
        <v>543.7</v>
      </c>
      <c r="G21" t="n">
        <v>523.8</v>
      </c>
      <c r="H21" t="n">
        <v>521.6</v>
      </c>
      <c r="I21" t="n">
        <v>472.4</v>
      </c>
      <c r="J21" t="n">
        <v>492.2</v>
      </c>
      <c r="K21" t="n">
        <v>469.8</v>
      </c>
      <c r="L21" t="n">
        <v>497.7</v>
      </c>
      <c r="M21" t="n">
        <v>507.4</v>
      </c>
      <c r="N21" t="n">
        <v>451</v>
      </c>
      <c r="O21" t="n">
        <v>400.7</v>
      </c>
      <c r="P21" t="n">
        <v>430</v>
      </c>
      <c r="Q21" t="n">
        <v>430</v>
      </c>
    </row>
    <row r="22">
      <c r="A22" s="5" t="inlineStr">
        <is>
          <t>Finanzergebnis</t>
        </is>
      </c>
      <c r="B22" s="5" t="inlineStr">
        <is>
          <t>Financial Result</t>
        </is>
      </c>
      <c r="C22" t="inlineStr">
        <is>
          <t>-</t>
        </is>
      </c>
      <c r="D22" t="n">
        <v>-178.6</v>
      </c>
      <c r="E22" t="n">
        <v>-226</v>
      </c>
      <c r="F22" t="n">
        <v>-207.6</v>
      </c>
      <c r="G22" t="n">
        <v>-201.5</v>
      </c>
      <c r="H22" t="n">
        <v>-373.4</v>
      </c>
      <c r="I22" t="n">
        <v>-189.7</v>
      </c>
      <c r="J22" t="n">
        <v>-277</v>
      </c>
      <c r="K22" t="n">
        <v>-313.1</v>
      </c>
      <c r="L22" t="n">
        <v>-244.7</v>
      </c>
      <c r="M22" t="n">
        <v>-173</v>
      </c>
      <c r="N22" t="n">
        <v>-283.4</v>
      </c>
      <c r="O22" t="n">
        <v>-108.3</v>
      </c>
      <c r="P22" t="n">
        <v>-104.5</v>
      </c>
      <c r="Q22" t="n">
        <v>-104.5</v>
      </c>
    </row>
    <row r="23">
      <c r="A23" s="5" t="inlineStr">
        <is>
          <t>Ergebnis vor Steuer (EBT)</t>
        </is>
      </c>
      <c r="B23" s="5" t="inlineStr">
        <is>
          <t>EBT Earning Before Tax</t>
        </is>
      </c>
      <c r="C23" t="n">
        <v>310.7</v>
      </c>
      <c r="D23" t="n">
        <v>384.7</v>
      </c>
      <c r="E23" t="n">
        <v>302.4</v>
      </c>
      <c r="F23" t="n">
        <v>336.1</v>
      </c>
      <c r="G23" t="n">
        <v>322.3</v>
      </c>
      <c r="H23" t="n">
        <v>148.2</v>
      </c>
      <c r="I23" t="n">
        <v>282.7</v>
      </c>
      <c r="J23" t="n">
        <v>215.2</v>
      </c>
      <c r="K23" t="n">
        <v>156.7</v>
      </c>
      <c r="L23" t="n">
        <v>253</v>
      </c>
      <c r="M23" t="n">
        <v>334.4</v>
      </c>
      <c r="N23" t="n">
        <v>167.6</v>
      </c>
      <c r="O23" t="n">
        <v>292.4</v>
      </c>
      <c r="P23" t="n">
        <v>325.5</v>
      </c>
      <c r="Q23" t="n">
        <v>325.5</v>
      </c>
    </row>
    <row r="24">
      <c r="A24" s="5" t="inlineStr">
        <is>
          <t>Ergebnis nach Steuer</t>
        </is>
      </c>
      <c r="B24" s="5" t="inlineStr">
        <is>
          <t>Earnings after tax</t>
        </is>
      </c>
      <c r="C24" t="n">
        <v>158.8</v>
      </c>
      <c r="D24" t="n">
        <v>315.3</v>
      </c>
      <c r="E24" t="n">
        <v>240.5</v>
      </c>
      <c r="F24" t="n">
        <v>329</v>
      </c>
      <c r="G24" t="n">
        <v>332</v>
      </c>
      <c r="H24" t="n">
        <v>115.5</v>
      </c>
      <c r="I24" t="n">
        <v>434.9</v>
      </c>
      <c r="J24" t="n">
        <v>230.4</v>
      </c>
      <c r="K24" t="n">
        <v>174.4</v>
      </c>
      <c r="L24" t="n">
        <v>274.5</v>
      </c>
      <c r="M24" t="n">
        <v>251.5</v>
      </c>
      <c r="N24" t="n">
        <v>-56</v>
      </c>
      <c r="O24" t="n">
        <v>210.6</v>
      </c>
      <c r="P24" t="n">
        <v>248.6</v>
      </c>
      <c r="Q24" t="n">
        <v>248.6</v>
      </c>
    </row>
    <row r="25">
      <c r="A25" s="5" t="inlineStr">
        <is>
          <t>Minderheitenanteil</t>
        </is>
      </c>
      <c r="B25" s="5" t="inlineStr">
        <is>
          <t>Minority Share</t>
        </is>
      </c>
      <c r="C25" t="inlineStr">
        <is>
          <t>-</t>
        </is>
      </c>
      <c r="D25" t="inlineStr">
        <is>
          <t>-</t>
        </is>
      </c>
      <c r="E25" t="inlineStr">
        <is>
          <t>-</t>
        </is>
      </c>
      <c r="F25" t="n">
        <v>0.2</v>
      </c>
      <c r="G25" t="n">
        <v>-1.3</v>
      </c>
      <c r="H25" t="n">
        <v>-1.1</v>
      </c>
      <c r="I25" t="n">
        <v>-1.1</v>
      </c>
      <c r="J25" t="n">
        <v>-2.9</v>
      </c>
      <c r="K25" t="n">
        <v>-2.6</v>
      </c>
      <c r="L25" t="n">
        <v>-1.9</v>
      </c>
      <c r="M25" t="n">
        <v>-2.3</v>
      </c>
      <c r="N25" t="n">
        <v>-1.8</v>
      </c>
      <c r="O25" t="n">
        <v>-1.9</v>
      </c>
      <c r="P25" t="n">
        <v>-1.5</v>
      </c>
      <c r="Q25" t="n">
        <v>-1.5</v>
      </c>
    </row>
    <row r="26">
      <c r="A26" s="5" t="inlineStr">
        <is>
          <t>Jahresüberschuss/-fehlbetrag</t>
        </is>
      </c>
      <c r="B26" s="5" t="inlineStr">
        <is>
          <t>Net Profit</t>
        </is>
      </c>
      <c r="C26" t="n">
        <v>158.8</v>
      </c>
      <c r="D26" t="n">
        <v>315.3</v>
      </c>
      <c r="E26" t="n">
        <v>253.7</v>
      </c>
      <c r="F26" t="n">
        <v>342.8</v>
      </c>
      <c r="G26" t="n">
        <v>330</v>
      </c>
      <c r="H26" t="n">
        <v>119.1</v>
      </c>
      <c r="I26" t="n">
        <v>433.8</v>
      </c>
      <c r="J26" t="n">
        <v>227.5</v>
      </c>
      <c r="K26" t="n">
        <v>171.8</v>
      </c>
      <c r="L26" t="n">
        <v>272.6</v>
      </c>
      <c r="M26" t="n">
        <v>249.2</v>
      </c>
      <c r="N26" t="n">
        <v>-57.8</v>
      </c>
      <c r="O26" t="n">
        <v>209.5</v>
      </c>
      <c r="P26" t="n">
        <v>267.1</v>
      </c>
      <c r="Q26" t="n">
        <v>267.1</v>
      </c>
    </row>
    <row r="27">
      <c r="A27" s="5" t="inlineStr">
        <is>
          <t>Summe Umlaufvermögen</t>
        </is>
      </c>
      <c r="B27" s="5" t="inlineStr">
        <is>
          <t>Current Assets</t>
        </is>
      </c>
      <c r="C27" t="n">
        <v>606.4</v>
      </c>
      <c r="D27" t="n">
        <v>575.4</v>
      </c>
      <c r="E27" t="n">
        <v>526.2</v>
      </c>
      <c r="F27" t="n">
        <v>585.9</v>
      </c>
      <c r="G27" t="n">
        <v>593.5</v>
      </c>
      <c r="H27" t="n">
        <v>818</v>
      </c>
      <c r="I27" t="n">
        <v>693</v>
      </c>
      <c r="J27" t="n">
        <v>983.2</v>
      </c>
      <c r="K27" t="n">
        <v>838.9</v>
      </c>
      <c r="L27" t="n">
        <v>825.1</v>
      </c>
      <c r="M27" t="n">
        <v>730</v>
      </c>
      <c r="N27" t="n">
        <v>1156</v>
      </c>
      <c r="O27" t="n">
        <v>1119</v>
      </c>
      <c r="P27" t="n">
        <v>554.3</v>
      </c>
      <c r="Q27" t="n">
        <v>554.3</v>
      </c>
    </row>
    <row r="28">
      <c r="A28" s="5" t="inlineStr">
        <is>
          <t>Summe Anlagevermögen</t>
        </is>
      </c>
      <c r="B28" s="5" t="inlineStr">
        <is>
          <t>Fixed Assets</t>
        </is>
      </c>
      <c r="C28" t="inlineStr">
        <is>
          <t>-</t>
        </is>
      </c>
      <c r="D28" t="n">
        <v>9629</v>
      </c>
      <c r="E28" t="n">
        <v>8896</v>
      </c>
      <c r="F28" t="n">
        <v>8451</v>
      </c>
      <c r="G28" t="n">
        <v>7851</v>
      </c>
      <c r="H28" t="n">
        <v>7339</v>
      </c>
      <c r="I28" t="n">
        <v>7196</v>
      </c>
      <c r="J28" t="n">
        <v>7036</v>
      </c>
      <c r="K28" t="n">
        <v>6876</v>
      </c>
      <c r="L28" t="n">
        <v>6823</v>
      </c>
      <c r="M28" t="n">
        <v>6678</v>
      </c>
      <c r="N28" t="n">
        <v>6400</v>
      </c>
      <c r="O28" t="n">
        <v>5944</v>
      </c>
      <c r="P28" t="n">
        <v>5695</v>
      </c>
      <c r="Q28" t="n">
        <v>5695</v>
      </c>
    </row>
    <row r="29">
      <c r="A29" s="5" t="inlineStr">
        <is>
          <t>Summe Aktiva</t>
        </is>
      </c>
      <c r="B29" s="5" t="inlineStr">
        <is>
          <t>Total Assets</t>
        </is>
      </c>
      <c r="C29" t="n">
        <v>10802</v>
      </c>
      <c r="D29" t="n">
        <v>10204</v>
      </c>
      <c r="E29" t="n">
        <v>9422</v>
      </c>
      <c r="F29" t="n">
        <v>9037</v>
      </c>
      <c r="G29" t="n">
        <v>8445</v>
      </c>
      <c r="H29" t="n">
        <v>8157</v>
      </c>
      <c r="I29" t="n">
        <v>7889</v>
      </c>
      <c r="J29" t="n">
        <v>8019</v>
      </c>
      <c r="K29" t="n">
        <v>7715</v>
      </c>
      <c r="L29" t="n">
        <v>7649</v>
      </c>
      <c r="M29" t="n">
        <v>7408</v>
      </c>
      <c r="N29" t="n">
        <v>7556</v>
      </c>
      <c r="O29" t="n">
        <v>7063</v>
      </c>
      <c r="P29" t="n">
        <v>6249</v>
      </c>
      <c r="Q29" t="n">
        <v>6249</v>
      </c>
    </row>
    <row r="30">
      <c r="A30" s="5" t="inlineStr">
        <is>
          <t>Summe kurzfristiges Fremdkapital</t>
        </is>
      </c>
      <c r="B30" s="5" t="inlineStr">
        <is>
          <t>Short-Term Debt</t>
        </is>
      </c>
      <c r="C30" t="n">
        <v>1072</v>
      </c>
      <c r="D30" t="n">
        <v>735.2</v>
      </c>
      <c r="E30" t="n">
        <v>820.5</v>
      </c>
      <c r="F30" t="n">
        <v>1029</v>
      </c>
      <c r="G30" t="n">
        <v>755.1</v>
      </c>
      <c r="H30" t="n">
        <v>1040</v>
      </c>
      <c r="I30" t="n">
        <v>655.7</v>
      </c>
      <c r="J30" t="n">
        <v>581</v>
      </c>
      <c r="K30" t="n">
        <v>550.9</v>
      </c>
      <c r="L30" t="n">
        <v>494.8</v>
      </c>
      <c r="M30" t="n">
        <v>822.2</v>
      </c>
      <c r="N30" t="n">
        <v>790</v>
      </c>
      <c r="O30" t="n">
        <v>974.6</v>
      </c>
      <c r="P30" t="n">
        <v>1112</v>
      </c>
      <c r="Q30" t="n">
        <v>1112</v>
      </c>
    </row>
    <row r="31">
      <c r="A31" s="5" t="inlineStr">
        <is>
          <t>Summe langfristiges Fremdkapital</t>
        </is>
      </c>
      <c r="B31" s="5" t="inlineStr">
        <is>
          <t>Long-Term Debt</t>
        </is>
      </c>
      <c r="C31" t="n">
        <v>8486</v>
      </c>
      <c r="D31" t="n">
        <v>8305</v>
      </c>
      <c r="E31" t="n">
        <v>7608</v>
      </c>
      <c r="F31" t="n">
        <v>7084</v>
      </c>
      <c r="G31" t="n">
        <v>6671</v>
      </c>
      <c r="H31" t="n">
        <v>6293</v>
      </c>
      <c r="I31" t="n">
        <v>6143</v>
      </c>
      <c r="J31" t="n">
        <v>6594</v>
      </c>
      <c r="K31" t="n">
        <v>6183</v>
      </c>
      <c r="L31" t="n">
        <v>6048</v>
      </c>
      <c r="M31" t="n">
        <v>5639</v>
      </c>
      <c r="N31" t="n">
        <v>5813</v>
      </c>
      <c r="O31" t="n">
        <v>4883</v>
      </c>
      <c r="P31" t="n">
        <v>3999</v>
      </c>
      <c r="Q31" t="n">
        <v>3999</v>
      </c>
    </row>
    <row r="32">
      <c r="A32" s="5" t="inlineStr">
        <is>
          <t>Summe Fremdkapital</t>
        </is>
      </c>
      <c r="B32" s="5" t="inlineStr">
        <is>
          <t>Total Liabilities</t>
        </is>
      </c>
      <c r="C32" t="inlineStr">
        <is>
          <t>-</t>
        </is>
      </c>
      <c r="D32" t="n">
        <v>9040</v>
      </c>
      <c r="E32" t="n">
        <v>8428</v>
      </c>
      <c r="F32" t="n">
        <v>8113</v>
      </c>
      <c r="G32" t="n">
        <v>7426</v>
      </c>
      <c r="H32" t="n">
        <v>7334</v>
      </c>
      <c r="I32" t="n">
        <v>6799</v>
      </c>
      <c r="J32" t="n">
        <v>7175</v>
      </c>
      <c r="K32" t="n">
        <v>6734</v>
      </c>
      <c r="L32" t="n">
        <v>6542</v>
      </c>
      <c r="M32" t="n">
        <v>6461</v>
      </c>
      <c r="N32" t="n">
        <v>6603</v>
      </c>
      <c r="O32" t="n">
        <v>5858</v>
      </c>
      <c r="P32" t="n">
        <v>5112</v>
      </c>
      <c r="Q32" t="n">
        <v>5112</v>
      </c>
    </row>
    <row r="33">
      <c r="A33" s="5" t="inlineStr">
        <is>
          <t>Minderheitenanteil</t>
        </is>
      </c>
      <c r="B33" s="5" t="inlineStr">
        <is>
          <t>Minority Share</t>
        </is>
      </c>
      <c r="C33" t="inlineStr">
        <is>
          <t>-</t>
        </is>
      </c>
      <c r="D33" t="inlineStr">
        <is>
          <t>-</t>
        </is>
      </c>
      <c r="E33" t="inlineStr">
        <is>
          <t>-</t>
        </is>
      </c>
      <c r="F33" t="inlineStr">
        <is>
          <t>-</t>
        </is>
      </c>
      <c r="G33" t="n">
        <v>1.1</v>
      </c>
      <c r="H33" t="n">
        <v>13.4</v>
      </c>
      <c r="I33" t="n">
        <v>12.5</v>
      </c>
      <c r="J33" t="n">
        <v>10.8</v>
      </c>
      <c r="K33" t="n">
        <v>7.9</v>
      </c>
      <c r="L33" t="n">
        <v>6.3</v>
      </c>
      <c r="M33" t="n">
        <v>6.3</v>
      </c>
      <c r="N33" t="n">
        <v>6</v>
      </c>
      <c r="O33" t="n">
        <v>4.2</v>
      </c>
      <c r="P33" t="n">
        <v>3.1</v>
      </c>
      <c r="Q33" t="n">
        <v>3.1</v>
      </c>
    </row>
    <row r="34">
      <c r="A34" s="5" t="inlineStr">
        <is>
          <t>Summe Eigenkapital</t>
        </is>
      </c>
      <c r="B34" s="5" t="inlineStr">
        <is>
          <t>Equity</t>
        </is>
      </c>
      <c r="C34" t="inlineStr">
        <is>
          <t>-</t>
        </is>
      </c>
      <c r="D34" t="n">
        <v>1164</v>
      </c>
      <c r="E34" t="n">
        <v>993.7</v>
      </c>
      <c r="F34" t="n">
        <v>923.3</v>
      </c>
      <c r="G34" t="n">
        <v>1017</v>
      </c>
      <c r="H34" t="n">
        <v>809.9</v>
      </c>
      <c r="I34" t="n">
        <v>1078</v>
      </c>
      <c r="J34" t="n">
        <v>833.2</v>
      </c>
      <c r="K34" t="n">
        <v>973.5</v>
      </c>
      <c r="L34" t="n">
        <v>1100</v>
      </c>
      <c r="M34" t="n">
        <v>940.7</v>
      </c>
      <c r="N34" t="n">
        <v>946.1</v>
      </c>
      <c r="O34" t="n">
        <v>1201</v>
      </c>
      <c r="P34" t="n">
        <v>1134</v>
      </c>
      <c r="Q34" t="n">
        <v>1134</v>
      </c>
    </row>
    <row r="35">
      <c r="A35" s="5" t="inlineStr">
        <is>
          <t>Summe Passiva</t>
        </is>
      </c>
      <c r="B35" s="5" t="inlineStr">
        <is>
          <t>Liabilities &amp; Shareholder Equity</t>
        </is>
      </c>
      <c r="C35" t="n">
        <v>10802</v>
      </c>
      <c r="D35" t="n">
        <v>10204</v>
      </c>
      <c r="E35" t="n">
        <v>9422</v>
      </c>
      <c r="F35" t="n">
        <v>9037</v>
      </c>
      <c r="G35" t="n">
        <v>8445</v>
      </c>
      <c r="H35" t="n">
        <v>8157</v>
      </c>
      <c r="I35" t="n">
        <v>7889</v>
      </c>
      <c r="J35" t="n">
        <v>8019</v>
      </c>
      <c r="K35" t="n">
        <v>7715</v>
      </c>
      <c r="L35" t="n">
        <v>7649</v>
      </c>
      <c r="M35" t="n">
        <v>7408</v>
      </c>
      <c r="N35" t="n">
        <v>7556</v>
      </c>
      <c r="O35" t="n">
        <v>7063</v>
      </c>
      <c r="P35" t="n">
        <v>6249</v>
      </c>
      <c r="Q35" t="n">
        <v>6249</v>
      </c>
    </row>
    <row r="36">
      <c r="A36" s="5" t="inlineStr">
        <is>
          <t>Mio.Aktien im Umlauf</t>
        </is>
      </c>
      <c r="B36" s="5" t="inlineStr">
        <is>
          <t>Million shares outstanding</t>
        </is>
      </c>
      <c r="C36" t="inlineStr">
        <is>
          <t>-</t>
        </is>
      </c>
      <c r="D36" t="n">
        <v>240.9</v>
      </c>
      <c r="E36" t="n">
        <v>240.2</v>
      </c>
      <c r="F36" t="n">
        <v>239.8</v>
      </c>
      <c r="G36" t="n">
        <v>239.3</v>
      </c>
      <c r="H36" t="n">
        <v>238.7</v>
      </c>
      <c r="I36" t="n">
        <v>238.9</v>
      </c>
      <c r="J36" t="n">
        <v>238.4</v>
      </c>
      <c r="K36" t="n">
        <v>237.6</v>
      </c>
      <c r="L36" t="n">
        <v>237.8</v>
      </c>
      <c r="M36" t="n">
        <v>236.3</v>
      </c>
      <c r="N36" t="n">
        <v>235.9</v>
      </c>
      <c r="O36" t="n">
        <v>234.6</v>
      </c>
      <c r="P36" t="n">
        <v>233.2</v>
      </c>
      <c r="Q36" t="n">
        <v>233.2</v>
      </c>
    </row>
    <row r="37">
      <c r="A37" s="5" t="inlineStr">
        <is>
          <t>Mio.Aktien im Umlauf</t>
        </is>
      </c>
      <c r="B37" s="5" t="inlineStr">
        <is>
          <t>Million shares outstanding</t>
        </is>
      </c>
      <c r="C37" t="inlineStr">
        <is>
          <t>-</t>
        </is>
      </c>
      <c r="D37" t="n">
        <v>240.9</v>
      </c>
      <c r="E37" t="n">
        <v>240.2</v>
      </c>
      <c r="F37" t="n">
        <v>239.8</v>
      </c>
      <c r="G37" t="n">
        <v>239.3</v>
      </c>
      <c r="H37" t="n">
        <v>238.7</v>
      </c>
      <c r="I37" t="n">
        <v>238.9</v>
      </c>
      <c r="J37" t="n">
        <v>238.4</v>
      </c>
      <c r="K37" t="n">
        <v>237.6</v>
      </c>
      <c r="L37" t="n">
        <v>237.8</v>
      </c>
      <c r="M37" t="n">
        <v>236.3</v>
      </c>
      <c r="N37" t="n">
        <v>235.9</v>
      </c>
      <c r="O37" t="n">
        <v>234.6</v>
      </c>
      <c r="P37" t="n">
        <v>233.2</v>
      </c>
      <c r="Q37" t="n">
        <v>233.2</v>
      </c>
    </row>
    <row r="38">
      <c r="A38" s="5" t="inlineStr">
        <is>
          <t>Gezeichnetes Kapital (in Mio.)</t>
        </is>
      </c>
      <c r="B38" s="5" t="inlineStr">
        <is>
          <t>Subscribed Capital in M</t>
        </is>
      </c>
      <c r="C38" t="inlineStr">
        <is>
          <t>-</t>
        </is>
      </c>
      <c r="D38" t="n">
        <v>235.9</v>
      </c>
      <c r="E38" t="n">
        <v>235.1</v>
      </c>
      <c r="F38" t="n">
        <v>234.7</v>
      </c>
      <c r="G38" t="n">
        <v>234.3</v>
      </c>
      <c r="H38" t="n">
        <v>233.7</v>
      </c>
      <c r="I38" t="n">
        <v>233.9</v>
      </c>
      <c r="J38" t="n">
        <v>233.3</v>
      </c>
      <c r="K38" t="n">
        <v>232.6</v>
      </c>
      <c r="L38" t="n">
        <v>232.2</v>
      </c>
      <c r="M38" t="n">
        <v>231.6</v>
      </c>
      <c r="N38" t="n">
        <v>231</v>
      </c>
      <c r="O38" t="n">
        <v>229.7</v>
      </c>
      <c r="P38" t="n">
        <v>228.3</v>
      </c>
      <c r="Q38" t="n">
        <v>228.3</v>
      </c>
    </row>
    <row r="39">
      <c r="A39" s="5" t="inlineStr">
        <is>
          <t>Ergebnis je Aktie (brutto)</t>
        </is>
      </c>
      <c r="B39" s="5" t="inlineStr">
        <is>
          <t>Earnings per share</t>
        </is>
      </c>
      <c r="C39" t="inlineStr">
        <is>
          <t>-</t>
        </is>
      </c>
      <c r="D39" t="n">
        <v>1.6</v>
      </c>
      <c r="E39" t="n">
        <v>1.26</v>
      </c>
      <c r="F39" t="n">
        <v>1.4</v>
      </c>
      <c r="G39" t="n">
        <v>1.35</v>
      </c>
      <c r="H39" t="n">
        <v>0.62</v>
      </c>
      <c r="I39" t="n">
        <v>1.18</v>
      </c>
      <c r="J39" t="n">
        <v>0.9</v>
      </c>
      <c r="K39" t="n">
        <v>0.66</v>
      </c>
      <c r="L39" t="n">
        <v>1.06</v>
      </c>
      <c r="M39" t="n">
        <v>1.42</v>
      </c>
      <c r="N39" t="n">
        <v>0.71</v>
      </c>
      <c r="O39" t="n">
        <v>1.25</v>
      </c>
      <c r="P39" t="n">
        <v>1.4</v>
      </c>
      <c r="Q39" t="n">
        <v>1.4</v>
      </c>
    </row>
    <row r="40">
      <c r="A40" s="5" t="inlineStr">
        <is>
          <t>Ergebnis je Aktie (unverwässert)</t>
        </is>
      </c>
      <c r="B40" s="5" t="inlineStr">
        <is>
          <t>Basic Earnings per share</t>
        </is>
      </c>
      <c r="C40" t="n">
        <v>0.67</v>
      </c>
      <c r="D40" t="n">
        <v>1.33</v>
      </c>
      <c r="E40" t="n">
        <v>1.08</v>
      </c>
      <c r="F40" t="n">
        <v>1.46</v>
      </c>
      <c r="G40" t="n">
        <v>1.4</v>
      </c>
      <c r="H40" t="n">
        <v>0.5</v>
      </c>
      <c r="I40" t="n">
        <v>1.82</v>
      </c>
      <c r="J40" t="n">
        <v>0.96</v>
      </c>
      <c r="K40" t="n">
        <v>0.73</v>
      </c>
      <c r="L40" t="n">
        <v>1.15</v>
      </c>
      <c r="M40" t="n">
        <v>1.06</v>
      </c>
      <c r="N40" t="n">
        <v>-0.25</v>
      </c>
      <c r="O40" t="n">
        <v>0.9</v>
      </c>
      <c r="P40" t="n">
        <v>1.15</v>
      </c>
      <c r="Q40" t="n">
        <v>1.15</v>
      </c>
    </row>
    <row r="41">
      <c r="A41" s="5" t="inlineStr">
        <is>
          <t>Ergebnis je Aktie (verwässert)</t>
        </is>
      </c>
      <c r="B41" s="5" t="inlineStr">
        <is>
          <t>Diluted Earnings per share</t>
        </is>
      </c>
      <c r="C41" t="n">
        <v>0.66</v>
      </c>
      <c r="D41" t="n">
        <v>1.33</v>
      </c>
      <c r="E41" t="n">
        <v>1.08</v>
      </c>
      <c r="F41" t="n">
        <v>1.45</v>
      </c>
      <c r="G41" t="n">
        <v>1.39</v>
      </c>
      <c r="H41" t="n">
        <v>0.5</v>
      </c>
      <c r="I41" t="n">
        <v>1.81</v>
      </c>
      <c r="J41" t="n">
        <v>0.95</v>
      </c>
      <c r="K41" t="n">
        <v>0.72</v>
      </c>
      <c r="L41" t="n">
        <v>1.15</v>
      </c>
      <c r="M41" t="n">
        <v>1.06</v>
      </c>
      <c r="N41" t="n">
        <v>-0.25</v>
      </c>
      <c r="O41" t="n">
        <v>0.89</v>
      </c>
      <c r="P41" t="n">
        <v>1.14</v>
      </c>
      <c r="Q41" t="n">
        <v>1.14</v>
      </c>
    </row>
    <row r="42">
      <c r="A42" s="5" t="inlineStr">
        <is>
          <t>Dividende je Aktie</t>
        </is>
      </c>
      <c r="B42" s="5" t="inlineStr">
        <is>
          <t>Dividend per share</t>
        </is>
      </c>
      <c r="C42" t="inlineStr">
        <is>
          <t>-</t>
        </is>
      </c>
      <c r="D42" t="n">
        <v>0.93</v>
      </c>
      <c r="E42" t="n">
        <v>0.87</v>
      </c>
      <c r="F42" t="n">
        <v>0.82</v>
      </c>
      <c r="G42" t="n">
        <v>0.8100000000000001</v>
      </c>
      <c r="H42" t="n">
        <v>0.85</v>
      </c>
      <c r="I42" t="n">
        <v>0.8</v>
      </c>
      <c r="J42" t="n">
        <v>0.76</v>
      </c>
      <c r="K42" t="n">
        <v>0.7</v>
      </c>
      <c r="L42" t="n">
        <v>0.65</v>
      </c>
      <c r="M42" t="n">
        <v>0.72</v>
      </c>
      <c r="N42" t="n">
        <v>0.67</v>
      </c>
      <c r="O42" t="n">
        <v>0.66</v>
      </c>
      <c r="P42" t="n">
        <v>0.61</v>
      </c>
      <c r="Q42" t="n">
        <v>0.61</v>
      </c>
    </row>
    <row r="43">
      <c r="A43" s="5" t="inlineStr">
        <is>
          <t>Dividendenausschüttung in Mio</t>
        </is>
      </c>
      <c r="B43" s="5" t="inlineStr">
        <is>
          <t>Dividend Payment in M</t>
        </is>
      </c>
      <c r="C43" t="inlineStr">
        <is>
          <t>-</t>
        </is>
      </c>
      <c r="D43" t="n">
        <v>211.9</v>
      </c>
      <c r="E43" t="n">
        <v>197</v>
      </c>
      <c r="F43" t="n">
        <v>190.4</v>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c r="Q43" t="inlineStr">
        <is>
          <t>-</t>
        </is>
      </c>
    </row>
    <row r="44">
      <c r="A44" s="5" t="inlineStr">
        <is>
          <t>Umsatz</t>
        </is>
      </c>
      <c r="B44" s="5" t="inlineStr">
        <is>
          <t>Revenue</t>
        </is>
      </c>
      <c r="C44" t="inlineStr">
        <is>
          <t>-</t>
        </is>
      </c>
      <c r="D44" t="n">
        <v>7.34</v>
      </c>
      <c r="E44" t="n">
        <v>7.05</v>
      </c>
      <c r="F44" t="n">
        <v>7.59</v>
      </c>
      <c r="G44" t="n">
        <v>7.47</v>
      </c>
      <c r="H44" t="n">
        <v>7.55</v>
      </c>
      <c r="I44" t="n">
        <v>7.77</v>
      </c>
      <c r="J44" t="n">
        <v>7.68</v>
      </c>
      <c r="K44" t="n">
        <v>7.45</v>
      </c>
      <c r="L44" t="n">
        <v>7.2</v>
      </c>
      <c r="M44" t="n">
        <v>7.21</v>
      </c>
      <c r="N44" t="n">
        <v>6.96</v>
      </c>
      <c r="O44" t="n">
        <v>6.62</v>
      </c>
      <c r="P44" t="n">
        <v>6.35</v>
      </c>
      <c r="Q44" t="n">
        <v>6.35</v>
      </c>
    </row>
    <row r="45">
      <c r="A45" s="5" t="inlineStr">
        <is>
          <t>Buchwert je Aktie</t>
        </is>
      </c>
      <c r="B45" s="5" t="inlineStr">
        <is>
          <t>Book value per share</t>
        </is>
      </c>
      <c r="C45" t="inlineStr">
        <is>
          <t>-</t>
        </is>
      </c>
      <c r="D45" t="n">
        <v>4.83</v>
      </c>
      <c r="E45" t="n">
        <v>4.14</v>
      </c>
      <c r="F45" t="n">
        <v>3.85</v>
      </c>
      <c r="G45" t="n">
        <v>4.25</v>
      </c>
      <c r="H45" t="n">
        <v>3.39</v>
      </c>
      <c r="I45" t="n">
        <v>4.51</v>
      </c>
      <c r="J45" t="n">
        <v>3.49</v>
      </c>
      <c r="K45" t="n">
        <v>4.1</v>
      </c>
      <c r="L45" t="n">
        <v>4.62</v>
      </c>
      <c r="M45" t="n">
        <v>3.98</v>
      </c>
      <c r="N45" t="n">
        <v>4.01</v>
      </c>
      <c r="O45" t="n">
        <v>5.12</v>
      </c>
      <c r="P45" t="n">
        <v>4.86</v>
      </c>
      <c r="Q45" t="n">
        <v>4.86</v>
      </c>
    </row>
    <row r="46">
      <c r="A46" s="5" t="inlineStr">
        <is>
          <t>Cashflow je Aktie</t>
        </is>
      </c>
      <c r="B46" s="5" t="inlineStr">
        <is>
          <t>Cashflow per share</t>
        </is>
      </c>
      <c r="C46" t="inlineStr">
        <is>
          <t>-</t>
        </is>
      </c>
      <c r="D46" t="n">
        <v>3.34</v>
      </c>
      <c r="E46" t="n">
        <v>3.19</v>
      </c>
      <c r="F46" t="n">
        <v>3.46</v>
      </c>
      <c r="G46" t="n">
        <v>3.19</v>
      </c>
      <c r="H46" t="n">
        <v>3.06</v>
      </c>
      <c r="I46" t="n">
        <v>3.17</v>
      </c>
      <c r="J46" t="n">
        <v>2.76</v>
      </c>
      <c r="K46" t="n">
        <v>2.75</v>
      </c>
      <c r="L46" t="n">
        <v>3.03</v>
      </c>
      <c r="M46" t="n">
        <v>2.77</v>
      </c>
      <c r="N46" t="n">
        <v>2.73</v>
      </c>
      <c r="O46" t="n">
        <v>1.69</v>
      </c>
      <c r="P46" t="n">
        <v>1.58</v>
      </c>
      <c r="Q46" t="n">
        <v>1.58</v>
      </c>
    </row>
    <row r="47">
      <c r="A47" s="5" t="inlineStr">
        <is>
          <t>Bilanzsumme je Aktie</t>
        </is>
      </c>
      <c r="B47" s="5" t="inlineStr">
        <is>
          <t>Total assets per share</t>
        </is>
      </c>
      <c r="C47" t="inlineStr">
        <is>
          <t>-</t>
        </is>
      </c>
      <c r="D47" t="n">
        <v>42.36</v>
      </c>
      <c r="E47" t="n">
        <v>39.22</v>
      </c>
      <c r="F47" t="n">
        <v>37.68</v>
      </c>
      <c r="G47" t="n">
        <v>35.29</v>
      </c>
      <c r="H47" t="n">
        <v>34.17</v>
      </c>
      <c r="I47" t="n">
        <v>33.02</v>
      </c>
      <c r="J47" t="n">
        <v>33.64</v>
      </c>
      <c r="K47" t="n">
        <v>32.47</v>
      </c>
      <c r="L47" t="n">
        <v>32.16</v>
      </c>
      <c r="M47" t="n">
        <v>31.35</v>
      </c>
      <c r="N47" t="n">
        <v>32.03</v>
      </c>
      <c r="O47" t="n">
        <v>30.11</v>
      </c>
      <c r="P47" t="n">
        <v>26.8</v>
      </c>
      <c r="Q47" t="n">
        <v>26.8</v>
      </c>
    </row>
    <row r="48">
      <c r="A48" s="5" t="inlineStr">
        <is>
          <t>Personal am Ende des Jahres</t>
        </is>
      </c>
      <c r="B48" s="5" t="inlineStr">
        <is>
          <t>Staff at the end of year</t>
        </is>
      </c>
      <c r="C48" t="inlineStr">
        <is>
          <t>-</t>
        </is>
      </c>
      <c r="D48" t="n">
        <v>6580</v>
      </c>
      <c r="E48" t="n">
        <v>6633</v>
      </c>
      <c r="F48" t="n">
        <v>7435</v>
      </c>
      <c r="G48" t="n">
        <v>7459</v>
      </c>
      <c r="H48" t="n">
        <v>7861</v>
      </c>
      <c r="I48" t="n">
        <v>7992</v>
      </c>
      <c r="J48" t="n">
        <v>8221</v>
      </c>
      <c r="K48" t="n">
        <v>8051</v>
      </c>
      <c r="L48" t="n">
        <v>8282</v>
      </c>
      <c r="M48" t="n">
        <v>8788</v>
      </c>
      <c r="N48" t="n">
        <v>8768</v>
      </c>
      <c r="O48" t="n">
        <v>8707</v>
      </c>
      <c r="P48" t="n">
        <v>12739</v>
      </c>
      <c r="Q48" t="n">
        <v>12739</v>
      </c>
    </row>
    <row r="49">
      <c r="A49" s="5" t="inlineStr">
        <is>
          <t>Personalaufwand in Mio. GBP</t>
        </is>
      </c>
      <c r="B49" s="5" t="inlineStr"/>
      <c r="C49" t="inlineStr">
        <is>
          <t>-</t>
        </is>
      </c>
      <c r="D49" t="n">
        <v>309.4</v>
      </c>
      <c r="E49" t="n">
        <v>280.4</v>
      </c>
      <c r="F49" t="n">
        <v>250.5</v>
      </c>
      <c r="G49" t="n">
        <v>329.7</v>
      </c>
      <c r="H49" t="n">
        <v>368.3</v>
      </c>
      <c r="I49" t="n">
        <v>340.5</v>
      </c>
      <c r="J49" t="n">
        <v>340.9</v>
      </c>
      <c r="K49" t="n">
        <v>293.1</v>
      </c>
      <c r="L49" t="n">
        <v>315.2</v>
      </c>
      <c r="M49" t="n">
        <v>342.1</v>
      </c>
      <c r="N49" t="n">
        <v>312.9</v>
      </c>
      <c r="O49" t="n">
        <v>298.1</v>
      </c>
      <c r="P49" t="n">
        <v>311.7</v>
      </c>
      <c r="Q49" t="n">
        <v>311.7</v>
      </c>
    </row>
    <row r="50">
      <c r="A50" s="5" t="inlineStr">
        <is>
          <t>Aufwand je Mitarbeiter in GBP</t>
        </is>
      </c>
      <c r="B50" s="5" t="inlineStr"/>
      <c r="C50" t="inlineStr">
        <is>
          <t>-</t>
        </is>
      </c>
      <c r="D50" t="n">
        <v>47021</v>
      </c>
      <c r="E50" t="n">
        <v>42273</v>
      </c>
      <c r="F50" t="n">
        <v>33692</v>
      </c>
      <c r="G50" t="n">
        <v>44202</v>
      </c>
      <c r="H50" t="n">
        <v>46852</v>
      </c>
      <c r="I50" t="n">
        <v>42605</v>
      </c>
      <c r="J50" t="n">
        <v>41467</v>
      </c>
      <c r="K50" t="n">
        <v>36405</v>
      </c>
      <c r="L50" t="n">
        <v>38058</v>
      </c>
      <c r="M50" t="n">
        <v>38928</v>
      </c>
      <c r="N50" t="n">
        <v>35687</v>
      </c>
      <c r="O50" t="n">
        <v>34237</v>
      </c>
      <c r="P50" t="n">
        <v>24468</v>
      </c>
      <c r="Q50" t="n">
        <v>24468</v>
      </c>
    </row>
    <row r="51">
      <c r="A51" s="5" t="inlineStr">
        <is>
          <t>Umsatz je Aktie</t>
        </is>
      </c>
      <c r="B51" s="5" t="inlineStr">
        <is>
          <t>Revenue per share</t>
        </is>
      </c>
      <c r="C51" t="inlineStr">
        <is>
          <t>-</t>
        </is>
      </c>
      <c r="D51" t="n">
        <v>268602</v>
      </c>
      <c r="E51" t="n">
        <v>255405</v>
      </c>
      <c r="F51" t="n">
        <v>244681</v>
      </c>
      <c r="G51" t="n">
        <v>239563</v>
      </c>
      <c r="H51" t="n">
        <v>229144</v>
      </c>
      <c r="I51" t="n">
        <v>232320</v>
      </c>
      <c r="J51" t="n">
        <v>222795</v>
      </c>
      <c r="K51" t="n">
        <v>219923</v>
      </c>
      <c r="L51" t="n">
        <v>206629</v>
      </c>
      <c r="M51" t="n">
        <v>193889</v>
      </c>
      <c r="N51" t="n">
        <v>187295</v>
      </c>
      <c r="O51" t="n">
        <v>178293</v>
      </c>
      <c r="P51" t="n">
        <v>116194</v>
      </c>
      <c r="Q51" t="n">
        <v>116194</v>
      </c>
    </row>
    <row r="52">
      <c r="A52" s="5" t="inlineStr">
        <is>
          <t>Bruttoergebnis je Mitarbeiter in GBP</t>
        </is>
      </c>
      <c r="B52" s="5" t="inlineStr"/>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row>
    <row r="53">
      <c r="A53" s="5" t="inlineStr">
        <is>
          <t>Gewinn je Mitarbeiter in GBP</t>
        </is>
      </c>
      <c r="B53" s="5" t="inlineStr"/>
      <c r="C53" t="inlineStr">
        <is>
          <t>-</t>
        </is>
      </c>
      <c r="D53" t="n">
        <v>47918</v>
      </c>
      <c r="E53" t="n">
        <v>38248</v>
      </c>
      <c r="F53" t="n">
        <v>46106</v>
      </c>
      <c r="G53" t="n">
        <v>44242</v>
      </c>
      <c r="H53" t="n">
        <v>15151</v>
      </c>
      <c r="I53" t="n">
        <v>54279</v>
      </c>
      <c r="J53" t="n">
        <v>27673</v>
      </c>
      <c r="K53" t="n">
        <v>21339</v>
      </c>
      <c r="L53" t="n">
        <v>32915</v>
      </c>
      <c r="M53" t="n">
        <v>28357</v>
      </c>
      <c r="N53" t="n">
        <v>-6592</v>
      </c>
      <c r="O53" t="n">
        <v>24061</v>
      </c>
      <c r="P53" t="n">
        <v>20967</v>
      </c>
      <c r="Q53" t="n">
        <v>20967</v>
      </c>
    </row>
    <row r="54">
      <c r="A54" s="5" t="inlineStr">
        <is>
          <t>KGV (Kurs/Gewinn)</t>
        </is>
      </c>
      <c r="B54" s="5" t="inlineStr">
        <is>
          <t>PE (price/earnings)</t>
        </is>
      </c>
      <c r="C54" t="n">
        <v>41.54</v>
      </c>
      <c r="D54" t="n">
        <v>14.8</v>
      </c>
      <c r="E54" t="n">
        <v>17.1</v>
      </c>
      <c r="F54" t="n">
        <v>16.3</v>
      </c>
      <c r="G54" t="n">
        <v>15.3</v>
      </c>
      <c r="H54" t="n">
        <v>41.7</v>
      </c>
      <c r="I54" t="n">
        <v>10.2</v>
      </c>
      <c r="J54" t="n">
        <v>17.8</v>
      </c>
      <c r="K54" t="n">
        <v>21.2</v>
      </c>
      <c r="L54" t="n">
        <v>12.7</v>
      </c>
      <c r="M54" t="n">
        <v>11.3</v>
      </c>
      <c r="N54" t="inlineStr">
        <is>
          <t>-</t>
        </is>
      </c>
      <c r="O54" t="n">
        <v>15.8</v>
      </c>
      <c r="P54" t="n">
        <v>12.5</v>
      </c>
      <c r="Q54" t="n">
        <v>12.5</v>
      </c>
    </row>
    <row r="55">
      <c r="A55" s="5" t="inlineStr">
        <is>
          <t>KUV (Kurs/Umsatz)</t>
        </is>
      </c>
      <c r="B55" s="5" t="inlineStr">
        <is>
          <t>PS (price/sales)</t>
        </is>
      </c>
      <c r="C55" t="inlineStr">
        <is>
          <t>-</t>
        </is>
      </c>
      <c r="D55" t="n">
        <v>2.69</v>
      </c>
      <c r="E55" t="n">
        <v>2.61</v>
      </c>
      <c r="F55" t="n">
        <v>3.14</v>
      </c>
      <c r="G55" t="n">
        <v>2.87</v>
      </c>
      <c r="H55" t="n">
        <v>2.76</v>
      </c>
      <c r="I55" t="n">
        <v>2.39</v>
      </c>
      <c r="J55" t="n">
        <v>2.23</v>
      </c>
      <c r="K55" t="n">
        <v>2.07</v>
      </c>
      <c r="L55" t="n">
        <v>2.03</v>
      </c>
      <c r="M55" t="n">
        <v>1.66</v>
      </c>
      <c r="N55" t="n">
        <v>1.42</v>
      </c>
      <c r="O55" t="n">
        <v>2.14</v>
      </c>
      <c r="P55" t="n">
        <v>2.26</v>
      </c>
      <c r="Q55" t="n">
        <v>2.26</v>
      </c>
    </row>
    <row r="56">
      <c r="A56" s="5" t="inlineStr">
        <is>
          <t>KBV (Kurs/Buchwert)</t>
        </is>
      </c>
      <c r="B56" s="5" t="inlineStr">
        <is>
          <t>PB (price/book value)</t>
        </is>
      </c>
      <c r="C56" t="inlineStr">
        <is>
          <t>-</t>
        </is>
      </c>
      <c r="D56" t="n">
        <v>4.09</v>
      </c>
      <c r="E56" t="n">
        <v>4.46</v>
      </c>
      <c r="F56" t="n">
        <v>6.19</v>
      </c>
      <c r="G56" t="n">
        <v>5.04</v>
      </c>
      <c r="H56" t="n">
        <v>6.14</v>
      </c>
      <c r="I56" t="n">
        <v>4.12</v>
      </c>
      <c r="J56" t="n">
        <v>4.9</v>
      </c>
      <c r="K56" t="n">
        <v>3.77</v>
      </c>
      <c r="L56" t="n">
        <v>3.16</v>
      </c>
      <c r="M56" t="n">
        <v>3</v>
      </c>
      <c r="N56" t="n">
        <v>2.47</v>
      </c>
      <c r="O56" t="n">
        <v>2.77</v>
      </c>
      <c r="P56" t="n">
        <v>2.95</v>
      </c>
      <c r="Q56" t="n">
        <v>2.95</v>
      </c>
    </row>
    <row r="57">
      <c r="A57" s="5" t="inlineStr">
        <is>
          <t>KCV (Kurs/Cashflow)</t>
        </is>
      </c>
      <c r="B57" s="5" t="inlineStr">
        <is>
          <t>PC (price/cashflow)</t>
        </is>
      </c>
      <c r="C57" t="inlineStr">
        <is>
          <t>-</t>
        </is>
      </c>
      <c r="D57" t="n">
        <v>5.91</v>
      </c>
      <c r="E57" t="n">
        <v>5.78</v>
      </c>
      <c r="F57" t="n">
        <v>6.89</v>
      </c>
      <c r="G57" t="n">
        <v>6.71</v>
      </c>
      <c r="H57" t="n">
        <v>6.8</v>
      </c>
      <c r="I57" t="n">
        <v>5.86</v>
      </c>
      <c r="J57" t="n">
        <v>6.2</v>
      </c>
      <c r="K57" t="n">
        <v>5.61</v>
      </c>
      <c r="L57" t="n">
        <v>4.82</v>
      </c>
      <c r="M57" t="n">
        <v>4.32</v>
      </c>
      <c r="N57" t="n">
        <v>3.62</v>
      </c>
      <c r="O57" t="n">
        <v>8.42</v>
      </c>
      <c r="P57" t="n">
        <v>9.06</v>
      </c>
      <c r="Q57" t="n">
        <v>9.06</v>
      </c>
    </row>
    <row r="58">
      <c r="A58" s="5" t="inlineStr">
        <is>
          <t>Dividendenrendite in %</t>
        </is>
      </c>
      <c r="B58" s="5" t="inlineStr">
        <is>
          <t>Dividend Yield in %</t>
        </is>
      </c>
      <c r="C58" t="inlineStr">
        <is>
          <t>-</t>
        </is>
      </c>
      <c r="D58" t="n">
        <v>4.73</v>
      </c>
      <c r="E58" t="n">
        <v>4.7</v>
      </c>
      <c r="F58" t="n">
        <v>3.42</v>
      </c>
      <c r="G58" t="n">
        <v>3.78</v>
      </c>
      <c r="H58" t="n">
        <v>4.08</v>
      </c>
      <c r="I58" t="n">
        <v>4.31</v>
      </c>
      <c r="J58" t="n">
        <v>4.44</v>
      </c>
      <c r="K58" t="n">
        <v>4.53</v>
      </c>
      <c r="L58" t="n">
        <v>4.45</v>
      </c>
      <c r="M58" t="n">
        <v>6.03</v>
      </c>
      <c r="N58" t="n">
        <v>6.77</v>
      </c>
      <c r="O58" t="n">
        <v>4.65</v>
      </c>
      <c r="P58" t="n">
        <v>4.25</v>
      </c>
      <c r="Q58" t="n">
        <v>4.25</v>
      </c>
    </row>
    <row r="59">
      <c r="A59" s="5" t="inlineStr">
        <is>
          <t>Gewinnrendite in %</t>
        </is>
      </c>
      <c r="B59" s="5" t="inlineStr">
        <is>
          <t>Return on profit in %</t>
        </is>
      </c>
      <c r="C59" t="inlineStr">
        <is>
          <t>-</t>
        </is>
      </c>
      <c r="D59" t="n">
        <v>6.8</v>
      </c>
      <c r="E59" t="n">
        <v>5.8</v>
      </c>
      <c r="F59" t="n">
        <v>6.1</v>
      </c>
      <c r="G59" t="n">
        <v>6.5</v>
      </c>
      <c r="H59" t="n">
        <v>2.4</v>
      </c>
      <c r="I59" t="n">
        <v>9.800000000000001</v>
      </c>
      <c r="J59" t="n">
        <v>5.6</v>
      </c>
      <c r="K59" t="n">
        <v>4.7</v>
      </c>
      <c r="L59" t="n">
        <v>7.9</v>
      </c>
      <c r="M59" t="n">
        <v>8.9</v>
      </c>
      <c r="N59" t="n">
        <v>-2.5</v>
      </c>
      <c r="O59" t="n">
        <v>6.3</v>
      </c>
      <c r="P59" t="n">
        <v>8</v>
      </c>
      <c r="Q59" t="n">
        <v>8</v>
      </c>
    </row>
    <row r="60">
      <c r="A60" s="5" t="inlineStr">
        <is>
          <t>Eigenkapitalrendite in %</t>
        </is>
      </c>
      <c r="B60" s="5" t="inlineStr">
        <is>
          <t>Return on Equity in %</t>
        </is>
      </c>
      <c r="C60" t="inlineStr">
        <is>
          <t>-</t>
        </is>
      </c>
      <c r="D60" t="n">
        <v>27.09</v>
      </c>
      <c r="E60" t="n">
        <v>25.53</v>
      </c>
      <c r="F60" t="n">
        <v>37.13</v>
      </c>
      <c r="G60" t="n">
        <v>32.44</v>
      </c>
      <c r="H60" t="n">
        <v>14.71</v>
      </c>
      <c r="I60" t="n">
        <v>40.26</v>
      </c>
      <c r="J60" t="n">
        <v>27.3</v>
      </c>
      <c r="K60" t="n">
        <v>17.65</v>
      </c>
      <c r="L60" t="n">
        <v>24.79</v>
      </c>
      <c r="M60" t="n">
        <v>26.49</v>
      </c>
      <c r="N60" t="n">
        <v>-6.11</v>
      </c>
      <c r="O60" t="n">
        <v>17.44</v>
      </c>
      <c r="P60" t="n">
        <v>23.55</v>
      </c>
      <c r="Q60" t="n">
        <v>23.55</v>
      </c>
    </row>
    <row r="61">
      <c r="A61" s="5" t="inlineStr">
        <is>
          <t>Umsatzrendite in %</t>
        </is>
      </c>
      <c r="B61" s="5" t="inlineStr">
        <is>
          <t>Return on sales in %</t>
        </is>
      </c>
      <c r="C61" t="inlineStr">
        <is>
          <t>-</t>
        </is>
      </c>
      <c r="D61" t="n">
        <v>17.84</v>
      </c>
      <c r="E61" t="n">
        <v>14.98</v>
      </c>
      <c r="F61" t="n">
        <v>18.84</v>
      </c>
      <c r="G61" t="n">
        <v>18.47</v>
      </c>
      <c r="H61" t="n">
        <v>6.61</v>
      </c>
      <c r="I61" t="n">
        <v>23.36</v>
      </c>
      <c r="J61" t="n">
        <v>12.42</v>
      </c>
      <c r="K61" t="n">
        <v>9.699999999999999</v>
      </c>
      <c r="L61" t="n">
        <v>15.93</v>
      </c>
      <c r="M61" t="n">
        <v>14.63</v>
      </c>
      <c r="N61" t="n">
        <v>-3.52</v>
      </c>
      <c r="O61" t="n">
        <v>13.5</v>
      </c>
      <c r="P61" t="n">
        <v>18.04</v>
      </c>
      <c r="Q61" t="n">
        <v>18.04</v>
      </c>
    </row>
    <row r="62">
      <c r="A62" s="5" t="inlineStr">
        <is>
          <t>Gesamtkapitalrendite in %</t>
        </is>
      </c>
      <c r="B62" s="5" t="inlineStr">
        <is>
          <t>Total Return on Investment in %</t>
        </is>
      </c>
      <c r="C62" t="inlineStr">
        <is>
          <t>-</t>
        </is>
      </c>
      <c r="D62" t="n">
        <v>3.09</v>
      </c>
      <c r="E62" t="n">
        <v>2.69</v>
      </c>
      <c r="F62" t="n">
        <v>3.79</v>
      </c>
      <c r="G62" t="n">
        <v>3.91</v>
      </c>
      <c r="H62" t="n">
        <v>1.46</v>
      </c>
      <c r="I62" t="n">
        <v>5.5</v>
      </c>
      <c r="J62" t="n">
        <v>2.84</v>
      </c>
      <c r="K62" t="n">
        <v>2.23</v>
      </c>
      <c r="L62" t="n">
        <v>3.56</v>
      </c>
      <c r="M62" t="n">
        <v>3.36</v>
      </c>
      <c r="N62" t="n">
        <v>-0.77</v>
      </c>
      <c r="O62" t="n">
        <v>2.97</v>
      </c>
      <c r="P62" t="n">
        <v>4.27</v>
      </c>
      <c r="Q62" t="n">
        <v>4.27</v>
      </c>
    </row>
    <row r="63">
      <c r="A63" s="5" t="inlineStr">
        <is>
          <t>Return on Investment in %</t>
        </is>
      </c>
      <c r="B63" s="5" t="inlineStr">
        <is>
          <t>Return on Investment in %</t>
        </is>
      </c>
      <c r="C63" t="inlineStr">
        <is>
          <t>-</t>
        </is>
      </c>
      <c r="D63" t="n">
        <v>3.09</v>
      </c>
      <c r="E63" t="n">
        <v>2.69</v>
      </c>
      <c r="F63" t="n">
        <v>3.79</v>
      </c>
      <c r="G63" t="n">
        <v>3.91</v>
      </c>
      <c r="H63" t="n">
        <v>1.46</v>
      </c>
      <c r="I63" t="n">
        <v>5.5</v>
      </c>
      <c r="J63" t="n">
        <v>2.84</v>
      </c>
      <c r="K63" t="n">
        <v>2.23</v>
      </c>
      <c r="L63" t="n">
        <v>3.56</v>
      </c>
      <c r="M63" t="n">
        <v>3.36</v>
      </c>
      <c r="N63" t="n">
        <v>-0.77</v>
      </c>
      <c r="O63" t="n">
        <v>2.97</v>
      </c>
      <c r="P63" t="n">
        <v>4.27</v>
      </c>
      <c r="Q63" t="n">
        <v>4.27</v>
      </c>
    </row>
    <row r="64">
      <c r="A64" s="5" t="inlineStr">
        <is>
          <t>Arbeitsintensität in %</t>
        </is>
      </c>
      <c r="B64" s="5" t="inlineStr">
        <is>
          <t>Work Intensity in %</t>
        </is>
      </c>
      <c r="C64" t="inlineStr">
        <is>
          <t>-</t>
        </is>
      </c>
      <c r="D64" t="n">
        <v>5.64</v>
      </c>
      <c r="E64" t="n">
        <v>5.58</v>
      </c>
      <c r="F64" t="n">
        <v>6.48</v>
      </c>
      <c r="G64" t="n">
        <v>7.03</v>
      </c>
      <c r="H64" t="n">
        <v>10.03</v>
      </c>
      <c r="I64" t="n">
        <v>8.779999999999999</v>
      </c>
      <c r="J64" t="n">
        <v>12.26</v>
      </c>
      <c r="K64" t="n">
        <v>10.87</v>
      </c>
      <c r="L64" t="n">
        <v>10.79</v>
      </c>
      <c r="M64" t="n">
        <v>9.85</v>
      </c>
      <c r="N64" t="n">
        <v>15.29</v>
      </c>
      <c r="O64" t="n">
        <v>15.84</v>
      </c>
      <c r="P64" t="n">
        <v>8.869999999999999</v>
      </c>
      <c r="Q64" t="n">
        <v>8.869999999999999</v>
      </c>
    </row>
    <row r="65">
      <c r="A65" s="5" t="inlineStr">
        <is>
          <t>Eigenkapitalquote in %</t>
        </is>
      </c>
      <c r="B65" s="5" t="inlineStr">
        <is>
          <t>Equity Ratio in %</t>
        </is>
      </c>
      <c r="C65" t="inlineStr">
        <is>
          <t>-</t>
        </is>
      </c>
      <c r="D65" t="n">
        <v>11.41</v>
      </c>
      <c r="E65" t="n">
        <v>10.55</v>
      </c>
      <c r="F65" t="n">
        <v>10.22</v>
      </c>
      <c r="G65" t="n">
        <v>12.05</v>
      </c>
      <c r="H65" t="n">
        <v>9.93</v>
      </c>
      <c r="I65" t="n">
        <v>13.66</v>
      </c>
      <c r="J65" t="n">
        <v>10.39</v>
      </c>
      <c r="K65" t="n">
        <v>12.62</v>
      </c>
      <c r="L65" t="n">
        <v>14.38</v>
      </c>
      <c r="M65" t="n">
        <v>12.7</v>
      </c>
      <c r="N65" t="n">
        <v>12.52</v>
      </c>
      <c r="O65" t="n">
        <v>17</v>
      </c>
      <c r="P65" t="n">
        <v>18.15</v>
      </c>
      <c r="Q65" t="n">
        <v>18.15</v>
      </c>
    </row>
    <row r="66">
      <c r="A66" s="5" t="inlineStr">
        <is>
          <t>Fremdkapitalquote in %</t>
        </is>
      </c>
      <c r="B66" s="5" t="inlineStr">
        <is>
          <t>Debt Ratio in %</t>
        </is>
      </c>
      <c r="C66" t="inlineStr">
        <is>
          <t>-</t>
        </is>
      </c>
      <c r="D66" t="n">
        <v>88.59</v>
      </c>
      <c r="E66" t="n">
        <v>89.45</v>
      </c>
      <c r="F66" t="n">
        <v>89.78</v>
      </c>
      <c r="G66" t="n">
        <v>87.95</v>
      </c>
      <c r="H66" t="n">
        <v>90.06999999999999</v>
      </c>
      <c r="I66" t="n">
        <v>86.34</v>
      </c>
      <c r="J66" t="n">
        <v>89.61</v>
      </c>
      <c r="K66" t="n">
        <v>87.38</v>
      </c>
      <c r="L66" t="n">
        <v>85.62</v>
      </c>
      <c r="M66" t="n">
        <v>87.3</v>
      </c>
      <c r="N66" t="n">
        <v>87.48</v>
      </c>
      <c r="O66" t="n">
        <v>83</v>
      </c>
      <c r="P66" t="n">
        <v>81.84999999999999</v>
      </c>
      <c r="Q66" t="n">
        <v>81.84999999999999</v>
      </c>
    </row>
    <row r="67">
      <c r="A67" s="5" t="inlineStr">
        <is>
          <t>Verschuldungsgrad in %</t>
        </is>
      </c>
      <c r="B67" s="5" t="inlineStr">
        <is>
          <t>Finance Gearing in %</t>
        </is>
      </c>
      <c r="C67" t="inlineStr">
        <is>
          <t>-</t>
        </is>
      </c>
      <c r="D67" t="n">
        <v>776.5700000000001</v>
      </c>
      <c r="E67" t="n">
        <v>848.15</v>
      </c>
      <c r="F67" t="n">
        <v>878.72</v>
      </c>
      <c r="G67" t="n">
        <v>730.01</v>
      </c>
      <c r="H67" t="n">
        <v>907.16</v>
      </c>
      <c r="I67" t="n">
        <v>632.11</v>
      </c>
      <c r="J67" t="n">
        <v>862.48</v>
      </c>
      <c r="K67" t="n">
        <v>692.51</v>
      </c>
      <c r="L67" t="n">
        <v>595.4400000000001</v>
      </c>
      <c r="M67" t="n">
        <v>687.54</v>
      </c>
      <c r="N67" t="n">
        <v>698.59</v>
      </c>
      <c r="O67" t="n">
        <v>488.08</v>
      </c>
      <c r="P67" t="n">
        <v>450.95</v>
      </c>
      <c r="Q67" t="n">
        <v>450.95</v>
      </c>
    </row>
    <row r="68">
      <c r="A68" s="5" t="inlineStr"/>
      <c r="B68" s="5" t="inlineStr"/>
    </row>
    <row r="69">
      <c r="A69" s="5" t="inlineStr">
        <is>
          <t>Kurzfristige Vermögensquote in %</t>
        </is>
      </c>
      <c r="B69" s="5" t="inlineStr">
        <is>
          <t>Current Assets Ratio in %</t>
        </is>
      </c>
      <c r="C69" t="n">
        <v>5.61</v>
      </c>
      <c r="D69" t="n">
        <v>5.64</v>
      </c>
      <c r="E69" t="n">
        <v>5.58</v>
      </c>
      <c r="F69" t="n">
        <v>6.48</v>
      </c>
      <c r="G69" t="n">
        <v>7.03</v>
      </c>
      <c r="H69" t="n">
        <v>10.03</v>
      </c>
      <c r="I69" t="n">
        <v>8.779999999999999</v>
      </c>
      <c r="J69" t="n">
        <v>12.26</v>
      </c>
      <c r="K69" t="n">
        <v>10.87</v>
      </c>
      <c r="L69" t="n">
        <v>10.79</v>
      </c>
      <c r="M69" t="n">
        <v>9.85</v>
      </c>
      <c r="N69" t="n">
        <v>15.3</v>
      </c>
      <c r="O69" t="n">
        <v>15.84</v>
      </c>
      <c r="P69" t="n">
        <v>8.869999999999999</v>
      </c>
    </row>
    <row r="70">
      <c r="A70" s="5" t="inlineStr">
        <is>
          <t>Nettogewinn Marge in %</t>
        </is>
      </c>
      <c r="B70" s="5" t="inlineStr">
        <is>
          <t>Net Profit Marge in %</t>
        </is>
      </c>
      <c r="C70" t="inlineStr">
        <is>
          <t>-</t>
        </is>
      </c>
      <c r="D70" t="n">
        <v>4295.64</v>
      </c>
      <c r="E70" t="n">
        <v>3598.58</v>
      </c>
      <c r="F70" t="n">
        <v>4516.47</v>
      </c>
      <c r="G70" t="n">
        <v>4417.67</v>
      </c>
      <c r="H70" t="n">
        <v>1577.48</v>
      </c>
      <c r="I70" t="n">
        <v>5583.01</v>
      </c>
      <c r="J70" t="n">
        <v>2962.24</v>
      </c>
      <c r="K70" t="n">
        <v>2306.04</v>
      </c>
      <c r="L70" t="n">
        <v>3786.11</v>
      </c>
      <c r="M70" t="n">
        <v>3456.31</v>
      </c>
      <c r="N70" t="n">
        <v>-830.46</v>
      </c>
      <c r="O70" t="n">
        <v>3164.65</v>
      </c>
      <c r="P70" t="n">
        <v>4206.3</v>
      </c>
    </row>
    <row r="71">
      <c r="A71" s="5" t="inlineStr">
        <is>
          <t>Operative Ergebnis Marge in %</t>
        </is>
      </c>
      <c r="B71" s="5" t="inlineStr">
        <is>
          <t>EBIT Marge in %</t>
        </is>
      </c>
      <c r="C71" t="inlineStr">
        <is>
          <t>-</t>
        </is>
      </c>
      <c r="D71" t="n">
        <v>7674.39</v>
      </c>
      <c r="E71" t="n">
        <v>7495.04</v>
      </c>
      <c r="F71" t="n">
        <v>7163.37</v>
      </c>
      <c r="G71" t="n">
        <v>7012.05</v>
      </c>
      <c r="H71" t="n">
        <v>6908.61</v>
      </c>
      <c r="I71" t="n">
        <v>6079.79</v>
      </c>
      <c r="J71" t="n">
        <v>6408.85</v>
      </c>
      <c r="K71" t="n">
        <v>6306.04</v>
      </c>
      <c r="L71" t="n">
        <v>6912.5</v>
      </c>
      <c r="M71" t="n">
        <v>7037.45</v>
      </c>
      <c r="N71" t="n">
        <v>6479.89</v>
      </c>
      <c r="O71" t="n">
        <v>6052.87</v>
      </c>
      <c r="P71" t="n">
        <v>6771.65</v>
      </c>
    </row>
    <row r="72">
      <c r="A72" s="5" t="inlineStr">
        <is>
          <t>Vermögensumsschlag in %</t>
        </is>
      </c>
      <c r="B72" s="5" t="inlineStr">
        <is>
          <t>Asset Turnover in %</t>
        </is>
      </c>
      <c r="C72" t="inlineStr">
        <is>
          <t>-</t>
        </is>
      </c>
      <c r="D72" t="n">
        <v>0.07000000000000001</v>
      </c>
      <c r="E72" t="n">
        <v>0.07000000000000001</v>
      </c>
      <c r="F72" t="n">
        <v>0.08</v>
      </c>
      <c r="G72" t="n">
        <v>0.09</v>
      </c>
      <c r="H72" t="n">
        <v>0.09</v>
      </c>
      <c r="I72" t="n">
        <v>0.1</v>
      </c>
      <c r="J72" t="n">
        <v>0.1</v>
      </c>
      <c r="K72" t="n">
        <v>0.1</v>
      </c>
      <c r="L72" t="n">
        <v>0.09</v>
      </c>
      <c r="M72" t="n">
        <v>0.1</v>
      </c>
      <c r="N72" t="n">
        <v>0.09</v>
      </c>
      <c r="O72" t="n">
        <v>0.09</v>
      </c>
      <c r="P72" t="n">
        <v>0.1</v>
      </c>
    </row>
    <row r="73">
      <c r="A73" s="5" t="inlineStr">
        <is>
          <t>Langfristige Vermögensquote in %</t>
        </is>
      </c>
      <c r="B73" s="5" t="inlineStr">
        <is>
          <t>Non-Current Assets Ratio in %</t>
        </is>
      </c>
      <c r="C73" t="inlineStr">
        <is>
          <t>-</t>
        </is>
      </c>
      <c r="D73" t="n">
        <v>94.36</v>
      </c>
      <c r="E73" t="n">
        <v>94.42</v>
      </c>
      <c r="F73" t="n">
        <v>93.52</v>
      </c>
      <c r="G73" t="n">
        <v>92.97</v>
      </c>
      <c r="H73" t="n">
        <v>89.97</v>
      </c>
      <c r="I73" t="n">
        <v>91.22</v>
      </c>
      <c r="J73" t="n">
        <v>87.73999999999999</v>
      </c>
      <c r="K73" t="n">
        <v>89.13</v>
      </c>
      <c r="L73" t="n">
        <v>89.2</v>
      </c>
      <c r="M73" t="n">
        <v>90.15000000000001</v>
      </c>
      <c r="N73" t="n">
        <v>84.7</v>
      </c>
      <c r="O73" t="n">
        <v>84.16</v>
      </c>
      <c r="P73" t="n">
        <v>91.13</v>
      </c>
    </row>
    <row r="74">
      <c r="A74" s="5" t="inlineStr">
        <is>
          <t>Gesamtkapitalrentabilität</t>
        </is>
      </c>
      <c r="B74" s="5" t="inlineStr">
        <is>
          <t>ROA Return on Assets in %</t>
        </is>
      </c>
      <c r="C74" t="n">
        <v>1.47</v>
      </c>
      <c r="D74" t="n">
        <v>3.09</v>
      </c>
      <c r="E74" t="n">
        <v>2.69</v>
      </c>
      <c r="F74" t="n">
        <v>3.79</v>
      </c>
      <c r="G74" t="n">
        <v>3.91</v>
      </c>
      <c r="H74" t="n">
        <v>1.46</v>
      </c>
      <c r="I74" t="n">
        <v>5.5</v>
      </c>
      <c r="J74" t="n">
        <v>2.84</v>
      </c>
      <c r="K74" t="n">
        <v>2.23</v>
      </c>
      <c r="L74" t="n">
        <v>3.56</v>
      </c>
      <c r="M74" t="n">
        <v>3.36</v>
      </c>
      <c r="N74" t="n">
        <v>-0.76</v>
      </c>
      <c r="O74" t="n">
        <v>2.97</v>
      </c>
      <c r="P74" t="n">
        <v>4.27</v>
      </c>
    </row>
    <row r="75">
      <c r="A75" s="5" t="inlineStr">
        <is>
          <t>Ertrag des eingesetzten Kapitals</t>
        </is>
      </c>
      <c r="B75" s="5" t="inlineStr">
        <is>
          <t>ROCE Return on Cap. Empl. in %</t>
        </is>
      </c>
      <c r="C75" t="n">
        <v>5.84</v>
      </c>
      <c r="D75" t="n">
        <v>5.95</v>
      </c>
      <c r="E75" t="n">
        <v>6.14</v>
      </c>
      <c r="F75" t="n">
        <v>6.79</v>
      </c>
      <c r="G75" t="n">
        <v>6.81</v>
      </c>
      <c r="H75" t="n">
        <v>7.33</v>
      </c>
      <c r="I75" t="n">
        <v>6.53</v>
      </c>
      <c r="J75" t="n">
        <v>6.62</v>
      </c>
      <c r="K75" t="n">
        <v>6.56</v>
      </c>
      <c r="L75" t="n">
        <v>6.96</v>
      </c>
      <c r="M75" t="n">
        <v>7.7</v>
      </c>
      <c r="N75" t="n">
        <v>6.67</v>
      </c>
      <c r="O75" t="n">
        <v>6.58</v>
      </c>
      <c r="P75" t="n">
        <v>8.369999999999999</v>
      </c>
    </row>
    <row r="76">
      <c r="A76" s="5" t="inlineStr">
        <is>
          <t>Eigenkapital zu Anlagevermögen</t>
        </is>
      </c>
      <c r="B76" s="5" t="inlineStr">
        <is>
          <t>Equity to Fixed Assets in %</t>
        </is>
      </c>
      <c r="C76" t="inlineStr">
        <is>
          <t>-</t>
        </is>
      </c>
      <c r="D76" t="n">
        <v>12.09</v>
      </c>
      <c r="E76" t="n">
        <v>11.17</v>
      </c>
      <c r="F76" t="n">
        <v>10.93</v>
      </c>
      <c r="G76" t="n">
        <v>12.95</v>
      </c>
      <c r="H76" t="n">
        <v>11.04</v>
      </c>
      <c r="I76" t="n">
        <v>14.98</v>
      </c>
      <c r="J76" t="n">
        <v>11.84</v>
      </c>
      <c r="K76" t="n">
        <v>14.16</v>
      </c>
      <c r="L76" t="n">
        <v>16.12</v>
      </c>
      <c r="M76" t="n">
        <v>14.09</v>
      </c>
      <c r="N76" t="n">
        <v>14.78</v>
      </c>
      <c r="O76" t="n">
        <v>20.21</v>
      </c>
      <c r="P76" t="n">
        <v>19.91</v>
      </c>
    </row>
    <row r="77">
      <c r="A77" s="5" t="inlineStr">
        <is>
          <t>Liquidität Dritten Grades</t>
        </is>
      </c>
      <c r="B77" s="5" t="inlineStr">
        <is>
          <t>Current Ratio in %</t>
        </is>
      </c>
      <c r="C77" t="n">
        <v>56.57</v>
      </c>
      <c r="D77" t="n">
        <v>78.26000000000001</v>
      </c>
      <c r="E77" t="n">
        <v>64.13</v>
      </c>
      <c r="F77" t="n">
        <v>56.94</v>
      </c>
      <c r="G77" t="n">
        <v>78.59999999999999</v>
      </c>
      <c r="H77" t="n">
        <v>78.65000000000001</v>
      </c>
      <c r="I77" t="n">
        <v>105.69</v>
      </c>
      <c r="J77" t="n">
        <v>169.23</v>
      </c>
      <c r="K77" t="n">
        <v>152.28</v>
      </c>
      <c r="L77" t="n">
        <v>166.75</v>
      </c>
      <c r="M77" t="n">
        <v>88.79000000000001</v>
      </c>
      <c r="N77" t="n">
        <v>146.33</v>
      </c>
      <c r="O77" t="n">
        <v>114.82</v>
      </c>
      <c r="P77" t="n">
        <v>49.85</v>
      </c>
    </row>
    <row r="78">
      <c r="A78" s="5" t="inlineStr">
        <is>
          <t>Operativer Cashflow</t>
        </is>
      </c>
      <c r="B78" s="5" t="inlineStr">
        <is>
          <t>Operating Cashflow in M</t>
        </is>
      </c>
      <c r="C78" t="inlineStr">
        <is>
          <t>-</t>
        </is>
      </c>
      <c r="D78" t="n">
        <v>1423.719</v>
      </c>
      <c r="E78" t="n">
        <v>1388.356</v>
      </c>
      <c r="F78" t="n">
        <v>1652.222</v>
      </c>
      <c r="G78" t="n">
        <v>1605.703</v>
      </c>
      <c r="H78" t="n">
        <v>1623.16</v>
      </c>
      <c r="I78" t="n">
        <v>1399.954</v>
      </c>
      <c r="J78" t="n">
        <v>1478.08</v>
      </c>
      <c r="K78" t="n">
        <v>1332.936</v>
      </c>
      <c r="L78" t="n">
        <v>1146.196</v>
      </c>
      <c r="M78" t="n">
        <v>1020.816</v>
      </c>
      <c r="N78" t="n">
        <v>853.9580000000001</v>
      </c>
      <c r="O78" t="n">
        <v>1975.332</v>
      </c>
      <c r="P78" t="n">
        <v>2112.792</v>
      </c>
    </row>
    <row r="79">
      <c r="A79" s="5" t="inlineStr">
        <is>
          <t>Aktienrückkauf</t>
        </is>
      </c>
      <c r="B79" s="5" t="inlineStr">
        <is>
          <t>Share Buyback in M</t>
        </is>
      </c>
      <c r="C79" t="inlineStr">
        <is>
          <t>-</t>
        </is>
      </c>
      <c r="D79" t="n">
        <v>-0.7000000000000171</v>
      </c>
      <c r="E79" t="n">
        <v>-0.3999999999999773</v>
      </c>
      <c r="F79" t="n">
        <v>-0.5</v>
      </c>
      <c r="G79" t="n">
        <v>-0.6000000000000227</v>
      </c>
      <c r="H79" t="n">
        <v>0.2000000000000171</v>
      </c>
      <c r="I79" t="n">
        <v>-0.5</v>
      </c>
      <c r="J79" t="n">
        <v>-0.8000000000000114</v>
      </c>
      <c r="K79" t="n">
        <v>0.2000000000000171</v>
      </c>
      <c r="L79" t="n">
        <v>-1.5</v>
      </c>
      <c r="M79" t="n">
        <v>-0.4000000000000057</v>
      </c>
      <c r="N79" t="n">
        <v>-1.300000000000011</v>
      </c>
      <c r="O79" t="n">
        <v>-1.400000000000006</v>
      </c>
      <c r="P79" t="n">
        <v>0</v>
      </c>
    </row>
    <row r="80">
      <c r="A80" s="5" t="inlineStr">
        <is>
          <t>Umsatzwachstum 1J in %</t>
        </is>
      </c>
      <c r="B80" s="5" t="inlineStr">
        <is>
          <t>Revenue Growth 1Y in %</t>
        </is>
      </c>
      <c r="C80" t="inlineStr">
        <is>
          <t>-</t>
        </is>
      </c>
      <c r="D80" t="n">
        <v>4.11</v>
      </c>
      <c r="E80" t="n">
        <v>-7.11</v>
      </c>
      <c r="F80" t="n">
        <v>1.61</v>
      </c>
      <c r="G80" t="n">
        <v>-1.06</v>
      </c>
      <c r="H80" t="n">
        <v>-2.83</v>
      </c>
      <c r="I80" t="n">
        <v>1.17</v>
      </c>
      <c r="J80" t="n">
        <v>3.09</v>
      </c>
      <c r="K80" t="n">
        <v>3.47</v>
      </c>
      <c r="L80" t="n">
        <v>-0.14</v>
      </c>
      <c r="M80" t="n">
        <v>3.59</v>
      </c>
      <c r="N80" t="n">
        <v>5.14</v>
      </c>
      <c r="O80" t="n">
        <v>4.25</v>
      </c>
      <c r="P80" t="inlineStr">
        <is>
          <t>-</t>
        </is>
      </c>
    </row>
    <row r="81">
      <c r="A81" s="5" t="inlineStr">
        <is>
          <t>Umsatzwachstum 3J in %</t>
        </is>
      </c>
      <c r="B81" s="5" t="inlineStr">
        <is>
          <t>Revenue Growth 3Y in %</t>
        </is>
      </c>
      <c r="C81" t="inlineStr">
        <is>
          <t>-</t>
        </is>
      </c>
      <c r="D81" t="n">
        <v>-0.46</v>
      </c>
      <c r="E81" t="n">
        <v>-2.19</v>
      </c>
      <c r="F81" t="n">
        <v>-0.76</v>
      </c>
      <c r="G81" t="n">
        <v>-0.91</v>
      </c>
      <c r="H81" t="n">
        <v>0.48</v>
      </c>
      <c r="I81" t="n">
        <v>2.58</v>
      </c>
      <c r="J81" t="n">
        <v>2.14</v>
      </c>
      <c r="K81" t="n">
        <v>2.31</v>
      </c>
      <c r="L81" t="n">
        <v>2.86</v>
      </c>
      <c r="M81" t="n">
        <v>4.33</v>
      </c>
      <c r="N81" t="n">
        <v>3.13</v>
      </c>
      <c r="O81" t="inlineStr">
        <is>
          <t>-</t>
        </is>
      </c>
      <c r="P81" t="inlineStr">
        <is>
          <t>-</t>
        </is>
      </c>
    </row>
    <row r="82">
      <c r="A82" s="5" t="inlineStr">
        <is>
          <t>Umsatzwachstum 5J in %</t>
        </is>
      </c>
      <c r="B82" s="5" t="inlineStr">
        <is>
          <t>Revenue Growth 5Y in %</t>
        </is>
      </c>
      <c r="C82" t="inlineStr">
        <is>
          <t>-</t>
        </is>
      </c>
      <c r="D82" t="n">
        <v>-1.06</v>
      </c>
      <c r="E82" t="n">
        <v>-1.64</v>
      </c>
      <c r="F82" t="n">
        <v>0.4</v>
      </c>
      <c r="G82" t="n">
        <v>0.77</v>
      </c>
      <c r="H82" t="n">
        <v>0.95</v>
      </c>
      <c r="I82" t="n">
        <v>2.24</v>
      </c>
      <c r="J82" t="n">
        <v>3.03</v>
      </c>
      <c r="K82" t="n">
        <v>3.26</v>
      </c>
      <c r="L82" t="n">
        <v>2.57</v>
      </c>
      <c r="M82" t="inlineStr">
        <is>
          <t>-</t>
        </is>
      </c>
      <c r="N82" t="inlineStr">
        <is>
          <t>-</t>
        </is>
      </c>
      <c r="O82" t="inlineStr">
        <is>
          <t>-</t>
        </is>
      </c>
      <c r="P82" t="inlineStr">
        <is>
          <t>-</t>
        </is>
      </c>
    </row>
    <row r="83">
      <c r="A83" s="5" t="inlineStr">
        <is>
          <t>Umsatzwachstum 10J in %</t>
        </is>
      </c>
      <c r="B83" s="5" t="inlineStr">
        <is>
          <t>Revenue Growth 10Y in %</t>
        </is>
      </c>
      <c r="C83" t="inlineStr">
        <is>
          <t>-</t>
        </is>
      </c>
      <c r="D83" t="n">
        <v>0.59</v>
      </c>
      <c r="E83" t="n">
        <v>0.6899999999999999</v>
      </c>
      <c r="F83" t="n">
        <v>1.83</v>
      </c>
      <c r="G83" t="n">
        <v>1.67</v>
      </c>
      <c r="H83" t="inlineStr">
        <is>
          <t>-</t>
        </is>
      </c>
      <c r="I83" t="inlineStr">
        <is>
          <t>-</t>
        </is>
      </c>
      <c r="J83" t="inlineStr">
        <is>
          <t>-</t>
        </is>
      </c>
      <c r="K83" t="inlineStr">
        <is>
          <t>-</t>
        </is>
      </c>
      <c r="L83" t="inlineStr">
        <is>
          <t>-</t>
        </is>
      </c>
      <c r="M83" t="inlineStr">
        <is>
          <t>-</t>
        </is>
      </c>
      <c r="N83" t="inlineStr">
        <is>
          <t>-</t>
        </is>
      </c>
      <c r="O83" t="inlineStr">
        <is>
          <t>-</t>
        </is>
      </c>
      <c r="P83" t="inlineStr">
        <is>
          <t>-</t>
        </is>
      </c>
    </row>
    <row r="84">
      <c r="A84" s="5" t="inlineStr">
        <is>
          <t>Gewinnwachstum 1J in %</t>
        </is>
      </c>
      <c r="B84" s="5" t="inlineStr">
        <is>
          <t>Earnings Growth 1Y in %</t>
        </is>
      </c>
      <c r="C84" t="n">
        <v>-49.64</v>
      </c>
      <c r="D84" t="n">
        <v>24.28</v>
      </c>
      <c r="E84" t="n">
        <v>-25.99</v>
      </c>
      <c r="F84" t="n">
        <v>3.88</v>
      </c>
      <c r="G84" t="n">
        <v>177.08</v>
      </c>
      <c r="H84" t="n">
        <v>-72.54000000000001</v>
      </c>
      <c r="I84" t="n">
        <v>90.68000000000001</v>
      </c>
      <c r="J84" t="n">
        <v>32.42</v>
      </c>
      <c r="K84" t="n">
        <v>-36.98</v>
      </c>
      <c r="L84" t="n">
        <v>9.390000000000001</v>
      </c>
      <c r="M84" t="n">
        <v>-531.14</v>
      </c>
      <c r="N84" t="n">
        <v>-127.59</v>
      </c>
      <c r="O84" t="n">
        <v>-21.56</v>
      </c>
      <c r="P84" t="inlineStr">
        <is>
          <t>-</t>
        </is>
      </c>
    </row>
    <row r="85">
      <c r="A85" s="5" t="inlineStr">
        <is>
          <t>Gewinnwachstum 3J in %</t>
        </is>
      </c>
      <c r="B85" s="5" t="inlineStr">
        <is>
          <t>Earnings Growth 3Y in %</t>
        </is>
      </c>
      <c r="C85" t="n">
        <v>-17.12</v>
      </c>
      <c r="D85" t="n">
        <v>0.72</v>
      </c>
      <c r="E85" t="n">
        <v>51.66</v>
      </c>
      <c r="F85" t="n">
        <v>36.14</v>
      </c>
      <c r="G85" t="n">
        <v>65.06999999999999</v>
      </c>
      <c r="H85" t="n">
        <v>16.85</v>
      </c>
      <c r="I85" t="n">
        <v>28.71</v>
      </c>
      <c r="J85" t="n">
        <v>1.61</v>
      </c>
      <c r="K85" t="n">
        <v>-186.24</v>
      </c>
      <c r="L85" t="n">
        <v>-216.45</v>
      </c>
      <c r="M85" t="n">
        <v>-226.76</v>
      </c>
      <c r="N85" t="n">
        <v>-49.72</v>
      </c>
      <c r="O85" t="inlineStr">
        <is>
          <t>-</t>
        </is>
      </c>
      <c r="P85" t="inlineStr">
        <is>
          <t>-</t>
        </is>
      </c>
    </row>
    <row r="86">
      <c r="A86" s="5" t="inlineStr">
        <is>
          <t>Gewinnwachstum 5J in %</t>
        </is>
      </c>
      <c r="B86" s="5" t="inlineStr">
        <is>
          <t>Earnings Growth 5Y in %</t>
        </is>
      </c>
      <c r="C86" t="n">
        <v>25.92</v>
      </c>
      <c r="D86" t="n">
        <v>21.34</v>
      </c>
      <c r="E86" t="n">
        <v>34.62</v>
      </c>
      <c r="F86" t="n">
        <v>46.3</v>
      </c>
      <c r="G86" t="n">
        <v>38.13</v>
      </c>
      <c r="H86" t="n">
        <v>4.59</v>
      </c>
      <c r="I86" t="n">
        <v>-87.13</v>
      </c>
      <c r="J86" t="n">
        <v>-130.78</v>
      </c>
      <c r="K86" t="n">
        <v>-141.58</v>
      </c>
      <c r="L86" t="n">
        <v>-134.18</v>
      </c>
      <c r="M86" t="inlineStr">
        <is>
          <t>-</t>
        </is>
      </c>
      <c r="N86" t="inlineStr">
        <is>
          <t>-</t>
        </is>
      </c>
      <c r="O86" t="inlineStr">
        <is>
          <t>-</t>
        </is>
      </c>
      <c r="P86" t="inlineStr">
        <is>
          <t>-</t>
        </is>
      </c>
    </row>
    <row r="87">
      <c r="A87" s="5" t="inlineStr">
        <is>
          <t>Gewinnwachstum 10J in %</t>
        </is>
      </c>
      <c r="B87" s="5" t="inlineStr">
        <is>
          <t>Earnings Growth 10Y in %</t>
        </is>
      </c>
      <c r="C87" t="n">
        <v>15.26</v>
      </c>
      <c r="D87" t="n">
        <v>-32.89</v>
      </c>
      <c r="E87" t="n">
        <v>-48.08</v>
      </c>
      <c r="F87" t="n">
        <v>-47.64</v>
      </c>
      <c r="G87" t="n">
        <v>-48.02</v>
      </c>
      <c r="H87" t="inlineStr">
        <is>
          <t>-</t>
        </is>
      </c>
      <c r="I87" t="inlineStr">
        <is>
          <t>-</t>
        </is>
      </c>
      <c r="J87" t="inlineStr">
        <is>
          <t>-</t>
        </is>
      </c>
      <c r="K87" t="inlineStr">
        <is>
          <t>-</t>
        </is>
      </c>
      <c r="L87" t="inlineStr">
        <is>
          <t>-</t>
        </is>
      </c>
      <c r="M87" t="inlineStr">
        <is>
          <t>-</t>
        </is>
      </c>
      <c r="N87" t="inlineStr">
        <is>
          <t>-</t>
        </is>
      </c>
      <c r="O87" t="inlineStr">
        <is>
          <t>-</t>
        </is>
      </c>
      <c r="P87" t="inlineStr">
        <is>
          <t>-</t>
        </is>
      </c>
    </row>
    <row r="88">
      <c r="A88" s="5" t="inlineStr">
        <is>
          <t>PEG Ratio</t>
        </is>
      </c>
      <c r="B88" s="5" t="inlineStr">
        <is>
          <t>KGW Kurs/Gewinn/Wachstum</t>
        </is>
      </c>
      <c r="C88" t="n">
        <v>1.6</v>
      </c>
      <c r="D88" t="n">
        <v>0.6899999999999999</v>
      </c>
      <c r="E88" t="n">
        <v>0.49</v>
      </c>
      <c r="F88" t="n">
        <v>0.35</v>
      </c>
      <c r="G88" t="n">
        <v>0.4</v>
      </c>
      <c r="H88" t="n">
        <v>9.08</v>
      </c>
      <c r="I88" t="n">
        <v>-0.12</v>
      </c>
      <c r="J88" t="n">
        <v>-0.14</v>
      </c>
      <c r="K88" t="n">
        <v>-0.15</v>
      </c>
      <c r="L88" t="n">
        <v>-0.09</v>
      </c>
      <c r="M88" t="inlineStr">
        <is>
          <t>-</t>
        </is>
      </c>
      <c r="N88" t="inlineStr">
        <is>
          <t>-</t>
        </is>
      </c>
      <c r="O88" t="inlineStr">
        <is>
          <t>-</t>
        </is>
      </c>
      <c r="P88" t="inlineStr">
        <is>
          <t>-</t>
        </is>
      </c>
    </row>
    <row r="89">
      <c r="A89" s="5" t="inlineStr">
        <is>
          <t>EBIT-Wachstum 1J in %</t>
        </is>
      </c>
      <c r="B89" s="5" t="inlineStr">
        <is>
          <t>EBIT Growth 1Y in %</t>
        </is>
      </c>
      <c r="C89" t="n">
        <v>0.87</v>
      </c>
      <c r="D89" t="n">
        <v>6.6</v>
      </c>
      <c r="E89" t="n">
        <v>-2.81</v>
      </c>
      <c r="F89" t="n">
        <v>3.8</v>
      </c>
      <c r="G89" t="n">
        <v>0.42</v>
      </c>
      <c r="H89" t="n">
        <v>10.41</v>
      </c>
      <c r="I89" t="n">
        <v>-4.02</v>
      </c>
      <c r="J89" t="n">
        <v>4.77</v>
      </c>
      <c r="K89" t="n">
        <v>-5.61</v>
      </c>
      <c r="L89" t="n">
        <v>-1.91</v>
      </c>
      <c r="M89" t="n">
        <v>12.51</v>
      </c>
      <c r="N89" t="n">
        <v>12.55</v>
      </c>
      <c r="O89" t="n">
        <v>-6.81</v>
      </c>
      <c r="P89" t="inlineStr">
        <is>
          <t>-</t>
        </is>
      </c>
    </row>
    <row r="90">
      <c r="A90" s="5" t="inlineStr">
        <is>
          <t>EBIT-Wachstum 3J in %</t>
        </is>
      </c>
      <c r="B90" s="5" t="inlineStr">
        <is>
          <t>EBIT Growth 3Y in %</t>
        </is>
      </c>
      <c r="C90" t="n">
        <v>1.55</v>
      </c>
      <c r="D90" t="n">
        <v>2.53</v>
      </c>
      <c r="E90" t="n">
        <v>0.47</v>
      </c>
      <c r="F90" t="n">
        <v>4.88</v>
      </c>
      <c r="G90" t="n">
        <v>2.27</v>
      </c>
      <c r="H90" t="n">
        <v>3.72</v>
      </c>
      <c r="I90" t="n">
        <v>-1.62</v>
      </c>
      <c r="J90" t="n">
        <v>-0.92</v>
      </c>
      <c r="K90" t="n">
        <v>1.66</v>
      </c>
      <c r="L90" t="n">
        <v>7.72</v>
      </c>
      <c r="M90" t="n">
        <v>6.08</v>
      </c>
      <c r="N90" t="n">
        <v>1.91</v>
      </c>
      <c r="O90" t="inlineStr">
        <is>
          <t>-</t>
        </is>
      </c>
      <c r="P90" t="inlineStr">
        <is>
          <t>-</t>
        </is>
      </c>
    </row>
    <row r="91">
      <c r="A91" s="5" t="inlineStr">
        <is>
          <t>EBIT-Wachstum 5J in %</t>
        </is>
      </c>
      <c r="B91" s="5" t="inlineStr">
        <is>
          <t>EBIT Growth 5Y in %</t>
        </is>
      </c>
      <c r="C91" t="n">
        <v>1.78</v>
      </c>
      <c r="D91" t="n">
        <v>3.68</v>
      </c>
      <c r="E91" t="n">
        <v>1.56</v>
      </c>
      <c r="F91" t="n">
        <v>3.08</v>
      </c>
      <c r="G91" t="n">
        <v>1.19</v>
      </c>
      <c r="H91" t="n">
        <v>0.73</v>
      </c>
      <c r="I91" t="n">
        <v>1.15</v>
      </c>
      <c r="J91" t="n">
        <v>4.46</v>
      </c>
      <c r="K91" t="n">
        <v>2.15</v>
      </c>
      <c r="L91" t="n">
        <v>3.27</v>
      </c>
      <c r="M91" t="inlineStr">
        <is>
          <t>-</t>
        </is>
      </c>
      <c r="N91" t="inlineStr">
        <is>
          <t>-</t>
        </is>
      </c>
      <c r="O91" t="inlineStr">
        <is>
          <t>-</t>
        </is>
      </c>
      <c r="P91" t="inlineStr">
        <is>
          <t>-</t>
        </is>
      </c>
    </row>
    <row r="92">
      <c r="A92" s="5" t="inlineStr">
        <is>
          <t>EBIT-Wachstum 10J in %</t>
        </is>
      </c>
      <c r="B92" s="5" t="inlineStr">
        <is>
          <t>EBIT Growth 10Y in %</t>
        </is>
      </c>
      <c r="C92" t="n">
        <v>1.25</v>
      </c>
      <c r="D92" t="n">
        <v>2.42</v>
      </c>
      <c r="E92" t="n">
        <v>3.01</v>
      </c>
      <c r="F92" t="n">
        <v>2.61</v>
      </c>
      <c r="G92" t="n">
        <v>2.23</v>
      </c>
      <c r="H92" t="inlineStr">
        <is>
          <t>-</t>
        </is>
      </c>
      <c r="I92" t="inlineStr">
        <is>
          <t>-</t>
        </is>
      </c>
      <c r="J92" t="inlineStr">
        <is>
          <t>-</t>
        </is>
      </c>
      <c r="K92" t="inlineStr">
        <is>
          <t>-</t>
        </is>
      </c>
      <c r="L92" t="inlineStr">
        <is>
          <t>-</t>
        </is>
      </c>
      <c r="M92" t="inlineStr">
        <is>
          <t>-</t>
        </is>
      </c>
      <c r="N92" t="inlineStr">
        <is>
          <t>-</t>
        </is>
      </c>
      <c r="O92" t="inlineStr">
        <is>
          <t>-</t>
        </is>
      </c>
      <c r="P92" t="inlineStr">
        <is>
          <t>-</t>
        </is>
      </c>
    </row>
    <row r="93">
      <c r="A93" s="5" t="inlineStr">
        <is>
          <t>Op.Cashflow Wachstum 1J in %</t>
        </is>
      </c>
      <c r="B93" s="5" t="inlineStr">
        <is>
          <t>Op.Cashflow Wachstum 1Y in %</t>
        </is>
      </c>
      <c r="C93" t="inlineStr">
        <is>
          <t>-</t>
        </is>
      </c>
      <c r="D93" t="n">
        <v>2.25</v>
      </c>
      <c r="E93" t="n">
        <v>-16.11</v>
      </c>
      <c r="F93" t="n">
        <v>2.68</v>
      </c>
      <c r="G93" t="n">
        <v>-1.32</v>
      </c>
      <c r="H93" t="n">
        <v>16.04</v>
      </c>
      <c r="I93" t="n">
        <v>-5.48</v>
      </c>
      <c r="J93" t="n">
        <v>10.52</v>
      </c>
      <c r="K93" t="n">
        <v>16.39</v>
      </c>
      <c r="L93" t="n">
        <v>11.57</v>
      </c>
      <c r="M93" t="n">
        <v>19.34</v>
      </c>
      <c r="N93" t="n">
        <v>-57.01</v>
      </c>
      <c r="O93" t="n">
        <v>-7.06</v>
      </c>
      <c r="P93" t="inlineStr">
        <is>
          <t>-</t>
        </is>
      </c>
    </row>
    <row r="94">
      <c r="A94" s="5" t="inlineStr">
        <is>
          <t>Op.Cashflow Wachstum 3J in %</t>
        </is>
      </c>
      <c r="B94" s="5" t="inlineStr">
        <is>
          <t>Op.Cashflow Wachstum 3Y in %</t>
        </is>
      </c>
      <c r="C94" t="inlineStr">
        <is>
          <t>-</t>
        </is>
      </c>
      <c r="D94" t="n">
        <v>-3.73</v>
      </c>
      <c r="E94" t="n">
        <v>-4.92</v>
      </c>
      <c r="F94" t="n">
        <v>5.8</v>
      </c>
      <c r="G94" t="n">
        <v>3.08</v>
      </c>
      <c r="H94" t="n">
        <v>7.03</v>
      </c>
      <c r="I94" t="n">
        <v>7.14</v>
      </c>
      <c r="J94" t="n">
        <v>12.83</v>
      </c>
      <c r="K94" t="n">
        <v>15.77</v>
      </c>
      <c r="L94" t="n">
        <v>-8.699999999999999</v>
      </c>
      <c r="M94" t="n">
        <v>-14.91</v>
      </c>
      <c r="N94" t="n">
        <v>-21.36</v>
      </c>
      <c r="O94" t="inlineStr">
        <is>
          <t>-</t>
        </is>
      </c>
      <c r="P94" t="inlineStr">
        <is>
          <t>-</t>
        </is>
      </c>
    </row>
    <row r="95">
      <c r="A95" s="5" t="inlineStr">
        <is>
          <t>Op.Cashflow Wachstum 5J in %</t>
        </is>
      </c>
      <c r="B95" s="5" t="inlineStr">
        <is>
          <t>Op.Cashflow Wachstum 5Y in %</t>
        </is>
      </c>
      <c r="C95" t="inlineStr">
        <is>
          <t>-</t>
        </is>
      </c>
      <c r="D95" t="n">
        <v>0.71</v>
      </c>
      <c r="E95" t="n">
        <v>-0.84</v>
      </c>
      <c r="F95" t="n">
        <v>4.49</v>
      </c>
      <c r="G95" t="n">
        <v>7.23</v>
      </c>
      <c r="H95" t="n">
        <v>9.81</v>
      </c>
      <c r="I95" t="n">
        <v>10.47</v>
      </c>
      <c r="J95" t="n">
        <v>0.16</v>
      </c>
      <c r="K95" t="n">
        <v>-3.35</v>
      </c>
      <c r="L95" t="n">
        <v>-6.63</v>
      </c>
      <c r="M95" t="inlineStr">
        <is>
          <t>-</t>
        </is>
      </c>
      <c r="N95" t="inlineStr">
        <is>
          <t>-</t>
        </is>
      </c>
      <c r="O95" t="inlineStr">
        <is>
          <t>-</t>
        </is>
      </c>
      <c r="P95" t="inlineStr">
        <is>
          <t>-</t>
        </is>
      </c>
    </row>
    <row r="96">
      <c r="A96" s="5" t="inlineStr">
        <is>
          <t>Op.Cashflow Wachstum 10J in %</t>
        </is>
      </c>
      <c r="B96" s="5" t="inlineStr">
        <is>
          <t>Op.Cashflow Wachstum 10Y in %</t>
        </is>
      </c>
      <c r="C96" t="inlineStr">
        <is>
          <t>-</t>
        </is>
      </c>
      <c r="D96" t="n">
        <v>5.59</v>
      </c>
      <c r="E96" t="n">
        <v>-0.34</v>
      </c>
      <c r="F96" t="n">
        <v>0.57</v>
      </c>
      <c r="G96" t="n">
        <v>0.3</v>
      </c>
      <c r="H96" t="inlineStr">
        <is>
          <t>-</t>
        </is>
      </c>
      <c r="I96" t="inlineStr">
        <is>
          <t>-</t>
        </is>
      </c>
      <c r="J96" t="inlineStr">
        <is>
          <t>-</t>
        </is>
      </c>
      <c r="K96" t="inlineStr">
        <is>
          <t>-</t>
        </is>
      </c>
      <c r="L96" t="inlineStr">
        <is>
          <t>-</t>
        </is>
      </c>
      <c r="M96" t="inlineStr">
        <is>
          <t>-</t>
        </is>
      </c>
      <c r="N96" t="inlineStr">
        <is>
          <t>-</t>
        </is>
      </c>
      <c r="O96" t="inlineStr">
        <is>
          <t>-</t>
        </is>
      </c>
      <c r="P96" t="inlineStr">
        <is>
          <t>-</t>
        </is>
      </c>
    </row>
    <row r="97">
      <c r="A97" s="5" t="inlineStr">
        <is>
          <t>Working Capital in Mio</t>
        </is>
      </c>
      <c r="B97" s="5" t="inlineStr">
        <is>
          <t>Working Capital in M</t>
        </is>
      </c>
      <c r="C97" t="inlineStr">
        <is>
          <t>-</t>
        </is>
      </c>
      <c r="D97" t="n">
        <v>-159.8</v>
      </c>
      <c r="E97" t="n">
        <v>-294.3</v>
      </c>
      <c r="F97" t="n">
        <v>-443.5</v>
      </c>
      <c r="G97" t="n">
        <v>-161.6</v>
      </c>
      <c r="H97" t="n">
        <v>-222.4</v>
      </c>
      <c r="I97" t="n">
        <v>37.3</v>
      </c>
      <c r="J97" t="n">
        <v>402.2</v>
      </c>
      <c r="K97" t="n">
        <v>288</v>
      </c>
      <c r="L97" t="n">
        <v>330.3</v>
      </c>
      <c r="M97" t="n">
        <v>-92.2</v>
      </c>
      <c r="N97" t="n">
        <v>365.6</v>
      </c>
      <c r="O97" t="n">
        <v>144</v>
      </c>
      <c r="P97" t="n">
        <v>-557.9</v>
      </c>
      <c r="Q97" t="n">
        <v>-557.9</v>
      </c>
    </row>
  </sheetData>
  <pageMargins bottom="1" footer="0.5" header="0.5" left="0.75" right="0.75" top="1"/>
</worksheet>
</file>

<file path=xl/worksheets/sheet88.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21"/>
    <col customWidth="1" max="15" min="15" width="11"/>
    <col customWidth="1" max="16" min="16" width="10"/>
  </cols>
  <sheetData>
    <row r="1">
      <c r="A1" s="1" t="inlineStr">
        <is>
          <t xml:space="preserve">SMITH NEPHEW </t>
        </is>
      </c>
      <c r="B1" s="2" t="inlineStr">
        <is>
          <t>WKN: 502816  ISIN: GB0009223206  US-Symbol:SNNUF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+44-20-7401-7646</t>
        </is>
      </c>
      <c r="G4" t="inlineStr">
        <is>
          <t>20.02.2020</t>
        </is>
      </c>
      <c r="H4" t="inlineStr">
        <is>
          <t>Preliminary Results</t>
        </is>
      </c>
      <c r="J4" t="inlineStr">
        <is>
          <t>BlackRock, Inc.</t>
        </is>
      </c>
      <c r="L4" t="inlineStr">
        <is>
          <t>5,20%</t>
        </is>
      </c>
    </row>
    <row r="5">
      <c r="A5" s="5" t="inlineStr">
        <is>
          <t>Ticker</t>
        </is>
      </c>
      <c r="B5" t="inlineStr">
        <is>
          <t>NPW1</t>
        </is>
      </c>
      <c r="C5" s="5" t="inlineStr">
        <is>
          <t>Fax</t>
        </is>
      </c>
      <c r="D5" s="5" t="inlineStr"/>
      <c r="E5" t="inlineStr">
        <is>
          <t>+44-20-7960-2358</t>
        </is>
      </c>
      <c r="G5" t="inlineStr">
        <is>
          <t>02.03.2020</t>
        </is>
      </c>
      <c r="H5" t="inlineStr">
        <is>
          <t>Publication Of Annual Report</t>
        </is>
      </c>
      <c r="J5" t="inlineStr">
        <is>
          <t>Freefloat</t>
        </is>
      </c>
      <c r="L5" t="inlineStr">
        <is>
          <t>94,80%</t>
        </is>
      </c>
    </row>
    <row r="6">
      <c r="A6" s="5" t="inlineStr">
        <is>
          <t>Gelistet Seit / Listed Since</t>
        </is>
      </c>
      <c r="B6" t="inlineStr">
        <is>
          <t>-</t>
        </is>
      </c>
      <c r="C6" s="5" t="inlineStr">
        <is>
          <t>Internet</t>
        </is>
      </c>
      <c r="D6" s="5" t="inlineStr"/>
      <c r="E6" t="inlineStr">
        <is>
          <t>http://www.smith-nephew.com/</t>
        </is>
      </c>
      <c r="G6" t="inlineStr">
        <is>
          <t>09.04.2020</t>
        </is>
      </c>
      <c r="H6" t="inlineStr">
        <is>
          <t>Annual General Meeting</t>
        </is>
      </c>
    </row>
    <row r="7">
      <c r="A7" s="5" t="inlineStr">
        <is>
          <t>Nominalwert / Nominal Value</t>
        </is>
      </c>
      <c r="B7" t="inlineStr">
        <is>
          <t>0,20</t>
        </is>
      </c>
      <c r="C7" s="5" t="inlineStr">
        <is>
          <t>Inv. Relations Telefon / Phone</t>
        </is>
      </c>
      <c r="D7" s="5" t="inlineStr"/>
      <c r="E7" t="inlineStr">
        <is>
          <t>+44-20-7960-2285</t>
        </is>
      </c>
      <c r="G7" t="inlineStr">
        <is>
          <t>06.05.2020</t>
        </is>
      </c>
      <c r="H7" t="inlineStr">
        <is>
          <t>Dividend Payout</t>
        </is>
      </c>
    </row>
    <row r="8">
      <c r="A8" s="5" t="inlineStr">
        <is>
          <t>Land / Country</t>
        </is>
      </c>
      <c r="B8" t="inlineStr">
        <is>
          <t>Großbritannien</t>
        </is>
      </c>
      <c r="C8" s="5" t="inlineStr">
        <is>
          <t>Kontaktperson / Contact Person</t>
        </is>
      </c>
      <c r="D8" s="5" t="inlineStr"/>
      <c r="E8" t="inlineStr">
        <is>
          <t>Andrew Swift</t>
        </is>
      </c>
      <c r="G8" t="inlineStr">
        <is>
          <t>29.07.2020</t>
        </is>
      </c>
      <c r="H8" t="inlineStr">
        <is>
          <t>Score Half Year</t>
        </is>
      </c>
    </row>
    <row r="9">
      <c r="A9" s="5" t="inlineStr">
        <is>
          <t>Währung / Currency</t>
        </is>
      </c>
      <c r="B9" t="inlineStr">
        <is>
          <t>USD</t>
        </is>
      </c>
      <c r="C9" s="5" t="inlineStr"/>
      <c r="D9" s="5" t="inlineStr"/>
    </row>
    <row r="10">
      <c r="A10" s="5" t="inlineStr">
        <is>
          <t>Branche / Industry</t>
        </is>
      </c>
      <c r="B10" t="inlineStr">
        <is>
          <t>Medical Equipment</t>
        </is>
      </c>
      <c r="C10" s="5" t="inlineStr"/>
      <c r="D10" s="5" t="inlineStr"/>
    </row>
    <row r="11">
      <c r="A11" s="5" t="inlineStr">
        <is>
          <t>Sektor / Sector</t>
        </is>
      </c>
      <c r="B11" t="inlineStr">
        <is>
          <t>Health Service</t>
        </is>
      </c>
    </row>
    <row r="12">
      <c r="A12" s="5" t="inlineStr">
        <is>
          <t>Typ / Genre</t>
        </is>
      </c>
      <c r="B12" t="inlineStr">
        <is>
          <t>Namensaktie</t>
        </is>
      </c>
    </row>
    <row r="13">
      <c r="A13" s="5" t="inlineStr">
        <is>
          <t>Adresse / Address</t>
        </is>
      </c>
      <c r="B13" t="inlineStr">
        <is>
          <t>Smith &amp; Nephew plc15 Adam Street  UK-London WC2N 6LA</t>
        </is>
      </c>
    </row>
    <row r="14">
      <c r="A14" s="5" t="inlineStr">
        <is>
          <t>Management</t>
        </is>
      </c>
      <c r="B14" t="inlineStr">
        <is>
          <t>Roland Diggelmann, Graham Baker, Brad Cannon, Catheryn O'Rourke, Elga Lohler, Mark Gladwell, Melissa Guerdan, Myra Eskes, Phil Cowdy, Simon Fraser, Skip Kiil, Susan Swabey, Vasant Padmanabhan</t>
        </is>
      </c>
    </row>
    <row r="15">
      <c r="A15" s="5" t="inlineStr">
        <is>
          <t>Aufsichtsrat / Board</t>
        </is>
      </c>
      <c r="B15" t="inlineStr">
        <is>
          <t>Roberto Quarta, Roland Diggelmann, Graham Baker, Vinita Bali, Virginia Bottomley, Erik Engstrom, Robin Freestone, Marc Owen, Angie Risley, Susan Swabey</t>
        </is>
      </c>
    </row>
    <row r="16">
      <c r="A16" s="5" t="inlineStr">
        <is>
          <t>Beschreibung</t>
        </is>
      </c>
      <c r="B16" t="inlineStr">
        <is>
          <t>Smith &amp; Nephew plc ist ein international tätiges Medizintechnik-Unternehmen. Die Aktivitäten untergliedern sich in die Divisionen Advanced Surgical Devices (Orthopaedic Reconstruction, Sportmedizin und Trauma) und Advanced Wound Management. Orthopaedic Reconstruction konzentriert sich auf orthopädische Implantate und Instrumente. Die Produktpalette umfasst Totalendoprothesen für Knie-, Hüft- und Schultergelenke, Implantate zur Frakturbehandlung und Extremitätenkorrektur, Korrektursysteme von Deformitäten- und Beinlängenunterschieden, Knochenzement und medizinisches Zubehör. Das Segment Sportmedizin ist auf Technologien für die Gelenkchirurgie von Knie, Schulter und Hüfte spezialisiert und offeriert unter anderem spezielle Geräte und Systeme für die Reparatur von beschädigtem Gewebe, digitale Kameras, digitale Bilderfassung sowie elektromechanische und mechanische Klingen. Der Bereich Trauma bietet Produkte wie Nagelsysteme, Schrauben und Platten zum Fixieren von Frakturen an. Die Division Advanced Wound Management bietet therapiegerechte medizinische Wundversorgungsprodukte wie Wundbetten, Wundverbände, Wundauflagen, 2-Lagen-Kompressionssysteme, Transparentverbände zur Kanülen- und Katheterfixierung wie auch selbsthaftende Pflaster aus Silikongel an. Im Weiteren unterstützt der Konzern das Klinikpersonal mit Aus- und Weiterbildungen für seine Produkten. Bereits 1856 eröffnet Thomas J. Smith ein pharmazeutisches Fachgeschäft in Hull. Mit weltweiten Niederlassungen und Vertriebsorganisationen zählt Smith &amp; Nephew heute zu den führenden Unternehmen in der Medizintechnik und hat seinen Hauptsitz in London, UK. Copyright 2014 FINANCE BASE AG</t>
        </is>
      </c>
    </row>
    <row r="17">
      <c r="A17" s="5" t="inlineStr">
        <is>
          <t>Profile</t>
        </is>
      </c>
      <c r="B17" t="inlineStr">
        <is>
          <t>Smith &amp; Nephew plc is a global medical technology company. The activities are divided into the divisions Advanced Surgical Devices (Orthopedic Reconstruction, sports medicine and trauma) and Advanced Wound Management. Orthopedic Reconstruction focuses on orthopedic implants and instruments. The product range includes total joint replacement surgery for knee, hip and shoulder joints, implants for fracture treatment and extremities correction, correction systems Deformitäten- and leg length differences, bone cement and medical supplies. The segment Sports Medicine specializes in technologies for joint surgery of the knee, shoulder and hip and offers, among other specialized equipment and systems for the repair of damaged tissue, digital cameras, digital imaging, as well as electromechanical and mechanical blades. The Trauma offers products such as nail systems, screws and plates to the fixing fractures. The division Advanced Wound Management offers therapy-oriented medical wound care products such as wound beds, wound dressings, wound dressings, 2-layer compression systems, transparent dressings for cannula and catheter fixation as well as self-adhesive plaster made of silicone gel. In addition, the Group supports clinic staff with training and continuing education for its products. 1856. Thomas J. Smith opened a pharmaceutical shop in Hull. With offices worldwide and distributors Smith &amp; Nephew is now one of the leading medical device company and is headquartered in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5138</v>
      </c>
      <c r="D20" t="n">
        <v>4904</v>
      </c>
      <c r="E20" t="n">
        <v>4765</v>
      </c>
      <c r="F20" t="n">
        <v>4669</v>
      </c>
      <c r="G20" t="n">
        <v>4634</v>
      </c>
      <c r="H20" t="n">
        <v>4617</v>
      </c>
      <c r="I20" t="n">
        <v>4351</v>
      </c>
      <c r="J20" t="n">
        <v>4137</v>
      </c>
      <c r="K20" t="n">
        <v>4270</v>
      </c>
      <c r="L20" t="n">
        <v>3962</v>
      </c>
      <c r="M20" t="n">
        <v>3772</v>
      </c>
      <c r="N20" t="n">
        <v>3801</v>
      </c>
      <c r="O20" t="n">
        <v>3369</v>
      </c>
      <c r="P20" t="n">
        <v>3369</v>
      </c>
    </row>
    <row r="21">
      <c r="A21" s="5" t="inlineStr">
        <is>
          <t>Bruttoergebnis vom Umsatz</t>
        </is>
      </c>
      <c r="B21" s="5" t="inlineStr">
        <is>
          <t>Gross Profit</t>
        </is>
      </c>
      <c r="C21" t="n">
        <v>3800</v>
      </c>
      <c r="D21" t="n">
        <v>3606</v>
      </c>
      <c r="E21" t="n">
        <v>3517</v>
      </c>
      <c r="F21" t="n">
        <v>3397</v>
      </c>
      <c r="G21" t="n">
        <v>3491</v>
      </c>
      <c r="H21" t="n">
        <v>3455</v>
      </c>
      <c r="I21" t="n">
        <v>3251</v>
      </c>
      <c r="J21" t="n">
        <v>3067</v>
      </c>
      <c r="K21" t="n">
        <v>3130</v>
      </c>
      <c r="L21" t="n">
        <v>2931</v>
      </c>
      <c r="M21" t="n">
        <v>2742</v>
      </c>
      <c r="N21" t="n">
        <v>2724</v>
      </c>
      <c r="O21" t="n">
        <v>2375</v>
      </c>
      <c r="P21" t="n">
        <v>2375</v>
      </c>
    </row>
    <row r="22">
      <c r="A22" s="5" t="inlineStr">
        <is>
          <t>Operatives Ergebnis (EBIT)</t>
        </is>
      </c>
      <c r="B22" s="5" t="inlineStr">
        <is>
          <t>EBIT Earning Before Interest &amp; Tax</t>
        </is>
      </c>
      <c r="C22" t="n">
        <v>815</v>
      </c>
      <c r="D22" t="n">
        <v>863</v>
      </c>
      <c r="E22" t="n">
        <v>934</v>
      </c>
      <c r="F22" t="n">
        <v>801</v>
      </c>
      <c r="G22" t="n">
        <v>628</v>
      </c>
      <c r="H22" t="n">
        <v>749</v>
      </c>
      <c r="I22" t="n">
        <v>810</v>
      </c>
      <c r="J22" t="n">
        <v>846</v>
      </c>
      <c r="K22" t="n">
        <v>862</v>
      </c>
      <c r="L22" t="n">
        <v>920</v>
      </c>
      <c r="M22" t="n">
        <v>723</v>
      </c>
      <c r="N22" t="n">
        <v>630</v>
      </c>
      <c r="O22" t="n">
        <v>493</v>
      </c>
      <c r="P22" t="n">
        <v>493</v>
      </c>
    </row>
    <row r="23">
      <c r="A23" s="5" t="inlineStr">
        <is>
          <t>Finanzergebnis</t>
        </is>
      </c>
      <c r="B23" s="5" t="inlineStr">
        <is>
          <t>Financial Result</t>
        </is>
      </c>
      <c r="C23" t="n">
        <v>-72</v>
      </c>
      <c r="D23" t="n">
        <v>-82</v>
      </c>
      <c r="E23" t="n">
        <v>-55</v>
      </c>
      <c r="F23" t="n">
        <v>261</v>
      </c>
      <c r="G23" t="n">
        <v>-69</v>
      </c>
      <c r="H23" t="n">
        <v>-35</v>
      </c>
      <c r="I23" t="n">
        <v>-8</v>
      </c>
      <c r="J23" t="n">
        <v>254</v>
      </c>
      <c r="K23" t="n">
        <v>-14</v>
      </c>
      <c r="L23" t="n">
        <v>-25</v>
      </c>
      <c r="M23" t="n">
        <v>-53</v>
      </c>
      <c r="N23" t="n">
        <v>-66</v>
      </c>
      <c r="O23" t="n">
        <v>-24</v>
      </c>
      <c r="P23" t="n">
        <v>-24</v>
      </c>
    </row>
    <row r="24">
      <c r="A24" s="5" t="inlineStr">
        <is>
          <t>Ergebnis vor Steuer (EBT)</t>
        </is>
      </c>
      <c r="B24" s="5" t="inlineStr">
        <is>
          <t>EBT Earning Before Tax</t>
        </is>
      </c>
      <c r="C24" t="n">
        <v>743</v>
      </c>
      <c r="D24" t="n">
        <v>781</v>
      </c>
      <c r="E24" t="n">
        <v>879</v>
      </c>
      <c r="F24" t="n">
        <v>1062</v>
      </c>
      <c r="G24" t="n">
        <v>559</v>
      </c>
      <c r="H24" t="n">
        <v>714</v>
      </c>
      <c r="I24" t="n">
        <v>802</v>
      </c>
      <c r="J24" t="n">
        <v>1100</v>
      </c>
      <c r="K24" t="n">
        <v>848</v>
      </c>
      <c r="L24" t="n">
        <v>895</v>
      </c>
      <c r="M24" t="n">
        <v>670</v>
      </c>
      <c r="N24" t="n">
        <v>564</v>
      </c>
      <c r="O24" t="n">
        <v>469</v>
      </c>
      <c r="P24" t="n">
        <v>469</v>
      </c>
    </row>
    <row r="25">
      <c r="A25" s="5" t="inlineStr">
        <is>
          <t>Ergebnis nach Steuer</t>
        </is>
      </c>
      <c r="B25" s="5" t="inlineStr">
        <is>
          <t>Earnings after tax</t>
        </is>
      </c>
      <c r="C25" t="n">
        <v>600</v>
      </c>
      <c r="D25" t="n">
        <v>663</v>
      </c>
      <c r="E25" t="n">
        <v>767</v>
      </c>
      <c r="F25" t="n">
        <v>784</v>
      </c>
      <c r="G25" t="n">
        <v>410</v>
      </c>
      <c r="H25" t="n">
        <v>501</v>
      </c>
      <c r="I25" t="n">
        <v>556</v>
      </c>
      <c r="J25" t="n">
        <v>729</v>
      </c>
      <c r="K25" t="n">
        <v>582</v>
      </c>
      <c r="L25" t="n">
        <v>615</v>
      </c>
      <c r="M25" t="n">
        <v>472</v>
      </c>
      <c r="N25" t="n">
        <v>377</v>
      </c>
      <c r="O25" t="n">
        <v>316</v>
      </c>
      <c r="P25" t="n">
        <v>316</v>
      </c>
    </row>
    <row r="26">
      <c r="A26" s="5" t="inlineStr">
        <is>
          <t>Minderheitenanteil</t>
        </is>
      </c>
      <c r="B26" s="5" t="inlineStr">
        <is>
          <t>Minority Share</t>
        </is>
      </c>
      <c r="C26" t="inlineStr">
        <is>
          <t>-</t>
        </is>
      </c>
      <c r="D26" t="inlineStr">
        <is>
          <t>-</t>
        </is>
      </c>
      <c r="E26" t="inlineStr">
        <is>
          <t>-</t>
        </is>
      </c>
      <c r="F26" t="inlineStr">
        <is>
          <t>-</t>
        </is>
      </c>
      <c r="G26" t="inlineStr">
        <is>
          <t>-</t>
        </is>
      </c>
      <c r="H26" t="inlineStr">
        <is>
          <t>-</t>
        </is>
      </c>
      <c r="I26" t="inlineStr">
        <is>
          <t>-</t>
        </is>
      </c>
      <c r="J26" t="inlineStr">
        <is>
          <t>-</t>
        </is>
      </c>
      <c r="K26" t="inlineStr">
        <is>
          <t>-</t>
        </is>
      </c>
      <c r="L26" t="inlineStr">
        <is>
          <t>-</t>
        </is>
      </c>
      <c r="M26" t="inlineStr">
        <is>
          <t>-</t>
        </is>
      </c>
      <c r="N26" t="inlineStr">
        <is>
          <t>-</t>
        </is>
      </c>
      <c r="O26" t="inlineStr">
        <is>
          <t>-</t>
        </is>
      </c>
      <c r="P26" t="inlineStr">
        <is>
          <t>-</t>
        </is>
      </c>
    </row>
    <row r="27">
      <c r="A27" s="5" t="inlineStr">
        <is>
          <t>Jahresüberschuss/-fehlbetrag</t>
        </is>
      </c>
      <c r="B27" s="5" t="inlineStr">
        <is>
          <t>Net Profit</t>
        </is>
      </c>
      <c r="C27" t="n">
        <v>600</v>
      </c>
      <c r="D27" t="n">
        <v>663</v>
      </c>
      <c r="E27" t="n">
        <v>767</v>
      </c>
      <c r="F27" t="n">
        <v>784</v>
      </c>
      <c r="G27" t="n">
        <v>410</v>
      </c>
      <c r="H27" t="n">
        <v>501</v>
      </c>
      <c r="I27" t="n">
        <v>556</v>
      </c>
      <c r="J27" t="n">
        <v>729</v>
      </c>
      <c r="K27" t="n">
        <v>582</v>
      </c>
      <c r="L27" t="n">
        <v>615</v>
      </c>
      <c r="M27" t="n">
        <v>472</v>
      </c>
      <c r="N27" t="n">
        <v>377</v>
      </c>
      <c r="O27" t="n">
        <v>316</v>
      </c>
      <c r="P27" t="n">
        <v>316</v>
      </c>
    </row>
    <row r="28">
      <c r="A28" s="5" t="inlineStr">
        <is>
          <t>Summe Umlaufvermögen</t>
        </is>
      </c>
      <c r="B28" s="5" t="inlineStr">
        <is>
          <t>Current Assets</t>
        </is>
      </c>
      <c r="C28" t="n">
        <v>3219</v>
      </c>
      <c r="D28" t="n">
        <v>3077</v>
      </c>
      <c r="E28" t="n">
        <v>2731</v>
      </c>
      <c r="F28" t="n">
        <v>2529</v>
      </c>
      <c r="G28" t="n">
        <v>2475</v>
      </c>
      <c r="H28" t="n">
        <v>2440</v>
      </c>
      <c r="I28" t="n">
        <v>2256</v>
      </c>
      <c r="J28" t="n">
        <v>2144</v>
      </c>
      <c r="K28" t="n">
        <v>2080</v>
      </c>
      <c r="L28" t="n">
        <v>2154</v>
      </c>
      <c r="M28" t="n">
        <v>2071</v>
      </c>
      <c r="N28" t="n">
        <v>1985</v>
      </c>
      <c r="O28" t="n">
        <v>1919</v>
      </c>
      <c r="P28" t="n">
        <v>1919</v>
      </c>
    </row>
    <row r="29">
      <c r="A29" s="5" t="inlineStr">
        <is>
          <t>Summe Anlagevermögen</t>
        </is>
      </c>
      <c r="B29" s="5" t="inlineStr">
        <is>
          <t>Fixed Assets</t>
        </is>
      </c>
      <c r="C29" t="n">
        <v>6080</v>
      </c>
      <c r="D29" t="n">
        <v>4982</v>
      </c>
      <c r="E29" t="n">
        <v>5135</v>
      </c>
      <c r="F29" t="n">
        <v>4815</v>
      </c>
      <c r="G29" t="n">
        <v>4692</v>
      </c>
      <c r="H29" t="n">
        <v>4866</v>
      </c>
      <c r="I29" t="n">
        <v>3563</v>
      </c>
      <c r="J29" t="n">
        <v>3498</v>
      </c>
      <c r="K29" t="n">
        <v>2667</v>
      </c>
      <c r="L29" t="n">
        <v>2579</v>
      </c>
      <c r="M29" t="n">
        <v>2494</v>
      </c>
      <c r="N29" t="n">
        <v>2523</v>
      </c>
      <c r="O29" t="n">
        <v>2542</v>
      </c>
      <c r="P29" t="n">
        <v>2542</v>
      </c>
    </row>
    <row r="30">
      <c r="A30" s="5" t="inlineStr">
        <is>
          <t>Summe Aktiva</t>
        </is>
      </c>
      <c r="B30" s="5" t="inlineStr">
        <is>
          <t>Total Assets</t>
        </is>
      </c>
      <c r="C30" t="n">
        <v>9299</v>
      </c>
      <c r="D30" t="n">
        <v>8059</v>
      </c>
      <c r="E30" t="n">
        <v>7866</v>
      </c>
      <c r="F30" t="n">
        <v>7344</v>
      </c>
      <c r="G30" t="n">
        <v>7167</v>
      </c>
      <c r="H30" t="n">
        <v>7306</v>
      </c>
      <c r="I30" t="n">
        <v>5819</v>
      </c>
      <c r="J30" t="n">
        <v>5642</v>
      </c>
      <c r="K30" t="n">
        <v>4747</v>
      </c>
      <c r="L30" t="n">
        <v>4733</v>
      </c>
      <c r="M30" t="n">
        <v>4565</v>
      </c>
      <c r="N30" t="n">
        <v>4508</v>
      </c>
      <c r="O30" t="n">
        <v>4461</v>
      </c>
      <c r="P30" t="n">
        <v>4461</v>
      </c>
    </row>
    <row r="31">
      <c r="A31" s="5" t="inlineStr">
        <is>
          <t>Summe kurzfristiges Fremdkapital</t>
        </is>
      </c>
      <c r="B31" s="5" t="inlineStr">
        <is>
          <t>Short-Term Debt</t>
        </is>
      </c>
      <c r="C31" t="n">
        <v>1564</v>
      </c>
      <c r="D31" t="n">
        <v>1465</v>
      </c>
      <c r="E31" t="n">
        <v>1346</v>
      </c>
      <c r="F31" t="n">
        <v>1348</v>
      </c>
      <c r="G31" t="n">
        <v>1344</v>
      </c>
      <c r="H31" t="n">
        <v>1162</v>
      </c>
      <c r="I31" t="n">
        <v>1073</v>
      </c>
      <c r="J31" t="n">
        <v>930</v>
      </c>
      <c r="K31" t="n">
        <v>1119</v>
      </c>
      <c r="L31" t="n">
        <v>914</v>
      </c>
      <c r="M31" t="n">
        <v>863</v>
      </c>
      <c r="N31" t="n">
        <v>968</v>
      </c>
      <c r="O31" t="n">
        <v>2288</v>
      </c>
      <c r="P31" t="n">
        <v>2288</v>
      </c>
    </row>
    <row r="32">
      <c r="A32" s="5" t="inlineStr">
        <is>
          <t>Summe langfristiges Fremdkapital</t>
        </is>
      </c>
      <c r="B32" s="5" t="inlineStr">
        <is>
          <t>Long-Term Debt</t>
        </is>
      </c>
      <c r="C32" t="n">
        <v>2594</v>
      </c>
      <c r="D32" t="n">
        <v>1720</v>
      </c>
      <c r="E32" t="n">
        <v>1876</v>
      </c>
      <c r="F32" t="n">
        <v>2038</v>
      </c>
      <c r="G32" t="n">
        <v>1857</v>
      </c>
      <c r="H32" t="n">
        <v>2104</v>
      </c>
      <c r="I32" t="n">
        <v>699</v>
      </c>
      <c r="J32" t="n">
        <v>828</v>
      </c>
      <c r="K32" t="n">
        <v>422</v>
      </c>
      <c r="L32" t="n">
        <v>1046</v>
      </c>
      <c r="M32" t="n">
        <v>1523</v>
      </c>
      <c r="N32" t="n">
        <v>1841</v>
      </c>
      <c r="O32" t="n">
        <v>357</v>
      </c>
      <c r="P32" t="n">
        <v>357</v>
      </c>
    </row>
    <row r="33">
      <c r="A33" s="5" t="inlineStr">
        <is>
          <t>Summe Fremdkapital</t>
        </is>
      </c>
      <c r="B33" s="5" t="inlineStr">
        <is>
          <t>Total Liabilities</t>
        </is>
      </c>
      <c r="C33" t="n">
        <v>4158</v>
      </c>
      <c r="D33" t="n">
        <v>3185</v>
      </c>
      <c r="E33" t="n">
        <v>3222</v>
      </c>
      <c r="F33" t="n">
        <v>3386</v>
      </c>
      <c r="G33" t="n">
        <v>3201</v>
      </c>
      <c r="H33" t="n">
        <v>3266</v>
      </c>
      <c r="I33" t="n">
        <v>1772</v>
      </c>
      <c r="J33" t="n">
        <v>1758</v>
      </c>
      <c r="K33" t="n">
        <v>1560</v>
      </c>
      <c r="L33" t="n">
        <v>1960</v>
      </c>
      <c r="M33" t="n">
        <v>2386</v>
      </c>
      <c r="N33" t="n">
        <v>2809</v>
      </c>
      <c r="O33" t="n">
        <v>2645</v>
      </c>
      <c r="P33" t="n">
        <v>2645</v>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inlineStr">
        <is>
          <t>-</t>
        </is>
      </c>
      <c r="K34" t="inlineStr">
        <is>
          <t>-</t>
        </is>
      </c>
      <c r="L34" t="inlineStr">
        <is>
          <t>-</t>
        </is>
      </c>
      <c r="M34" t="inlineStr">
        <is>
          <t>-</t>
        </is>
      </c>
      <c r="N34" t="inlineStr">
        <is>
          <t>-</t>
        </is>
      </c>
      <c r="O34" t="inlineStr">
        <is>
          <t>-</t>
        </is>
      </c>
      <c r="P34" t="inlineStr">
        <is>
          <t>-</t>
        </is>
      </c>
    </row>
    <row r="35">
      <c r="A35" s="5" t="inlineStr">
        <is>
          <t>Summe Eigenkapital</t>
        </is>
      </c>
      <c r="B35" s="5" t="inlineStr">
        <is>
          <t>Equity</t>
        </is>
      </c>
      <c r="C35" t="n">
        <v>5141</v>
      </c>
      <c r="D35" t="n">
        <v>4874</v>
      </c>
      <c r="E35" t="n">
        <v>4644</v>
      </c>
      <c r="F35" t="n">
        <v>3958</v>
      </c>
      <c r="G35" t="n">
        <v>3966</v>
      </c>
      <c r="H35" t="n">
        <v>4040</v>
      </c>
      <c r="I35" t="n">
        <v>4047</v>
      </c>
      <c r="J35" t="n">
        <v>3884</v>
      </c>
      <c r="K35" t="n">
        <v>3187</v>
      </c>
      <c r="L35" t="n">
        <v>2773</v>
      </c>
      <c r="M35" t="n">
        <v>2179</v>
      </c>
      <c r="N35" t="n">
        <v>1699</v>
      </c>
      <c r="O35" t="n">
        <v>1816</v>
      </c>
      <c r="P35" t="n">
        <v>1816</v>
      </c>
    </row>
    <row r="36">
      <c r="A36" s="5" t="inlineStr">
        <is>
          <t>Summe Passiva</t>
        </is>
      </c>
      <c r="B36" s="5" t="inlineStr">
        <is>
          <t>Liabilities &amp; Shareholder Equity</t>
        </is>
      </c>
      <c r="C36" t="n">
        <v>9299</v>
      </c>
      <c r="D36" t="n">
        <v>8059</v>
      </c>
      <c r="E36" t="n">
        <v>7866</v>
      </c>
      <c r="F36" t="n">
        <v>7344</v>
      </c>
      <c r="G36" t="n">
        <v>7167</v>
      </c>
      <c r="H36" t="n">
        <v>7306</v>
      </c>
      <c r="I36" t="n">
        <v>5819</v>
      </c>
      <c r="J36" t="n">
        <v>5642</v>
      </c>
      <c r="K36" t="n">
        <v>4747</v>
      </c>
      <c r="L36" t="n">
        <v>4733</v>
      </c>
      <c r="M36" t="n">
        <v>4565</v>
      </c>
      <c r="N36" t="n">
        <v>4508</v>
      </c>
      <c r="O36" t="n">
        <v>4461</v>
      </c>
      <c r="P36" t="n">
        <v>4461</v>
      </c>
    </row>
    <row r="37">
      <c r="A37" s="5" t="inlineStr">
        <is>
          <t>Mio.Aktien im Umlauf</t>
        </is>
      </c>
      <c r="B37" s="5" t="inlineStr">
        <is>
          <t>Million shares outstanding</t>
        </is>
      </c>
      <c r="C37" t="n">
        <v>885.21</v>
      </c>
      <c r="D37" t="n">
        <v>887.95</v>
      </c>
      <c r="E37" t="n">
        <v>890.86</v>
      </c>
      <c r="F37" t="n">
        <v>913.64</v>
      </c>
      <c r="G37" t="n">
        <v>915.45</v>
      </c>
      <c r="H37" t="n">
        <v>917.9</v>
      </c>
      <c r="I37" t="n">
        <v>918.2</v>
      </c>
      <c r="J37" t="n">
        <v>963.6</v>
      </c>
      <c r="K37" t="n">
        <v>954.8</v>
      </c>
      <c r="L37" t="n">
        <v>952.8</v>
      </c>
      <c r="M37" t="n">
        <v>951</v>
      </c>
      <c r="N37" t="n">
        <v>949.9</v>
      </c>
      <c r="O37" t="n">
        <v>947.5</v>
      </c>
      <c r="P37" t="n">
        <v>947.5</v>
      </c>
    </row>
    <row r="38">
      <c r="A38" s="5" t="inlineStr">
        <is>
          <t>Gezeichnetes Kapital (in Mio.)</t>
        </is>
      </c>
      <c r="B38" s="5" t="inlineStr">
        <is>
          <t>Subscribed Capital in M</t>
        </is>
      </c>
      <c r="C38" t="n">
        <v>177</v>
      </c>
      <c r="D38" t="n">
        <v>177</v>
      </c>
      <c r="E38" t="n">
        <v>178</v>
      </c>
      <c r="F38" t="n">
        <v>182</v>
      </c>
      <c r="G38" t="n">
        <v>183.1</v>
      </c>
      <c r="H38" t="n">
        <v>184</v>
      </c>
      <c r="I38" t="n">
        <v>184</v>
      </c>
      <c r="J38" t="n">
        <v>193</v>
      </c>
      <c r="K38" t="n">
        <v>191</v>
      </c>
      <c r="L38" t="n">
        <v>191</v>
      </c>
      <c r="M38" t="n">
        <v>190</v>
      </c>
      <c r="N38" t="n">
        <v>190</v>
      </c>
      <c r="O38" t="n">
        <v>190</v>
      </c>
      <c r="P38" t="n">
        <v>190</v>
      </c>
    </row>
    <row r="39">
      <c r="A39" s="5" t="inlineStr">
        <is>
          <t>Ergebnis je Aktie (brutto)</t>
        </is>
      </c>
      <c r="B39" s="5" t="inlineStr">
        <is>
          <t>Earnings per share</t>
        </is>
      </c>
      <c r="C39" t="n">
        <v>0.84</v>
      </c>
      <c r="D39" t="n">
        <v>0.88</v>
      </c>
      <c r="E39" t="n">
        <v>0.99</v>
      </c>
      <c r="F39" t="n">
        <v>1.16</v>
      </c>
      <c r="G39" t="n">
        <v>0.61</v>
      </c>
      <c r="H39" t="n">
        <v>0.78</v>
      </c>
      <c r="I39" t="n">
        <v>0.87</v>
      </c>
      <c r="J39" t="n">
        <v>1.14</v>
      </c>
      <c r="K39" t="n">
        <v>0.89</v>
      </c>
      <c r="L39" t="n">
        <v>0.9399999999999999</v>
      </c>
      <c r="M39" t="n">
        <v>0.7</v>
      </c>
      <c r="N39" t="n">
        <v>0.59</v>
      </c>
      <c r="O39" t="n">
        <v>0.49</v>
      </c>
      <c r="P39" t="n">
        <v>0.49</v>
      </c>
    </row>
    <row r="40">
      <c r="A40" s="5" t="inlineStr">
        <is>
          <t>Ergebnis je Aktie (unverwässert)</t>
        </is>
      </c>
      <c r="B40" s="5" t="inlineStr">
        <is>
          <t>Basic Earnings per share</t>
        </is>
      </c>
      <c r="C40" t="n">
        <v>0.6899999999999999</v>
      </c>
      <c r="D40" t="n">
        <v>0.76</v>
      </c>
      <c r="E40" t="n">
        <v>0.88</v>
      </c>
      <c r="F40" t="n">
        <v>0.88</v>
      </c>
      <c r="G40" t="n">
        <v>0.46</v>
      </c>
      <c r="H40" t="n">
        <v>0.5600000000000001</v>
      </c>
      <c r="I40" t="n">
        <v>0.62</v>
      </c>
      <c r="J40" t="n">
        <v>0.8100000000000001</v>
      </c>
      <c r="K40" t="n">
        <v>0.65</v>
      </c>
      <c r="L40" t="n">
        <v>0.6899999999999999</v>
      </c>
      <c r="M40" t="n">
        <v>0.53</v>
      </c>
      <c r="N40" t="n">
        <v>0.43</v>
      </c>
      <c r="O40" t="n">
        <v>0.34</v>
      </c>
      <c r="P40" t="n">
        <v>0.34</v>
      </c>
    </row>
    <row r="41">
      <c r="A41" s="5" t="inlineStr">
        <is>
          <t>Ergebnis je Aktie (verwässert)</t>
        </is>
      </c>
      <c r="B41" s="5" t="inlineStr">
        <is>
          <t>Diluted Earnings per share</t>
        </is>
      </c>
      <c r="C41" t="n">
        <v>0.68</v>
      </c>
      <c r="D41" t="n">
        <v>0.76</v>
      </c>
      <c r="E41" t="n">
        <v>0.88</v>
      </c>
      <c r="F41" t="n">
        <v>0.88</v>
      </c>
      <c r="G41" t="n">
        <v>0.46</v>
      </c>
      <c r="H41" t="n">
        <v>0.5600000000000001</v>
      </c>
      <c r="I41" t="n">
        <v>0.61</v>
      </c>
      <c r="J41" t="n">
        <v>0.8</v>
      </c>
      <c r="K41" t="n">
        <v>0.65</v>
      </c>
      <c r="L41" t="n">
        <v>0.6899999999999999</v>
      </c>
      <c r="M41" t="n">
        <v>0.53</v>
      </c>
      <c r="N41" t="n">
        <v>0.42</v>
      </c>
      <c r="O41" t="n">
        <v>0.34</v>
      </c>
      <c r="P41" t="n">
        <v>0.34</v>
      </c>
    </row>
    <row r="42">
      <c r="A42" s="5" t="inlineStr">
        <is>
          <t>Dividende je Aktie</t>
        </is>
      </c>
      <c r="B42" s="5" t="inlineStr">
        <is>
          <t>Dividend per share</t>
        </is>
      </c>
      <c r="C42" t="n">
        <v>0.38</v>
      </c>
      <c r="D42" t="n">
        <v>0.36</v>
      </c>
      <c r="E42" t="n">
        <v>0.35</v>
      </c>
      <c r="F42" t="n">
        <v>0.31</v>
      </c>
      <c r="G42" t="n">
        <v>0.31</v>
      </c>
      <c r="H42" t="n">
        <v>0.3</v>
      </c>
      <c r="I42" t="n">
        <v>0.27</v>
      </c>
      <c r="J42" t="n">
        <v>0.26</v>
      </c>
      <c r="K42" t="n">
        <v>0.17</v>
      </c>
      <c r="L42" t="n">
        <v>0.16</v>
      </c>
      <c r="M42" t="n">
        <v>0.14</v>
      </c>
      <c r="N42" t="n">
        <v>0.15</v>
      </c>
      <c r="O42" t="n">
        <v>0.13</v>
      </c>
      <c r="P42" t="n">
        <v>0.13</v>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Umsatz je Aktie</t>
        </is>
      </c>
      <c r="B44" s="5" t="inlineStr">
        <is>
          <t>Revenue per share</t>
        </is>
      </c>
      <c r="C44" t="n">
        <v>5.8</v>
      </c>
      <c r="D44" t="n">
        <v>5.52</v>
      </c>
      <c r="E44" t="n">
        <v>5.35</v>
      </c>
      <c r="F44" t="n">
        <v>5.11</v>
      </c>
      <c r="G44" t="n">
        <v>5.06</v>
      </c>
      <c r="H44" t="n">
        <v>5.03</v>
      </c>
      <c r="I44" t="n">
        <v>4.74</v>
      </c>
      <c r="J44" t="n">
        <v>4.29</v>
      </c>
      <c r="K44" t="n">
        <v>4.47</v>
      </c>
      <c r="L44" t="n">
        <v>4.16</v>
      </c>
      <c r="M44" t="n">
        <v>3.97</v>
      </c>
      <c r="N44" t="n">
        <v>4</v>
      </c>
      <c r="O44" t="n">
        <v>3.56</v>
      </c>
      <c r="P44" t="n">
        <v>3.56</v>
      </c>
    </row>
    <row r="45">
      <c r="A45" s="5" t="inlineStr">
        <is>
          <t>Buchwert je Aktie</t>
        </is>
      </c>
      <c r="B45" s="5" t="inlineStr">
        <is>
          <t>Book value per share</t>
        </is>
      </c>
      <c r="C45" t="n">
        <v>5.81</v>
      </c>
      <c r="D45" t="n">
        <v>5.49</v>
      </c>
      <c r="E45" t="n">
        <v>5.21</v>
      </c>
      <c r="F45" t="n">
        <v>4.33</v>
      </c>
      <c r="G45" t="n">
        <v>4.33</v>
      </c>
      <c r="H45" t="n">
        <v>4.4</v>
      </c>
      <c r="I45" t="n">
        <v>4.41</v>
      </c>
      <c r="J45" t="n">
        <v>4.03</v>
      </c>
      <c r="K45" t="n">
        <v>3.34</v>
      </c>
      <c r="L45" t="n">
        <v>2.91</v>
      </c>
      <c r="M45" t="n">
        <v>2.29</v>
      </c>
      <c r="N45" t="n">
        <v>1.79</v>
      </c>
      <c r="O45" t="n">
        <v>1.92</v>
      </c>
      <c r="P45" t="n">
        <v>1.92</v>
      </c>
    </row>
    <row r="46">
      <c r="A46" s="5" t="inlineStr">
        <is>
          <t>Cashflow je Aktie</t>
        </is>
      </c>
      <c r="B46" s="5" t="inlineStr">
        <is>
          <t>Cashflow per share</t>
        </is>
      </c>
      <c r="C46" t="n">
        <v>1.32</v>
      </c>
      <c r="D46" t="n">
        <v>1.05</v>
      </c>
      <c r="E46" t="n">
        <v>1.22</v>
      </c>
      <c r="F46" t="n">
        <v>0.93</v>
      </c>
      <c r="G46" t="n">
        <v>1.13</v>
      </c>
      <c r="H46" t="n">
        <v>0.74</v>
      </c>
      <c r="I46" t="n">
        <v>0.9399999999999999</v>
      </c>
      <c r="J46" t="n">
        <v>0.9399999999999999</v>
      </c>
      <c r="K46" t="n">
        <v>0.88</v>
      </c>
      <c r="L46" t="n">
        <v>0.9</v>
      </c>
      <c r="M46" t="n">
        <v>0.76</v>
      </c>
      <c r="N46" t="n">
        <v>0.6</v>
      </c>
      <c r="O46" t="n">
        <v>0.46</v>
      </c>
      <c r="P46" t="n">
        <v>0.46</v>
      </c>
    </row>
    <row r="47">
      <c r="A47" s="5" t="inlineStr">
        <is>
          <t>Bilanzsumme je Aktie</t>
        </is>
      </c>
      <c r="B47" s="5" t="inlineStr">
        <is>
          <t>Total assets per share</t>
        </is>
      </c>
      <c r="C47" t="n">
        <v>10.5</v>
      </c>
      <c r="D47" t="n">
        <v>9.08</v>
      </c>
      <c r="E47" t="n">
        <v>8.83</v>
      </c>
      <c r="F47" t="n">
        <v>8.039999999999999</v>
      </c>
      <c r="G47" t="n">
        <v>7.83</v>
      </c>
      <c r="H47" t="n">
        <v>7.96</v>
      </c>
      <c r="I47" t="n">
        <v>6.34</v>
      </c>
      <c r="J47" t="n">
        <v>5.86</v>
      </c>
      <c r="K47" t="n">
        <v>4.97</v>
      </c>
      <c r="L47" t="n">
        <v>4.97</v>
      </c>
      <c r="M47" t="n">
        <v>4.8</v>
      </c>
      <c r="N47" t="n">
        <v>4.75</v>
      </c>
      <c r="O47" t="n">
        <v>4.71</v>
      </c>
      <c r="P47" t="n">
        <v>4.71</v>
      </c>
    </row>
    <row r="48">
      <c r="A48" s="5" t="inlineStr">
        <is>
          <t>Personal am Ende des Jahres</t>
        </is>
      </c>
      <c r="B48" s="5" t="inlineStr">
        <is>
          <t>Staff at the end of year</t>
        </is>
      </c>
      <c r="C48" t="n">
        <v>18030</v>
      </c>
      <c r="D48" t="n">
        <v>16681</v>
      </c>
      <c r="E48" t="n">
        <v>15933</v>
      </c>
      <c r="F48" t="n">
        <v>15644</v>
      </c>
      <c r="G48" t="n">
        <v>14698</v>
      </c>
      <c r="H48" t="n">
        <v>12437</v>
      </c>
      <c r="I48" t="n">
        <v>10520</v>
      </c>
      <c r="J48" t="n">
        <v>10477</v>
      </c>
      <c r="K48" t="n">
        <v>10743</v>
      </c>
      <c r="L48" t="n">
        <v>10172</v>
      </c>
      <c r="M48" t="n">
        <v>9764</v>
      </c>
      <c r="N48" t="n">
        <v>9757</v>
      </c>
      <c r="O48" t="n">
        <v>9190</v>
      </c>
      <c r="P48" t="n">
        <v>9190</v>
      </c>
    </row>
    <row r="49">
      <c r="A49" s="5" t="inlineStr">
        <is>
          <t>Personalaufwand in Mio. USD</t>
        </is>
      </c>
      <c r="B49" s="5" t="inlineStr">
        <is>
          <t>Personnel expenses in M</t>
        </is>
      </c>
      <c r="C49" t="n">
        <v>1736</v>
      </c>
      <c r="D49" t="n">
        <v>1606</v>
      </c>
      <c r="E49" t="n">
        <v>1430</v>
      </c>
      <c r="F49" t="n">
        <v>1406</v>
      </c>
      <c r="G49" t="n">
        <v>1416</v>
      </c>
      <c r="H49" t="n">
        <v>1413</v>
      </c>
      <c r="I49" t="n">
        <v>1204</v>
      </c>
      <c r="J49" t="n">
        <v>1081</v>
      </c>
      <c r="K49" t="n">
        <v>1123</v>
      </c>
      <c r="L49" t="n">
        <v>989</v>
      </c>
      <c r="M49" t="n">
        <v>936</v>
      </c>
      <c r="N49" t="n">
        <v>959</v>
      </c>
      <c r="O49" t="n">
        <v>835</v>
      </c>
      <c r="P49" t="n">
        <v>835</v>
      </c>
    </row>
    <row r="50">
      <c r="A50" s="5" t="inlineStr">
        <is>
          <t>Aufwand je Mitarbeiter in USD</t>
        </is>
      </c>
      <c r="B50" s="5" t="inlineStr">
        <is>
          <t>Effort per employee</t>
        </is>
      </c>
      <c r="C50" t="n">
        <v>96284</v>
      </c>
      <c r="D50" t="n">
        <v>96277</v>
      </c>
      <c r="E50" t="n">
        <v>89751</v>
      </c>
      <c r="F50" t="n">
        <v>89875</v>
      </c>
      <c r="G50" t="n">
        <v>96340</v>
      </c>
      <c r="H50" t="n">
        <v>113613</v>
      </c>
      <c r="I50" t="n">
        <v>114449</v>
      </c>
      <c r="J50" t="n">
        <v>103178</v>
      </c>
      <c r="K50" t="n">
        <v>104533</v>
      </c>
      <c r="L50" t="n">
        <v>97228</v>
      </c>
      <c r="M50" t="n">
        <v>95862</v>
      </c>
      <c r="N50" t="n">
        <v>98288</v>
      </c>
      <c r="O50" t="n">
        <v>90860</v>
      </c>
      <c r="P50" t="n">
        <v>90860</v>
      </c>
    </row>
    <row r="51">
      <c r="A51" s="5" t="inlineStr">
        <is>
          <t>Umsatz je Mitarbeiter in USD</t>
        </is>
      </c>
      <c r="B51" s="5" t="inlineStr">
        <is>
          <t>Turnover per employee</t>
        </is>
      </c>
      <c r="C51" t="n">
        <v>284969</v>
      </c>
      <c r="D51" t="n">
        <v>293987</v>
      </c>
      <c r="E51" t="n">
        <v>299065</v>
      </c>
      <c r="F51" t="n">
        <v>298453</v>
      </c>
      <c r="G51" t="n">
        <v>315281</v>
      </c>
      <c r="H51" t="n">
        <v>371231</v>
      </c>
      <c r="I51" t="n">
        <v>413593</v>
      </c>
      <c r="J51" t="n">
        <v>394865</v>
      </c>
      <c r="K51" t="n">
        <v>397468</v>
      </c>
      <c r="L51" t="n">
        <v>389501</v>
      </c>
      <c r="M51" t="n">
        <v>386317</v>
      </c>
      <c r="N51" t="n">
        <v>389566</v>
      </c>
      <c r="O51" t="n">
        <v>366594</v>
      </c>
      <c r="P51" t="n">
        <v>366594</v>
      </c>
    </row>
    <row r="52">
      <c r="A52" s="5" t="inlineStr">
        <is>
          <t>Bruttoergebnis je Mitarbeiter in USD</t>
        </is>
      </c>
      <c r="B52" s="5" t="inlineStr">
        <is>
          <t>Gross Profit per employee</t>
        </is>
      </c>
      <c r="C52" t="n">
        <v>210760</v>
      </c>
      <c r="D52" t="n">
        <v>216174</v>
      </c>
      <c r="E52" t="n">
        <v>220737</v>
      </c>
      <c r="F52" t="n">
        <v>217144</v>
      </c>
      <c r="G52" t="n">
        <v>237515</v>
      </c>
      <c r="H52" t="n">
        <v>277800</v>
      </c>
      <c r="I52" t="n">
        <v>309030</v>
      </c>
      <c r="J52" t="n">
        <v>292736</v>
      </c>
      <c r="K52" t="n">
        <v>291353</v>
      </c>
      <c r="L52" t="n">
        <v>288144</v>
      </c>
      <c r="M52" t="n">
        <v>280828</v>
      </c>
      <c r="N52" t="n">
        <v>279184</v>
      </c>
      <c r="O52" t="n">
        <v>258433</v>
      </c>
      <c r="P52" t="n">
        <v>258433</v>
      </c>
    </row>
    <row r="53">
      <c r="A53" s="5" t="inlineStr">
        <is>
          <t>Gewinn je Mitarbeiter in USD</t>
        </is>
      </c>
      <c r="B53" s="5" t="inlineStr">
        <is>
          <t>Earnings per employee</t>
        </is>
      </c>
      <c r="C53" t="n">
        <v>33278</v>
      </c>
      <c r="D53" t="n">
        <v>39746</v>
      </c>
      <c r="E53" t="n">
        <v>48139</v>
      </c>
      <c r="F53" t="n">
        <v>50115</v>
      </c>
      <c r="G53" t="n">
        <v>27895</v>
      </c>
      <c r="H53" t="n">
        <v>40283</v>
      </c>
      <c r="I53" t="n">
        <v>52852</v>
      </c>
      <c r="J53" t="n">
        <v>69581</v>
      </c>
      <c r="K53" t="n">
        <v>54175</v>
      </c>
      <c r="L53" t="n">
        <v>60460</v>
      </c>
      <c r="M53" t="n">
        <v>48341</v>
      </c>
      <c r="N53" t="n">
        <v>38639</v>
      </c>
      <c r="O53" t="n">
        <v>34385</v>
      </c>
      <c r="P53" t="n">
        <v>34385</v>
      </c>
    </row>
    <row r="54">
      <c r="A54" s="5" t="inlineStr">
        <is>
          <t>KGV (Kurs/Gewinn)</t>
        </is>
      </c>
      <c r="B54" s="5" t="inlineStr">
        <is>
          <t>PE (price/earnings)</t>
        </is>
      </c>
      <c r="C54" t="n">
        <v>26.7</v>
      </c>
      <c r="D54" t="n">
        <v>19.3</v>
      </c>
      <c r="E54" t="n">
        <v>19.8</v>
      </c>
      <c r="F54" t="n">
        <v>17.1</v>
      </c>
      <c r="G54" t="n">
        <v>38.3</v>
      </c>
      <c r="H54" t="n">
        <v>32.1</v>
      </c>
      <c r="I54" t="n">
        <v>22.8</v>
      </c>
      <c r="J54" t="n">
        <v>13.7</v>
      </c>
      <c r="K54" t="n">
        <v>14.9</v>
      </c>
      <c r="L54" t="n">
        <v>15.5</v>
      </c>
      <c r="M54" t="n">
        <v>12.1</v>
      </c>
      <c r="N54" t="n">
        <v>15</v>
      </c>
      <c r="O54" t="n">
        <v>25</v>
      </c>
      <c r="P54" t="n">
        <v>25</v>
      </c>
    </row>
    <row r="55">
      <c r="A55" s="5" t="inlineStr">
        <is>
          <t>KUV (Kurs/Umsatz)</t>
        </is>
      </c>
      <c r="B55" s="5" t="inlineStr">
        <is>
          <t>PS (price/sales)</t>
        </is>
      </c>
      <c r="C55" t="n">
        <v>3.16</v>
      </c>
      <c r="D55" t="n">
        <v>2.65</v>
      </c>
      <c r="E55" t="n">
        <v>3.25</v>
      </c>
      <c r="F55" t="n">
        <v>2.94</v>
      </c>
      <c r="G55" t="n">
        <v>3.48</v>
      </c>
      <c r="H55" t="n">
        <v>3.58</v>
      </c>
      <c r="I55" t="n">
        <v>2.98</v>
      </c>
      <c r="J55" t="n">
        <v>2.58</v>
      </c>
      <c r="K55" t="n">
        <v>2.17</v>
      </c>
      <c r="L55" t="n">
        <v>2.57</v>
      </c>
      <c r="M55" t="n">
        <v>1.61</v>
      </c>
      <c r="N55" t="n">
        <v>1.61</v>
      </c>
      <c r="O55" t="n">
        <v>2.39</v>
      </c>
      <c r="P55" t="n">
        <v>2.39</v>
      </c>
    </row>
    <row r="56">
      <c r="A56" s="5" t="inlineStr">
        <is>
          <t>KBV (Kurs/Buchwert)</t>
        </is>
      </c>
      <c r="B56" s="5" t="inlineStr">
        <is>
          <t>PB (price/book value)</t>
        </is>
      </c>
      <c r="C56" t="n">
        <v>3.16</v>
      </c>
      <c r="D56" t="n">
        <v>2.67</v>
      </c>
      <c r="E56" t="n">
        <v>3.33</v>
      </c>
      <c r="F56" t="n">
        <v>3.47</v>
      </c>
      <c r="G56" t="n">
        <v>4.06</v>
      </c>
      <c r="H56" t="n">
        <v>4.09</v>
      </c>
      <c r="I56" t="n">
        <v>3.21</v>
      </c>
      <c r="J56" t="n">
        <v>2.75</v>
      </c>
      <c r="K56" t="n">
        <v>2.9</v>
      </c>
      <c r="L56" t="n">
        <v>3.67</v>
      </c>
      <c r="M56" t="n">
        <v>2.79</v>
      </c>
      <c r="N56" t="n">
        <v>3.6</v>
      </c>
      <c r="O56" t="n">
        <v>4.44</v>
      </c>
      <c r="P56" t="n">
        <v>4.44</v>
      </c>
    </row>
    <row r="57">
      <c r="A57" s="5" t="inlineStr">
        <is>
          <t>KCV (Kurs/Cashflow)</t>
        </is>
      </c>
      <c r="B57" s="5" t="inlineStr">
        <is>
          <t>PC (price/cashflow)</t>
        </is>
      </c>
      <c r="C57" t="n">
        <v>13.89</v>
      </c>
      <c r="D57" t="n">
        <v>13.96</v>
      </c>
      <c r="E57" t="n">
        <v>14.2</v>
      </c>
      <c r="F57" t="n">
        <v>16.16</v>
      </c>
      <c r="G57" t="n">
        <v>15.65</v>
      </c>
      <c r="H57" t="n">
        <v>24.18</v>
      </c>
      <c r="I57" t="n">
        <v>14.98</v>
      </c>
      <c r="J57" t="n">
        <v>11.84</v>
      </c>
      <c r="K57" t="n">
        <v>10.99</v>
      </c>
      <c r="L57" t="n">
        <v>11.86</v>
      </c>
      <c r="M57" t="n">
        <v>8.470000000000001</v>
      </c>
      <c r="N57" t="n">
        <v>10.81</v>
      </c>
      <c r="O57" t="n">
        <v>18.41</v>
      </c>
      <c r="P57" t="n">
        <v>18.41</v>
      </c>
    </row>
    <row r="58">
      <c r="A58" s="5" t="inlineStr">
        <is>
          <t>Dividendenrendite in %</t>
        </is>
      </c>
      <c r="B58" s="5" t="inlineStr">
        <is>
          <t>Dividend Yield in %</t>
        </is>
      </c>
      <c r="C58" t="n">
        <v>2.05</v>
      </c>
      <c r="D58" t="n">
        <v>2.46</v>
      </c>
      <c r="E58" t="n">
        <v>2.01</v>
      </c>
      <c r="F58" t="n">
        <v>2.05</v>
      </c>
      <c r="G58" t="n">
        <v>1.76</v>
      </c>
      <c r="H58" t="n">
        <v>1.67</v>
      </c>
      <c r="I58" t="n">
        <v>1.91</v>
      </c>
      <c r="J58" t="n">
        <v>2.35</v>
      </c>
      <c r="K58" t="n">
        <v>1.75</v>
      </c>
      <c r="L58" t="n">
        <v>1.5</v>
      </c>
      <c r="M58" t="n">
        <v>2.19</v>
      </c>
      <c r="N58" t="n">
        <v>2.33</v>
      </c>
      <c r="O58" t="n">
        <v>1.53</v>
      </c>
      <c r="P58" t="n">
        <v>1.53</v>
      </c>
    </row>
    <row r="59">
      <c r="A59" s="5" t="inlineStr">
        <is>
          <t>Gewinnrendite in %</t>
        </is>
      </c>
      <c r="B59" s="5" t="inlineStr">
        <is>
          <t>Return on profit in %</t>
        </is>
      </c>
      <c r="C59" t="n">
        <v>3.7</v>
      </c>
      <c r="D59" t="n">
        <v>5.2</v>
      </c>
      <c r="E59" t="n">
        <v>5.1</v>
      </c>
      <c r="F59" t="n">
        <v>5.9</v>
      </c>
      <c r="G59" t="n">
        <v>2.6</v>
      </c>
      <c r="H59" t="n">
        <v>3.1</v>
      </c>
      <c r="I59" t="n">
        <v>4.4</v>
      </c>
      <c r="J59" t="n">
        <v>7.3</v>
      </c>
      <c r="K59" t="n">
        <v>6.7</v>
      </c>
      <c r="L59" t="n">
        <v>6.5</v>
      </c>
      <c r="M59" t="n">
        <v>8.300000000000001</v>
      </c>
      <c r="N59" t="n">
        <v>6.7</v>
      </c>
      <c r="O59" t="n">
        <v>4</v>
      </c>
      <c r="P59" t="n">
        <v>4</v>
      </c>
    </row>
    <row r="60">
      <c r="A60" s="5" t="inlineStr">
        <is>
          <t>Eigenkapitalrendite in %</t>
        </is>
      </c>
      <c r="B60" s="5" t="inlineStr">
        <is>
          <t>Return on Equity in %</t>
        </is>
      </c>
      <c r="C60" t="n">
        <v>11.67</v>
      </c>
      <c r="D60" t="n">
        <v>13.6</v>
      </c>
      <c r="E60" t="n">
        <v>16.52</v>
      </c>
      <c r="F60" t="n">
        <v>19.81</v>
      </c>
      <c r="G60" t="n">
        <v>10.34</v>
      </c>
      <c r="H60" t="n">
        <v>12.4</v>
      </c>
      <c r="I60" t="n">
        <v>13.74</v>
      </c>
      <c r="J60" t="n">
        <v>18.77</v>
      </c>
      <c r="K60" t="n">
        <v>18.26</v>
      </c>
      <c r="L60" t="n">
        <v>22.18</v>
      </c>
      <c r="M60" t="n">
        <v>21.66</v>
      </c>
      <c r="N60" t="n">
        <v>22.19</v>
      </c>
      <c r="O60" t="n">
        <v>17.4</v>
      </c>
      <c r="P60" t="n">
        <v>17.4</v>
      </c>
    </row>
    <row r="61">
      <c r="A61" s="5" t="inlineStr">
        <is>
          <t>Umsatzrendite in %</t>
        </is>
      </c>
      <c r="B61" s="5" t="inlineStr">
        <is>
          <t>Return on sales in %</t>
        </is>
      </c>
      <c r="C61" t="n">
        <v>11.68</v>
      </c>
      <c r="D61" t="n">
        <v>13.52</v>
      </c>
      <c r="E61" t="n">
        <v>16.1</v>
      </c>
      <c r="F61" t="n">
        <v>16.79</v>
      </c>
      <c r="G61" t="n">
        <v>8.85</v>
      </c>
      <c r="H61" t="n">
        <v>10.85</v>
      </c>
      <c r="I61" t="n">
        <v>12.78</v>
      </c>
      <c r="J61" t="n">
        <v>17.62</v>
      </c>
      <c r="K61" t="n">
        <v>13.63</v>
      </c>
      <c r="L61" t="n">
        <v>15.52</v>
      </c>
      <c r="M61" t="n">
        <v>12.51</v>
      </c>
      <c r="N61" t="n">
        <v>9.92</v>
      </c>
      <c r="O61" t="n">
        <v>9.380000000000001</v>
      </c>
      <c r="P61" t="n">
        <v>9.380000000000001</v>
      </c>
    </row>
    <row r="62">
      <c r="A62" s="5" t="inlineStr">
        <is>
          <t>Gesamtkapitalrendite in %</t>
        </is>
      </c>
      <c r="B62" s="5" t="inlineStr">
        <is>
          <t>Total Return on Investment in %</t>
        </is>
      </c>
      <c r="C62" t="n">
        <v>6.45</v>
      </c>
      <c r="D62" t="n">
        <v>8.23</v>
      </c>
      <c r="E62" t="n">
        <v>9.75</v>
      </c>
      <c r="F62" t="n">
        <v>10.68</v>
      </c>
      <c r="G62" t="n">
        <v>5.72</v>
      </c>
      <c r="H62" t="n">
        <v>6.86</v>
      </c>
      <c r="I62" t="n">
        <v>9.550000000000001</v>
      </c>
      <c r="J62" t="n">
        <v>12.92</v>
      </c>
      <c r="K62" t="n">
        <v>12.26</v>
      </c>
      <c r="L62" t="n">
        <v>12.99</v>
      </c>
      <c r="M62" t="n">
        <v>10.34</v>
      </c>
      <c r="N62" t="n">
        <v>8.359999999999999</v>
      </c>
      <c r="O62" t="n">
        <v>7.08</v>
      </c>
      <c r="P62" t="n">
        <v>7.08</v>
      </c>
    </row>
    <row r="63">
      <c r="A63" s="5" t="inlineStr">
        <is>
          <t>Return on Investment in %</t>
        </is>
      </c>
      <c r="B63" s="5" t="inlineStr">
        <is>
          <t>Return on Investment in %</t>
        </is>
      </c>
      <c r="C63" t="n">
        <v>6.45</v>
      </c>
      <c r="D63" t="n">
        <v>8.23</v>
      </c>
      <c r="E63" t="n">
        <v>9.75</v>
      </c>
      <c r="F63" t="n">
        <v>10.68</v>
      </c>
      <c r="G63" t="n">
        <v>5.72</v>
      </c>
      <c r="H63" t="n">
        <v>6.86</v>
      </c>
      <c r="I63" t="n">
        <v>9.550000000000001</v>
      </c>
      <c r="J63" t="n">
        <v>12.92</v>
      </c>
      <c r="K63" t="n">
        <v>12.26</v>
      </c>
      <c r="L63" t="n">
        <v>12.99</v>
      </c>
      <c r="M63" t="n">
        <v>10.34</v>
      </c>
      <c r="N63" t="n">
        <v>8.359999999999999</v>
      </c>
      <c r="O63" t="n">
        <v>7.08</v>
      </c>
      <c r="P63" t="n">
        <v>7.08</v>
      </c>
    </row>
    <row r="64">
      <c r="A64" s="5" t="inlineStr">
        <is>
          <t>Arbeitsintensität in %</t>
        </is>
      </c>
      <c r="B64" s="5" t="inlineStr">
        <is>
          <t>Work Intensity in %</t>
        </is>
      </c>
      <c r="C64" t="n">
        <v>34.62</v>
      </c>
      <c r="D64" t="n">
        <v>38.18</v>
      </c>
      <c r="E64" t="n">
        <v>34.72</v>
      </c>
      <c r="F64" t="n">
        <v>34.44</v>
      </c>
      <c r="G64" t="n">
        <v>34.53</v>
      </c>
      <c r="H64" t="n">
        <v>33.4</v>
      </c>
      <c r="I64" t="n">
        <v>38.77</v>
      </c>
      <c r="J64" t="n">
        <v>38</v>
      </c>
      <c r="K64" t="n">
        <v>43.82</v>
      </c>
      <c r="L64" t="n">
        <v>45.51</v>
      </c>
      <c r="M64" t="n">
        <v>45.37</v>
      </c>
      <c r="N64" t="n">
        <v>44.03</v>
      </c>
      <c r="O64" t="n">
        <v>43.02</v>
      </c>
      <c r="P64" t="n">
        <v>43.02</v>
      </c>
    </row>
    <row r="65">
      <c r="A65" s="5" t="inlineStr">
        <is>
          <t>Eigenkapitalquote in %</t>
        </is>
      </c>
      <c r="B65" s="5" t="inlineStr">
        <is>
          <t>Equity Ratio in %</t>
        </is>
      </c>
      <c r="C65" t="n">
        <v>55.29</v>
      </c>
      <c r="D65" t="n">
        <v>60.48</v>
      </c>
      <c r="E65" t="n">
        <v>59.04</v>
      </c>
      <c r="F65" t="n">
        <v>53.89</v>
      </c>
      <c r="G65" t="n">
        <v>55.34</v>
      </c>
      <c r="H65" t="n">
        <v>55.3</v>
      </c>
      <c r="I65" t="n">
        <v>69.55</v>
      </c>
      <c r="J65" t="n">
        <v>68.84</v>
      </c>
      <c r="K65" t="n">
        <v>67.14</v>
      </c>
      <c r="L65" t="n">
        <v>58.59</v>
      </c>
      <c r="M65" t="n">
        <v>47.73</v>
      </c>
      <c r="N65" t="n">
        <v>37.69</v>
      </c>
      <c r="O65" t="n">
        <v>40.71</v>
      </c>
      <c r="P65" t="n">
        <v>40.71</v>
      </c>
    </row>
    <row r="66">
      <c r="A66" s="5" t="inlineStr">
        <is>
          <t>Fremdkapitalquote in %</t>
        </is>
      </c>
      <c r="B66" s="5" t="inlineStr">
        <is>
          <t>Debt Ratio in %</t>
        </is>
      </c>
      <c r="C66" t="n">
        <v>44.71</v>
      </c>
      <c r="D66" t="n">
        <v>39.52</v>
      </c>
      <c r="E66" t="n">
        <v>40.96</v>
      </c>
      <c r="F66" t="n">
        <v>46.11</v>
      </c>
      <c r="G66" t="n">
        <v>44.66</v>
      </c>
      <c r="H66" t="n">
        <v>44.7</v>
      </c>
      <c r="I66" t="n">
        <v>30.45</v>
      </c>
      <c r="J66" t="n">
        <v>31.16</v>
      </c>
      <c r="K66" t="n">
        <v>32.86</v>
      </c>
      <c r="L66" t="n">
        <v>41.41</v>
      </c>
      <c r="M66" t="n">
        <v>52.27</v>
      </c>
      <c r="N66" t="n">
        <v>62.31</v>
      </c>
      <c r="O66" t="n">
        <v>59.29</v>
      </c>
      <c r="P66" t="n">
        <v>59.29</v>
      </c>
    </row>
    <row r="67">
      <c r="A67" s="5" t="inlineStr">
        <is>
          <t>Verschuldungsgrad in %</t>
        </is>
      </c>
      <c r="B67" s="5" t="inlineStr">
        <is>
          <t>Finance Gearing in %</t>
        </is>
      </c>
      <c r="C67" t="n">
        <v>80.88</v>
      </c>
      <c r="D67" t="n">
        <v>65.34999999999999</v>
      </c>
      <c r="E67" t="n">
        <v>69.38</v>
      </c>
      <c r="F67" t="n">
        <v>85.55</v>
      </c>
      <c r="G67" t="n">
        <v>80.70999999999999</v>
      </c>
      <c r="H67" t="n">
        <v>80.84</v>
      </c>
      <c r="I67" t="n">
        <v>43.79</v>
      </c>
      <c r="J67" t="n">
        <v>45.26</v>
      </c>
      <c r="K67" t="n">
        <v>48.95</v>
      </c>
      <c r="L67" t="n">
        <v>70.68000000000001</v>
      </c>
      <c r="M67" t="n">
        <v>109.5</v>
      </c>
      <c r="N67" t="n">
        <v>165.33</v>
      </c>
      <c r="O67" t="n">
        <v>145.65</v>
      </c>
      <c r="P67" t="n">
        <v>145.65</v>
      </c>
    </row>
    <row r="68">
      <c r="A68" s="5" t="inlineStr">
        <is>
          <t>Bruttoergebnis Marge in %</t>
        </is>
      </c>
      <c r="B68" s="5" t="inlineStr">
        <is>
          <t>Gross Profit Marge in %</t>
        </is>
      </c>
      <c r="C68" t="n">
        <v>73.95999999999999</v>
      </c>
      <c r="D68" t="n">
        <v>73.53</v>
      </c>
      <c r="E68" t="n">
        <v>73.81</v>
      </c>
      <c r="F68" t="n">
        <v>72.76000000000001</v>
      </c>
      <c r="G68" t="n">
        <v>75.33</v>
      </c>
      <c r="H68" t="n">
        <v>74.83</v>
      </c>
      <c r="I68" t="n">
        <v>74.72</v>
      </c>
      <c r="J68" t="n">
        <v>74.14</v>
      </c>
      <c r="K68" t="n">
        <v>73.3</v>
      </c>
      <c r="L68" t="n">
        <v>73.98</v>
      </c>
      <c r="M68" t="n">
        <v>72.69</v>
      </c>
      <c r="N68" t="n">
        <v>71.67</v>
      </c>
      <c r="O68" t="n">
        <v>70.5</v>
      </c>
    </row>
    <row r="69">
      <c r="A69" s="5" t="inlineStr">
        <is>
          <t>Kurzfristige Vermögensquote in %</t>
        </is>
      </c>
      <c r="B69" s="5" t="inlineStr">
        <is>
          <t>Current Assets Ratio in %</t>
        </is>
      </c>
      <c r="C69" t="n">
        <v>34.62</v>
      </c>
      <c r="D69" t="n">
        <v>38.18</v>
      </c>
      <c r="E69" t="n">
        <v>34.72</v>
      </c>
      <c r="F69" t="n">
        <v>34.44</v>
      </c>
      <c r="G69" t="n">
        <v>34.53</v>
      </c>
      <c r="H69" t="n">
        <v>33.4</v>
      </c>
      <c r="I69" t="n">
        <v>38.77</v>
      </c>
      <c r="J69" t="n">
        <v>38</v>
      </c>
      <c r="K69" t="n">
        <v>43.82</v>
      </c>
      <c r="L69" t="n">
        <v>45.51</v>
      </c>
      <c r="M69" t="n">
        <v>45.37</v>
      </c>
      <c r="N69" t="n">
        <v>44.03</v>
      </c>
      <c r="O69" t="n">
        <v>43.02</v>
      </c>
    </row>
    <row r="70">
      <c r="A70" s="5" t="inlineStr">
        <is>
          <t>Nettogewinn Marge in %</t>
        </is>
      </c>
      <c r="B70" s="5" t="inlineStr">
        <is>
          <t>Net Profit Marge in %</t>
        </is>
      </c>
      <c r="C70" t="n">
        <v>11.68</v>
      </c>
      <c r="D70" t="n">
        <v>13.52</v>
      </c>
      <c r="E70" t="n">
        <v>16.1</v>
      </c>
      <c r="F70" t="n">
        <v>16.79</v>
      </c>
      <c r="G70" t="n">
        <v>8.85</v>
      </c>
      <c r="H70" t="n">
        <v>10.85</v>
      </c>
      <c r="I70" t="n">
        <v>12.78</v>
      </c>
      <c r="J70" t="n">
        <v>17.62</v>
      </c>
      <c r="K70" t="n">
        <v>13.63</v>
      </c>
      <c r="L70" t="n">
        <v>15.52</v>
      </c>
      <c r="M70" t="n">
        <v>12.51</v>
      </c>
      <c r="N70" t="n">
        <v>9.92</v>
      </c>
      <c r="O70" t="n">
        <v>9.380000000000001</v>
      </c>
    </row>
    <row r="71">
      <c r="A71" s="5" t="inlineStr">
        <is>
          <t>Operative Ergebnis Marge in %</t>
        </is>
      </c>
      <c r="B71" s="5" t="inlineStr">
        <is>
          <t>EBIT Marge in %</t>
        </is>
      </c>
      <c r="C71" t="n">
        <v>15.86</v>
      </c>
      <c r="D71" t="n">
        <v>17.6</v>
      </c>
      <c r="E71" t="n">
        <v>19.6</v>
      </c>
      <c r="F71" t="n">
        <v>17.16</v>
      </c>
      <c r="G71" t="n">
        <v>13.55</v>
      </c>
      <c r="H71" t="n">
        <v>16.22</v>
      </c>
      <c r="I71" t="n">
        <v>18.62</v>
      </c>
      <c r="J71" t="n">
        <v>20.45</v>
      </c>
      <c r="K71" t="n">
        <v>20.19</v>
      </c>
      <c r="L71" t="n">
        <v>23.22</v>
      </c>
      <c r="M71" t="n">
        <v>19.17</v>
      </c>
      <c r="N71" t="n">
        <v>16.57</v>
      </c>
      <c r="O71" t="n">
        <v>14.63</v>
      </c>
    </row>
    <row r="72">
      <c r="A72" s="5" t="inlineStr">
        <is>
          <t>Vermögensumsschlag in %</t>
        </is>
      </c>
      <c r="B72" s="5" t="inlineStr">
        <is>
          <t>Asset Turnover in %</t>
        </is>
      </c>
      <c r="C72" t="n">
        <v>55.25</v>
      </c>
      <c r="D72" t="n">
        <v>60.85</v>
      </c>
      <c r="E72" t="n">
        <v>60.58</v>
      </c>
      <c r="F72" t="n">
        <v>63.58</v>
      </c>
      <c r="G72" t="n">
        <v>64.66</v>
      </c>
      <c r="H72" t="n">
        <v>63.19</v>
      </c>
      <c r="I72" t="n">
        <v>74.77</v>
      </c>
      <c r="J72" t="n">
        <v>73.33</v>
      </c>
      <c r="K72" t="n">
        <v>89.95</v>
      </c>
      <c r="L72" t="n">
        <v>83.70999999999999</v>
      </c>
      <c r="M72" t="n">
        <v>82.63</v>
      </c>
      <c r="N72" t="n">
        <v>84.31999999999999</v>
      </c>
      <c r="O72" t="n">
        <v>75.52</v>
      </c>
    </row>
    <row r="73">
      <c r="A73" s="5" t="inlineStr">
        <is>
          <t>Langfristige Vermögensquote in %</t>
        </is>
      </c>
      <c r="B73" s="5" t="inlineStr">
        <is>
          <t>Non-Current Assets Ratio in %</t>
        </is>
      </c>
      <c r="C73" t="n">
        <v>65.38</v>
      </c>
      <c r="D73" t="n">
        <v>61.82</v>
      </c>
      <c r="E73" t="n">
        <v>65.28</v>
      </c>
      <c r="F73" t="n">
        <v>65.56</v>
      </c>
      <c r="G73" t="n">
        <v>65.47</v>
      </c>
      <c r="H73" t="n">
        <v>66.59999999999999</v>
      </c>
      <c r="I73" t="n">
        <v>61.23</v>
      </c>
      <c r="J73" t="n">
        <v>62</v>
      </c>
      <c r="K73" t="n">
        <v>56.18</v>
      </c>
      <c r="L73" t="n">
        <v>54.49</v>
      </c>
      <c r="M73" t="n">
        <v>54.63</v>
      </c>
      <c r="N73" t="n">
        <v>55.97</v>
      </c>
      <c r="O73" t="n">
        <v>56.98</v>
      </c>
    </row>
    <row r="74">
      <c r="A74" s="5" t="inlineStr">
        <is>
          <t>Gesamtkapitalrentabilität</t>
        </is>
      </c>
      <c r="B74" s="5" t="inlineStr">
        <is>
          <t>ROA Return on Assets in %</t>
        </is>
      </c>
      <c r="C74" t="n">
        <v>6.45</v>
      </c>
      <c r="D74" t="n">
        <v>8.23</v>
      </c>
      <c r="E74" t="n">
        <v>9.75</v>
      </c>
      <c r="F74" t="n">
        <v>10.68</v>
      </c>
      <c r="G74" t="n">
        <v>5.72</v>
      </c>
      <c r="H74" t="n">
        <v>6.86</v>
      </c>
      <c r="I74" t="n">
        <v>9.550000000000001</v>
      </c>
      <c r="J74" t="n">
        <v>12.92</v>
      </c>
      <c r="K74" t="n">
        <v>12.26</v>
      </c>
      <c r="L74" t="n">
        <v>12.99</v>
      </c>
      <c r="M74" t="n">
        <v>10.34</v>
      </c>
      <c r="N74" t="n">
        <v>8.359999999999999</v>
      </c>
      <c r="O74" t="n">
        <v>7.08</v>
      </c>
    </row>
    <row r="75">
      <c r="A75" s="5" t="inlineStr">
        <is>
          <t>Ertrag des eingesetzten Kapitals</t>
        </is>
      </c>
      <c r="B75" s="5" t="inlineStr">
        <is>
          <t>ROCE Return on Cap. Empl. in %</t>
        </is>
      </c>
      <c r="C75" t="n">
        <v>10.54</v>
      </c>
      <c r="D75" t="n">
        <v>13.09</v>
      </c>
      <c r="E75" t="n">
        <v>14.33</v>
      </c>
      <c r="F75" t="n">
        <v>13.36</v>
      </c>
      <c r="G75" t="n">
        <v>10.78</v>
      </c>
      <c r="H75" t="n">
        <v>12.19</v>
      </c>
      <c r="I75" t="n">
        <v>17.07</v>
      </c>
      <c r="J75" t="n">
        <v>17.95</v>
      </c>
      <c r="K75" t="n">
        <v>23.76</v>
      </c>
      <c r="L75" t="n">
        <v>24.09</v>
      </c>
      <c r="M75" t="n">
        <v>19.53</v>
      </c>
      <c r="N75" t="n">
        <v>17.8</v>
      </c>
      <c r="O75" t="n">
        <v>22.69</v>
      </c>
    </row>
    <row r="76">
      <c r="A76" s="5" t="inlineStr">
        <is>
          <t>Eigenkapital zu Anlagevermögen</t>
        </is>
      </c>
      <c r="B76" s="5" t="inlineStr">
        <is>
          <t>Equity to Fixed Assets in %</t>
        </is>
      </c>
      <c r="C76" t="n">
        <v>84.56</v>
      </c>
      <c r="D76" t="n">
        <v>97.83</v>
      </c>
      <c r="E76" t="n">
        <v>90.44</v>
      </c>
      <c r="F76" t="n">
        <v>82.2</v>
      </c>
      <c r="G76" t="n">
        <v>84.53</v>
      </c>
      <c r="H76" t="n">
        <v>83.03</v>
      </c>
      <c r="I76" t="n">
        <v>113.58</v>
      </c>
      <c r="J76" t="n">
        <v>111.03</v>
      </c>
      <c r="K76" t="n">
        <v>119.5</v>
      </c>
      <c r="L76" t="n">
        <v>107.52</v>
      </c>
      <c r="M76" t="n">
        <v>87.37</v>
      </c>
      <c r="N76" t="n">
        <v>67.34</v>
      </c>
      <c r="O76" t="n">
        <v>71.44</v>
      </c>
    </row>
    <row r="77">
      <c r="A77" s="5" t="inlineStr">
        <is>
          <t>Liquidität Dritten Grades</t>
        </is>
      </c>
      <c r="B77" s="5" t="inlineStr">
        <is>
          <t>Current Ratio in %</t>
        </is>
      </c>
      <c r="C77" t="n">
        <v>205.82</v>
      </c>
      <c r="D77" t="n">
        <v>210.03</v>
      </c>
      <c r="E77" t="n">
        <v>202.9</v>
      </c>
      <c r="F77" t="n">
        <v>187.61</v>
      </c>
      <c r="G77" t="n">
        <v>184.15</v>
      </c>
      <c r="H77" t="n">
        <v>209.98</v>
      </c>
      <c r="I77" t="n">
        <v>210.25</v>
      </c>
      <c r="J77" t="n">
        <v>230.54</v>
      </c>
      <c r="K77" t="n">
        <v>185.88</v>
      </c>
      <c r="L77" t="n">
        <v>235.67</v>
      </c>
      <c r="M77" t="n">
        <v>239.98</v>
      </c>
      <c r="N77" t="n">
        <v>205.06</v>
      </c>
      <c r="O77" t="n">
        <v>83.87</v>
      </c>
    </row>
    <row r="78">
      <c r="A78" s="5" t="inlineStr">
        <is>
          <t>Operativer Cashflow</t>
        </is>
      </c>
      <c r="B78" s="5" t="inlineStr">
        <is>
          <t>Operating Cashflow in M</t>
        </is>
      </c>
      <c r="C78" t="n">
        <v>12295.5669</v>
      </c>
      <c r="D78" t="n">
        <v>12395.782</v>
      </c>
      <c r="E78" t="n">
        <v>12650.212</v>
      </c>
      <c r="F78" t="n">
        <v>14764.4224</v>
      </c>
      <c r="G78" t="n">
        <v>14326.7925</v>
      </c>
      <c r="H78" t="n">
        <v>22194.822</v>
      </c>
      <c r="I78" t="n">
        <v>13754.636</v>
      </c>
      <c r="J78" t="n">
        <v>11409.024</v>
      </c>
      <c r="K78" t="n">
        <v>10493.252</v>
      </c>
      <c r="L78" t="n">
        <v>11300.208</v>
      </c>
      <c r="M78" t="n">
        <v>8054.97</v>
      </c>
      <c r="N78" t="n">
        <v>10268.419</v>
      </c>
      <c r="O78" t="n">
        <v>17443.475</v>
      </c>
    </row>
    <row r="79">
      <c r="A79" s="5" t="inlineStr">
        <is>
          <t>Aktienrückkauf</t>
        </is>
      </c>
      <c r="B79" s="5" t="inlineStr">
        <is>
          <t>Share Buyback in M</t>
        </is>
      </c>
      <c r="C79" t="n">
        <v>2.740000000000009</v>
      </c>
      <c r="D79" t="n">
        <v>2.909999999999968</v>
      </c>
      <c r="E79" t="n">
        <v>22.77999999999997</v>
      </c>
      <c r="F79" t="n">
        <v>1.810000000000059</v>
      </c>
      <c r="G79" t="n">
        <v>2.449999999999932</v>
      </c>
      <c r="H79" t="n">
        <v>0.3000000000000682</v>
      </c>
      <c r="I79" t="n">
        <v>45.39999999999998</v>
      </c>
      <c r="J79" t="n">
        <v>-8.800000000000068</v>
      </c>
      <c r="K79" t="n">
        <v>-2</v>
      </c>
      <c r="L79" t="n">
        <v>-1.799999999999955</v>
      </c>
      <c r="M79" t="n">
        <v>-1.100000000000023</v>
      </c>
      <c r="N79" t="n">
        <v>-2.399999999999977</v>
      </c>
      <c r="O79" t="n">
        <v>0</v>
      </c>
    </row>
    <row r="80">
      <c r="A80" s="5" t="inlineStr">
        <is>
          <t>Umsatzwachstum 1J in %</t>
        </is>
      </c>
      <c r="B80" s="5" t="inlineStr">
        <is>
          <t>Revenue Growth 1Y in %</t>
        </is>
      </c>
      <c r="C80" t="n">
        <v>4.77</v>
      </c>
      <c r="D80" t="n">
        <v>2.92</v>
      </c>
      <c r="E80" t="n">
        <v>2.06</v>
      </c>
      <c r="F80" t="n">
        <v>0.76</v>
      </c>
      <c r="G80" t="n">
        <v>0.37</v>
      </c>
      <c r="H80" t="n">
        <v>6.11</v>
      </c>
      <c r="I80" t="n">
        <v>5.17</v>
      </c>
      <c r="J80" t="n">
        <v>-3.11</v>
      </c>
      <c r="K80" t="n">
        <v>7.77</v>
      </c>
      <c r="L80" t="n">
        <v>5.04</v>
      </c>
      <c r="M80" t="n">
        <v>-0.76</v>
      </c>
      <c r="N80" t="n">
        <v>12.82</v>
      </c>
      <c r="O80" t="inlineStr">
        <is>
          <t>-</t>
        </is>
      </c>
    </row>
    <row r="81">
      <c r="A81" s="5" t="inlineStr">
        <is>
          <t>Umsatzwachstum 3J in %</t>
        </is>
      </c>
      <c r="B81" s="5" t="inlineStr">
        <is>
          <t>Revenue Growth 3Y in %</t>
        </is>
      </c>
      <c r="C81" t="n">
        <v>3.25</v>
      </c>
      <c r="D81" t="n">
        <v>1.91</v>
      </c>
      <c r="E81" t="n">
        <v>1.06</v>
      </c>
      <c r="F81" t="n">
        <v>2.41</v>
      </c>
      <c r="G81" t="n">
        <v>3.88</v>
      </c>
      <c r="H81" t="n">
        <v>2.72</v>
      </c>
      <c r="I81" t="n">
        <v>3.28</v>
      </c>
      <c r="J81" t="n">
        <v>3.23</v>
      </c>
      <c r="K81" t="n">
        <v>4.02</v>
      </c>
      <c r="L81" t="n">
        <v>5.7</v>
      </c>
      <c r="M81" t="n">
        <v>4.02</v>
      </c>
      <c r="N81" t="inlineStr">
        <is>
          <t>-</t>
        </is>
      </c>
      <c r="O81" t="inlineStr">
        <is>
          <t>-</t>
        </is>
      </c>
    </row>
    <row r="82">
      <c r="A82" s="5" t="inlineStr">
        <is>
          <t>Umsatzwachstum 5J in %</t>
        </is>
      </c>
      <c r="B82" s="5" t="inlineStr">
        <is>
          <t>Revenue Growth 5Y in %</t>
        </is>
      </c>
      <c r="C82" t="n">
        <v>2.18</v>
      </c>
      <c r="D82" t="n">
        <v>2.44</v>
      </c>
      <c r="E82" t="n">
        <v>2.89</v>
      </c>
      <c r="F82" t="n">
        <v>1.86</v>
      </c>
      <c r="G82" t="n">
        <v>3.26</v>
      </c>
      <c r="H82" t="n">
        <v>4.2</v>
      </c>
      <c r="I82" t="n">
        <v>2.82</v>
      </c>
      <c r="J82" t="n">
        <v>4.35</v>
      </c>
      <c r="K82" t="n">
        <v>4.97</v>
      </c>
      <c r="L82" t="inlineStr">
        <is>
          <t>-</t>
        </is>
      </c>
      <c r="M82" t="inlineStr">
        <is>
          <t>-</t>
        </is>
      </c>
      <c r="N82" t="inlineStr">
        <is>
          <t>-</t>
        </is>
      </c>
      <c r="O82" t="inlineStr">
        <is>
          <t>-</t>
        </is>
      </c>
    </row>
    <row r="83">
      <c r="A83" s="5" t="inlineStr">
        <is>
          <t>Umsatzwachstum 10J in %</t>
        </is>
      </c>
      <c r="B83" s="5" t="inlineStr">
        <is>
          <t>Revenue Growth 10Y in %</t>
        </is>
      </c>
      <c r="C83" t="n">
        <v>3.19</v>
      </c>
      <c r="D83" t="n">
        <v>2.63</v>
      </c>
      <c r="E83" t="n">
        <v>3.62</v>
      </c>
      <c r="F83" t="n">
        <v>3.42</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-9.5</v>
      </c>
      <c r="D84" t="n">
        <v>-13.56</v>
      </c>
      <c r="E84" t="n">
        <v>-2.17</v>
      </c>
      <c r="F84" t="n">
        <v>91.22</v>
      </c>
      <c r="G84" t="n">
        <v>-18.16</v>
      </c>
      <c r="H84" t="n">
        <v>-9.890000000000001</v>
      </c>
      <c r="I84" t="n">
        <v>-23.73</v>
      </c>
      <c r="J84" t="n">
        <v>25.26</v>
      </c>
      <c r="K84" t="n">
        <v>-5.37</v>
      </c>
      <c r="L84" t="n">
        <v>30.3</v>
      </c>
      <c r="M84" t="n">
        <v>25.2</v>
      </c>
      <c r="N84" t="n">
        <v>19.3</v>
      </c>
      <c r="O84" t="inlineStr">
        <is>
          <t>-</t>
        </is>
      </c>
    </row>
    <row r="85">
      <c r="A85" s="5" t="inlineStr">
        <is>
          <t>Gewinnwachstum 3J in %</t>
        </is>
      </c>
      <c r="B85" s="5" t="inlineStr">
        <is>
          <t>Earnings Growth 3Y in %</t>
        </is>
      </c>
      <c r="C85" t="n">
        <v>-8.41</v>
      </c>
      <c r="D85" t="n">
        <v>25.16</v>
      </c>
      <c r="E85" t="n">
        <v>23.63</v>
      </c>
      <c r="F85" t="n">
        <v>21.06</v>
      </c>
      <c r="G85" t="n">
        <v>-17.26</v>
      </c>
      <c r="H85" t="n">
        <v>-2.79</v>
      </c>
      <c r="I85" t="n">
        <v>-1.28</v>
      </c>
      <c r="J85" t="n">
        <v>16.73</v>
      </c>
      <c r="K85" t="n">
        <v>16.71</v>
      </c>
      <c r="L85" t="n">
        <v>24.93</v>
      </c>
      <c r="M85" t="n">
        <v>14.83</v>
      </c>
      <c r="N85" t="inlineStr">
        <is>
          <t>-</t>
        </is>
      </c>
      <c r="O85" t="inlineStr">
        <is>
          <t>-</t>
        </is>
      </c>
    </row>
    <row r="86">
      <c r="A86" s="5" t="inlineStr">
        <is>
          <t>Gewinnwachstum 5J in %</t>
        </is>
      </c>
      <c r="B86" s="5" t="inlineStr">
        <is>
          <t>Earnings Growth 5Y in %</t>
        </is>
      </c>
      <c r="C86" t="n">
        <v>9.57</v>
      </c>
      <c r="D86" t="n">
        <v>9.49</v>
      </c>
      <c r="E86" t="n">
        <v>7.45</v>
      </c>
      <c r="F86" t="n">
        <v>12.94</v>
      </c>
      <c r="G86" t="n">
        <v>-6.38</v>
      </c>
      <c r="H86" t="n">
        <v>3.31</v>
      </c>
      <c r="I86" t="n">
        <v>10.33</v>
      </c>
      <c r="J86" t="n">
        <v>18.94</v>
      </c>
      <c r="K86" t="n">
        <v>13.89</v>
      </c>
      <c r="L86" t="inlineStr">
        <is>
          <t>-</t>
        </is>
      </c>
      <c r="M86" t="inlineStr">
        <is>
          <t>-</t>
        </is>
      </c>
      <c r="N86" t="inlineStr">
        <is>
          <t>-</t>
        </is>
      </c>
      <c r="O86" t="inlineStr">
        <is>
          <t>-</t>
        </is>
      </c>
    </row>
    <row r="87">
      <c r="A87" s="5" t="inlineStr">
        <is>
          <t>Gewinnwachstum 10J in %</t>
        </is>
      </c>
      <c r="B87" s="5" t="inlineStr">
        <is>
          <t>Earnings Growth 10Y in %</t>
        </is>
      </c>
      <c r="C87" t="n">
        <v>6.44</v>
      </c>
      <c r="D87" t="n">
        <v>9.91</v>
      </c>
      <c r="E87" t="n">
        <v>13.2</v>
      </c>
      <c r="F87" t="n">
        <v>13.41</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2.79</v>
      </c>
      <c r="D88" t="n">
        <v>2.03</v>
      </c>
      <c r="E88" t="n">
        <v>2.66</v>
      </c>
      <c r="F88" t="n">
        <v>1.32</v>
      </c>
      <c r="G88" t="n">
        <v>-6</v>
      </c>
      <c r="H88" t="n">
        <v>9.699999999999999</v>
      </c>
      <c r="I88" t="n">
        <v>2.21</v>
      </c>
      <c r="J88" t="n">
        <v>0.72</v>
      </c>
      <c r="K88" t="n">
        <v>1.07</v>
      </c>
      <c r="L88" t="inlineStr">
        <is>
          <t>-</t>
        </is>
      </c>
      <c r="M88" t="inlineStr">
        <is>
          <t>-</t>
        </is>
      </c>
      <c r="N88" t="inlineStr">
        <is>
          <t>-</t>
        </is>
      </c>
      <c r="O88" t="inlineStr">
        <is>
          <t>-</t>
        </is>
      </c>
    </row>
    <row r="89">
      <c r="A89" s="5" t="inlineStr">
        <is>
          <t>EBIT-Wachstum 1J in %</t>
        </is>
      </c>
      <c r="B89" s="5" t="inlineStr">
        <is>
          <t>EBIT Growth 1Y in %</t>
        </is>
      </c>
      <c r="C89" t="n">
        <v>-5.56</v>
      </c>
      <c r="D89" t="n">
        <v>-7.6</v>
      </c>
      <c r="E89" t="n">
        <v>16.6</v>
      </c>
      <c r="F89" t="n">
        <v>27.55</v>
      </c>
      <c r="G89" t="n">
        <v>-16.15</v>
      </c>
      <c r="H89" t="n">
        <v>-7.53</v>
      </c>
      <c r="I89" t="n">
        <v>-4.26</v>
      </c>
      <c r="J89" t="n">
        <v>-1.86</v>
      </c>
      <c r="K89" t="n">
        <v>-6.3</v>
      </c>
      <c r="L89" t="n">
        <v>27.25</v>
      </c>
      <c r="M89" t="n">
        <v>14.76</v>
      </c>
      <c r="N89" t="n">
        <v>27.79</v>
      </c>
      <c r="O89" t="inlineStr">
        <is>
          <t>-</t>
        </is>
      </c>
    </row>
    <row r="90">
      <c r="A90" s="5" t="inlineStr">
        <is>
          <t>EBIT-Wachstum 3J in %</t>
        </is>
      </c>
      <c r="B90" s="5" t="inlineStr">
        <is>
          <t>EBIT Growth 3Y in %</t>
        </is>
      </c>
      <c r="C90" t="n">
        <v>1.15</v>
      </c>
      <c r="D90" t="n">
        <v>12.18</v>
      </c>
      <c r="E90" t="n">
        <v>9.33</v>
      </c>
      <c r="F90" t="n">
        <v>1.29</v>
      </c>
      <c r="G90" t="n">
        <v>-9.31</v>
      </c>
      <c r="H90" t="n">
        <v>-4.55</v>
      </c>
      <c r="I90" t="n">
        <v>-4.14</v>
      </c>
      <c r="J90" t="n">
        <v>6.36</v>
      </c>
      <c r="K90" t="n">
        <v>11.9</v>
      </c>
      <c r="L90" t="n">
        <v>23.27</v>
      </c>
      <c r="M90" t="n">
        <v>14.18</v>
      </c>
      <c r="N90" t="inlineStr">
        <is>
          <t>-</t>
        </is>
      </c>
      <c r="O90" t="inlineStr">
        <is>
          <t>-</t>
        </is>
      </c>
    </row>
    <row r="91">
      <c r="A91" s="5" t="inlineStr">
        <is>
          <t>EBIT-Wachstum 5J in %</t>
        </is>
      </c>
      <c r="B91" s="5" t="inlineStr">
        <is>
          <t>EBIT Growth 5Y in %</t>
        </is>
      </c>
      <c r="C91" t="n">
        <v>2.97</v>
      </c>
      <c r="D91" t="n">
        <v>2.57</v>
      </c>
      <c r="E91" t="n">
        <v>3.24</v>
      </c>
      <c r="F91" t="n">
        <v>-0.45</v>
      </c>
      <c r="G91" t="n">
        <v>-7.22</v>
      </c>
      <c r="H91" t="n">
        <v>1.46</v>
      </c>
      <c r="I91" t="n">
        <v>5.92</v>
      </c>
      <c r="J91" t="n">
        <v>12.33</v>
      </c>
      <c r="K91" t="n">
        <v>12.7</v>
      </c>
      <c r="L91" t="inlineStr">
        <is>
          <t>-</t>
        </is>
      </c>
      <c r="M91" t="inlineStr">
        <is>
          <t>-</t>
        </is>
      </c>
      <c r="N91" t="inlineStr">
        <is>
          <t>-</t>
        </is>
      </c>
      <c r="O91" t="inlineStr">
        <is>
          <t>-</t>
        </is>
      </c>
    </row>
    <row r="92">
      <c r="A92" s="5" t="inlineStr">
        <is>
          <t>EBIT-Wachstum 10J in %</t>
        </is>
      </c>
      <c r="B92" s="5" t="inlineStr">
        <is>
          <t>EBIT Growth 10Y in %</t>
        </is>
      </c>
      <c r="C92" t="n">
        <v>2.21</v>
      </c>
      <c r="D92" t="n">
        <v>4.25</v>
      </c>
      <c r="E92" t="n">
        <v>7.79</v>
      </c>
      <c r="F92" t="n">
        <v>6.12</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-0.5</v>
      </c>
      <c r="D93" t="n">
        <v>-1.69</v>
      </c>
      <c r="E93" t="n">
        <v>-12.13</v>
      </c>
      <c r="F93" t="n">
        <v>3.26</v>
      </c>
      <c r="G93" t="n">
        <v>-35.28</v>
      </c>
      <c r="H93" t="n">
        <v>61.42</v>
      </c>
      <c r="I93" t="n">
        <v>26.52</v>
      </c>
      <c r="J93" t="n">
        <v>7.73</v>
      </c>
      <c r="K93" t="n">
        <v>-7.34</v>
      </c>
      <c r="L93" t="n">
        <v>40.02</v>
      </c>
      <c r="M93" t="n">
        <v>-21.65</v>
      </c>
      <c r="N93" t="n">
        <v>-41.28</v>
      </c>
      <c r="O93" t="inlineStr">
        <is>
          <t>-</t>
        </is>
      </c>
    </row>
    <row r="94">
      <c r="A94" s="5" t="inlineStr">
        <is>
          <t>Op.Cashflow Wachstum 3J in %</t>
        </is>
      </c>
      <c r="B94" s="5" t="inlineStr">
        <is>
          <t>Op.Cashflow Wachstum 3Y in %</t>
        </is>
      </c>
      <c r="C94" t="n">
        <v>-4.77</v>
      </c>
      <c r="D94" t="n">
        <v>-3.52</v>
      </c>
      <c r="E94" t="n">
        <v>-14.72</v>
      </c>
      <c r="F94" t="n">
        <v>9.800000000000001</v>
      </c>
      <c r="G94" t="n">
        <v>17.55</v>
      </c>
      <c r="H94" t="n">
        <v>31.89</v>
      </c>
      <c r="I94" t="n">
        <v>8.970000000000001</v>
      </c>
      <c r="J94" t="n">
        <v>13.47</v>
      </c>
      <c r="K94" t="n">
        <v>3.68</v>
      </c>
      <c r="L94" t="n">
        <v>-7.64</v>
      </c>
      <c r="M94" t="n">
        <v>-20.98</v>
      </c>
      <c r="N94" t="inlineStr">
        <is>
          <t>-</t>
        </is>
      </c>
      <c r="O94" t="inlineStr">
        <is>
          <t>-</t>
        </is>
      </c>
    </row>
    <row r="95">
      <c r="A95" s="5" t="inlineStr">
        <is>
          <t>Op.Cashflow Wachstum 5J in %</t>
        </is>
      </c>
      <c r="B95" s="5" t="inlineStr">
        <is>
          <t>Op.Cashflow Wachstum 5Y in %</t>
        </is>
      </c>
      <c r="C95" t="n">
        <v>-9.27</v>
      </c>
      <c r="D95" t="n">
        <v>3.12</v>
      </c>
      <c r="E95" t="n">
        <v>8.76</v>
      </c>
      <c r="F95" t="n">
        <v>12.73</v>
      </c>
      <c r="G95" t="n">
        <v>10.61</v>
      </c>
      <c r="H95" t="n">
        <v>25.67</v>
      </c>
      <c r="I95" t="n">
        <v>9.06</v>
      </c>
      <c r="J95" t="n">
        <v>-4.5</v>
      </c>
      <c r="K95" t="n">
        <v>-6.05</v>
      </c>
      <c r="L95" t="inlineStr">
        <is>
          <t>-</t>
        </is>
      </c>
      <c r="M95" t="inlineStr">
        <is>
          <t>-</t>
        </is>
      </c>
      <c r="N95" t="inlineStr">
        <is>
          <t>-</t>
        </is>
      </c>
      <c r="O95" t="inlineStr">
        <is>
          <t>-</t>
        </is>
      </c>
    </row>
    <row r="96">
      <c r="A96" s="5" t="inlineStr">
        <is>
          <t>Op.Cashflow Wachstum 10J in %</t>
        </is>
      </c>
      <c r="B96" s="5" t="inlineStr">
        <is>
          <t>Op.Cashflow Wachstum 10Y in %</t>
        </is>
      </c>
      <c r="C96" t="n">
        <v>8.199999999999999</v>
      </c>
      <c r="D96" t="n">
        <v>6.09</v>
      </c>
      <c r="E96" t="n">
        <v>2.13</v>
      </c>
      <c r="F96" t="n">
        <v>3.34</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1655</v>
      </c>
      <c r="D97" t="n">
        <v>1612</v>
      </c>
      <c r="E97" t="n">
        <v>1385</v>
      </c>
      <c r="F97" t="n">
        <v>1181</v>
      </c>
      <c r="G97" t="n">
        <v>1131</v>
      </c>
      <c r="H97" t="n">
        <v>1278</v>
      </c>
      <c r="I97" t="n">
        <v>1183</v>
      </c>
      <c r="J97" t="n">
        <v>1214</v>
      </c>
      <c r="K97" t="n">
        <v>961</v>
      </c>
      <c r="L97" t="n">
        <v>1240</v>
      </c>
      <c r="M97" t="n">
        <v>1208</v>
      </c>
      <c r="N97" t="n">
        <v>1017</v>
      </c>
      <c r="O97" t="n">
        <v>-369</v>
      </c>
      <c r="P97" t="n">
        <v>-369</v>
      </c>
    </row>
  </sheetData>
  <pageMargins bottom="1" footer="0.5" header="0.5" left="0.75" right="0.75" top="1"/>
</worksheet>
</file>

<file path=xl/worksheets/sheet89.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21"/>
    <col customWidth="1" max="15" min="15" width="10"/>
    <col customWidth="1" max="16" min="16" width="9"/>
  </cols>
  <sheetData>
    <row r="1">
      <c r="A1" s="1" t="inlineStr">
        <is>
          <t xml:space="preserve">SMITHS GROUP </t>
        </is>
      </c>
      <c r="B1" s="2" t="inlineStr">
        <is>
          <t>WKN: A0MSHN  ISIN: GB00B1WY2338  US-Symbol:SMGKF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+44-20-7004-1600</t>
        </is>
      </c>
      <c r="G4" t="inlineStr">
        <is>
          <t>06.04.2020</t>
        </is>
      </c>
      <c r="H4" t="inlineStr">
        <is>
          <t>Score Half Year</t>
        </is>
      </c>
      <c r="J4" t="inlineStr">
        <is>
          <t>BlackRock</t>
        </is>
      </c>
      <c r="L4" t="inlineStr">
        <is>
          <t>5,90%</t>
        </is>
      </c>
    </row>
    <row r="5">
      <c r="A5" s="5" t="inlineStr">
        <is>
          <t>Ticker</t>
        </is>
      </c>
      <c r="B5" t="inlineStr">
        <is>
          <t>QS2A</t>
        </is>
      </c>
      <c r="C5" s="5" t="inlineStr">
        <is>
          <t>Fax</t>
        </is>
      </c>
      <c r="D5" s="5" t="inlineStr"/>
      <c r="E5" t="inlineStr">
        <is>
          <t>+44-20-7004-1644</t>
        </is>
      </c>
      <c r="G5" t="inlineStr">
        <is>
          <t>09.04.2020</t>
        </is>
      </c>
      <c r="H5" t="inlineStr">
        <is>
          <t>Ex Dividend</t>
        </is>
      </c>
      <c r="J5" t="inlineStr">
        <is>
          <t>Harris Associates L.P.</t>
        </is>
      </c>
      <c r="L5" t="inlineStr">
        <is>
          <t>5,00%</t>
        </is>
      </c>
    </row>
    <row r="6">
      <c r="A6" s="5" t="inlineStr">
        <is>
          <t>Gelistet Seit / Listed Since</t>
        </is>
      </c>
      <c r="B6" t="inlineStr">
        <is>
          <t>-</t>
        </is>
      </c>
      <c r="C6" s="5" t="inlineStr">
        <is>
          <t>Internet</t>
        </is>
      </c>
      <c r="D6" s="5" t="inlineStr"/>
      <c r="E6" t="inlineStr">
        <is>
          <t>https://www.smiths.com/</t>
        </is>
      </c>
      <c r="G6" t="inlineStr">
        <is>
          <t>11.05.2020</t>
        </is>
      </c>
      <c r="H6" t="inlineStr">
        <is>
          <t>Dividend Payout</t>
        </is>
      </c>
      <c r="J6" t="inlineStr">
        <is>
          <t>Ameriprise Financial/Threadneedle</t>
        </is>
      </c>
      <c r="L6" t="inlineStr">
        <is>
          <t>5,00%</t>
        </is>
      </c>
    </row>
    <row r="7">
      <c r="A7" s="5" t="inlineStr">
        <is>
          <t>Nominalwert / Nominal Value</t>
        </is>
      </c>
      <c r="B7" t="inlineStr">
        <is>
          <t>-</t>
        </is>
      </c>
      <c r="C7" s="5" t="inlineStr">
        <is>
          <t>Inv. Relations Telefon / Phone</t>
        </is>
      </c>
      <c r="D7" s="5" t="inlineStr"/>
      <c r="E7" t="inlineStr">
        <is>
          <t>+44-20-7004-1612</t>
        </is>
      </c>
      <c r="J7" t="inlineStr">
        <is>
          <t>Dodge &amp; Cox</t>
        </is>
      </c>
      <c r="L7" t="inlineStr">
        <is>
          <t>4,90%</t>
        </is>
      </c>
    </row>
    <row r="8">
      <c r="A8" s="5" t="inlineStr">
        <is>
          <t>Land / Country</t>
        </is>
      </c>
      <c r="B8" t="inlineStr">
        <is>
          <t>Großbritannien</t>
        </is>
      </c>
      <c r="C8" s="5" t="inlineStr">
        <is>
          <t>Inv. Relations E-Mail</t>
        </is>
      </c>
      <c r="D8" s="5" t="inlineStr"/>
      <c r="E8" t="inlineStr">
        <is>
          <t>investor.relations@smiths.com</t>
        </is>
      </c>
      <c r="J8" t="inlineStr">
        <is>
          <t>Jupiter Asset Management</t>
        </is>
      </c>
      <c r="L8" t="inlineStr">
        <is>
          <t>3,80%</t>
        </is>
      </c>
    </row>
    <row r="9">
      <c r="A9" s="5" t="inlineStr">
        <is>
          <t>Währung / Currency</t>
        </is>
      </c>
      <c r="B9" t="inlineStr">
        <is>
          <t>GBP</t>
        </is>
      </c>
      <c r="C9" s="5" t="inlineStr">
        <is>
          <t>Kontaktperson / Contact Person</t>
        </is>
      </c>
      <c r="D9" s="5" t="inlineStr"/>
      <c r="E9" t="inlineStr">
        <is>
          <t>Jemma Spalton</t>
        </is>
      </c>
      <c r="J9" t="inlineStr">
        <is>
          <t>Freefloat</t>
        </is>
      </c>
      <c r="L9" t="inlineStr">
        <is>
          <t>75,40%</t>
        </is>
      </c>
    </row>
    <row r="10">
      <c r="A10" s="5" t="inlineStr">
        <is>
          <t>Branche / Industry</t>
        </is>
      </c>
      <c r="B10" t="inlineStr">
        <is>
          <t>Aerospace Industry</t>
        </is>
      </c>
      <c r="C10" s="5" t="inlineStr"/>
      <c r="D10" s="5" t="inlineStr"/>
    </row>
    <row r="11">
      <c r="A11" s="5" t="inlineStr">
        <is>
          <t>Sektor / Sector</t>
        </is>
      </c>
      <c r="B11" t="inlineStr">
        <is>
          <t>Transport / Transport Sector</t>
        </is>
      </c>
    </row>
    <row r="12">
      <c r="A12" s="5" t="inlineStr">
        <is>
          <t>Typ / Genre</t>
        </is>
      </c>
      <c r="B12" t="inlineStr">
        <is>
          <t>Namensaktie</t>
        </is>
      </c>
    </row>
    <row r="13">
      <c r="A13" s="5" t="inlineStr">
        <is>
          <t>Adresse / Address</t>
        </is>
      </c>
      <c r="B13" t="inlineStr">
        <is>
          <t>Smiths Group plc4th Floor, 11-12 St James’s Square  UK-London SW1Y 4LB</t>
        </is>
      </c>
    </row>
    <row r="14">
      <c r="A14" s="5" t="inlineStr">
        <is>
          <t>Management</t>
        </is>
      </c>
      <c r="B14" t="inlineStr">
        <is>
          <t>Andrew Reynolds Smith, John Shipsey, Karen Bomba, Roland Carter, Julian Fagge, Sheena Mackay, Jehanzeb Noor, Mel Rowlands, Jean Vernet</t>
        </is>
      </c>
    </row>
    <row r="15">
      <c r="A15" s="5" t="inlineStr">
        <is>
          <t>Aufsichtsrat / Board</t>
        </is>
      </c>
      <c r="B15" t="inlineStr">
        <is>
          <t>Sir George Buckley, Andrew Reynolds Smith, John Shipsey, Bruno Angelici, Olivier Bohuon, Pam Cheng, Dame Ann Dowling, Tanya Fratto, Bill Seeger, Mark Seligman, Noel Naval Tata, Karin Hoeing, John Mills</t>
        </is>
      </c>
    </row>
    <row r="16">
      <c r="A16" s="5" t="inlineStr">
        <is>
          <t>Beschreibung</t>
        </is>
      </c>
      <c r="B16" t="inlineStr">
        <is>
          <t>Smiths Group plc ist ein weltweit tätiges Technologieunternehmen. Die Aktivitäten von Smiths Group plc gliedern sich in Smiths Detection, Smiths Medical, John Crane, Smiths Interconnect und Flex-Tek. Das Geschäftsfeld Smiths Detection bietet Technologieprodukte und Dienstleistungen zur Erkennung und Identifizierung chemischer, biologischer, radiologischer, nuklearer und explosiver Gefahrstoffe (CBRNE), Aufdeckung von Schmuggelware und sonstiger gefährlicher bzw. illegaler Objekte an. Die Division Smiths Medical ist spezialisiert auf medizinische Spezialgeräte für Kliniken, die Notfallmedizin, häusliche Patientenversorgung und für verschiedene Spezialanwendungen. Das Segment John Crane entwickelt, produziert und vertreibt technische Produkte für die Öl-und Gasindustrie, Energieerzeuger, die Chemie-, Pharma-, Zellstoff-und Papierindustrie und den Bergbau. Das Sortiment beinhaltet unter anderem Rührwerke, Kompressoren und andere Maschinen mit rotierenden Wellen sowie Speziallager, Filtersysteme und Kraftübertragungskupplungen. Der Geschäftsbereich Smiths Interconnect ist zuständig für elektronische und HF Produkte zum Verbinden, Schützen und zur Kontrolle kritischer Kommunikationsanwendungen für die drahtlose Telekommunikation, Luft-und Raumfahrtunternehmen, Verteidigungstechnik und medizinische Märkte. Die Division Flex-Tek entwickelt und fertigt technische Komponenten, die Gase und Flüssigkeiten aufheizen und bewegen wie beispielsweise High-Performance-Schlauchsysteme, Fluid Management Systeme, Hoch-und Niederdruck-Schlauchleitungen und thermische Systeme. Smiths Group plc wurde bereits 1851 gegründet und ist mit Produktionsstätten und Niederlassungen in über 50 Ländern global präsent. Der Hauptsitz der Gesellschaft ist in London, UK. Copyright 2014 FINANCE BASE AG</t>
        </is>
      </c>
    </row>
    <row r="17">
      <c r="A17" s="5" t="inlineStr">
        <is>
          <t>Profile</t>
        </is>
      </c>
      <c r="B17" t="inlineStr">
        <is>
          <t>Smiths Group plc is a global technology company. The activities of Smiths Group plc divided into Smiths Detection, Smiths Medical, John Crane, Smiths Interconnect and Flex-Tek. The business segment Smiths Detection offers technology products and services to detect and identify chemical, biological, radiological, nuclear and explosive hazardous substances (CBRNE), detection of contraband and other dangerous or illegal objects. The Smiths Medical Division specializes in medical specialties for hospitals, emergency medicine, home patient care and for various special applications. The John Crane segment develops, produces and sells technical products for the oil and gas industry, power generation, chemical, pharmaceutical, pulp and paper and mining industries. The range includes, inter alia, mixers, compressors and other rotating machinery as well as special stock, filter systems and power transmission couplings. The Smiths Interconnect business unit is responsible for electronic and RF products for bonding, protecting and controlling critical communication applications for wireless telecommunications, aviation and aerospace companies, defense and medical markets. developed the Flex-Tek Division and manufactures technical components, heat the gases and liquids and move such as high-performance tube systems, fluid management systems, high and low pressure hoses and thermal systems. Smiths Group plc was founded in 1851 and has a global presence with production sites and offices in over 50 countries. The company is headquartered in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31.07</t>
        </is>
      </c>
      <c r="B19" s="5" t="inlineStr">
        <is>
          <t>Balance Sheet in M  GBP per  31.07</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2498</v>
      </c>
      <c r="D20" t="n">
        <v>3213</v>
      </c>
      <c r="E20" t="n">
        <v>3280</v>
      </c>
      <c r="F20" t="n">
        <v>2949</v>
      </c>
      <c r="G20" t="n">
        <v>2897</v>
      </c>
      <c r="H20" t="n">
        <v>2952</v>
      </c>
      <c r="I20" t="n">
        <v>3109</v>
      </c>
      <c r="J20" t="n">
        <v>3030</v>
      </c>
      <c r="K20" t="n">
        <v>2842</v>
      </c>
      <c r="L20" t="n">
        <v>2770</v>
      </c>
      <c r="M20" t="n">
        <v>2665</v>
      </c>
      <c r="N20" t="n">
        <v>2321</v>
      </c>
      <c r="O20" t="n">
        <v>2161</v>
      </c>
      <c r="P20" t="n">
        <v>2161</v>
      </c>
    </row>
    <row r="21">
      <c r="A21" s="5" t="inlineStr">
        <is>
          <t>Bruttoergebnis vom Umsatz</t>
        </is>
      </c>
      <c r="B21" s="5" t="inlineStr">
        <is>
          <t>Gross Profit</t>
        </is>
      </c>
      <c r="C21" t="n">
        <v>1069</v>
      </c>
      <c r="D21" t="n">
        <v>1464</v>
      </c>
      <c r="E21" t="n">
        <v>1525</v>
      </c>
      <c r="F21" t="n">
        <v>1349</v>
      </c>
      <c r="G21" t="n">
        <v>1333</v>
      </c>
      <c r="H21" t="n">
        <v>1326</v>
      </c>
      <c r="I21" t="n">
        <v>1415</v>
      </c>
      <c r="J21" t="n">
        <v>1384</v>
      </c>
      <c r="K21" t="n">
        <v>1308</v>
      </c>
      <c r="L21" t="n">
        <v>1293</v>
      </c>
      <c r="M21" t="n">
        <v>1217</v>
      </c>
      <c r="N21" t="n">
        <v>1056</v>
      </c>
      <c r="O21" t="n">
        <v>1002</v>
      </c>
      <c r="P21" t="n">
        <v>1002</v>
      </c>
    </row>
    <row r="22">
      <c r="A22" s="5" t="inlineStr">
        <is>
          <t>Operatives Ergebnis (EBIT)</t>
        </is>
      </c>
      <c r="B22" s="5" t="inlineStr">
        <is>
          <t>EBIT Earning Before Interest &amp; Tax</t>
        </is>
      </c>
      <c r="C22" t="n">
        <v>326</v>
      </c>
      <c r="D22" t="n">
        <v>494</v>
      </c>
      <c r="E22" t="n">
        <v>674</v>
      </c>
      <c r="F22" t="n">
        <v>387</v>
      </c>
      <c r="G22" t="n">
        <v>394</v>
      </c>
      <c r="H22" t="n">
        <v>377.6</v>
      </c>
      <c r="I22" t="n">
        <v>493.2</v>
      </c>
      <c r="J22" t="n">
        <v>406.6</v>
      </c>
      <c r="K22" t="n">
        <v>438</v>
      </c>
      <c r="L22" t="n">
        <v>435.9</v>
      </c>
      <c r="M22" t="n">
        <v>428.5</v>
      </c>
      <c r="N22" t="n">
        <v>325.7</v>
      </c>
      <c r="O22" t="n">
        <v>257.1</v>
      </c>
      <c r="P22" t="n">
        <v>257.1</v>
      </c>
    </row>
    <row r="23">
      <c r="A23" s="5" t="inlineStr">
        <is>
          <t>Finanzergebnis</t>
        </is>
      </c>
      <c r="B23" s="5" t="inlineStr">
        <is>
          <t>Financial Result</t>
        </is>
      </c>
      <c r="C23" t="n">
        <v>-22</v>
      </c>
      <c r="D23" t="n">
        <v>-59</v>
      </c>
      <c r="E23" t="n">
        <v>-73</v>
      </c>
      <c r="F23" t="n">
        <v>-41</v>
      </c>
      <c r="G23" t="n">
        <v>-69</v>
      </c>
      <c r="H23" t="n">
        <v>-75.59999999999999</v>
      </c>
      <c r="I23" t="n">
        <v>-51.4</v>
      </c>
      <c r="J23" t="n">
        <v>-40.7</v>
      </c>
      <c r="K23" t="n">
        <v>-40.1</v>
      </c>
      <c r="L23" t="n">
        <v>-62.8</v>
      </c>
      <c r="M23" t="n">
        <v>-57.7</v>
      </c>
      <c r="N23" t="n">
        <v>-6.4</v>
      </c>
      <c r="O23" t="n">
        <v>-1.1</v>
      </c>
      <c r="P23" t="n">
        <v>-1.1</v>
      </c>
    </row>
    <row r="24">
      <c r="A24" s="5" t="inlineStr">
        <is>
          <t>Ergebnis vor Steuer (EBT)</t>
        </is>
      </c>
      <c r="B24" s="5" t="inlineStr">
        <is>
          <t>EBT Earning Before Tax</t>
        </is>
      </c>
      <c r="C24" t="n">
        <v>304</v>
      </c>
      <c r="D24" t="n">
        <v>435</v>
      </c>
      <c r="E24" t="n">
        <v>601</v>
      </c>
      <c r="F24" t="n">
        <v>346</v>
      </c>
      <c r="G24" t="n">
        <v>325</v>
      </c>
      <c r="H24" t="n">
        <v>302</v>
      </c>
      <c r="I24" t="n">
        <v>441.8</v>
      </c>
      <c r="J24" t="n">
        <v>365.9</v>
      </c>
      <c r="K24" t="n">
        <v>397.9</v>
      </c>
      <c r="L24" t="n">
        <v>373.1</v>
      </c>
      <c r="M24" t="n">
        <v>370.8</v>
      </c>
      <c r="N24" t="n">
        <v>319.3</v>
      </c>
      <c r="O24" t="n">
        <v>256</v>
      </c>
      <c r="P24" t="n">
        <v>256</v>
      </c>
    </row>
    <row r="25">
      <c r="A25" s="5" t="inlineStr">
        <is>
          <t>Ergebnis nach Steuer</t>
        </is>
      </c>
      <c r="B25" s="5" t="inlineStr">
        <is>
          <t>Earnings after tax</t>
        </is>
      </c>
      <c r="C25" t="n">
        <v>142</v>
      </c>
      <c r="D25" t="n">
        <v>279</v>
      </c>
      <c r="E25" t="n">
        <v>572</v>
      </c>
      <c r="F25" t="n">
        <v>261</v>
      </c>
      <c r="G25" t="n">
        <v>248</v>
      </c>
      <c r="H25" t="n">
        <v>234.6</v>
      </c>
      <c r="I25" t="n">
        <v>358.2</v>
      </c>
      <c r="J25" t="n">
        <v>258.3</v>
      </c>
      <c r="K25" t="n">
        <v>306.1</v>
      </c>
      <c r="L25" t="n">
        <v>294.2</v>
      </c>
      <c r="M25" t="n">
        <v>275.9</v>
      </c>
      <c r="N25" t="n">
        <v>244.3</v>
      </c>
      <c r="O25" t="n">
        <v>202.9</v>
      </c>
      <c r="P25" t="n">
        <v>202.9</v>
      </c>
    </row>
    <row r="26">
      <c r="A26" s="5" t="inlineStr">
        <is>
          <t>Minderheitenanteil</t>
        </is>
      </c>
      <c r="B26" s="5" t="inlineStr">
        <is>
          <t>Minority Share</t>
        </is>
      </c>
      <c r="C26" t="n">
        <v>-2</v>
      </c>
      <c r="D26" t="n">
        <v>-2</v>
      </c>
      <c r="E26" t="n">
        <v>-2</v>
      </c>
      <c r="F26" t="n">
        <v>-2</v>
      </c>
      <c r="G26" t="n">
        <v>-2</v>
      </c>
      <c r="H26" t="n">
        <v>-1.9</v>
      </c>
      <c r="I26" t="n">
        <v>-1.6</v>
      </c>
      <c r="J26" t="n">
        <v>-1.6</v>
      </c>
      <c r="K26" t="n">
        <v>-1.3</v>
      </c>
      <c r="L26" t="n">
        <v>-0.6</v>
      </c>
      <c r="M26" t="n">
        <v>-0.5</v>
      </c>
      <c r="N26" t="n">
        <v>-0.3</v>
      </c>
      <c r="O26" t="inlineStr">
        <is>
          <t>-</t>
        </is>
      </c>
      <c r="P26" t="inlineStr">
        <is>
          <t>-</t>
        </is>
      </c>
    </row>
    <row r="27">
      <c r="A27" s="5" t="inlineStr">
        <is>
          <t>Jahresüberschuss/-fehlbetrag</t>
        </is>
      </c>
      <c r="B27" s="5" t="inlineStr">
        <is>
          <t>Net Profit</t>
        </is>
      </c>
      <c r="C27" t="n">
        <v>225</v>
      </c>
      <c r="D27" t="n">
        <v>277</v>
      </c>
      <c r="E27" t="n">
        <v>570</v>
      </c>
      <c r="F27" t="n">
        <v>259</v>
      </c>
      <c r="G27" t="n">
        <v>246</v>
      </c>
      <c r="H27" t="n">
        <v>232.8</v>
      </c>
      <c r="I27" t="n">
        <v>356.6</v>
      </c>
      <c r="J27" t="n">
        <v>256.6</v>
      </c>
      <c r="K27" t="n">
        <v>383.8</v>
      </c>
      <c r="L27" t="n">
        <v>310</v>
      </c>
      <c r="M27" t="n">
        <v>269.5</v>
      </c>
      <c r="N27" t="n">
        <v>268.5</v>
      </c>
      <c r="O27" t="n">
        <v>1728</v>
      </c>
      <c r="P27" t="n">
        <v>1728</v>
      </c>
    </row>
    <row r="28">
      <c r="A28" s="5" t="inlineStr">
        <is>
          <t>Summe Umlaufvermögen</t>
        </is>
      </c>
      <c r="B28" s="5" t="inlineStr">
        <is>
          <t>Current Assets</t>
        </is>
      </c>
      <c r="C28" t="n">
        <v>2700</v>
      </c>
      <c r="D28" t="n">
        <v>1961</v>
      </c>
      <c r="E28" t="n">
        <v>2031</v>
      </c>
      <c r="F28" t="n">
        <v>1753</v>
      </c>
      <c r="G28" t="n">
        <v>1615</v>
      </c>
      <c r="H28" t="n">
        <v>1294</v>
      </c>
      <c r="I28" t="n">
        <v>1606</v>
      </c>
      <c r="J28" t="n">
        <v>1302</v>
      </c>
      <c r="K28" t="n">
        <v>1329</v>
      </c>
      <c r="L28" t="n">
        <v>1157</v>
      </c>
      <c r="M28" t="n">
        <v>1100</v>
      </c>
      <c r="N28" t="n">
        <v>1085</v>
      </c>
      <c r="O28" t="n">
        <v>1009</v>
      </c>
      <c r="P28" t="n">
        <v>1009</v>
      </c>
    </row>
    <row r="29">
      <c r="A29" s="5" t="inlineStr">
        <is>
          <t>Summe Anlagevermögen</t>
        </is>
      </c>
      <c r="B29" s="5" t="inlineStr">
        <is>
          <t>Fixed Assets</t>
        </is>
      </c>
      <c r="C29" t="n">
        <v>2618</v>
      </c>
      <c r="D29" t="n">
        <v>3212</v>
      </c>
      <c r="E29" t="n">
        <v>3126</v>
      </c>
      <c r="F29" t="n">
        <v>2720</v>
      </c>
      <c r="G29" t="n">
        <v>2365</v>
      </c>
      <c r="H29" t="n">
        <v>2271</v>
      </c>
      <c r="I29" t="n">
        <v>2460</v>
      </c>
      <c r="J29" t="n">
        <v>2304</v>
      </c>
      <c r="K29" t="n">
        <v>2299</v>
      </c>
      <c r="L29" t="n">
        <v>2301</v>
      </c>
      <c r="M29" t="n">
        <v>2076</v>
      </c>
      <c r="N29" t="n">
        <v>1849</v>
      </c>
      <c r="O29" t="n">
        <v>1769</v>
      </c>
      <c r="P29" t="n">
        <v>1769</v>
      </c>
    </row>
    <row r="30">
      <c r="A30" s="5" t="inlineStr">
        <is>
          <t>Summe Aktiva</t>
        </is>
      </c>
      <c r="B30" s="5" t="inlineStr">
        <is>
          <t>Total Assets</t>
        </is>
      </c>
      <c r="C30" t="n">
        <v>5318</v>
      </c>
      <c r="D30" t="n">
        <v>5173</v>
      </c>
      <c r="E30" t="n">
        <v>5157</v>
      </c>
      <c r="F30" t="n">
        <v>4473</v>
      </c>
      <c r="G30" t="n">
        <v>3980</v>
      </c>
      <c r="H30" t="n">
        <v>3565</v>
      </c>
      <c r="I30" t="n">
        <v>4066</v>
      </c>
      <c r="J30" t="n">
        <v>3605</v>
      </c>
      <c r="K30" t="n">
        <v>3627</v>
      </c>
      <c r="L30" t="n">
        <v>3458</v>
      </c>
      <c r="M30" t="n">
        <v>3176</v>
      </c>
      <c r="N30" t="n">
        <v>2933</v>
      </c>
      <c r="O30" t="n">
        <v>2778</v>
      </c>
      <c r="P30" t="n">
        <v>2778</v>
      </c>
    </row>
    <row r="31">
      <c r="A31" s="5" t="inlineStr">
        <is>
          <t>Summe kurzfristiges Fremdkapital</t>
        </is>
      </c>
      <c r="B31" s="5" t="inlineStr">
        <is>
          <t>Short-Term Debt</t>
        </is>
      </c>
      <c r="C31" t="n">
        <v>918</v>
      </c>
      <c r="D31" t="n">
        <v>961</v>
      </c>
      <c r="E31" t="n">
        <v>867</v>
      </c>
      <c r="F31" t="n">
        <v>991</v>
      </c>
      <c r="G31" t="n">
        <v>770</v>
      </c>
      <c r="H31" t="n">
        <v>637.8</v>
      </c>
      <c r="I31" t="n">
        <v>872.9</v>
      </c>
      <c r="J31" t="n">
        <v>812.9</v>
      </c>
      <c r="K31" t="n">
        <v>630.8</v>
      </c>
      <c r="L31" t="n">
        <v>640.9</v>
      </c>
      <c r="M31" t="n">
        <v>858</v>
      </c>
      <c r="N31" t="n">
        <v>817.2</v>
      </c>
      <c r="O31" t="n">
        <v>855.1</v>
      </c>
      <c r="P31" t="n">
        <v>855.1</v>
      </c>
    </row>
    <row r="32">
      <c r="A32" s="5" t="inlineStr">
        <is>
          <t>Summe langfristiges Fremdkapital</t>
        </is>
      </c>
      <c r="B32" s="5" t="inlineStr">
        <is>
          <t>Long-Term Debt</t>
        </is>
      </c>
      <c r="C32" t="n">
        <v>2019</v>
      </c>
      <c r="D32" t="n">
        <v>1924</v>
      </c>
      <c r="E32" t="n">
        <v>2186</v>
      </c>
      <c r="F32" t="n">
        <v>1817</v>
      </c>
      <c r="G32" t="n">
        <v>1782</v>
      </c>
      <c r="H32" t="n">
        <v>1681</v>
      </c>
      <c r="I32" t="n">
        <v>1700</v>
      </c>
      <c r="J32" t="n">
        <v>1812</v>
      </c>
      <c r="K32" t="n">
        <v>1616</v>
      </c>
      <c r="L32" t="n">
        <v>1718</v>
      </c>
      <c r="M32" t="n">
        <v>1455</v>
      </c>
      <c r="N32" t="n">
        <v>1198</v>
      </c>
      <c r="O32" t="n">
        <v>1004</v>
      </c>
      <c r="P32" t="n">
        <v>1004</v>
      </c>
    </row>
    <row r="33">
      <c r="A33" s="5" t="inlineStr">
        <is>
          <t>Summe Fremdkapital</t>
        </is>
      </c>
      <c r="B33" s="5" t="inlineStr">
        <is>
          <t>Total Liabilities</t>
        </is>
      </c>
      <c r="C33" t="n">
        <v>2937</v>
      </c>
      <c r="D33" t="n">
        <v>2885</v>
      </c>
      <c r="E33" t="n">
        <v>3053</v>
      </c>
      <c r="F33" t="n">
        <v>2813</v>
      </c>
      <c r="G33" t="n">
        <v>2552</v>
      </c>
      <c r="H33" t="n">
        <v>2319</v>
      </c>
      <c r="I33" t="n">
        <v>2573</v>
      </c>
      <c r="J33" t="n">
        <v>2625</v>
      </c>
      <c r="K33" t="n">
        <v>2247</v>
      </c>
      <c r="L33" t="n">
        <v>2359</v>
      </c>
      <c r="M33" t="n">
        <v>2312</v>
      </c>
      <c r="N33" t="n">
        <v>2015</v>
      </c>
      <c r="O33" t="n">
        <v>1875</v>
      </c>
      <c r="P33" t="n">
        <v>1875</v>
      </c>
    </row>
    <row r="34">
      <c r="A34" s="5" t="inlineStr">
        <is>
          <t>Minderheitenanteil</t>
        </is>
      </c>
      <c r="B34" s="5" t="inlineStr">
        <is>
          <t>Minority Share</t>
        </is>
      </c>
      <c r="C34" t="n">
        <v>21</v>
      </c>
      <c r="D34" t="n">
        <v>16</v>
      </c>
      <c r="E34" t="n">
        <v>15</v>
      </c>
      <c r="F34" t="n">
        <v>14</v>
      </c>
      <c r="G34" t="n">
        <v>9</v>
      </c>
      <c r="H34" t="n">
        <v>8</v>
      </c>
      <c r="I34" t="n">
        <v>7.6</v>
      </c>
      <c r="J34" t="n">
        <v>8</v>
      </c>
      <c r="K34" t="n">
        <v>6.4</v>
      </c>
      <c r="L34" t="n">
        <v>5</v>
      </c>
      <c r="M34" t="n">
        <v>3.8</v>
      </c>
      <c r="N34" t="n">
        <v>2.3</v>
      </c>
      <c r="O34" t="inlineStr">
        <is>
          <t>-</t>
        </is>
      </c>
      <c r="P34" t="inlineStr">
        <is>
          <t>-</t>
        </is>
      </c>
    </row>
    <row r="35">
      <c r="A35" s="5" t="inlineStr">
        <is>
          <t>Summe Eigenkapital</t>
        </is>
      </c>
      <c r="B35" s="5" t="inlineStr">
        <is>
          <t>Equity</t>
        </is>
      </c>
      <c r="C35" t="n">
        <v>2360</v>
      </c>
      <c r="D35" t="n">
        <v>2272</v>
      </c>
      <c r="E35" t="n">
        <v>2089</v>
      </c>
      <c r="F35" t="n">
        <v>1646</v>
      </c>
      <c r="G35" t="n">
        <v>1419</v>
      </c>
      <c r="H35" t="n">
        <v>1237</v>
      </c>
      <c r="I35" t="n">
        <v>1486</v>
      </c>
      <c r="J35" t="n">
        <v>972.8</v>
      </c>
      <c r="K35" t="n">
        <v>1374</v>
      </c>
      <c r="L35" t="n">
        <v>1095</v>
      </c>
      <c r="M35" t="n">
        <v>859</v>
      </c>
      <c r="N35" t="n">
        <v>915.9</v>
      </c>
      <c r="O35" t="n">
        <v>903.3</v>
      </c>
      <c r="P35" t="n">
        <v>903.3</v>
      </c>
    </row>
    <row r="36">
      <c r="A36" s="5" t="inlineStr">
        <is>
          <t>Summe Passiva</t>
        </is>
      </c>
      <c r="B36" s="5" t="inlineStr">
        <is>
          <t>Liabilities &amp; Shareholder Equity</t>
        </is>
      </c>
      <c r="C36" t="n">
        <v>5318</v>
      </c>
      <c r="D36" t="n">
        <v>5173</v>
      </c>
      <c r="E36" t="n">
        <v>5157</v>
      </c>
      <c r="F36" t="n">
        <v>4473</v>
      </c>
      <c r="G36" t="n">
        <v>3980</v>
      </c>
      <c r="H36" t="n">
        <v>3565</v>
      </c>
      <c r="I36" t="n">
        <v>4066</v>
      </c>
      <c r="J36" t="n">
        <v>3605</v>
      </c>
      <c r="K36" t="n">
        <v>3627</v>
      </c>
      <c r="L36" t="n">
        <v>3458</v>
      </c>
      <c r="M36" t="n">
        <v>3176</v>
      </c>
      <c r="N36" t="n">
        <v>2933</v>
      </c>
      <c r="O36" t="n">
        <v>2778</v>
      </c>
      <c r="P36" t="n">
        <v>2778</v>
      </c>
    </row>
    <row r="37">
      <c r="A37" s="5" t="inlineStr">
        <is>
          <t>Mio.Aktien im Umlauf</t>
        </is>
      </c>
      <c r="B37" s="5" t="inlineStr">
        <is>
          <t>Million shares outstanding</t>
        </is>
      </c>
      <c r="C37" t="n">
        <v>395.96</v>
      </c>
      <c r="D37" t="n">
        <v>395.76</v>
      </c>
      <c r="E37" t="n">
        <v>395.48</v>
      </c>
      <c r="F37" t="n">
        <v>395.22</v>
      </c>
      <c r="G37" t="n">
        <v>394.9</v>
      </c>
      <c r="H37" t="n">
        <v>394.8</v>
      </c>
      <c r="I37" t="n">
        <v>393.8</v>
      </c>
      <c r="J37" t="n">
        <v>392.7</v>
      </c>
      <c r="K37" t="n">
        <v>392.4</v>
      </c>
      <c r="L37" t="n">
        <v>390.7</v>
      </c>
      <c r="M37" t="n">
        <v>389</v>
      </c>
      <c r="N37" t="n">
        <v>387.9</v>
      </c>
      <c r="O37" t="n">
        <v>385.5</v>
      </c>
      <c r="P37" t="n">
        <v>385.5</v>
      </c>
    </row>
    <row r="38">
      <c r="A38" s="5" t="inlineStr">
        <is>
          <t>Gezeichnetes Kapital (in Mio.)</t>
        </is>
      </c>
      <c r="B38" s="5" t="inlineStr">
        <is>
          <t>Subscribed Capital in M</t>
        </is>
      </c>
      <c r="C38" t="n">
        <v>148</v>
      </c>
      <c r="D38" t="n">
        <v>148</v>
      </c>
      <c r="E38" t="n">
        <v>148.3</v>
      </c>
      <c r="F38" t="n">
        <v>148.2</v>
      </c>
      <c r="G38" t="n">
        <v>148</v>
      </c>
      <c r="H38" t="n">
        <v>147.9</v>
      </c>
      <c r="I38" t="n">
        <v>147.7</v>
      </c>
      <c r="J38" t="n">
        <v>147.3</v>
      </c>
      <c r="K38" t="n">
        <v>147.1</v>
      </c>
      <c r="L38" t="n">
        <v>146.5</v>
      </c>
      <c r="M38" t="n">
        <v>145.9</v>
      </c>
      <c r="N38" t="n">
        <v>145.5</v>
      </c>
      <c r="O38" t="n">
        <v>144.6</v>
      </c>
      <c r="P38" t="n">
        <v>144.6</v>
      </c>
    </row>
    <row r="39">
      <c r="A39" s="5" t="inlineStr">
        <is>
          <t>Ergebnis je Aktie (brutto)</t>
        </is>
      </c>
      <c r="B39" s="5" t="inlineStr">
        <is>
          <t>Earnings per share</t>
        </is>
      </c>
      <c r="C39" t="n">
        <v>0.77</v>
      </c>
      <c r="D39" t="n">
        <v>1.1</v>
      </c>
      <c r="E39" t="n">
        <v>1.52</v>
      </c>
      <c r="F39" t="n">
        <v>0.88</v>
      </c>
      <c r="G39" t="n">
        <v>0.82</v>
      </c>
      <c r="H39" t="n">
        <v>0.76</v>
      </c>
      <c r="I39" t="n">
        <v>1.12</v>
      </c>
      <c r="J39" t="n">
        <v>0.93</v>
      </c>
      <c r="K39" t="n">
        <v>1.01</v>
      </c>
      <c r="L39" t="n">
        <v>0.95</v>
      </c>
      <c r="M39" t="n">
        <v>0.95</v>
      </c>
      <c r="N39" t="n">
        <v>0.82</v>
      </c>
      <c r="O39" t="n">
        <v>0.66</v>
      </c>
      <c r="P39" t="n">
        <v>0.66</v>
      </c>
    </row>
    <row r="40">
      <c r="A40" s="5" t="inlineStr">
        <is>
          <t>Ergebnis je Aktie (unverwässert)</t>
        </is>
      </c>
      <c r="B40" s="5" t="inlineStr">
        <is>
          <t>Basic Earnings per share</t>
        </is>
      </c>
      <c r="C40" t="n">
        <v>0.57</v>
      </c>
      <c r="D40" t="n">
        <v>0.7</v>
      </c>
      <c r="E40" t="n">
        <v>1.42</v>
      </c>
      <c r="F40" t="n">
        <v>0.66</v>
      </c>
      <c r="G40" t="n">
        <v>0.62</v>
      </c>
      <c r="H40" t="n">
        <v>0.59</v>
      </c>
      <c r="I40" t="n">
        <v>0.91</v>
      </c>
      <c r="J40" t="n">
        <v>0.65</v>
      </c>
      <c r="K40" t="n">
        <v>0.98</v>
      </c>
      <c r="L40" t="n">
        <v>0.8</v>
      </c>
      <c r="M40" t="n">
        <v>0.6899999999999999</v>
      </c>
      <c r="N40" t="n">
        <v>0.6899999999999999</v>
      </c>
      <c r="O40" t="n">
        <v>3.15</v>
      </c>
      <c r="P40" t="n">
        <v>3.15</v>
      </c>
    </row>
    <row r="41">
      <c r="A41" s="5" t="inlineStr">
        <is>
          <t>Ergebnis je Aktie (verwässert)</t>
        </is>
      </c>
      <c r="B41" s="5" t="inlineStr">
        <is>
          <t>Diluted Earnings per share</t>
        </is>
      </c>
      <c r="C41" t="n">
        <v>0.5600000000000001</v>
      </c>
      <c r="D41" t="n">
        <v>0.6899999999999999</v>
      </c>
      <c r="E41" t="n">
        <v>1.4</v>
      </c>
      <c r="F41" t="n">
        <v>0.65</v>
      </c>
      <c r="G41" t="n">
        <v>0.62</v>
      </c>
      <c r="H41" t="n">
        <v>0.58</v>
      </c>
      <c r="I41" t="n">
        <v>0.9</v>
      </c>
      <c r="J41" t="n">
        <v>0.65</v>
      </c>
      <c r="K41" t="n">
        <v>0.97</v>
      </c>
      <c r="L41" t="n">
        <v>0.79</v>
      </c>
      <c r="M41" t="n">
        <v>0.6899999999999999</v>
      </c>
      <c r="N41" t="n">
        <v>0.6899999999999999</v>
      </c>
      <c r="O41" t="n">
        <v>3.1</v>
      </c>
      <c r="P41" t="n">
        <v>3.1</v>
      </c>
    </row>
    <row r="42">
      <c r="A42" s="5" t="inlineStr">
        <is>
          <t>Dividende je Aktie</t>
        </is>
      </c>
      <c r="B42" s="5" t="inlineStr">
        <is>
          <t>Dividend per share</t>
        </is>
      </c>
      <c r="C42" t="n">
        <v>0.46</v>
      </c>
      <c r="D42" t="n">
        <v>0.45</v>
      </c>
      <c r="E42" t="n">
        <v>0.43</v>
      </c>
      <c r="F42" t="n">
        <v>0.42</v>
      </c>
      <c r="G42" t="n">
        <v>0.41</v>
      </c>
      <c r="H42" t="n">
        <v>0.4</v>
      </c>
      <c r="I42" t="n">
        <v>0.4</v>
      </c>
      <c r="J42" t="n">
        <v>0.38</v>
      </c>
      <c r="K42" t="n">
        <v>0.36</v>
      </c>
      <c r="L42" t="n">
        <v>0.34</v>
      </c>
      <c r="M42" t="n">
        <v>0.34</v>
      </c>
      <c r="N42" t="n">
        <v>0.34</v>
      </c>
      <c r="O42" t="n">
        <v>0.34</v>
      </c>
      <c r="P42" t="n">
        <v>0.34</v>
      </c>
    </row>
    <row r="43">
      <c r="A43" s="5" t="inlineStr">
        <is>
          <t>Dividendenausschüttung in Mio</t>
        </is>
      </c>
      <c r="B43" s="5" t="inlineStr">
        <is>
          <t>Dividend Payment in M</t>
        </is>
      </c>
      <c r="C43" t="n">
        <v>178</v>
      </c>
      <c r="D43" t="n">
        <v>172</v>
      </c>
      <c r="E43" t="n">
        <v>167</v>
      </c>
      <c r="F43" t="n">
        <v>163</v>
      </c>
      <c r="G43" t="n">
        <v>160</v>
      </c>
      <c r="H43" t="n">
        <v>275</v>
      </c>
      <c r="I43" t="n">
        <v>152.4</v>
      </c>
      <c r="J43" t="n">
        <v>144.1</v>
      </c>
      <c r="K43" t="n">
        <v>136.1</v>
      </c>
      <c r="L43" t="n">
        <v>133</v>
      </c>
      <c r="M43" t="n">
        <v>132</v>
      </c>
      <c r="N43" t="n">
        <v>131.4</v>
      </c>
      <c r="O43" t="n">
        <v>182.4</v>
      </c>
      <c r="P43" t="n">
        <v>182.4</v>
      </c>
    </row>
    <row r="44">
      <c r="A44" s="5" t="inlineStr">
        <is>
          <t>Umsatz je Aktie</t>
        </is>
      </c>
      <c r="B44" s="5" t="inlineStr">
        <is>
          <t>Revenue per share</t>
        </is>
      </c>
      <c r="C44" t="n">
        <v>6.31</v>
      </c>
      <c r="D44" t="n">
        <v>8.119999999999999</v>
      </c>
      <c r="E44" t="n">
        <v>8.289999999999999</v>
      </c>
      <c r="F44" t="n">
        <v>7.46</v>
      </c>
      <c r="G44" t="n">
        <v>7.34</v>
      </c>
      <c r="H44" t="n">
        <v>7.48</v>
      </c>
      <c r="I44" t="n">
        <v>7.89</v>
      </c>
      <c r="J44" t="n">
        <v>7.72</v>
      </c>
      <c r="K44" t="n">
        <v>7.24</v>
      </c>
      <c r="L44" t="n">
        <v>7.09</v>
      </c>
      <c r="M44" t="n">
        <v>6.85</v>
      </c>
      <c r="N44" t="n">
        <v>5.98</v>
      </c>
      <c r="O44" t="n">
        <v>5.61</v>
      </c>
      <c r="P44" t="n">
        <v>5.61</v>
      </c>
    </row>
    <row r="45">
      <c r="A45" s="5" t="inlineStr">
        <is>
          <t>Buchwert je Aktie</t>
        </is>
      </c>
      <c r="B45" s="5" t="inlineStr">
        <is>
          <t>Book value per share</t>
        </is>
      </c>
      <c r="C45" t="n">
        <v>5.96</v>
      </c>
      <c r="D45" t="n">
        <v>5.74</v>
      </c>
      <c r="E45" t="n">
        <v>5.28</v>
      </c>
      <c r="F45" t="n">
        <v>4.16</v>
      </c>
      <c r="G45" t="n">
        <v>3.59</v>
      </c>
      <c r="H45" t="n">
        <v>3.13</v>
      </c>
      <c r="I45" t="n">
        <v>3.77</v>
      </c>
      <c r="J45" t="n">
        <v>2.48</v>
      </c>
      <c r="K45" t="n">
        <v>3.5</v>
      </c>
      <c r="L45" t="n">
        <v>2.8</v>
      </c>
      <c r="M45" t="n">
        <v>2.21</v>
      </c>
      <c r="N45" t="n">
        <v>2.36</v>
      </c>
      <c r="O45" t="n">
        <v>2.34</v>
      </c>
      <c r="P45" t="n">
        <v>2.34</v>
      </c>
    </row>
    <row r="46">
      <c r="A46" s="5" t="inlineStr">
        <is>
          <t>Cashflow je Aktie</t>
        </is>
      </c>
      <c r="B46" s="5" t="inlineStr">
        <is>
          <t>Cashflow per share</t>
        </is>
      </c>
      <c r="C46" t="n">
        <v>0.87</v>
      </c>
      <c r="D46" t="n">
        <v>1.02</v>
      </c>
      <c r="E46" t="n">
        <v>1.21</v>
      </c>
      <c r="F46" t="n">
        <v>0.91</v>
      </c>
      <c r="G46" t="n">
        <v>0.67</v>
      </c>
      <c r="H46" t="n">
        <v>0.65</v>
      </c>
      <c r="I46" t="n">
        <v>0.9</v>
      </c>
      <c r="J46" t="n">
        <v>0.84</v>
      </c>
      <c r="K46" t="n">
        <v>0.82</v>
      </c>
      <c r="L46" t="n">
        <v>1.05</v>
      </c>
      <c r="M46" t="n">
        <v>0.85</v>
      </c>
      <c r="N46" t="n">
        <v>0.51</v>
      </c>
      <c r="O46" t="n">
        <v>0.64</v>
      </c>
      <c r="P46" t="n">
        <v>0.64</v>
      </c>
    </row>
    <row r="47">
      <c r="A47" s="5" t="inlineStr">
        <is>
          <t>Bilanzsumme je Aktie</t>
        </is>
      </c>
      <c r="B47" s="5" t="inlineStr">
        <is>
          <t>Total assets per share</t>
        </is>
      </c>
      <c r="C47" t="n">
        <v>13.43</v>
      </c>
      <c r="D47" t="n">
        <v>13.07</v>
      </c>
      <c r="E47" t="n">
        <v>13.04</v>
      </c>
      <c r="F47" t="n">
        <v>11.32</v>
      </c>
      <c r="G47" t="n">
        <v>10.08</v>
      </c>
      <c r="H47" t="n">
        <v>9.029999999999999</v>
      </c>
      <c r="I47" t="n">
        <v>10.33</v>
      </c>
      <c r="J47" t="n">
        <v>9.18</v>
      </c>
      <c r="K47" t="n">
        <v>9.24</v>
      </c>
      <c r="L47" t="n">
        <v>8.85</v>
      </c>
      <c r="M47" t="n">
        <v>8.16</v>
      </c>
      <c r="N47" t="n">
        <v>7.56</v>
      </c>
      <c r="O47" t="n">
        <v>7.21</v>
      </c>
      <c r="P47" t="n">
        <v>7.21</v>
      </c>
    </row>
    <row r="48">
      <c r="A48" s="5" t="inlineStr">
        <is>
          <t>Personal am Ende des Jahres</t>
        </is>
      </c>
      <c r="B48" s="5" t="inlineStr">
        <is>
          <t>Staff at the end of year</t>
        </is>
      </c>
      <c r="C48" t="n">
        <v>22000</v>
      </c>
      <c r="D48" t="n">
        <v>21700</v>
      </c>
      <c r="E48" t="n">
        <v>21900</v>
      </c>
      <c r="F48" t="n">
        <v>22000</v>
      </c>
      <c r="G48" t="n">
        <v>23250</v>
      </c>
      <c r="H48" t="n">
        <v>23200</v>
      </c>
      <c r="I48" t="n">
        <v>23250</v>
      </c>
      <c r="J48" t="n">
        <v>23200</v>
      </c>
      <c r="K48" t="n">
        <v>22900</v>
      </c>
      <c r="L48" t="n">
        <v>23550</v>
      </c>
      <c r="M48" t="n">
        <v>21800</v>
      </c>
      <c r="N48" t="n">
        <v>22600</v>
      </c>
      <c r="O48" t="n">
        <v>29100</v>
      </c>
      <c r="P48" t="n">
        <v>29100</v>
      </c>
    </row>
    <row r="49">
      <c r="A49" s="5" t="inlineStr">
        <is>
          <t>Personalaufwand in Mio. GBP</t>
        </is>
      </c>
      <c r="B49" s="5" t="inlineStr"/>
      <c r="C49" t="n">
        <v>1050</v>
      </c>
      <c r="D49" t="n">
        <v>989</v>
      </c>
      <c r="E49" t="n">
        <v>978</v>
      </c>
      <c r="F49" t="n">
        <v>872</v>
      </c>
      <c r="G49" t="n">
        <v>857</v>
      </c>
      <c r="H49" t="n">
        <v>845.5</v>
      </c>
      <c r="I49" t="n">
        <v>892.1</v>
      </c>
      <c r="J49" t="n">
        <v>871.6</v>
      </c>
      <c r="K49" t="n">
        <v>827.5</v>
      </c>
      <c r="L49" t="n">
        <v>813.2</v>
      </c>
      <c r="M49" t="n">
        <v>782.8</v>
      </c>
      <c r="N49" t="n">
        <v>662.4</v>
      </c>
      <c r="O49" t="n">
        <v>987.7</v>
      </c>
      <c r="P49" t="n">
        <v>987.7</v>
      </c>
    </row>
    <row r="50">
      <c r="A50" s="5" t="inlineStr">
        <is>
          <t>Aufwand je Mitarbeiter in GBP</t>
        </is>
      </c>
      <c r="B50" s="5" t="inlineStr"/>
      <c r="C50" t="n">
        <v>47727</v>
      </c>
      <c r="D50" t="n">
        <v>45576</v>
      </c>
      <c r="E50" t="n">
        <v>44658</v>
      </c>
      <c r="F50" t="n">
        <v>39636</v>
      </c>
      <c r="G50" t="n">
        <v>36860</v>
      </c>
      <c r="H50" t="n">
        <v>36444</v>
      </c>
      <c r="I50" t="n">
        <v>38370</v>
      </c>
      <c r="J50" t="n">
        <v>37569</v>
      </c>
      <c r="K50" t="n">
        <v>36135</v>
      </c>
      <c r="L50" t="n">
        <v>34531</v>
      </c>
      <c r="M50" t="n">
        <v>35908</v>
      </c>
      <c r="N50" t="n">
        <v>29310</v>
      </c>
      <c r="O50" t="n">
        <v>33942</v>
      </c>
      <c r="P50" t="n">
        <v>33942</v>
      </c>
    </row>
    <row r="51">
      <c r="A51" s="5" t="inlineStr">
        <is>
          <t>Umsatz je Mitarbeiter in GBP</t>
        </is>
      </c>
      <c r="B51" s="5" t="inlineStr"/>
      <c r="C51" t="n">
        <v>113545</v>
      </c>
      <c r="D51" t="n">
        <v>148065</v>
      </c>
      <c r="E51" t="n">
        <v>149772</v>
      </c>
      <c r="F51" t="n">
        <v>134045</v>
      </c>
      <c r="G51" t="n">
        <v>124602</v>
      </c>
      <c r="H51" t="n">
        <v>127224</v>
      </c>
      <c r="I51" t="n">
        <v>133703</v>
      </c>
      <c r="J51" t="n">
        <v>130608</v>
      </c>
      <c r="K51" t="n">
        <v>124105</v>
      </c>
      <c r="L51" t="n">
        <v>117605</v>
      </c>
      <c r="M51" t="n">
        <v>122229</v>
      </c>
      <c r="N51" t="n">
        <v>102708</v>
      </c>
      <c r="O51" t="n">
        <v>74258</v>
      </c>
      <c r="P51" t="n">
        <v>74258</v>
      </c>
    </row>
    <row r="52">
      <c r="A52" s="5" t="inlineStr">
        <is>
          <t>Bruttoergebnis je Mitarbeiter in GBP</t>
        </is>
      </c>
      <c r="B52" s="5" t="inlineStr"/>
      <c r="C52" t="n">
        <v>48591</v>
      </c>
      <c r="D52" t="n">
        <v>67465</v>
      </c>
      <c r="E52" t="n">
        <v>69635</v>
      </c>
      <c r="F52" t="n">
        <v>61318</v>
      </c>
      <c r="G52" t="n">
        <v>57333</v>
      </c>
      <c r="H52" t="n">
        <v>57159</v>
      </c>
      <c r="I52" t="n">
        <v>60843</v>
      </c>
      <c r="J52" t="n">
        <v>59664</v>
      </c>
      <c r="K52" t="n">
        <v>57118</v>
      </c>
      <c r="L52" t="n">
        <v>54917</v>
      </c>
      <c r="M52" t="n">
        <v>55830</v>
      </c>
      <c r="N52" t="n">
        <v>46712</v>
      </c>
      <c r="O52" t="n">
        <v>34426</v>
      </c>
      <c r="P52" t="n">
        <v>34426</v>
      </c>
    </row>
    <row r="53">
      <c r="A53" s="5" t="inlineStr">
        <is>
          <t>Gewinn je Mitarbeiter in GBP</t>
        </is>
      </c>
      <c r="B53" s="5" t="inlineStr"/>
      <c r="C53" t="n">
        <v>10227</v>
      </c>
      <c r="D53" t="n">
        <v>12765</v>
      </c>
      <c r="E53" t="n">
        <v>26027</v>
      </c>
      <c r="F53" t="n">
        <v>11773</v>
      </c>
      <c r="G53" t="n">
        <v>10581</v>
      </c>
      <c r="H53" t="n">
        <v>10034</v>
      </c>
      <c r="I53" t="n">
        <v>15338</v>
      </c>
      <c r="J53" t="n">
        <v>11060</v>
      </c>
      <c r="K53" t="n">
        <v>16760</v>
      </c>
      <c r="L53" t="n">
        <v>13163</v>
      </c>
      <c r="M53" t="n">
        <v>12362</v>
      </c>
      <c r="N53" t="n">
        <v>11881</v>
      </c>
      <c r="O53" t="n">
        <v>59385</v>
      </c>
      <c r="P53" t="n">
        <v>59385</v>
      </c>
    </row>
    <row r="54">
      <c r="A54" s="5" t="inlineStr">
        <is>
          <t>KGV (Kurs/Gewinn)</t>
        </is>
      </c>
      <c r="B54" s="5" t="inlineStr">
        <is>
          <t>PE (price/earnings)</t>
        </is>
      </c>
      <c r="C54" t="n">
        <v>28.9</v>
      </c>
      <c r="D54" t="n">
        <v>22.7</v>
      </c>
      <c r="E54" t="n">
        <v>10.8</v>
      </c>
      <c r="F54" t="n">
        <v>19</v>
      </c>
      <c r="G54" t="n">
        <v>18.2</v>
      </c>
      <c r="H54" t="n">
        <v>21.8</v>
      </c>
      <c r="I54" t="n">
        <v>15.4</v>
      </c>
      <c r="J54" t="n">
        <v>16.4</v>
      </c>
      <c r="K54" t="n">
        <v>11.6</v>
      </c>
      <c r="L54" t="n">
        <v>14</v>
      </c>
      <c r="M54" t="n">
        <v>10.4</v>
      </c>
      <c r="N54" t="n">
        <v>15.2</v>
      </c>
      <c r="O54" t="n">
        <v>3.3</v>
      </c>
      <c r="P54" t="n">
        <v>3.3</v>
      </c>
    </row>
    <row r="55">
      <c r="A55" s="5" t="inlineStr">
        <is>
          <t>KUV (Kurs/Umsatz)</t>
        </is>
      </c>
      <c r="B55" s="5" t="inlineStr">
        <is>
          <t>PS (price/sales)</t>
        </is>
      </c>
      <c r="C55" t="n">
        <v>2.6</v>
      </c>
      <c r="D55" t="n">
        <v>1.96</v>
      </c>
      <c r="E55" t="n">
        <v>1.85</v>
      </c>
      <c r="F55" t="n">
        <v>1.68</v>
      </c>
      <c r="G55" t="n">
        <v>1.54</v>
      </c>
      <c r="H55" t="n">
        <v>1.72</v>
      </c>
      <c r="I55" t="n">
        <v>1.77</v>
      </c>
      <c r="J55" t="n">
        <v>1.38</v>
      </c>
      <c r="K55" t="n">
        <v>1.57</v>
      </c>
      <c r="L55" t="n">
        <v>1.57</v>
      </c>
      <c r="M55" t="n">
        <v>1.05</v>
      </c>
      <c r="N55" t="n">
        <v>1.75</v>
      </c>
      <c r="O55" t="n">
        <v>1.87</v>
      </c>
      <c r="P55" t="n">
        <v>1.87</v>
      </c>
    </row>
    <row r="56">
      <c r="A56" s="5" t="inlineStr">
        <is>
          <t>KBV (Kurs/Buchwert)</t>
        </is>
      </c>
      <c r="B56" s="5" t="inlineStr">
        <is>
          <t>PB (price/book value)</t>
        </is>
      </c>
      <c r="C56" t="n">
        <v>2.75</v>
      </c>
      <c r="D56" t="n">
        <v>2.77</v>
      </c>
      <c r="E56" t="n">
        <v>2.91</v>
      </c>
      <c r="F56" t="n">
        <v>3.01</v>
      </c>
      <c r="G56" t="n">
        <v>3.14</v>
      </c>
      <c r="H56" t="n">
        <v>4.1</v>
      </c>
      <c r="I56" t="n">
        <v>3.7</v>
      </c>
      <c r="J56" t="n">
        <v>4.31</v>
      </c>
      <c r="K56" t="n">
        <v>3.24</v>
      </c>
      <c r="L56" t="n">
        <v>3.98</v>
      </c>
      <c r="M56" t="n">
        <v>3.26</v>
      </c>
      <c r="N56" t="n">
        <v>4.43</v>
      </c>
      <c r="O56" t="n">
        <v>4.47</v>
      </c>
      <c r="P56" t="n">
        <v>4.47</v>
      </c>
    </row>
    <row r="57">
      <c r="A57" s="5" t="inlineStr">
        <is>
          <t>KCV (Kurs/Cashflow)</t>
        </is>
      </c>
      <c r="B57" s="5" t="inlineStr">
        <is>
          <t>PC (price/cashflow)</t>
        </is>
      </c>
      <c r="C57" t="n">
        <v>18.79</v>
      </c>
      <c r="D57" t="n">
        <v>15.55</v>
      </c>
      <c r="E57" t="n">
        <v>12.67</v>
      </c>
      <c r="F57" t="n">
        <v>13.84</v>
      </c>
      <c r="G57" t="n">
        <v>16.76</v>
      </c>
      <c r="H57" t="n">
        <v>19.8</v>
      </c>
      <c r="I57" t="n">
        <v>15.57</v>
      </c>
      <c r="J57" t="n">
        <v>12.64</v>
      </c>
      <c r="K57" t="n">
        <v>13.84</v>
      </c>
      <c r="L57" t="n">
        <v>10.62</v>
      </c>
      <c r="M57" t="n">
        <v>8.43</v>
      </c>
      <c r="N57" t="n">
        <v>20.5</v>
      </c>
      <c r="O57" t="n">
        <v>16.41</v>
      </c>
      <c r="P57" t="n">
        <v>16.41</v>
      </c>
    </row>
    <row r="58">
      <c r="A58" s="5" t="inlineStr">
        <is>
          <t>Dividendenrendite in %</t>
        </is>
      </c>
      <c r="B58" s="5" t="inlineStr">
        <is>
          <t>Dividend Yield in %</t>
        </is>
      </c>
      <c r="C58" t="n">
        <v>2.8</v>
      </c>
      <c r="D58" t="n">
        <v>2.8</v>
      </c>
      <c r="E58" t="n">
        <v>2.82</v>
      </c>
      <c r="F58" t="n">
        <v>3.35</v>
      </c>
      <c r="G58" t="n">
        <v>3.63</v>
      </c>
      <c r="H58" t="n">
        <v>3.11</v>
      </c>
      <c r="I58" t="n">
        <v>2.86</v>
      </c>
      <c r="J58" t="n">
        <v>3.56</v>
      </c>
      <c r="K58" t="n">
        <v>3.17</v>
      </c>
      <c r="L58" t="n">
        <v>3.05</v>
      </c>
      <c r="M58" t="n">
        <v>4.72</v>
      </c>
      <c r="N58" t="n">
        <v>3.25</v>
      </c>
      <c r="O58" t="n">
        <v>3.25</v>
      </c>
      <c r="P58" t="n">
        <v>3.25</v>
      </c>
    </row>
    <row r="59">
      <c r="A59" s="5" t="inlineStr">
        <is>
          <t>Gewinnrendite in %</t>
        </is>
      </c>
      <c r="B59" s="5" t="inlineStr">
        <is>
          <t>Return on profit in %</t>
        </is>
      </c>
      <c r="C59" t="n">
        <v>3.5</v>
      </c>
      <c r="D59" t="n">
        <v>4.4</v>
      </c>
      <c r="E59" t="n">
        <v>9.300000000000001</v>
      </c>
      <c r="F59" t="n">
        <v>5.3</v>
      </c>
      <c r="G59" t="n">
        <v>5.5</v>
      </c>
      <c r="H59" t="n">
        <v>4.6</v>
      </c>
      <c r="I59" t="n">
        <v>6.5</v>
      </c>
      <c r="J59" t="n">
        <v>6.1</v>
      </c>
      <c r="K59" t="n">
        <v>8.6</v>
      </c>
      <c r="L59" t="n">
        <v>7.2</v>
      </c>
      <c r="M59" t="n">
        <v>9.6</v>
      </c>
      <c r="N59" t="n">
        <v>6.6</v>
      </c>
      <c r="O59" t="n">
        <v>30.1</v>
      </c>
      <c r="P59" t="n">
        <v>30.1</v>
      </c>
    </row>
    <row r="60">
      <c r="A60" s="5" t="inlineStr">
        <is>
          <t>Eigenkapitalrendite in %</t>
        </is>
      </c>
      <c r="B60" s="5" t="inlineStr">
        <is>
          <t>Return on Equity in %</t>
        </is>
      </c>
      <c r="C60" t="n">
        <v>9.529999999999999</v>
      </c>
      <c r="D60" t="n">
        <v>12.19</v>
      </c>
      <c r="E60" t="n">
        <v>27.29</v>
      </c>
      <c r="F60" t="n">
        <v>15.74</v>
      </c>
      <c r="G60" t="n">
        <v>17.34</v>
      </c>
      <c r="H60" t="n">
        <v>18.81</v>
      </c>
      <c r="I60" t="n">
        <v>24</v>
      </c>
      <c r="J60" t="n">
        <v>26.38</v>
      </c>
      <c r="K60" t="n">
        <v>27.94</v>
      </c>
      <c r="L60" t="n">
        <v>28.32</v>
      </c>
      <c r="M60" t="n">
        <v>31.37</v>
      </c>
      <c r="N60" t="n">
        <v>29.32</v>
      </c>
      <c r="O60" t="n">
        <v>191.31</v>
      </c>
      <c r="P60" t="n">
        <v>191.31</v>
      </c>
    </row>
    <row r="61">
      <c r="A61" s="5" t="inlineStr">
        <is>
          <t>Umsatzrendite in %</t>
        </is>
      </c>
      <c r="B61" s="5" t="inlineStr">
        <is>
          <t>Return on sales in %</t>
        </is>
      </c>
      <c r="C61" t="n">
        <v>9.01</v>
      </c>
      <c r="D61" t="n">
        <v>8.619999999999999</v>
      </c>
      <c r="E61" t="n">
        <v>17.38</v>
      </c>
      <c r="F61" t="n">
        <v>8.779999999999999</v>
      </c>
      <c r="G61" t="n">
        <v>8.49</v>
      </c>
      <c r="H61" t="n">
        <v>7.89</v>
      </c>
      <c r="I61" t="n">
        <v>11.47</v>
      </c>
      <c r="J61" t="n">
        <v>8.470000000000001</v>
      </c>
      <c r="K61" t="n">
        <v>13.5</v>
      </c>
      <c r="L61" t="n">
        <v>11.19</v>
      </c>
      <c r="M61" t="n">
        <v>10.11</v>
      </c>
      <c r="N61" t="n">
        <v>11.57</v>
      </c>
      <c r="O61" t="n">
        <v>79.97</v>
      </c>
      <c r="P61" t="n">
        <v>79.97</v>
      </c>
    </row>
    <row r="62">
      <c r="A62" s="5" t="inlineStr">
        <is>
          <t>Gesamtkapitalrendite in %</t>
        </is>
      </c>
      <c r="B62" s="5" t="inlineStr">
        <is>
          <t>Total Return on Investment in %</t>
        </is>
      </c>
      <c r="C62" t="n">
        <v>4.23</v>
      </c>
      <c r="D62" t="n">
        <v>5.35</v>
      </c>
      <c r="E62" t="n">
        <v>11.05</v>
      </c>
      <c r="F62" t="n">
        <v>5.79</v>
      </c>
      <c r="G62" t="n">
        <v>6.18</v>
      </c>
      <c r="H62" t="n">
        <v>6.53</v>
      </c>
      <c r="I62" t="n">
        <v>8.77</v>
      </c>
      <c r="J62" t="n">
        <v>7.12</v>
      </c>
      <c r="K62" t="n">
        <v>10.58</v>
      </c>
      <c r="L62" t="n">
        <v>8.960000000000001</v>
      </c>
      <c r="M62" t="n">
        <v>8.49</v>
      </c>
      <c r="N62" t="n">
        <v>9.15</v>
      </c>
      <c r="O62" t="n">
        <v>62.2</v>
      </c>
      <c r="P62" t="n">
        <v>62.2</v>
      </c>
    </row>
    <row r="63">
      <c r="A63" s="5" t="inlineStr">
        <is>
          <t>Return on Investment in %</t>
        </is>
      </c>
      <c r="B63" s="5" t="inlineStr">
        <is>
          <t>Return on Investment in %</t>
        </is>
      </c>
      <c r="C63" t="n">
        <v>4.23</v>
      </c>
      <c r="D63" t="n">
        <v>5.35</v>
      </c>
      <c r="E63" t="n">
        <v>11.05</v>
      </c>
      <c r="F63" t="n">
        <v>5.79</v>
      </c>
      <c r="G63" t="n">
        <v>6.18</v>
      </c>
      <c r="H63" t="n">
        <v>6.53</v>
      </c>
      <c r="I63" t="n">
        <v>8.77</v>
      </c>
      <c r="J63" t="n">
        <v>7.12</v>
      </c>
      <c r="K63" t="n">
        <v>10.58</v>
      </c>
      <c r="L63" t="n">
        <v>8.960000000000001</v>
      </c>
      <c r="M63" t="n">
        <v>8.49</v>
      </c>
      <c r="N63" t="n">
        <v>9.15</v>
      </c>
      <c r="O63" t="n">
        <v>62.2</v>
      </c>
      <c r="P63" t="n">
        <v>62.2</v>
      </c>
    </row>
    <row r="64">
      <c r="A64" s="5" t="inlineStr">
        <is>
          <t>Arbeitsintensität in %</t>
        </is>
      </c>
      <c r="B64" s="5" t="inlineStr">
        <is>
          <t>Work Intensity in %</t>
        </is>
      </c>
      <c r="C64" t="n">
        <v>50.77</v>
      </c>
      <c r="D64" t="n">
        <v>37.91</v>
      </c>
      <c r="E64" t="n">
        <v>39.38</v>
      </c>
      <c r="F64" t="n">
        <v>39.19</v>
      </c>
      <c r="G64" t="n">
        <v>40.58</v>
      </c>
      <c r="H64" t="n">
        <v>36.3</v>
      </c>
      <c r="I64" t="n">
        <v>39.51</v>
      </c>
      <c r="J64" t="n">
        <v>36.11</v>
      </c>
      <c r="K64" t="n">
        <v>36.63</v>
      </c>
      <c r="L64" t="n">
        <v>33.46</v>
      </c>
      <c r="M64" t="n">
        <v>34.62</v>
      </c>
      <c r="N64" t="n">
        <v>36.98</v>
      </c>
      <c r="O64" t="n">
        <v>36.33</v>
      </c>
      <c r="P64" t="n">
        <v>36.33</v>
      </c>
    </row>
    <row r="65">
      <c r="A65" s="5" t="inlineStr">
        <is>
          <t>Eigenkapitalquote in %</t>
        </is>
      </c>
      <c r="B65" s="5" t="inlineStr">
        <is>
          <t>Equity Ratio in %</t>
        </is>
      </c>
      <c r="C65" t="n">
        <v>44.38</v>
      </c>
      <c r="D65" t="n">
        <v>43.92</v>
      </c>
      <c r="E65" t="n">
        <v>40.51</v>
      </c>
      <c r="F65" t="n">
        <v>36.8</v>
      </c>
      <c r="G65" t="n">
        <v>35.65</v>
      </c>
      <c r="H65" t="n">
        <v>34.71</v>
      </c>
      <c r="I65" t="n">
        <v>36.55</v>
      </c>
      <c r="J65" t="n">
        <v>26.98</v>
      </c>
      <c r="K65" t="n">
        <v>37.87</v>
      </c>
      <c r="L65" t="n">
        <v>31.66</v>
      </c>
      <c r="M65" t="n">
        <v>27.05</v>
      </c>
      <c r="N65" t="n">
        <v>31.22</v>
      </c>
      <c r="O65" t="n">
        <v>32.51</v>
      </c>
      <c r="P65" t="n">
        <v>32.51</v>
      </c>
    </row>
    <row r="66">
      <c r="A66" s="5" t="inlineStr">
        <is>
          <t>Fremdkapitalquote in %</t>
        </is>
      </c>
      <c r="B66" s="5" t="inlineStr">
        <is>
          <t>Debt Ratio in %</t>
        </is>
      </c>
      <c r="C66" t="n">
        <v>55.62</v>
      </c>
      <c r="D66" t="n">
        <v>56.08</v>
      </c>
      <c r="E66" t="n">
        <v>59.49</v>
      </c>
      <c r="F66" t="n">
        <v>63.2</v>
      </c>
      <c r="G66" t="n">
        <v>64.34999999999999</v>
      </c>
      <c r="H66" t="n">
        <v>65.29000000000001</v>
      </c>
      <c r="I66" t="n">
        <v>63.45</v>
      </c>
      <c r="J66" t="n">
        <v>73.02</v>
      </c>
      <c r="K66" t="n">
        <v>62.13</v>
      </c>
      <c r="L66" t="n">
        <v>68.34</v>
      </c>
      <c r="M66" t="n">
        <v>72.95</v>
      </c>
      <c r="N66" t="n">
        <v>68.78</v>
      </c>
      <c r="O66" t="n">
        <v>67.48999999999999</v>
      </c>
      <c r="P66" t="n">
        <v>67.48999999999999</v>
      </c>
    </row>
    <row r="67">
      <c r="A67" s="5" t="inlineStr">
        <is>
          <t>Verschuldungsgrad in %</t>
        </is>
      </c>
      <c r="B67" s="5" t="inlineStr">
        <is>
          <t>Finance Gearing in %</t>
        </is>
      </c>
      <c r="C67" t="n">
        <v>125.34</v>
      </c>
      <c r="D67" t="n">
        <v>127.68</v>
      </c>
      <c r="E67" t="n">
        <v>146.86</v>
      </c>
      <c r="F67" t="n">
        <v>171.75</v>
      </c>
      <c r="G67" t="n">
        <v>180.48</v>
      </c>
      <c r="H67" t="n">
        <v>188.06</v>
      </c>
      <c r="I67" t="n">
        <v>173.63</v>
      </c>
      <c r="J67" t="n">
        <v>270.61</v>
      </c>
      <c r="K67" t="n">
        <v>164.07</v>
      </c>
      <c r="L67" t="n">
        <v>215.88</v>
      </c>
      <c r="M67" t="n">
        <v>269.73</v>
      </c>
      <c r="N67" t="n">
        <v>220.26</v>
      </c>
      <c r="O67" t="n">
        <v>207.56</v>
      </c>
      <c r="P67" t="n">
        <v>207.56</v>
      </c>
    </row>
    <row r="68">
      <c r="A68" s="5" t="inlineStr">
        <is>
          <t>Bruttoergebnis Marge in %</t>
        </is>
      </c>
      <c r="B68" s="5" t="inlineStr">
        <is>
          <t>Gross Profit Marge in %</t>
        </is>
      </c>
      <c r="C68" t="n">
        <v>42.79</v>
      </c>
      <c r="D68" t="n">
        <v>45.56</v>
      </c>
      <c r="E68" t="n">
        <v>46.49</v>
      </c>
      <c r="F68" t="n">
        <v>45.74</v>
      </c>
      <c r="G68" t="n">
        <v>46.01</v>
      </c>
      <c r="H68" t="n">
        <v>44.92</v>
      </c>
      <c r="I68" t="n">
        <v>45.51</v>
      </c>
      <c r="J68" t="n">
        <v>45.68</v>
      </c>
      <c r="K68" t="n">
        <v>46.02</v>
      </c>
      <c r="L68" t="n">
        <v>46.68</v>
      </c>
      <c r="M68" t="n">
        <v>45.67</v>
      </c>
      <c r="N68" t="n">
        <v>45.5</v>
      </c>
      <c r="O68" t="n">
        <v>46.37</v>
      </c>
    </row>
    <row r="69">
      <c r="A69" s="5" t="inlineStr">
        <is>
          <t>Kurzfristige Vermögensquote in %</t>
        </is>
      </c>
      <c r="B69" s="5" t="inlineStr">
        <is>
          <t>Current Assets Ratio in %</t>
        </is>
      </c>
      <c r="C69" t="n">
        <v>50.77</v>
      </c>
      <c r="D69" t="n">
        <v>37.91</v>
      </c>
      <c r="E69" t="n">
        <v>39.38</v>
      </c>
      <c r="F69" t="n">
        <v>39.19</v>
      </c>
      <c r="G69" t="n">
        <v>40.58</v>
      </c>
      <c r="H69" t="n">
        <v>36.3</v>
      </c>
      <c r="I69" t="n">
        <v>39.5</v>
      </c>
      <c r="J69" t="n">
        <v>36.12</v>
      </c>
      <c r="K69" t="n">
        <v>36.64</v>
      </c>
      <c r="L69" t="n">
        <v>33.46</v>
      </c>
      <c r="M69" t="n">
        <v>34.63</v>
      </c>
      <c r="N69" t="n">
        <v>36.99</v>
      </c>
      <c r="O69" t="n">
        <v>36.32</v>
      </c>
    </row>
    <row r="70">
      <c r="A70" s="5" t="inlineStr">
        <is>
          <t>Nettogewinn Marge in %</t>
        </is>
      </c>
      <c r="B70" s="5" t="inlineStr">
        <is>
          <t>Net Profit Marge in %</t>
        </is>
      </c>
      <c r="C70" t="n">
        <v>9.01</v>
      </c>
      <c r="D70" t="n">
        <v>8.619999999999999</v>
      </c>
      <c r="E70" t="n">
        <v>17.38</v>
      </c>
      <c r="F70" t="n">
        <v>8.779999999999999</v>
      </c>
      <c r="G70" t="n">
        <v>8.49</v>
      </c>
      <c r="H70" t="n">
        <v>7.89</v>
      </c>
      <c r="I70" t="n">
        <v>11.47</v>
      </c>
      <c r="J70" t="n">
        <v>8.470000000000001</v>
      </c>
      <c r="K70" t="n">
        <v>13.5</v>
      </c>
      <c r="L70" t="n">
        <v>11.19</v>
      </c>
      <c r="M70" t="n">
        <v>10.11</v>
      </c>
      <c r="N70" t="n">
        <v>11.57</v>
      </c>
      <c r="O70" t="n">
        <v>79.95999999999999</v>
      </c>
    </row>
    <row r="71">
      <c r="A71" s="5" t="inlineStr">
        <is>
          <t>Operative Ergebnis Marge in %</t>
        </is>
      </c>
      <c r="B71" s="5" t="inlineStr">
        <is>
          <t>EBIT Marge in %</t>
        </is>
      </c>
      <c r="C71" t="n">
        <v>13.05</v>
      </c>
      <c r="D71" t="n">
        <v>15.38</v>
      </c>
      <c r="E71" t="n">
        <v>20.55</v>
      </c>
      <c r="F71" t="n">
        <v>13.12</v>
      </c>
      <c r="G71" t="n">
        <v>13.6</v>
      </c>
      <c r="H71" t="n">
        <v>12.79</v>
      </c>
      <c r="I71" t="n">
        <v>15.86</v>
      </c>
      <c r="J71" t="n">
        <v>13.42</v>
      </c>
      <c r="K71" t="n">
        <v>15.41</v>
      </c>
      <c r="L71" t="n">
        <v>15.74</v>
      </c>
      <c r="M71" t="n">
        <v>16.08</v>
      </c>
      <c r="N71" t="n">
        <v>14.03</v>
      </c>
      <c r="O71" t="n">
        <v>11.9</v>
      </c>
    </row>
    <row r="72">
      <c r="A72" s="5" t="inlineStr">
        <is>
          <t>Vermögensumsschlag in %</t>
        </is>
      </c>
      <c r="B72" s="5" t="inlineStr">
        <is>
          <t>Asset Turnover in %</t>
        </is>
      </c>
      <c r="C72" t="n">
        <v>46.97</v>
      </c>
      <c r="D72" t="n">
        <v>62.11</v>
      </c>
      <c r="E72" t="n">
        <v>63.6</v>
      </c>
      <c r="F72" t="n">
        <v>65.93000000000001</v>
      </c>
      <c r="G72" t="n">
        <v>72.79000000000001</v>
      </c>
      <c r="H72" t="n">
        <v>82.81</v>
      </c>
      <c r="I72" t="n">
        <v>76.45999999999999</v>
      </c>
      <c r="J72" t="n">
        <v>84.05</v>
      </c>
      <c r="K72" t="n">
        <v>78.36</v>
      </c>
      <c r="L72" t="n">
        <v>80.09999999999999</v>
      </c>
      <c r="M72" t="n">
        <v>83.91</v>
      </c>
      <c r="N72" t="n">
        <v>79.13</v>
      </c>
      <c r="O72" t="n">
        <v>77.79000000000001</v>
      </c>
    </row>
    <row r="73">
      <c r="A73" s="5" t="inlineStr">
        <is>
          <t>Langfristige Vermögensquote in %</t>
        </is>
      </c>
      <c r="B73" s="5" t="inlineStr">
        <is>
          <t>Non-Current Assets Ratio in %</t>
        </is>
      </c>
      <c r="C73" t="n">
        <v>49.23</v>
      </c>
      <c r="D73" t="n">
        <v>62.09</v>
      </c>
      <c r="E73" t="n">
        <v>60.62</v>
      </c>
      <c r="F73" t="n">
        <v>60.81</v>
      </c>
      <c r="G73" t="n">
        <v>59.42</v>
      </c>
      <c r="H73" t="n">
        <v>63.7</v>
      </c>
      <c r="I73" t="n">
        <v>60.5</v>
      </c>
      <c r="J73" t="n">
        <v>63.91</v>
      </c>
      <c r="K73" t="n">
        <v>63.39</v>
      </c>
      <c r="L73" t="n">
        <v>66.54000000000001</v>
      </c>
      <c r="M73" t="n">
        <v>65.37</v>
      </c>
      <c r="N73" t="n">
        <v>63.04</v>
      </c>
      <c r="O73" t="n">
        <v>63.68</v>
      </c>
    </row>
    <row r="74">
      <c r="A74" s="5" t="inlineStr">
        <is>
          <t>Gesamtkapitalrentabilität</t>
        </is>
      </c>
      <c r="B74" s="5" t="inlineStr">
        <is>
          <t>ROA Return on Assets in %</t>
        </is>
      </c>
      <c r="C74" t="n">
        <v>4.23</v>
      </c>
      <c r="D74" t="n">
        <v>5.35</v>
      </c>
      <c r="E74" t="n">
        <v>11.05</v>
      </c>
      <c r="F74" t="n">
        <v>5.79</v>
      </c>
      <c r="G74" t="n">
        <v>6.18</v>
      </c>
      <c r="H74" t="n">
        <v>6.53</v>
      </c>
      <c r="I74" t="n">
        <v>8.77</v>
      </c>
      <c r="J74" t="n">
        <v>7.12</v>
      </c>
      <c r="K74" t="n">
        <v>10.58</v>
      </c>
      <c r="L74" t="n">
        <v>8.960000000000001</v>
      </c>
      <c r="M74" t="n">
        <v>8.49</v>
      </c>
      <c r="N74" t="n">
        <v>9.15</v>
      </c>
      <c r="O74" t="n">
        <v>62.2</v>
      </c>
    </row>
    <row r="75">
      <c r="A75" s="5" t="inlineStr">
        <is>
          <t>Ertrag des eingesetzten Kapitals</t>
        </is>
      </c>
      <c r="B75" s="5" t="inlineStr">
        <is>
          <t>ROCE Return on Cap. Empl. in %</t>
        </is>
      </c>
      <c r="C75" t="n">
        <v>7.41</v>
      </c>
      <c r="D75" t="n">
        <v>11.73</v>
      </c>
      <c r="E75" t="n">
        <v>15.71</v>
      </c>
      <c r="F75" t="n">
        <v>11.11</v>
      </c>
      <c r="G75" t="n">
        <v>12.27</v>
      </c>
      <c r="H75" t="n">
        <v>12.9</v>
      </c>
      <c r="I75" t="n">
        <v>15.45</v>
      </c>
      <c r="J75" t="n">
        <v>14.56</v>
      </c>
      <c r="K75" t="n">
        <v>14.62</v>
      </c>
      <c r="L75" t="n">
        <v>15.47</v>
      </c>
      <c r="M75" t="n">
        <v>18.49</v>
      </c>
      <c r="N75" t="n">
        <v>15.39</v>
      </c>
      <c r="O75" t="n">
        <v>13.37</v>
      </c>
    </row>
    <row r="76">
      <c r="A76" s="5" t="inlineStr">
        <is>
          <t>Eigenkapital zu Anlagevermögen</t>
        </is>
      </c>
      <c r="B76" s="5" t="inlineStr">
        <is>
          <t>Equity to Fixed Assets in %</t>
        </is>
      </c>
      <c r="C76" t="n">
        <v>90.15000000000001</v>
      </c>
      <c r="D76" t="n">
        <v>70.73</v>
      </c>
      <c r="E76" t="n">
        <v>66.83</v>
      </c>
      <c r="F76" t="n">
        <v>60.51</v>
      </c>
      <c r="G76" t="n">
        <v>60</v>
      </c>
      <c r="H76" t="n">
        <v>54.47</v>
      </c>
      <c r="I76" t="n">
        <v>60.41</v>
      </c>
      <c r="J76" t="n">
        <v>42.22</v>
      </c>
      <c r="K76" t="n">
        <v>59.77</v>
      </c>
      <c r="L76" t="n">
        <v>47.59</v>
      </c>
      <c r="M76" t="n">
        <v>41.38</v>
      </c>
      <c r="N76" t="n">
        <v>49.53</v>
      </c>
      <c r="O76" t="n">
        <v>51.06</v>
      </c>
    </row>
    <row r="77">
      <c r="A77" s="5" t="inlineStr">
        <is>
          <t>Liquidität Dritten Grades</t>
        </is>
      </c>
      <c r="B77" s="5" t="inlineStr">
        <is>
          <t>Current Ratio in %</t>
        </is>
      </c>
      <c r="C77" t="n">
        <v>294.12</v>
      </c>
      <c r="D77" t="n">
        <v>204.06</v>
      </c>
      <c r="E77" t="n">
        <v>234.26</v>
      </c>
      <c r="F77" t="n">
        <v>176.89</v>
      </c>
      <c r="G77" t="n">
        <v>209.74</v>
      </c>
      <c r="H77" t="n">
        <v>202.88</v>
      </c>
      <c r="I77" t="n">
        <v>183.98</v>
      </c>
      <c r="J77" t="n">
        <v>160.17</v>
      </c>
      <c r="K77" t="n">
        <v>210.68</v>
      </c>
      <c r="L77" t="n">
        <v>180.53</v>
      </c>
      <c r="M77" t="n">
        <v>128.21</v>
      </c>
      <c r="N77" t="n">
        <v>132.77</v>
      </c>
      <c r="O77" t="n">
        <v>118</v>
      </c>
    </row>
    <row r="78">
      <c r="A78" s="5" t="inlineStr">
        <is>
          <t>Operativer Cashflow</t>
        </is>
      </c>
      <c r="B78" s="5" t="inlineStr">
        <is>
          <t>Operating Cashflow in M</t>
        </is>
      </c>
      <c r="C78" t="n">
        <v>7440.0884</v>
      </c>
      <c r="D78" t="n">
        <v>6154.068</v>
      </c>
      <c r="E78" t="n">
        <v>5010.7316</v>
      </c>
      <c r="F78" t="n">
        <v>5469.844800000001</v>
      </c>
      <c r="G78" t="n">
        <v>6618.524</v>
      </c>
      <c r="H78" t="n">
        <v>7817.040000000001</v>
      </c>
      <c r="I78" t="n">
        <v>6131.466</v>
      </c>
      <c r="J78" t="n">
        <v>4963.728</v>
      </c>
      <c r="K78" t="n">
        <v>5430.816</v>
      </c>
      <c r="L78" t="n">
        <v>4149.233999999999</v>
      </c>
      <c r="M78" t="n">
        <v>3279.27</v>
      </c>
      <c r="N78" t="n">
        <v>7951.95</v>
      </c>
      <c r="O78" t="n">
        <v>6326.055</v>
      </c>
    </row>
    <row r="79">
      <c r="A79" s="5" t="inlineStr">
        <is>
          <t>Aktienrückkauf</t>
        </is>
      </c>
      <c r="B79" s="5" t="inlineStr">
        <is>
          <t>Share Buyback in M</t>
        </is>
      </c>
      <c r="C79" t="n">
        <v>-0.1999999999999886</v>
      </c>
      <c r="D79" t="n">
        <v>-0.2799999999999727</v>
      </c>
      <c r="E79" t="n">
        <v>-0.2599999999999909</v>
      </c>
      <c r="F79" t="n">
        <v>-0.32000000000005</v>
      </c>
      <c r="G79" t="n">
        <v>-0.09999999999996589</v>
      </c>
      <c r="H79" t="n">
        <v>-1</v>
      </c>
      <c r="I79" t="n">
        <v>-1.100000000000023</v>
      </c>
      <c r="J79" t="n">
        <v>-0.3000000000000114</v>
      </c>
      <c r="K79" t="n">
        <v>-1.699999999999989</v>
      </c>
      <c r="L79" t="n">
        <v>-1.699999999999989</v>
      </c>
      <c r="M79" t="n">
        <v>-1.100000000000023</v>
      </c>
      <c r="N79" t="n">
        <v>-2.399999999999977</v>
      </c>
      <c r="O79" t="n">
        <v>0</v>
      </c>
    </row>
    <row r="80">
      <c r="A80" s="5" t="inlineStr">
        <is>
          <t>Umsatzwachstum 1J in %</t>
        </is>
      </c>
      <c r="B80" s="5" t="inlineStr">
        <is>
          <t>Revenue Growth 1Y in %</t>
        </is>
      </c>
      <c r="C80" t="n">
        <v>-22.25</v>
      </c>
      <c r="D80" t="n">
        <v>-2.04</v>
      </c>
      <c r="E80" t="n">
        <v>11.22</v>
      </c>
      <c r="F80" t="n">
        <v>1.79</v>
      </c>
      <c r="G80" t="n">
        <v>-1.86</v>
      </c>
      <c r="H80" t="n">
        <v>-5.05</v>
      </c>
      <c r="I80" t="n">
        <v>2.61</v>
      </c>
      <c r="J80" t="n">
        <v>6.62</v>
      </c>
      <c r="K80" t="n">
        <v>2.6</v>
      </c>
      <c r="L80" t="n">
        <v>3.94</v>
      </c>
      <c r="M80" t="n">
        <v>14.82</v>
      </c>
      <c r="N80" t="n">
        <v>7.4</v>
      </c>
      <c r="O80" t="inlineStr">
        <is>
          <t>-</t>
        </is>
      </c>
    </row>
    <row r="81">
      <c r="A81" s="5" t="inlineStr">
        <is>
          <t>Umsatzwachstum 3J in %</t>
        </is>
      </c>
      <c r="B81" s="5" t="inlineStr">
        <is>
          <t>Revenue Growth 3Y in %</t>
        </is>
      </c>
      <c r="C81" t="n">
        <v>-4.36</v>
      </c>
      <c r="D81" t="n">
        <v>3.66</v>
      </c>
      <c r="E81" t="n">
        <v>3.72</v>
      </c>
      <c r="F81" t="n">
        <v>-1.71</v>
      </c>
      <c r="G81" t="n">
        <v>-1.43</v>
      </c>
      <c r="H81" t="n">
        <v>1.39</v>
      </c>
      <c r="I81" t="n">
        <v>3.94</v>
      </c>
      <c r="J81" t="n">
        <v>4.39</v>
      </c>
      <c r="K81" t="n">
        <v>7.12</v>
      </c>
      <c r="L81" t="n">
        <v>8.720000000000001</v>
      </c>
      <c r="M81" t="n">
        <v>7.41</v>
      </c>
      <c r="N81" t="inlineStr">
        <is>
          <t>-</t>
        </is>
      </c>
      <c r="O81" t="inlineStr">
        <is>
          <t>-</t>
        </is>
      </c>
    </row>
    <row r="82">
      <c r="A82" s="5" t="inlineStr">
        <is>
          <t>Umsatzwachstum 5J in %</t>
        </is>
      </c>
      <c r="B82" s="5" t="inlineStr">
        <is>
          <t>Revenue Growth 5Y in %</t>
        </is>
      </c>
      <c r="C82" t="n">
        <v>-2.63</v>
      </c>
      <c r="D82" t="n">
        <v>0.8100000000000001</v>
      </c>
      <c r="E82" t="n">
        <v>1.74</v>
      </c>
      <c r="F82" t="n">
        <v>0.82</v>
      </c>
      <c r="G82" t="n">
        <v>0.98</v>
      </c>
      <c r="H82" t="n">
        <v>2.14</v>
      </c>
      <c r="I82" t="n">
        <v>6.12</v>
      </c>
      <c r="J82" t="n">
        <v>7.08</v>
      </c>
      <c r="K82" t="n">
        <v>5.75</v>
      </c>
      <c r="L82" t="inlineStr">
        <is>
          <t>-</t>
        </is>
      </c>
      <c r="M82" t="inlineStr">
        <is>
          <t>-</t>
        </is>
      </c>
      <c r="N82" t="inlineStr">
        <is>
          <t>-</t>
        </is>
      </c>
      <c r="O82" t="inlineStr">
        <is>
          <t>-</t>
        </is>
      </c>
    </row>
    <row r="83">
      <c r="A83" s="5" t="inlineStr">
        <is>
          <t>Umsatzwachstum 10J in %</t>
        </is>
      </c>
      <c r="B83" s="5" t="inlineStr">
        <is>
          <t>Revenue Growth 10Y in %</t>
        </is>
      </c>
      <c r="C83" t="n">
        <v>-0.24</v>
      </c>
      <c r="D83" t="n">
        <v>3.46</v>
      </c>
      <c r="E83" t="n">
        <v>4.41</v>
      </c>
      <c r="F83" t="n">
        <v>3.29</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-18.77</v>
      </c>
      <c r="D84" t="n">
        <v>-51.4</v>
      </c>
      <c r="E84" t="n">
        <v>120.08</v>
      </c>
      <c r="F84" t="n">
        <v>5.28</v>
      </c>
      <c r="G84" t="n">
        <v>5.67</v>
      </c>
      <c r="H84" t="n">
        <v>-34.72</v>
      </c>
      <c r="I84" t="n">
        <v>38.97</v>
      </c>
      <c r="J84" t="n">
        <v>-33.14</v>
      </c>
      <c r="K84" t="n">
        <v>23.81</v>
      </c>
      <c r="L84" t="n">
        <v>15.03</v>
      </c>
      <c r="M84" t="n">
        <v>0.37</v>
      </c>
      <c r="N84" t="n">
        <v>-84.45999999999999</v>
      </c>
      <c r="O84" t="inlineStr">
        <is>
          <t>-</t>
        </is>
      </c>
    </row>
    <row r="85">
      <c r="A85" s="5" t="inlineStr">
        <is>
          <t>Gewinnwachstum 3J in %</t>
        </is>
      </c>
      <c r="B85" s="5" t="inlineStr">
        <is>
          <t>Earnings Growth 3Y in %</t>
        </is>
      </c>
      <c r="C85" t="n">
        <v>16.64</v>
      </c>
      <c r="D85" t="n">
        <v>24.65</v>
      </c>
      <c r="E85" t="n">
        <v>43.68</v>
      </c>
      <c r="F85" t="n">
        <v>-7.92</v>
      </c>
      <c r="G85" t="n">
        <v>3.31</v>
      </c>
      <c r="H85" t="n">
        <v>-9.630000000000001</v>
      </c>
      <c r="I85" t="n">
        <v>9.880000000000001</v>
      </c>
      <c r="J85" t="n">
        <v>1.9</v>
      </c>
      <c r="K85" t="n">
        <v>13.07</v>
      </c>
      <c r="L85" t="n">
        <v>-23.02</v>
      </c>
      <c r="M85" t="n">
        <v>-28.03</v>
      </c>
      <c r="N85" t="inlineStr">
        <is>
          <t>-</t>
        </is>
      </c>
      <c r="O85" t="inlineStr">
        <is>
          <t>-</t>
        </is>
      </c>
    </row>
    <row r="86">
      <c r="A86" s="5" t="inlineStr">
        <is>
          <t>Gewinnwachstum 5J in %</t>
        </is>
      </c>
      <c r="B86" s="5" t="inlineStr">
        <is>
          <t>Earnings Growth 5Y in %</t>
        </is>
      </c>
      <c r="C86" t="n">
        <v>12.17</v>
      </c>
      <c r="D86" t="n">
        <v>8.98</v>
      </c>
      <c r="E86" t="n">
        <v>27.06</v>
      </c>
      <c r="F86" t="n">
        <v>-3.59</v>
      </c>
      <c r="G86" t="n">
        <v>0.12</v>
      </c>
      <c r="H86" t="n">
        <v>1.99</v>
      </c>
      <c r="I86" t="n">
        <v>9.01</v>
      </c>
      <c r="J86" t="n">
        <v>-15.68</v>
      </c>
      <c r="K86" t="n">
        <v>-9.050000000000001</v>
      </c>
      <c r="L86" t="inlineStr">
        <is>
          <t>-</t>
        </is>
      </c>
      <c r="M86" t="inlineStr">
        <is>
          <t>-</t>
        </is>
      </c>
      <c r="N86" t="inlineStr">
        <is>
          <t>-</t>
        </is>
      </c>
      <c r="O86" t="inlineStr">
        <is>
          <t>-</t>
        </is>
      </c>
    </row>
    <row r="87">
      <c r="A87" s="5" t="inlineStr">
        <is>
          <t>Gewinnwachstum 10J in %</t>
        </is>
      </c>
      <c r="B87" s="5" t="inlineStr">
        <is>
          <t>Earnings Growth 10Y in %</t>
        </is>
      </c>
      <c r="C87" t="n">
        <v>7.08</v>
      </c>
      <c r="D87" t="n">
        <v>9</v>
      </c>
      <c r="E87" t="n">
        <v>5.69</v>
      </c>
      <c r="F87" t="n">
        <v>-6.32</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2.37</v>
      </c>
      <c r="D88" t="n">
        <v>2.53</v>
      </c>
      <c r="E88" t="n">
        <v>0.4</v>
      </c>
      <c r="F88" t="n">
        <v>-5.29</v>
      </c>
      <c r="G88" t="n">
        <v>151.67</v>
      </c>
      <c r="H88" t="n">
        <v>10.95</v>
      </c>
      <c r="I88" t="n">
        <v>1.71</v>
      </c>
      <c r="J88" t="n">
        <v>-1.05</v>
      </c>
      <c r="K88" t="n">
        <v>-1.28</v>
      </c>
      <c r="L88" t="inlineStr">
        <is>
          <t>-</t>
        </is>
      </c>
      <c r="M88" t="inlineStr">
        <is>
          <t>-</t>
        </is>
      </c>
      <c r="N88" t="inlineStr">
        <is>
          <t>-</t>
        </is>
      </c>
      <c r="O88" t="inlineStr">
        <is>
          <t>-</t>
        </is>
      </c>
    </row>
    <row r="89">
      <c r="A89" s="5" t="inlineStr">
        <is>
          <t>EBIT-Wachstum 1J in %</t>
        </is>
      </c>
      <c r="B89" s="5" t="inlineStr">
        <is>
          <t>EBIT Growth 1Y in %</t>
        </is>
      </c>
      <c r="C89" t="n">
        <v>-34.01</v>
      </c>
      <c r="D89" t="n">
        <v>-26.71</v>
      </c>
      <c r="E89" t="n">
        <v>74.16</v>
      </c>
      <c r="F89" t="n">
        <v>-1.78</v>
      </c>
      <c r="G89" t="n">
        <v>4.34</v>
      </c>
      <c r="H89" t="n">
        <v>-23.44</v>
      </c>
      <c r="I89" t="n">
        <v>21.3</v>
      </c>
      <c r="J89" t="n">
        <v>-7.17</v>
      </c>
      <c r="K89" t="n">
        <v>0.48</v>
      </c>
      <c r="L89" t="n">
        <v>1.73</v>
      </c>
      <c r="M89" t="n">
        <v>31.56</v>
      </c>
      <c r="N89" t="n">
        <v>26.68</v>
      </c>
      <c r="O89" t="inlineStr">
        <is>
          <t>-</t>
        </is>
      </c>
    </row>
    <row r="90">
      <c r="A90" s="5" t="inlineStr">
        <is>
          <t>EBIT-Wachstum 3J in %</t>
        </is>
      </c>
      <c r="B90" s="5" t="inlineStr">
        <is>
          <t>EBIT Growth 3Y in %</t>
        </is>
      </c>
      <c r="C90" t="n">
        <v>4.48</v>
      </c>
      <c r="D90" t="n">
        <v>15.22</v>
      </c>
      <c r="E90" t="n">
        <v>25.57</v>
      </c>
      <c r="F90" t="n">
        <v>-6.96</v>
      </c>
      <c r="G90" t="n">
        <v>0.73</v>
      </c>
      <c r="H90" t="n">
        <v>-3.1</v>
      </c>
      <c r="I90" t="n">
        <v>4.87</v>
      </c>
      <c r="J90" t="n">
        <v>-1.65</v>
      </c>
      <c r="K90" t="n">
        <v>11.26</v>
      </c>
      <c r="L90" t="n">
        <v>19.99</v>
      </c>
      <c r="M90" t="n">
        <v>19.41</v>
      </c>
      <c r="N90" t="inlineStr">
        <is>
          <t>-</t>
        </is>
      </c>
      <c r="O90" t="inlineStr">
        <is>
          <t>-</t>
        </is>
      </c>
    </row>
    <row r="91">
      <c r="A91" s="5" t="inlineStr">
        <is>
          <t>EBIT-Wachstum 5J in %</t>
        </is>
      </c>
      <c r="B91" s="5" t="inlineStr">
        <is>
          <t>EBIT Growth 5Y in %</t>
        </is>
      </c>
      <c r="C91" t="n">
        <v>3.2</v>
      </c>
      <c r="D91" t="n">
        <v>5.31</v>
      </c>
      <c r="E91" t="n">
        <v>14.92</v>
      </c>
      <c r="F91" t="n">
        <v>-1.35</v>
      </c>
      <c r="G91" t="n">
        <v>-0.9</v>
      </c>
      <c r="H91" t="n">
        <v>-1.42</v>
      </c>
      <c r="I91" t="n">
        <v>9.58</v>
      </c>
      <c r="J91" t="n">
        <v>10.66</v>
      </c>
      <c r="K91" t="n">
        <v>12.09</v>
      </c>
      <c r="L91" t="inlineStr">
        <is>
          <t>-</t>
        </is>
      </c>
      <c r="M91" t="inlineStr">
        <is>
          <t>-</t>
        </is>
      </c>
      <c r="N91" t="inlineStr">
        <is>
          <t>-</t>
        </is>
      </c>
      <c r="O91" t="inlineStr">
        <is>
          <t>-</t>
        </is>
      </c>
    </row>
    <row r="92">
      <c r="A92" s="5" t="inlineStr">
        <is>
          <t>EBIT-Wachstum 10J in %</t>
        </is>
      </c>
      <c r="B92" s="5" t="inlineStr">
        <is>
          <t>EBIT Growth 10Y in %</t>
        </is>
      </c>
      <c r="C92" t="n">
        <v>0.89</v>
      </c>
      <c r="D92" t="n">
        <v>7.45</v>
      </c>
      <c r="E92" t="n">
        <v>12.79</v>
      </c>
      <c r="F92" t="n">
        <v>5.37</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20.84</v>
      </c>
      <c r="D93" t="n">
        <v>22.73</v>
      </c>
      <c r="E93" t="n">
        <v>-8.449999999999999</v>
      </c>
      <c r="F93" t="n">
        <v>-17.42</v>
      </c>
      <c r="G93" t="n">
        <v>-15.35</v>
      </c>
      <c r="H93" t="n">
        <v>27.17</v>
      </c>
      <c r="I93" t="n">
        <v>23.18</v>
      </c>
      <c r="J93" t="n">
        <v>-8.67</v>
      </c>
      <c r="K93" t="n">
        <v>30.32</v>
      </c>
      <c r="L93" t="n">
        <v>25.98</v>
      </c>
      <c r="M93" t="n">
        <v>-58.88</v>
      </c>
      <c r="N93" t="n">
        <v>24.92</v>
      </c>
      <c r="O93" t="inlineStr">
        <is>
          <t>-</t>
        </is>
      </c>
    </row>
    <row r="94">
      <c r="A94" s="5" t="inlineStr">
        <is>
          <t>Op.Cashflow Wachstum 3J in %</t>
        </is>
      </c>
      <c r="B94" s="5" t="inlineStr">
        <is>
          <t>Op.Cashflow Wachstum 3Y in %</t>
        </is>
      </c>
      <c r="C94" t="n">
        <v>11.71</v>
      </c>
      <c r="D94" t="n">
        <v>-1.05</v>
      </c>
      <c r="E94" t="n">
        <v>-13.74</v>
      </c>
      <c r="F94" t="n">
        <v>-1.87</v>
      </c>
      <c r="G94" t="n">
        <v>11.67</v>
      </c>
      <c r="H94" t="n">
        <v>13.89</v>
      </c>
      <c r="I94" t="n">
        <v>14.94</v>
      </c>
      <c r="J94" t="n">
        <v>15.88</v>
      </c>
      <c r="K94" t="n">
        <v>-0.86</v>
      </c>
      <c r="L94" t="n">
        <v>-2.66</v>
      </c>
      <c r="M94" t="n">
        <v>-11.32</v>
      </c>
      <c r="N94" t="inlineStr">
        <is>
          <t>-</t>
        </is>
      </c>
      <c r="O94" t="inlineStr">
        <is>
          <t>-</t>
        </is>
      </c>
    </row>
    <row r="95">
      <c r="A95" s="5" t="inlineStr">
        <is>
          <t>Op.Cashflow Wachstum 5J in %</t>
        </is>
      </c>
      <c r="B95" s="5" t="inlineStr">
        <is>
          <t>Op.Cashflow Wachstum 5Y in %</t>
        </is>
      </c>
      <c r="C95" t="n">
        <v>0.47</v>
      </c>
      <c r="D95" t="n">
        <v>1.74</v>
      </c>
      <c r="E95" t="n">
        <v>1.83</v>
      </c>
      <c r="F95" t="n">
        <v>1.78</v>
      </c>
      <c r="G95" t="n">
        <v>11.33</v>
      </c>
      <c r="H95" t="n">
        <v>19.6</v>
      </c>
      <c r="I95" t="n">
        <v>2.39</v>
      </c>
      <c r="J95" t="n">
        <v>2.73</v>
      </c>
      <c r="K95" t="n">
        <v>4.47</v>
      </c>
      <c r="L95" t="inlineStr">
        <is>
          <t>-</t>
        </is>
      </c>
      <c r="M95" t="inlineStr">
        <is>
          <t>-</t>
        </is>
      </c>
      <c r="N95" t="inlineStr">
        <is>
          <t>-</t>
        </is>
      </c>
      <c r="O95" t="inlineStr">
        <is>
          <t>-</t>
        </is>
      </c>
    </row>
    <row r="96">
      <c r="A96" s="5" t="inlineStr">
        <is>
          <t>Op.Cashflow Wachstum 10J in %</t>
        </is>
      </c>
      <c r="B96" s="5" t="inlineStr">
        <is>
          <t>Op.Cashflow Wachstum 10Y in %</t>
        </is>
      </c>
      <c r="C96" t="n">
        <v>10.03</v>
      </c>
      <c r="D96" t="n">
        <v>2.06</v>
      </c>
      <c r="E96" t="n">
        <v>2.28</v>
      </c>
      <c r="F96" t="n">
        <v>3.12</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1782</v>
      </c>
      <c r="D97" t="n">
        <v>1000</v>
      </c>
      <c r="E97" t="n">
        <v>1164</v>
      </c>
      <c r="F97" t="n">
        <v>762</v>
      </c>
      <c r="G97" t="n">
        <v>845</v>
      </c>
      <c r="H97" t="n">
        <v>656</v>
      </c>
      <c r="I97" t="n">
        <v>733.5</v>
      </c>
      <c r="J97" t="n">
        <v>488.8</v>
      </c>
      <c r="K97" t="n">
        <v>697.7</v>
      </c>
      <c r="L97" t="n">
        <v>516.4</v>
      </c>
      <c r="M97" t="n">
        <v>241.6</v>
      </c>
      <c r="N97" t="n">
        <v>267.5</v>
      </c>
      <c r="O97" t="n">
        <v>154.1</v>
      </c>
      <c r="P97" t="n">
        <v>154.1</v>
      </c>
    </row>
  </sheetData>
  <pageMargins bottom="1" footer="0.5" header="0.5" left="0.75" right="0.75" top="1"/>
</worksheet>
</file>

<file path=xl/worksheets/sheet9.xml><?xml version="1.0" encoding="utf-8"?>
<worksheet xmlns="http://schemas.openxmlformats.org/spreadsheetml/2006/main">
  <sheetPr>
    <outlinePr summaryBelow="1" summaryRight="1"/>
    <pageSetUpPr/>
  </sheetPr>
  <dimension ref="A1:L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AUTO TRADER GRP PLCLS001 </t>
        </is>
      </c>
      <c r="B1" s="2" t="inlineStr">
        <is>
          <t>WKN: A14PY2  ISIN: GB00BVYVFW23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+44-161-669-9888</t>
        </is>
      </c>
      <c r="G4" t="inlineStr">
        <is>
          <t>04.06.2020</t>
        </is>
      </c>
      <c r="H4" t="inlineStr">
        <is>
          <t>Preliminary Results</t>
        </is>
      </c>
      <c r="J4" t="inlineStr">
        <is>
          <t>Blackrock Inc.</t>
        </is>
      </c>
      <c r="L4" t="inlineStr">
        <is>
          <t>10,01%</t>
        </is>
      </c>
    </row>
    <row r="5">
      <c r="A5" s="5" t="inlineStr">
        <is>
          <t>Ticker</t>
        </is>
      </c>
      <c r="B5" t="inlineStr">
        <is>
          <t>2UA</t>
        </is>
      </c>
      <c r="C5" s="5" t="inlineStr">
        <is>
          <t>Fax</t>
        </is>
      </c>
      <c r="D5" s="5" t="inlineStr"/>
      <c r="E5" t="inlineStr">
        <is>
          <t>-</t>
        </is>
      </c>
      <c r="J5" t="inlineStr">
        <is>
          <t>Kayne Anderson Rudnick Investment Management LLC</t>
        </is>
      </c>
      <c r="L5" t="inlineStr">
        <is>
          <t>8,03%</t>
        </is>
      </c>
    </row>
    <row r="6">
      <c r="A6" s="5" t="inlineStr">
        <is>
          <t>Gelistet Seit / Listed Since</t>
        </is>
      </c>
      <c r="B6" t="inlineStr">
        <is>
          <t>-</t>
        </is>
      </c>
      <c r="C6" s="5" t="inlineStr">
        <is>
          <t>Internet</t>
        </is>
      </c>
      <c r="D6" s="5" t="inlineStr"/>
      <c r="E6" t="inlineStr">
        <is>
          <t>http://about-us.autotrader.co.uk/</t>
        </is>
      </c>
      <c r="J6" t="inlineStr">
        <is>
          <t>Baillie Gifford &amp; Co.</t>
        </is>
      </c>
      <c r="L6" t="inlineStr">
        <is>
          <t>5,01%</t>
        </is>
      </c>
    </row>
    <row r="7">
      <c r="A7" s="5" t="inlineStr">
        <is>
          <t>Nominalwert / Nominal Value</t>
        </is>
      </c>
      <c r="B7" t="inlineStr">
        <is>
          <t>0,01</t>
        </is>
      </c>
      <c r="C7" s="5" t="inlineStr">
        <is>
          <t>E-Mail</t>
        </is>
      </c>
      <c r="D7" s="5" t="inlineStr"/>
      <c r="E7" t="inlineStr">
        <is>
          <t>manchester.reception@autotrader.co.uk</t>
        </is>
      </c>
      <c r="J7" t="inlineStr">
        <is>
          <t>Freefloat</t>
        </is>
      </c>
      <c r="L7" t="inlineStr">
        <is>
          <t>76,95%</t>
        </is>
      </c>
    </row>
    <row r="8">
      <c r="A8" s="5" t="inlineStr">
        <is>
          <t>Land / Country</t>
        </is>
      </c>
      <c r="B8" t="inlineStr">
        <is>
          <t>Großbritannien</t>
        </is>
      </c>
      <c r="C8" s="5" t="inlineStr">
        <is>
          <t>Inv. Relations E-Mail</t>
        </is>
      </c>
      <c r="D8" s="5" t="inlineStr"/>
      <c r="E8" t="inlineStr">
        <is>
          <t>Ir@autotrader.co.uk</t>
        </is>
      </c>
    </row>
    <row r="9">
      <c r="A9" s="5" t="inlineStr">
        <is>
          <t>Währung / Currency</t>
        </is>
      </c>
      <c r="B9" t="inlineStr">
        <is>
          <t>GBP</t>
        </is>
      </c>
      <c r="C9" s="5" t="inlineStr">
        <is>
          <t>Kontaktperson / Contact Person</t>
        </is>
      </c>
      <c r="D9" s="5" t="inlineStr"/>
      <c r="E9" t="inlineStr">
        <is>
          <t>-</t>
        </is>
      </c>
    </row>
    <row r="10">
      <c r="A10" s="5" t="inlineStr">
        <is>
          <t>Branche / Industry</t>
        </is>
      </c>
      <c r="B10" t="inlineStr">
        <is>
          <t>Internet Commerce</t>
        </is>
      </c>
      <c r="C10" s="5" t="inlineStr"/>
      <c r="D10" s="5" t="inlineStr"/>
    </row>
    <row r="11">
      <c r="A11" s="5" t="inlineStr">
        <is>
          <t>Sektor / Sector</t>
        </is>
      </c>
      <c r="B11" t="inlineStr">
        <is>
          <t>Information Technology</t>
        </is>
      </c>
    </row>
    <row r="12">
      <c r="A12" s="5" t="inlineStr">
        <is>
          <t>Typ / Genre</t>
        </is>
      </c>
      <c r="B12" t="inlineStr">
        <is>
          <t>Namensaktie</t>
        </is>
      </c>
    </row>
    <row r="13">
      <c r="A13" s="5" t="inlineStr">
        <is>
          <t>Adresse / Address</t>
        </is>
      </c>
      <c r="B13" t="inlineStr">
        <is>
          <t>Auto Trader Group Plc1 Tony Wilson Place  UK-Manchester M15 4FN</t>
        </is>
      </c>
    </row>
    <row r="14">
      <c r="A14" s="5" t="inlineStr">
        <is>
          <t>Management</t>
        </is>
      </c>
      <c r="B14" t="inlineStr">
        <is>
          <t>Trevor Mather, Nathan Coe, Catherine Faiers, Ian Plummer, Marc McNeill, Alison Ross, Chris Kelly, Richard Walker, Jamie Warner, Karolina Edwards-Smajda, Jason Biffin, Rebecca Clark, Darren Moon, Claire Baty</t>
        </is>
      </c>
    </row>
    <row r="15">
      <c r="A15" s="5" t="inlineStr">
        <is>
          <t>Aufsichtsrat / Board</t>
        </is>
      </c>
      <c r="B15" t="inlineStr">
        <is>
          <t>Ed Williams, Trevor Mather, Nathan Coe, Catherine Faiers, David Keens, Jill Easterbrook, Jeni Mundy, Sigga Sigurdadottir, Claire Baty</t>
        </is>
      </c>
    </row>
    <row r="16">
      <c r="A16" s="5" t="inlineStr">
        <is>
          <t>Beschreibung</t>
        </is>
      </c>
      <c r="B16" t="inlineStr">
        <is>
          <t>Auto Trader Group plc betreibt die größte digitale Plattform für den Zu- und Verkauf von Kraftfahrzeugen in Großbritannien und Irland. Über das Online-Portal autotrader.com können Nutzer ihre (Gebraucht-)Fahrzeuge anbieten bzw. einen Neuwagen erwerben. Außerdem wird die Site von vielen Automobilhändlern als Werbefläche genutzt. Copyright 2014 FINANCE BASE AG</t>
        </is>
      </c>
    </row>
    <row r="17">
      <c r="A17" s="5" t="inlineStr">
        <is>
          <t>Profile</t>
        </is>
      </c>
      <c r="B17" t="inlineStr">
        <is>
          <t>AutoTrader Group plc operates the largest digital platform for the supply and sale of motor vehicles in the UK and Ireland. can autotrader.com via the online portal users offer their (second-hand) vehicles or buy a new car. In addition, the site is used by many car dealers as advertising space.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GBP per  31.03</t>
        </is>
      </c>
      <c r="B19" s="5" t="inlineStr">
        <is>
          <t>Balance Sheet in M  GBP per  31.03</t>
        </is>
      </c>
      <c r="C19" s="5" t="n">
        <v>2019</v>
      </c>
      <c r="D19" s="5" t="n">
        <v>2018</v>
      </c>
      <c r="E19" s="5" t="n">
        <v>2017</v>
      </c>
      <c r="F19" s="5" t="n">
        <v>2016</v>
      </c>
      <c r="G19" s="5" t="n">
        <v>2015</v>
      </c>
      <c r="H19" s="5" t="n">
        <v>2014</v>
      </c>
      <c r="I19" s="5" t="inlineStr"/>
      <c r="J19" s="5" t="inlineStr"/>
      <c r="K19" s="5" t="inlineStr"/>
      <c r="L19" s="5" t="inlineStr"/>
    </row>
    <row r="20">
      <c r="A20" s="5" t="inlineStr">
        <is>
          <t>Umsatz</t>
        </is>
      </c>
      <c r="B20" s="5" t="inlineStr">
        <is>
          <t>Revenue</t>
        </is>
      </c>
      <c r="C20" t="n">
        <v>355.1</v>
      </c>
      <c r="D20" t="n">
        <v>330.1</v>
      </c>
      <c r="E20" t="n">
        <v>311.4</v>
      </c>
      <c r="F20" t="n">
        <v>281.6</v>
      </c>
      <c r="G20" t="n">
        <v>255.9</v>
      </c>
      <c r="H20" t="n">
        <v>237.7</v>
      </c>
    </row>
    <row r="21">
      <c r="A21" s="5" t="inlineStr">
        <is>
          <t>Operatives Ergebnis (EBIT)</t>
        </is>
      </c>
      <c r="B21" s="5" t="inlineStr">
        <is>
          <t>EBIT Earning Before Interest &amp; Tax</t>
        </is>
      </c>
      <c r="C21" t="n">
        <v>243.7</v>
      </c>
      <c r="D21" t="n">
        <v>220.6</v>
      </c>
      <c r="E21" t="n">
        <v>203.1</v>
      </c>
      <c r="F21" t="n">
        <v>169.6</v>
      </c>
      <c r="G21" t="n">
        <v>133.1</v>
      </c>
      <c r="H21" t="n">
        <v>98.7</v>
      </c>
    </row>
    <row r="22">
      <c r="A22" s="5" t="inlineStr">
        <is>
          <t>Finanzergebnis</t>
        </is>
      </c>
      <c r="B22" s="5" t="inlineStr">
        <is>
          <t>Financial Result</t>
        </is>
      </c>
      <c r="C22" t="n">
        <v>-1.5</v>
      </c>
      <c r="D22" t="n">
        <v>-9.800000000000001</v>
      </c>
      <c r="E22" t="n">
        <v>-9.699999999999999</v>
      </c>
      <c r="F22" t="n">
        <v>-14.6</v>
      </c>
      <c r="G22" t="n">
        <v>-122.2</v>
      </c>
      <c r="H22" t="n">
        <v>-95</v>
      </c>
    </row>
    <row r="23">
      <c r="A23" s="5" t="inlineStr">
        <is>
          <t>Ergebnis vor Steuer (EBT)</t>
        </is>
      </c>
      <c r="B23" s="5" t="inlineStr">
        <is>
          <t>EBT Earning Before Tax</t>
        </is>
      </c>
      <c r="C23" t="n">
        <v>242.2</v>
      </c>
      <c r="D23" t="n">
        <v>210.8</v>
      </c>
      <c r="E23" t="n">
        <v>193.4</v>
      </c>
      <c r="F23" t="n">
        <v>155</v>
      </c>
      <c r="G23" t="n">
        <v>10.9</v>
      </c>
      <c r="H23" t="n">
        <v>3.7</v>
      </c>
    </row>
    <row r="24">
      <c r="A24" s="5" t="inlineStr">
        <is>
          <t>Steuern auf Einkommen und Ertrag</t>
        </is>
      </c>
      <c r="B24" s="5" t="inlineStr">
        <is>
          <t>Taxes on income and earnings</t>
        </is>
      </c>
      <c r="C24" t="n">
        <v>44.5</v>
      </c>
      <c r="D24" t="n">
        <v>39.5</v>
      </c>
      <c r="E24" t="n">
        <v>38.7</v>
      </c>
      <c r="F24" t="n">
        <v>28.3</v>
      </c>
      <c r="G24" t="n">
        <v>2.4</v>
      </c>
      <c r="H24" t="n">
        <v>6.5</v>
      </c>
    </row>
    <row r="25">
      <c r="A25" s="5" t="inlineStr">
        <is>
          <t>Ergebnis nach Steuer</t>
        </is>
      </c>
      <c r="B25" s="5" t="inlineStr">
        <is>
          <t>Earnings after tax</t>
        </is>
      </c>
      <c r="C25" t="n">
        <v>197.7</v>
      </c>
      <c r="D25" t="n">
        <v>171.3</v>
      </c>
      <c r="E25" t="n">
        <v>154.7</v>
      </c>
      <c r="F25" t="n">
        <v>126.7</v>
      </c>
      <c r="G25" t="n">
        <v>8.5</v>
      </c>
      <c r="H25" t="n">
        <v>-2.8</v>
      </c>
    </row>
    <row r="26">
      <c r="A26" s="5" t="inlineStr">
        <is>
          <t>Jahresüberschuss/-fehlbetrag</t>
        </is>
      </c>
      <c r="B26" s="5" t="inlineStr">
        <is>
          <t>Net Profit</t>
        </is>
      </c>
      <c r="C26" t="n">
        <v>197.7</v>
      </c>
      <c r="D26" t="n">
        <v>171.3</v>
      </c>
      <c r="E26" t="n">
        <v>154.7</v>
      </c>
      <c r="F26" t="n">
        <v>126.7</v>
      </c>
      <c r="G26" t="n">
        <v>8.5</v>
      </c>
      <c r="H26" t="n">
        <v>-2.8</v>
      </c>
    </row>
    <row r="27">
      <c r="A27" s="5" t="inlineStr">
        <is>
          <t>Summe Umlaufvermögen</t>
        </is>
      </c>
      <c r="B27" s="5" t="inlineStr">
        <is>
          <t>Current Assets</t>
        </is>
      </c>
      <c r="C27" t="n">
        <v>62</v>
      </c>
      <c r="D27" t="n">
        <v>59.8</v>
      </c>
      <c r="E27" t="n">
        <v>58.7</v>
      </c>
      <c r="F27" t="n">
        <v>62.4</v>
      </c>
      <c r="G27" t="n">
        <v>71.40000000000001</v>
      </c>
      <c r="H27" t="n">
        <v>67.7</v>
      </c>
    </row>
    <row r="28">
      <c r="A28" s="5" t="inlineStr">
        <is>
          <t>Summe Anlagevermögen</t>
        </is>
      </c>
      <c r="B28" s="5" t="inlineStr">
        <is>
          <t>Fixed Assets</t>
        </is>
      </c>
      <c r="C28" t="n">
        <v>389.4</v>
      </c>
      <c r="D28" t="n">
        <v>340.9</v>
      </c>
      <c r="E28" t="n">
        <v>331.8</v>
      </c>
      <c r="F28" t="n">
        <v>335.1</v>
      </c>
      <c r="G28" t="n">
        <v>343.1</v>
      </c>
      <c r="H28" t="n">
        <v>347.5</v>
      </c>
    </row>
    <row r="29">
      <c r="A29" s="5" t="inlineStr">
        <is>
          <t>Summe Aktiva</t>
        </is>
      </c>
      <c r="B29" s="5" t="inlineStr">
        <is>
          <t>Total Assets</t>
        </is>
      </c>
      <c r="C29" t="n">
        <v>451.4</v>
      </c>
      <c r="D29" t="n">
        <v>400.7</v>
      </c>
      <c r="E29" t="n">
        <v>390.5</v>
      </c>
      <c r="F29" t="n">
        <v>397.5</v>
      </c>
      <c r="G29" t="n">
        <v>414.5</v>
      </c>
      <c r="H29" t="n">
        <v>415.2</v>
      </c>
    </row>
    <row r="30">
      <c r="A30" s="5" t="inlineStr">
        <is>
          <t>Summe kurzfristiges Fremdkapital</t>
        </is>
      </c>
      <c r="B30" s="5" t="inlineStr">
        <is>
          <t>Short-Term Debt</t>
        </is>
      </c>
      <c r="C30" t="n">
        <v>66.3</v>
      </c>
      <c r="D30" t="n">
        <v>53.5</v>
      </c>
      <c r="E30" t="n">
        <v>52.8</v>
      </c>
      <c r="F30" t="n">
        <v>52</v>
      </c>
      <c r="G30" t="n">
        <v>47</v>
      </c>
      <c r="H30" t="n">
        <v>53.2</v>
      </c>
    </row>
    <row r="31">
      <c r="A31" s="5" t="inlineStr">
        <is>
          <t>Summe langfristiges Fremdkapital</t>
        </is>
      </c>
      <c r="B31" s="5" t="inlineStr">
        <is>
          <t>Long-Term Debt</t>
        </is>
      </c>
      <c r="C31" t="n">
        <v>326.1</v>
      </c>
      <c r="D31" t="n">
        <v>342.6</v>
      </c>
      <c r="E31" t="n">
        <v>359.1</v>
      </c>
      <c r="F31" t="n">
        <v>397</v>
      </c>
      <c r="G31" t="n">
        <v>543.6</v>
      </c>
      <c r="H31" t="n">
        <v>1113</v>
      </c>
    </row>
    <row r="32">
      <c r="A32" s="5" t="inlineStr">
        <is>
          <t>Summe Fremdkapital</t>
        </is>
      </c>
      <c r="B32" s="5" t="inlineStr">
        <is>
          <t>Total Liabilities</t>
        </is>
      </c>
      <c r="C32" t="n">
        <v>392.4</v>
      </c>
      <c r="D32" t="n">
        <v>396.1</v>
      </c>
      <c r="E32" t="n">
        <v>411.9</v>
      </c>
      <c r="F32" t="n">
        <v>449</v>
      </c>
      <c r="G32" t="n">
        <v>590.6</v>
      </c>
      <c r="H32" t="n">
        <v>1166</v>
      </c>
    </row>
    <row r="33">
      <c r="A33" s="5" t="inlineStr">
        <is>
          <t>Minderheitenanteil</t>
        </is>
      </c>
      <c r="B33" s="5" t="inlineStr">
        <is>
          <t>Minority Share</t>
        </is>
      </c>
      <c r="C33" t="inlineStr">
        <is>
          <t>-</t>
        </is>
      </c>
      <c r="D33" t="inlineStr">
        <is>
          <t>-</t>
        </is>
      </c>
      <c r="E33" t="inlineStr">
        <is>
          <t>-</t>
        </is>
      </c>
      <c r="F33" t="inlineStr">
        <is>
          <t>-</t>
        </is>
      </c>
      <c r="G33" t="inlineStr">
        <is>
          <t>-</t>
        </is>
      </c>
      <c r="H33" t="inlineStr">
        <is>
          <t>-</t>
        </is>
      </c>
    </row>
    <row r="34">
      <c r="A34" s="5" t="inlineStr">
        <is>
          <t>Summe Eigenkapital</t>
        </is>
      </c>
      <c r="B34" s="5" t="inlineStr">
        <is>
          <t>Equity</t>
        </is>
      </c>
      <c r="C34" t="n">
        <v>59</v>
      </c>
      <c r="D34" t="n">
        <v>4.6</v>
      </c>
      <c r="E34" t="n">
        <v>-21.4</v>
      </c>
      <c r="F34" t="n">
        <v>-51.5</v>
      </c>
      <c r="G34" t="n">
        <v>-176.1</v>
      </c>
      <c r="H34" t="n">
        <v>-750.6</v>
      </c>
    </row>
    <row r="35">
      <c r="A35" s="5" t="inlineStr">
        <is>
          <t>Summe Passiva</t>
        </is>
      </c>
      <c r="B35" s="5" t="inlineStr">
        <is>
          <t>Liabilities &amp; Shareholder Equity</t>
        </is>
      </c>
      <c r="C35" t="n">
        <v>451.4</v>
      </c>
      <c r="D35" t="n">
        <v>400.7</v>
      </c>
      <c r="E35" t="n">
        <v>390.5</v>
      </c>
      <c r="F35" t="n">
        <v>397.5</v>
      </c>
      <c r="G35" t="n">
        <v>414.5</v>
      </c>
      <c r="H35" t="n">
        <v>415.2</v>
      </c>
    </row>
    <row r="36">
      <c r="A36" s="5" t="inlineStr">
        <is>
          <t>Mio.Aktien im Umlauf</t>
        </is>
      </c>
      <c r="B36" s="5" t="inlineStr">
        <is>
          <t>Million shares outstanding</t>
        </is>
      </c>
      <c r="C36" t="n">
        <v>933.2</v>
      </c>
      <c r="D36" t="n">
        <v>952.16</v>
      </c>
      <c r="E36" t="n">
        <v>978.97</v>
      </c>
      <c r="F36" t="n">
        <v>1001</v>
      </c>
      <c r="G36" t="n">
        <v>1000</v>
      </c>
      <c r="H36" t="inlineStr">
        <is>
          <t>-</t>
        </is>
      </c>
    </row>
    <row r="37">
      <c r="A37" s="5" t="inlineStr">
        <is>
          <t>Gezeichnetes Kapital (in Mio.)</t>
        </is>
      </c>
      <c r="B37" s="5" t="inlineStr">
        <is>
          <t>Subscribed Capital in M</t>
        </is>
      </c>
      <c r="C37" t="n">
        <v>9.300000000000001</v>
      </c>
      <c r="D37" t="n">
        <v>9.5</v>
      </c>
      <c r="E37" t="n">
        <v>9.800000000000001</v>
      </c>
      <c r="F37" t="n">
        <v>10</v>
      </c>
      <c r="G37" t="n">
        <v>1500</v>
      </c>
      <c r="H37" t="inlineStr">
        <is>
          <t>-</t>
        </is>
      </c>
    </row>
    <row r="38">
      <c r="A38" s="5" t="inlineStr">
        <is>
          <t>Ergebnis je Aktie (brutto)</t>
        </is>
      </c>
      <c r="B38" s="5" t="inlineStr">
        <is>
          <t>Earnings per share</t>
        </is>
      </c>
      <c r="C38" t="n">
        <v>0.26</v>
      </c>
      <c r="D38" t="n">
        <v>0.22</v>
      </c>
      <c r="E38" t="n">
        <v>0.2</v>
      </c>
      <c r="F38" t="n">
        <v>0.15</v>
      </c>
      <c r="G38" t="n">
        <v>0.01</v>
      </c>
      <c r="H38" t="inlineStr">
        <is>
          <t>-</t>
        </is>
      </c>
    </row>
    <row r="39">
      <c r="A39" s="5" t="inlineStr">
        <is>
          <t>Ergebnis je Aktie (unverwässert)</t>
        </is>
      </c>
      <c r="B39" s="5" t="inlineStr">
        <is>
          <t>Basic Earnings per share</t>
        </is>
      </c>
      <c r="C39" t="n">
        <v>0.21</v>
      </c>
      <c r="D39" t="n">
        <v>0.18</v>
      </c>
      <c r="E39" t="n">
        <v>0.16</v>
      </c>
      <c r="F39" t="n">
        <v>0.13</v>
      </c>
      <c r="G39" t="n">
        <v>0.01</v>
      </c>
      <c r="H39" t="n">
        <v>0.011</v>
      </c>
    </row>
    <row r="40">
      <c r="A40" s="5" t="inlineStr">
        <is>
          <t>Ergebnis je Aktie (verwässert)</t>
        </is>
      </c>
      <c r="B40" s="5" t="inlineStr">
        <is>
          <t>Diluted Earnings per share</t>
        </is>
      </c>
      <c r="C40" t="n">
        <v>0.21</v>
      </c>
      <c r="D40" t="n">
        <v>0.18</v>
      </c>
      <c r="E40" t="n">
        <v>0.16</v>
      </c>
      <c r="F40" t="n">
        <v>0.13</v>
      </c>
      <c r="G40" t="n">
        <v>0.01</v>
      </c>
      <c r="H40" t="n">
        <v>0.011</v>
      </c>
    </row>
    <row r="41">
      <c r="A41" s="5" t="inlineStr">
        <is>
          <t>Dividende je Aktie</t>
        </is>
      </c>
      <c r="B41" s="5" t="inlineStr">
        <is>
          <t>Dividend per share</t>
        </is>
      </c>
      <c r="C41" t="n">
        <v>0.067</v>
      </c>
      <c r="D41" t="n">
        <v>0.059</v>
      </c>
      <c r="E41" t="n">
        <v>0.052</v>
      </c>
      <c r="F41" t="n">
        <v>0.015</v>
      </c>
      <c r="G41" t="inlineStr">
        <is>
          <t>-</t>
        </is>
      </c>
      <c r="H41" t="inlineStr">
        <is>
          <t>-</t>
        </is>
      </c>
    </row>
    <row r="42">
      <c r="A42" s="5" t="inlineStr">
        <is>
          <t>Dividendenausschüttung in Mio</t>
        </is>
      </c>
      <c r="B42" s="5" t="inlineStr">
        <is>
          <t>Dividend Payment in M</t>
        </is>
      </c>
      <c r="C42" t="n">
        <v>57.6</v>
      </c>
      <c r="D42" t="n">
        <v>52.2</v>
      </c>
      <c r="E42" t="n">
        <v>26.6</v>
      </c>
      <c r="F42" t="n">
        <v>5</v>
      </c>
      <c r="G42" t="inlineStr">
        <is>
          <t>-</t>
        </is>
      </c>
      <c r="H42" t="inlineStr">
        <is>
          <t>-</t>
        </is>
      </c>
    </row>
    <row r="43">
      <c r="A43" s="5" t="inlineStr">
        <is>
          <t>Umsatz</t>
        </is>
      </c>
      <c r="B43" s="5" t="inlineStr">
        <is>
          <t>Revenue</t>
        </is>
      </c>
      <c r="C43" t="n">
        <v>0.38</v>
      </c>
      <c r="D43" t="n">
        <v>0.35</v>
      </c>
      <c r="E43" t="n">
        <v>0.32</v>
      </c>
      <c r="F43" t="n">
        <v>0.28</v>
      </c>
      <c r="G43" t="n">
        <v>0.26</v>
      </c>
      <c r="H43" t="inlineStr">
        <is>
          <t>-</t>
        </is>
      </c>
    </row>
    <row r="44">
      <c r="A44" s="5" t="inlineStr">
        <is>
          <t>Buchwert je Aktie</t>
        </is>
      </c>
      <c r="B44" s="5" t="inlineStr">
        <is>
          <t>Book value per share</t>
        </is>
      </c>
      <c r="C44" t="n">
        <v>0.06</v>
      </c>
      <c r="D44" t="inlineStr">
        <is>
          <t>-</t>
        </is>
      </c>
      <c r="E44" t="n">
        <v>-0.02</v>
      </c>
      <c r="F44" t="n">
        <v>-0.05</v>
      </c>
      <c r="G44" t="n">
        <v>-0.18</v>
      </c>
      <c r="H44" t="inlineStr">
        <is>
          <t>-</t>
        </is>
      </c>
    </row>
    <row r="45">
      <c r="A45" s="5" t="inlineStr">
        <is>
          <t>Cashflow je Aktie</t>
        </is>
      </c>
      <c r="B45" s="5" t="inlineStr">
        <is>
          <t>Cashflow per share</t>
        </is>
      </c>
      <c r="C45" t="n">
        <v>0.23</v>
      </c>
      <c r="D45" t="n">
        <v>0.2</v>
      </c>
      <c r="E45" t="n">
        <v>0.18</v>
      </c>
      <c r="F45" t="n">
        <v>0.16</v>
      </c>
      <c r="G45" t="n">
        <v>0.14</v>
      </c>
      <c r="H45" t="inlineStr">
        <is>
          <t>-</t>
        </is>
      </c>
    </row>
    <row r="46">
      <c r="A46" s="5" t="inlineStr">
        <is>
          <t>Bilanzsumme je Aktie</t>
        </is>
      </c>
      <c r="B46" s="5" t="inlineStr">
        <is>
          <t>Total assets per share</t>
        </is>
      </c>
      <c r="C46" t="n">
        <v>0.48</v>
      </c>
      <c r="D46" t="n">
        <v>0.42</v>
      </c>
      <c r="E46" t="n">
        <v>0.4</v>
      </c>
      <c r="F46" t="n">
        <v>0.4</v>
      </c>
      <c r="G46" t="n">
        <v>0.41</v>
      </c>
      <c r="H46" t="inlineStr">
        <is>
          <t>-</t>
        </is>
      </c>
    </row>
    <row r="47">
      <c r="A47" s="5" t="inlineStr">
        <is>
          <t>Personal am Ende des Jahres</t>
        </is>
      </c>
      <c r="B47" s="5" t="inlineStr">
        <is>
          <t>Staff at the end of year</t>
        </is>
      </c>
      <c r="C47" t="n">
        <v>802</v>
      </c>
      <c r="D47" t="n">
        <v>822</v>
      </c>
      <c r="E47" t="n">
        <v>820</v>
      </c>
      <c r="F47" t="n">
        <v>854</v>
      </c>
      <c r="G47" t="n">
        <v>898</v>
      </c>
      <c r="H47" t="n">
        <v>979</v>
      </c>
    </row>
    <row r="48">
      <c r="A48" s="5" t="inlineStr">
        <is>
          <t>Personalaufwand in Mio. GBP</t>
        </is>
      </c>
      <c r="B48" s="5" t="inlineStr"/>
      <c r="C48" t="n">
        <v>56</v>
      </c>
      <c r="D48" t="n">
        <v>54.5</v>
      </c>
      <c r="E48" t="n">
        <v>53.6</v>
      </c>
      <c r="F48" t="n">
        <v>53.6</v>
      </c>
      <c r="G48" t="n">
        <v>58.4</v>
      </c>
      <c r="H48" t="n">
        <v>52.5</v>
      </c>
    </row>
    <row r="49">
      <c r="A49" s="5" t="inlineStr">
        <is>
          <t>Aufwand je Mitarbeiter in GBP</t>
        </is>
      </c>
      <c r="B49" s="5" t="inlineStr"/>
      <c r="C49" t="n">
        <v>69825</v>
      </c>
      <c r="D49" t="n">
        <v>66302</v>
      </c>
      <c r="E49" t="n">
        <v>65366</v>
      </c>
      <c r="F49" t="n">
        <v>62763</v>
      </c>
      <c r="G49" t="n">
        <v>65033</v>
      </c>
      <c r="H49" t="n">
        <v>53626</v>
      </c>
    </row>
    <row r="50">
      <c r="A50" s="5" t="inlineStr">
        <is>
          <t>Umsatz je Aktie</t>
        </is>
      </c>
      <c r="B50" s="5" t="inlineStr">
        <is>
          <t>Revenue per share</t>
        </is>
      </c>
      <c r="C50" t="n">
        <v>442768</v>
      </c>
      <c r="D50" t="n">
        <v>401582</v>
      </c>
      <c r="E50" t="n">
        <v>379756</v>
      </c>
      <c r="F50" t="n">
        <v>329742</v>
      </c>
      <c r="G50" t="n">
        <v>284967</v>
      </c>
      <c r="H50" t="n">
        <v>242799</v>
      </c>
    </row>
    <row r="51">
      <c r="A51" s="5" t="inlineStr">
        <is>
          <t>Bruttoergebnis je Mitarbeiter in GBP</t>
        </is>
      </c>
      <c r="B51" s="5" t="inlineStr"/>
      <c r="C51" t="inlineStr">
        <is>
          <t>-</t>
        </is>
      </c>
      <c r="D51" t="inlineStr">
        <is>
          <t>-</t>
        </is>
      </c>
      <c r="E51" t="inlineStr">
        <is>
          <t>-</t>
        </is>
      </c>
      <c r="F51" t="inlineStr">
        <is>
          <t>-</t>
        </is>
      </c>
      <c r="G51" t="inlineStr">
        <is>
          <t>-</t>
        </is>
      </c>
      <c r="H51" t="inlineStr">
        <is>
          <t>-</t>
        </is>
      </c>
    </row>
    <row r="52">
      <c r="A52" s="5" t="inlineStr">
        <is>
          <t>Gewinn je Mitarbeiter in GBP</t>
        </is>
      </c>
      <c r="B52" s="5" t="inlineStr"/>
      <c r="C52" t="n">
        <v>246509</v>
      </c>
      <c r="D52" t="n">
        <v>208394</v>
      </c>
      <c r="E52" t="n">
        <v>188659</v>
      </c>
      <c r="F52" t="n">
        <v>148361</v>
      </c>
      <c r="G52" t="n">
        <v>9465</v>
      </c>
      <c r="H52" t="n">
        <v>-2860</v>
      </c>
    </row>
    <row r="53">
      <c r="A53" s="5" t="inlineStr">
        <is>
          <t>KGV (Kurs/Gewinn)</t>
        </is>
      </c>
      <c r="B53" s="5" t="inlineStr">
        <is>
          <t>PE (price/earnings)</t>
        </is>
      </c>
      <c r="C53" t="n">
        <v>24.9</v>
      </c>
      <c r="D53" t="n">
        <v>19.7</v>
      </c>
      <c r="E53" t="n">
        <v>25.1</v>
      </c>
      <c r="F53" t="n">
        <v>30.8</v>
      </c>
      <c r="G53" t="n">
        <v>242.3</v>
      </c>
      <c r="H53" t="inlineStr">
        <is>
          <t>-</t>
        </is>
      </c>
    </row>
    <row r="54">
      <c r="A54" s="5" t="inlineStr">
        <is>
          <t>KUV (Kurs/Umsatz)</t>
        </is>
      </c>
      <c r="B54" s="5" t="inlineStr">
        <is>
          <t>PS (price/sales)</t>
        </is>
      </c>
      <c r="C54" t="n">
        <v>13.72</v>
      </c>
      <c r="D54" t="n">
        <v>10.1</v>
      </c>
      <c r="E54" t="n">
        <v>12.32</v>
      </c>
      <c r="F54" t="n">
        <v>13.86</v>
      </c>
      <c r="G54" t="n">
        <v>9.85</v>
      </c>
      <c r="H54" t="inlineStr">
        <is>
          <t>-</t>
        </is>
      </c>
    </row>
    <row r="55">
      <c r="A55" s="5" t="inlineStr">
        <is>
          <t>KBV (Kurs/Buchwert)</t>
        </is>
      </c>
      <c r="B55" s="5" t="inlineStr">
        <is>
          <t>PB (price/book value)</t>
        </is>
      </c>
      <c r="C55" t="n">
        <v>82.56</v>
      </c>
      <c r="D55" t="n">
        <v>724.47</v>
      </c>
      <c r="E55" t="n">
        <v>-179.33</v>
      </c>
      <c r="F55" t="n">
        <v>-75.81</v>
      </c>
      <c r="G55" t="n">
        <v>-14.31</v>
      </c>
      <c r="H55" t="inlineStr">
        <is>
          <t>-</t>
        </is>
      </c>
    </row>
    <row r="56">
      <c r="A56" s="5" t="inlineStr">
        <is>
          <t>KCV (Kurs/Cashflow)</t>
        </is>
      </c>
      <c r="B56" s="5" t="inlineStr">
        <is>
          <t>PC (price/cashflow)</t>
        </is>
      </c>
      <c r="C56" t="n">
        <v>22.85</v>
      </c>
      <c r="D56" t="n">
        <v>17.85</v>
      </c>
      <c r="E56" t="n">
        <v>21.55</v>
      </c>
      <c r="F56" t="n">
        <v>23.79</v>
      </c>
      <c r="G56" t="n">
        <v>17.99</v>
      </c>
      <c r="H56" t="inlineStr">
        <is>
          <t>-</t>
        </is>
      </c>
    </row>
    <row r="57">
      <c r="A57" s="5" t="inlineStr">
        <is>
          <t>Dividendenrendite in %</t>
        </is>
      </c>
      <c r="B57" s="5" t="inlineStr">
        <is>
          <t>Dividend Yield in %</t>
        </is>
      </c>
      <c r="C57" t="n">
        <v>1.28</v>
      </c>
      <c r="D57" t="n">
        <v>1.69</v>
      </c>
      <c r="E57" t="n">
        <v>1.33</v>
      </c>
      <c r="F57" t="n">
        <v>0.38</v>
      </c>
      <c r="G57" t="inlineStr">
        <is>
          <t>-</t>
        </is>
      </c>
      <c r="H57" t="inlineStr">
        <is>
          <t>-</t>
        </is>
      </c>
    </row>
    <row r="58">
      <c r="A58" s="5" t="inlineStr">
        <is>
          <t>Gewinnrendite in %</t>
        </is>
      </c>
      <c r="B58" s="5" t="inlineStr">
        <is>
          <t>Return on profit in %</t>
        </is>
      </c>
      <c r="C58" t="n">
        <v>4</v>
      </c>
      <c r="D58" t="n">
        <v>5.1</v>
      </c>
      <c r="E58" t="n">
        <v>4</v>
      </c>
      <c r="F58" t="n">
        <v>3.2</v>
      </c>
      <c r="G58" t="n">
        <v>0.4</v>
      </c>
      <c r="H58" t="inlineStr">
        <is>
          <t>-</t>
        </is>
      </c>
    </row>
    <row r="59">
      <c r="A59" s="5" t="inlineStr">
        <is>
          <t>Eigenkapitalrendite in %</t>
        </is>
      </c>
      <c r="B59" s="5" t="inlineStr">
        <is>
          <t>Return on Equity in %</t>
        </is>
      </c>
      <c r="C59" t="n">
        <v>335.08</v>
      </c>
      <c r="D59" t="n">
        <v>3724</v>
      </c>
      <c r="E59" t="n">
        <v>-722.9</v>
      </c>
      <c r="F59" t="n">
        <v>-246.02</v>
      </c>
      <c r="G59" t="n">
        <v>-4.83</v>
      </c>
      <c r="H59" t="n">
        <v>0.37</v>
      </c>
    </row>
    <row r="60">
      <c r="A60" s="5" t="inlineStr">
        <is>
          <t>Umsatzrendite in %</t>
        </is>
      </c>
      <c r="B60" s="5" t="inlineStr">
        <is>
          <t>Return on sales in %</t>
        </is>
      </c>
      <c r="C60" t="n">
        <v>55.67</v>
      </c>
      <c r="D60" t="n">
        <v>51.89</v>
      </c>
      <c r="E60" t="n">
        <v>49.68</v>
      </c>
      <c r="F60" t="n">
        <v>44.99</v>
      </c>
      <c r="G60" t="n">
        <v>3.32</v>
      </c>
      <c r="H60" t="n">
        <v>-1.18</v>
      </c>
    </row>
    <row r="61">
      <c r="A61" s="5" t="inlineStr">
        <is>
          <t>Gesamtkapitalrendite in %</t>
        </is>
      </c>
      <c r="B61" s="5" t="inlineStr">
        <is>
          <t>Total Return on Investment in %</t>
        </is>
      </c>
      <c r="C61" t="n">
        <v>46.06</v>
      </c>
      <c r="D61" t="n">
        <v>45.2</v>
      </c>
      <c r="E61" t="n">
        <v>42.1</v>
      </c>
      <c r="F61" t="n">
        <v>35.55</v>
      </c>
      <c r="G61" t="n">
        <v>31.56</v>
      </c>
      <c r="H61" t="n">
        <v>22.37</v>
      </c>
    </row>
    <row r="62">
      <c r="A62" s="5" t="inlineStr">
        <is>
          <t>Return on Investment in %</t>
        </is>
      </c>
      <c r="B62" s="5" t="inlineStr">
        <is>
          <t>Return on Investment in %</t>
        </is>
      </c>
      <c r="C62" t="n">
        <v>43.8</v>
      </c>
      <c r="D62" t="n">
        <v>42.75</v>
      </c>
      <c r="E62" t="n">
        <v>39.62</v>
      </c>
      <c r="F62" t="n">
        <v>31.87</v>
      </c>
      <c r="G62" t="n">
        <v>2.05</v>
      </c>
      <c r="H62" t="n">
        <v>-0.67</v>
      </c>
    </row>
    <row r="63">
      <c r="A63" s="5" t="inlineStr">
        <is>
          <t>Arbeitsintensität in %</t>
        </is>
      </c>
      <c r="B63" s="5" t="inlineStr">
        <is>
          <t>Work Intensity in %</t>
        </is>
      </c>
      <c r="C63" t="n">
        <v>13.74</v>
      </c>
      <c r="D63" t="n">
        <v>14.92</v>
      </c>
      <c r="E63" t="n">
        <v>15.03</v>
      </c>
      <c r="F63" t="n">
        <v>15.7</v>
      </c>
      <c r="G63" t="n">
        <v>17.23</v>
      </c>
      <c r="H63" t="n">
        <v>16.31</v>
      </c>
    </row>
    <row r="64">
      <c r="A64" s="5" t="inlineStr">
        <is>
          <t>Eigenkapitalquote in %</t>
        </is>
      </c>
      <c r="B64" s="5" t="inlineStr">
        <is>
          <t>Equity Ratio in %</t>
        </is>
      </c>
      <c r="C64" t="n">
        <v>13.07</v>
      </c>
      <c r="D64" t="n">
        <v>1.15</v>
      </c>
      <c r="E64" t="n">
        <v>-5.48</v>
      </c>
      <c r="F64" t="n">
        <v>-12.96</v>
      </c>
      <c r="G64" t="n">
        <v>-42.48</v>
      </c>
      <c r="H64" t="n">
        <v>-180.78</v>
      </c>
    </row>
    <row r="65">
      <c r="A65" s="5" t="inlineStr">
        <is>
          <t>Fremdkapitalquote in %</t>
        </is>
      </c>
      <c r="B65" s="5" t="inlineStr">
        <is>
          <t>Debt Ratio in %</t>
        </is>
      </c>
      <c r="C65" t="n">
        <v>86.93000000000001</v>
      </c>
      <c r="D65" t="n">
        <v>98.84999999999999</v>
      </c>
      <c r="E65" t="n">
        <v>105.48</v>
      </c>
      <c r="F65" t="n">
        <v>112.96</v>
      </c>
      <c r="G65" t="n">
        <v>142.48</v>
      </c>
      <c r="H65" t="n">
        <v>280.78</v>
      </c>
    </row>
    <row r="66">
      <c r="A66" s="5" t="inlineStr">
        <is>
          <t>Verschuldungsgrad in %</t>
        </is>
      </c>
      <c r="B66" s="5" t="inlineStr">
        <is>
          <t>Finance Gearing in %</t>
        </is>
      </c>
      <c r="C66" t="n">
        <v>665.08</v>
      </c>
      <c r="D66" t="n">
        <v>8611</v>
      </c>
      <c r="E66" t="n">
        <v>-1925</v>
      </c>
      <c r="F66" t="n">
        <v>-871.84</v>
      </c>
      <c r="G66" t="n">
        <v>-335.38</v>
      </c>
      <c r="H66" t="n">
        <v>-155.32</v>
      </c>
    </row>
    <row r="67">
      <c r="A67" s="5" t="inlineStr"/>
      <c r="B67" s="5" t="inlineStr"/>
    </row>
    <row r="68">
      <c r="A68" s="5" t="inlineStr">
        <is>
          <t>Kurzfristige Vermögensquote in %</t>
        </is>
      </c>
      <c r="B68" s="5" t="inlineStr">
        <is>
          <t>Current Assets Ratio in %</t>
        </is>
      </c>
      <c r="C68" t="n">
        <v>13.74</v>
      </c>
      <c r="D68" t="n">
        <v>14.92</v>
      </c>
      <c r="E68" t="n">
        <v>15.03</v>
      </c>
      <c r="F68" t="n">
        <v>15.7</v>
      </c>
      <c r="G68" t="n">
        <v>17.23</v>
      </c>
    </row>
    <row r="69">
      <c r="A69" s="5" t="inlineStr">
        <is>
          <t>Nettogewinn Marge in %</t>
        </is>
      </c>
      <c r="B69" s="5" t="inlineStr">
        <is>
          <t>Net Profit Marge in %</t>
        </is>
      </c>
      <c r="C69" t="n">
        <v>52026.32</v>
      </c>
      <c r="D69" t="n">
        <v>48942.86</v>
      </c>
      <c r="E69" t="n">
        <v>48343.75</v>
      </c>
      <c r="F69" t="n">
        <v>45250</v>
      </c>
      <c r="G69" t="n">
        <v>3269.23</v>
      </c>
    </row>
    <row r="70">
      <c r="A70" s="5" t="inlineStr">
        <is>
          <t>Operative Ergebnis Marge in %</t>
        </is>
      </c>
      <c r="B70" s="5" t="inlineStr">
        <is>
          <t>EBIT Marge in %</t>
        </is>
      </c>
      <c r="C70" t="n">
        <v>64131.58</v>
      </c>
      <c r="D70" t="n">
        <v>63028.57</v>
      </c>
      <c r="E70" t="n">
        <v>63468.75</v>
      </c>
      <c r="F70" t="n">
        <v>60571.43</v>
      </c>
      <c r="G70" t="n">
        <v>51192.31</v>
      </c>
    </row>
    <row r="71">
      <c r="A71" s="5" t="inlineStr">
        <is>
          <t>Vermögensumsschlag in %</t>
        </is>
      </c>
      <c r="B71" s="5" t="inlineStr">
        <is>
          <t>Asset Turnover in %</t>
        </is>
      </c>
      <c r="C71" t="n">
        <v>0.08</v>
      </c>
      <c r="D71" t="n">
        <v>0.09</v>
      </c>
      <c r="E71" t="n">
        <v>0.08</v>
      </c>
      <c r="F71" t="n">
        <v>0.07000000000000001</v>
      </c>
      <c r="G71" t="n">
        <v>0.06</v>
      </c>
    </row>
    <row r="72">
      <c r="A72" s="5" t="inlineStr">
        <is>
          <t>Langfristige Vermögensquote in %</t>
        </is>
      </c>
      <c r="B72" s="5" t="inlineStr">
        <is>
          <t>Non-Current Assets Ratio in %</t>
        </is>
      </c>
      <c r="C72" t="n">
        <v>86.26000000000001</v>
      </c>
      <c r="D72" t="n">
        <v>85.08</v>
      </c>
      <c r="E72" t="n">
        <v>84.97</v>
      </c>
      <c r="F72" t="n">
        <v>84.3</v>
      </c>
      <c r="G72" t="n">
        <v>82.77</v>
      </c>
    </row>
    <row r="73">
      <c r="A73" s="5" t="inlineStr">
        <is>
          <t>Gesamtkapitalrentabilität</t>
        </is>
      </c>
      <c r="B73" s="5" t="inlineStr">
        <is>
          <t>ROA Return on Assets in %</t>
        </is>
      </c>
      <c r="C73" t="n">
        <v>43.8</v>
      </c>
      <c r="D73" t="n">
        <v>42.75</v>
      </c>
      <c r="E73" t="n">
        <v>39.62</v>
      </c>
      <c r="F73" t="n">
        <v>31.87</v>
      </c>
      <c r="G73" t="n">
        <v>2.05</v>
      </c>
    </row>
    <row r="74">
      <c r="A74" s="5" t="inlineStr">
        <is>
          <t>Ertrag des eingesetzten Kapitals</t>
        </is>
      </c>
      <c r="B74" s="5" t="inlineStr">
        <is>
          <t>ROCE Return on Cap. Empl. in %</t>
        </is>
      </c>
      <c r="C74" t="n">
        <v>63.28</v>
      </c>
      <c r="D74" t="n">
        <v>63.54</v>
      </c>
      <c r="E74" t="n">
        <v>60.14</v>
      </c>
      <c r="F74" t="n">
        <v>49.09</v>
      </c>
      <c r="G74" t="n">
        <v>36.22</v>
      </c>
    </row>
    <row r="75">
      <c r="A75" s="5" t="inlineStr">
        <is>
          <t>Eigenkapital zu Anlagevermögen</t>
        </is>
      </c>
      <c r="B75" s="5" t="inlineStr">
        <is>
          <t>Equity to Fixed Assets in %</t>
        </is>
      </c>
      <c r="C75" t="n">
        <v>15.15</v>
      </c>
      <c r="D75" t="n">
        <v>1.35</v>
      </c>
      <c r="E75" t="n">
        <v>-6.45</v>
      </c>
      <c r="F75" t="n">
        <v>-15.37</v>
      </c>
      <c r="G75" t="n">
        <v>-51.33</v>
      </c>
    </row>
    <row r="76">
      <c r="A76" s="5" t="inlineStr">
        <is>
          <t>Liquidität Dritten Grades</t>
        </is>
      </c>
      <c r="B76" s="5" t="inlineStr">
        <is>
          <t>Current Ratio in %</t>
        </is>
      </c>
      <c r="C76" t="n">
        <v>93.51000000000001</v>
      </c>
      <c r="D76" t="n">
        <v>111.78</v>
      </c>
      <c r="E76" t="n">
        <v>111.17</v>
      </c>
      <c r="F76" t="n">
        <v>120</v>
      </c>
      <c r="G76" t="n">
        <v>151.91</v>
      </c>
    </row>
    <row r="77">
      <c r="A77" s="5" t="inlineStr">
        <is>
          <t>Operativer Cashflow</t>
        </is>
      </c>
      <c r="B77" s="5" t="inlineStr">
        <is>
          <t>Operating Cashflow in M</t>
        </is>
      </c>
      <c r="C77" t="n">
        <v>21323.62</v>
      </c>
      <c r="D77" t="n">
        <v>16996.056</v>
      </c>
      <c r="E77" t="n">
        <v>21096.8035</v>
      </c>
      <c r="F77" t="n">
        <v>23813.79</v>
      </c>
      <c r="G77" t="n">
        <v>17990</v>
      </c>
    </row>
    <row r="78">
      <c r="A78" s="5" t="inlineStr">
        <is>
          <t>Aktienrückkauf</t>
        </is>
      </c>
      <c r="B78" s="5" t="inlineStr">
        <is>
          <t>Share Buyback in M</t>
        </is>
      </c>
      <c r="C78" t="n">
        <v>18.95999999999992</v>
      </c>
      <c r="D78" t="n">
        <v>26.81000000000006</v>
      </c>
      <c r="E78" t="n">
        <v>22.02999999999997</v>
      </c>
      <c r="F78" t="n">
        <v>-1</v>
      </c>
      <c r="G78" t="inlineStr">
        <is>
          <t>-</t>
        </is>
      </c>
    </row>
    <row r="79">
      <c r="A79" s="5" t="inlineStr">
        <is>
          <t>Umsatzwachstum 1J in %</t>
        </is>
      </c>
      <c r="B79" s="5" t="inlineStr">
        <is>
          <t>Revenue Growth 1Y in %</t>
        </is>
      </c>
      <c r="C79" t="n">
        <v>8.57</v>
      </c>
      <c r="D79" t="n">
        <v>9.369999999999999</v>
      </c>
      <c r="E79" t="n">
        <v>14.29</v>
      </c>
      <c r="F79" t="n">
        <v>7.69</v>
      </c>
      <c r="G79" t="inlineStr">
        <is>
          <t>-</t>
        </is>
      </c>
    </row>
    <row r="80">
      <c r="A80" s="5" t="inlineStr">
        <is>
          <t>Umsatzwachstum 3J in %</t>
        </is>
      </c>
      <c r="B80" s="5" t="inlineStr">
        <is>
          <t>Revenue Growth 3Y in %</t>
        </is>
      </c>
      <c r="C80" t="n">
        <v>10.74</v>
      </c>
      <c r="D80" t="n">
        <v>10.45</v>
      </c>
      <c r="E80" t="inlineStr">
        <is>
          <t>-</t>
        </is>
      </c>
      <c r="F80" t="inlineStr">
        <is>
          <t>-</t>
        </is>
      </c>
      <c r="G80" t="inlineStr">
        <is>
          <t>-</t>
        </is>
      </c>
    </row>
    <row r="81">
      <c r="A81" s="5" t="inlineStr">
        <is>
          <t>Umsatzwachstum 5J in %</t>
        </is>
      </c>
      <c r="B81" s="5" t="inlineStr">
        <is>
          <t>Revenue Growth 5Y in %</t>
        </is>
      </c>
      <c r="C81" t="inlineStr">
        <is>
          <t>-</t>
        </is>
      </c>
      <c r="D81" t="inlineStr">
        <is>
          <t>-</t>
        </is>
      </c>
      <c r="E81" t="inlineStr">
        <is>
          <t>-</t>
        </is>
      </c>
      <c r="F81" t="inlineStr">
        <is>
          <t>-</t>
        </is>
      </c>
      <c r="G81" t="inlineStr">
        <is>
          <t>-</t>
        </is>
      </c>
    </row>
    <row r="82">
      <c r="A82" s="5" t="inlineStr">
        <is>
          <t>Umsatzwachstum 10J in %</t>
        </is>
      </c>
      <c r="B82" s="5" t="inlineStr">
        <is>
          <t>Revenue Growth 10Y in %</t>
        </is>
      </c>
      <c r="C82" t="inlineStr">
        <is>
          <t>-</t>
        </is>
      </c>
      <c r="D82" t="inlineStr">
        <is>
          <t>-</t>
        </is>
      </c>
      <c r="E82" t="inlineStr">
        <is>
          <t>-</t>
        </is>
      </c>
      <c r="F82" t="inlineStr">
        <is>
          <t>-</t>
        </is>
      </c>
      <c r="G82" t="inlineStr">
        <is>
          <t>-</t>
        </is>
      </c>
    </row>
    <row r="83">
      <c r="A83" s="5" t="inlineStr">
        <is>
          <t>Gewinnwachstum 1J in %</t>
        </is>
      </c>
      <c r="B83" s="5" t="inlineStr">
        <is>
          <t>Earnings Growth 1Y in %</t>
        </is>
      </c>
      <c r="C83" t="n">
        <v>15.41</v>
      </c>
      <c r="D83" t="n">
        <v>10.73</v>
      </c>
      <c r="E83" t="n">
        <v>22.1</v>
      </c>
      <c r="F83" t="n">
        <v>1390.59</v>
      </c>
      <c r="G83" t="n">
        <v>-403.57</v>
      </c>
    </row>
    <row r="84">
      <c r="A84" s="5" t="inlineStr">
        <is>
          <t>Gewinnwachstum 3J in %</t>
        </is>
      </c>
      <c r="B84" s="5" t="inlineStr">
        <is>
          <t>Earnings Growth 3Y in %</t>
        </is>
      </c>
      <c r="C84" t="n">
        <v>16.08</v>
      </c>
      <c r="D84" t="n">
        <v>474.47</v>
      </c>
      <c r="E84" t="n">
        <v>336.37</v>
      </c>
      <c r="F84" t="inlineStr">
        <is>
          <t>-</t>
        </is>
      </c>
      <c r="G84" t="inlineStr">
        <is>
          <t>-</t>
        </is>
      </c>
    </row>
    <row r="85">
      <c r="A85" s="5" t="inlineStr">
        <is>
          <t>Gewinnwachstum 5J in %</t>
        </is>
      </c>
      <c r="B85" s="5" t="inlineStr">
        <is>
          <t>Earnings Growth 5Y in %</t>
        </is>
      </c>
      <c r="C85" t="n">
        <v>207.05</v>
      </c>
      <c r="D85" t="inlineStr">
        <is>
          <t>-</t>
        </is>
      </c>
      <c r="E85" t="inlineStr">
        <is>
          <t>-</t>
        </is>
      </c>
      <c r="F85" t="inlineStr">
        <is>
          <t>-</t>
        </is>
      </c>
      <c r="G85" t="inlineStr">
        <is>
          <t>-</t>
        </is>
      </c>
    </row>
    <row r="86">
      <c r="A86" s="5" t="inlineStr">
        <is>
          <t>Gewinnwachstum 10J in %</t>
        </is>
      </c>
      <c r="B86" s="5" t="inlineStr">
        <is>
          <t>Earnings Growth 10Y in %</t>
        </is>
      </c>
      <c r="C86" t="inlineStr">
        <is>
          <t>-</t>
        </is>
      </c>
      <c r="D86" t="inlineStr">
        <is>
          <t>-</t>
        </is>
      </c>
      <c r="E86" t="inlineStr">
        <is>
          <t>-</t>
        </is>
      </c>
      <c r="F86" t="inlineStr">
        <is>
          <t>-</t>
        </is>
      </c>
      <c r="G86" t="inlineStr">
        <is>
          <t>-</t>
        </is>
      </c>
    </row>
    <row r="87">
      <c r="A87" s="5" t="inlineStr">
        <is>
          <t>PEG Ratio</t>
        </is>
      </c>
      <c r="B87" s="5" t="inlineStr">
        <is>
          <t>KGW Kurs/Gewinn/Wachstum</t>
        </is>
      </c>
      <c r="C87" t="n">
        <v>0.12</v>
      </c>
      <c r="D87" t="inlineStr">
        <is>
          <t>-</t>
        </is>
      </c>
      <c r="E87" t="inlineStr">
        <is>
          <t>-</t>
        </is>
      </c>
      <c r="F87" t="inlineStr">
        <is>
          <t>-</t>
        </is>
      </c>
      <c r="G87" t="inlineStr">
        <is>
          <t>-</t>
        </is>
      </c>
    </row>
    <row r="88">
      <c r="A88" s="5" t="inlineStr">
        <is>
          <t>EBIT-Wachstum 1J in %</t>
        </is>
      </c>
      <c r="B88" s="5" t="inlineStr">
        <is>
          <t>EBIT Growth 1Y in %</t>
        </is>
      </c>
      <c r="C88" t="n">
        <v>10.47</v>
      </c>
      <c r="D88" t="n">
        <v>8.619999999999999</v>
      </c>
      <c r="E88" t="n">
        <v>19.75</v>
      </c>
      <c r="F88" t="n">
        <v>27.42</v>
      </c>
      <c r="G88" t="n">
        <v>34.85</v>
      </c>
    </row>
    <row r="89">
      <c r="A89" s="5" t="inlineStr">
        <is>
          <t>EBIT-Wachstum 3J in %</t>
        </is>
      </c>
      <c r="B89" s="5" t="inlineStr">
        <is>
          <t>EBIT Growth 3Y in %</t>
        </is>
      </c>
      <c r="C89" t="n">
        <v>12.95</v>
      </c>
      <c r="D89" t="n">
        <v>18.6</v>
      </c>
      <c r="E89" t="n">
        <v>27.34</v>
      </c>
      <c r="F89" t="inlineStr">
        <is>
          <t>-</t>
        </is>
      </c>
      <c r="G89" t="inlineStr">
        <is>
          <t>-</t>
        </is>
      </c>
    </row>
    <row r="90">
      <c r="A90" s="5" t="inlineStr">
        <is>
          <t>EBIT-Wachstum 5J in %</t>
        </is>
      </c>
      <c r="B90" s="5" t="inlineStr">
        <is>
          <t>EBIT Growth 5Y in %</t>
        </is>
      </c>
      <c r="C90" t="n">
        <v>20.22</v>
      </c>
      <c r="D90" t="inlineStr">
        <is>
          <t>-</t>
        </is>
      </c>
      <c r="E90" t="inlineStr">
        <is>
          <t>-</t>
        </is>
      </c>
      <c r="F90" t="inlineStr">
        <is>
          <t>-</t>
        </is>
      </c>
      <c r="G90" t="inlineStr">
        <is>
          <t>-</t>
        </is>
      </c>
    </row>
    <row r="91">
      <c r="A91" s="5" t="inlineStr">
        <is>
          <t>EBIT-Wachstum 10J in %</t>
        </is>
      </c>
      <c r="B91" s="5" t="inlineStr">
        <is>
          <t>EBIT Growth 10Y in %</t>
        </is>
      </c>
      <c r="C91" t="inlineStr">
        <is>
          <t>-</t>
        </is>
      </c>
      <c r="D91" t="inlineStr">
        <is>
          <t>-</t>
        </is>
      </c>
      <c r="E91" t="inlineStr">
        <is>
          <t>-</t>
        </is>
      </c>
      <c r="F91" t="inlineStr">
        <is>
          <t>-</t>
        </is>
      </c>
      <c r="G91" t="inlineStr">
        <is>
          <t>-</t>
        </is>
      </c>
    </row>
    <row r="92">
      <c r="A92" s="5" t="inlineStr">
        <is>
          <t>Op.Cashflow Wachstum 1J in %</t>
        </is>
      </c>
      <c r="B92" s="5" t="inlineStr">
        <is>
          <t>Op.Cashflow Wachstum 1Y in %</t>
        </is>
      </c>
      <c r="C92" t="n">
        <v>28.01</v>
      </c>
      <c r="D92" t="n">
        <v>-17.17</v>
      </c>
      <c r="E92" t="n">
        <v>-9.42</v>
      </c>
      <c r="F92" t="n">
        <v>32.24</v>
      </c>
      <c r="G92" t="inlineStr">
        <is>
          <t>-</t>
        </is>
      </c>
    </row>
    <row r="93">
      <c r="A93" s="5" t="inlineStr">
        <is>
          <t>Op.Cashflow Wachstum 3J in %</t>
        </is>
      </c>
      <c r="B93" s="5" t="inlineStr">
        <is>
          <t>Op.Cashflow Wachstum 3Y in %</t>
        </is>
      </c>
      <c r="C93" t="n">
        <v>0.47</v>
      </c>
      <c r="D93" t="n">
        <v>1.88</v>
      </c>
      <c r="E93" t="inlineStr">
        <is>
          <t>-</t>
        </is>
      </c>
      <c r="F93" t="inlineStr">
        <is>
          <t>-</t>
        </is>
      </c>
      <c r="G93" t="inlineStr">
        <is>
          <t>-</t>
        </is>
      </c>
    </row>
    <row r="94">
      <c r="A94" s="5" t="inlineStr">
        <is>
          <t>Op.Cashflow Wachstum 5J in %</t>
        </is>
      </c>
      <c r="B94" s="5" t="inlineStr">
        <is>
          <t>Op.Cashflow Wachstum 5Y in %</t>
        </is>
      </c>
      <c r="C94" t="inlineStr">
        <is>
          <t>-</t>
        </is>
      </c>
      <c r="D94" t="inlineStr">
        <is>
          <t>-</t>
        </is>
      </c>
      <c r="E94" t="inlineStr">
        <is>
          <t>-</t>
        </is>
      </c>
      <c r="F94" t="inlineStr">
        <is>
          <t>-</t>
        </is>
      </c>
      <c r="G94" t="inlineStr">
        <is>
          <t>-</t>
        </is>
      </c>
    </row>
    <row r="95">
      <c r="A95" s="5" t="inlineStr">
        <is>
          <t>Op.Cashflow Wachstum 10J in %</t>
        </is>
      </c>
      <c r="B95" s="5" t="inlineStr">
        <is>
          <t>Op.Cashflow Wachstum 10Y in %</t>
        </is>
      </c>
      <c r="C95" t="inlineStr">
        <is>
          <t>-</t>
        </is>
      </c>
      <c r="D95" t="inlineStr">
        <is>
          <t>-</t>
        </is>
      </c>
      <c r="E95" t="inlineStr">
        <is>
          <t>-</t>
        </is>
      </c>
      <c r="F95" t="inlineStr">
        <is>
          <t>-</t>
        </is>
      </c>
      <c r="G95" t="inlineStr">
        <is>
          <t>-</t>
        </is>
      </c>
    </row>
    <row r="96">
      <c r="A96" s="5" t="inlineStr">
        <is>
          <t>Working Capital in Mio</t>
        </is>
      </c>
      <c r="B96" s="5" t="inlineStr">
        <is>
          <t>Working Capital in M</t>
        </is>
      </c>
      <c r="C96" t="n">
        <v>-4.3</v>
      </c>
      <c r="D96" t="n">
        <v>6.3</v>
      </c>
      <c r="E96" t="n">
        <v>5.9</v>
      </c>
      <c r="F96" t="n">
        <v>10.4</v>
      </c>
      <c r="G96" t="n">
        <v>24.4</v>
      </c>
      <c r="H96" t="n">
        <v>14.5</v>
      </c>
    </row>
  </sheetData>
  <pageMargins bottom="1" footer="0.5" header="0.5" left="0.75" right="0.75" top="1"/>
</worksheet>
</file>

<file path=xl/worksheets/sheet90.xml><?xml version="1.0" encoding="utf-8"?>
<worksheet xmlns="http://schemas.openxmlformats.org/spreadsheetml/2006/main">
  <sheetPr>
    <outlinePr summaryBelow="1" summaryRight="1"/>
    <pageSetUpPr/>
  </sheetPr>
  <dimension ref="A1:L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s>
  <sheetData>
    <row r="1">
      <c r="A1" s="1" t="inlineStr">
        <is>
          <t xml:space="preserve">SMURFIT KAPPA </t>
        </is>
      </c>
      <c r="B1" s="2" t="inlineStr">
        <is>
          <t>WKN: A0MLCS  ISIN: IE00B1RR8406  US-Symbol:SMFTF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+353-1-409-0000</t>
        </is>
      </c>
      <c r="G4" t="inlineStr">
        <is>
          <t>05.02.2020</t>
        </is>
      </c>
      <c r="H4" t="inlineStr">
        <is>
          <t>Q4 Result</t>
        </is>
      </c>
      <c r="J4" t="inlineStr">
        <is>
          <t>Norges Bank</t>
        </is>
      </c>
      <c r="L4" t="inlineStr">
        <is>
          <t>6,92%</t>
        </is>
      </c>
    </row>
    <row r="5">
      <c r="A5" s="5" t="inlineStr">
        <is>
          <t>Ticker</t>
        </is>
      </c>
      <c r="B5" t="inlineStr">
        <is>
          <t>SK3</t>
        </is>
      </c>
      <c r="C5" s="5" t="inlineStr">
        <is>
          <t>Fax</t>
        </is>
      </c>
      <c r="D5" s="5" t="inlineStr"/>
      <c r="E5" t="inlineStr">
        <is>
          <t>-</t>
        </is>
      </c>
      <c r="G5" t="inlineStr">
        <is>
          <t>23.03.2020</t>
        </is>
      </c>
      <c r="H5" t="inlineStr">
        <is>
          <t>Publication Of Annual Report</t>
        </is>
      </c>
      <c r="J5" t="inlineStr">
        <is>
          <t>BlackRock, Inc.</t>
        </is>
      </c>
      <c r="L5" t="inlineStr">
        <is>
          <t>6,02%</t>
        </is>
      </c>
    </row>
    <row r="6">
      <c r="A6" s="5" t="inlineStr">
        <is>
          <t>Gelistet Seit / Listed Since</t>
        </is>
      </c>
      <c r="B6" t="inlineStr">
        <is>
          <t>-</t>
        </is>
      </c>
      <c r="C6" s="5" t="inlineStr">
        <is>
          <t>Internet</t>
        </is>
      </c>
      <c r="D6" s="5" t="inlineStr"/>
      <c r="E6" t="inlineStr">
        <is>
          <t>http://www.smurfitkappa.com/</t>
        </is>
      </c>
      <c r="G6" t="inlineStr">
        <is>
          <t>30.04.2020</t>
        </is>
      </c>
      <c r="H6" t="inlineStr">
        <is>
          <t>Annual General Meeting</t>
        </is>
      </c>
      <c r="J6" t="inlineStr">
        <is>
          <t>Lansdowne Partners</t>
        </is>
      </c>
      <c r="L6" t="inlineStr">
        <is>
          <t>3,01%</t>
        </is>
      </c>
    </row>
    <row r="7">
      <c r="A7" s="5" t="inlineStr">
        <is>
          <t>Nominalwert / Nominal Value</t>
        </is>
      </c>
      <c r="B7" t="inlineStr">
        <is>
          <t>-</t>
        </is>
      </c>
      <c r="C7" s="5" t="inlineStr">
        <is>
          <t>Inv. Relations Telefon / Phone</t>
        </is>
      </c>
      <c r="D7" s="5" t="inlineStr"/>
      <c r="E7" t="inlineStr">
        <is>
          <t>+353-1-202-7127</t>
        </is>
      </c>
      <c r="G7" t="inlineStr">
        <is>
          <t>15.05.2020</t>
        </is>
      </c>
      <c r="H7" t="inlineStr">
        <is>
          <t>Dividend Payout</t>
        </is>
      </c>
      <c r="J7" t="inlineStr">
        <is>
          <t>Freefloat</t>
        </is>
      </c>
      <c r="L7" t="inlineStr">
        <is>
          <t>84,05%</t>
        </is>
      </c>
    </row>
    <row r="8">
      <c r="A8" s="5" t="inlineStr">
        <is>
          <t>Land / Country</t>
        </is>
      </c>
      <c r="B8" t="inlineStr">
        <is>
          <t>Irland</t>
        </is>
      </c>
      <c r="C8" s="5" t="inlineStr">
        <is>
          <t>Inv. Relations E-Mail</t>
        </is>
      </c>
      <c r="D8" s="5" t="inlineStr"/>
      <c r="E8" t="inlineStr">
        <is>
          <t>ir@smurfitkappa.com</t>
        </is>
      </c>
      <c r="G8" t="inlineStr">
        <is>
          <t>29.07.2020</t>
        </is>
      </c>
      <c r="H8" t="inlineStr">
        <is>
          <t>Score Half Year</t>
        </is>
      </c>
    </row>
    <row r="9">
      <c r="A9" s="5" t="inlineStr">
        <is>
          <t>Währung / Currency</t>
        </is>
      </c>
      <c r="B9" t="inlineStr">
        <is>
          <t>EUR</t>
        </is>
      </c>
      <c r="C9" s="5" t="inlineStr">
        <is>
          <t>Kontaktperson / Contact Person</t>
        </is>
      </c>
      <c r="D9" s="5" t="inlineStr"/>
      <c r="E9" t="inlineStr">
        <is>
          <t>Ciaran Potts</t>
        </is>
      </c>
      <c r="G9" t="inlineStr">
        <is>
          <t>04.11.2020</t>
        </is>
      </c>
      <c r="H9" t="inlineStr">
        <is>
          <t>Q3 Earnings</t>
        </is>
      </c>
    </row>
    <row r="10">
      <c r="A10" s="5" t="inlineStr">
        <is>
          <t>Branche / Industry</t>
        </is>
      </c>
      <c r="B10" t="inlineStr">
        <is>
          <t>Paper Industry</t>
        </is>
      </c>
      <c r="C10" s="5" t="inlineStr"/>
      <c r="D10" s="5" t="inlineStr"/>
    </row>
    <row r="11">
      <c r="A11" s="5" t="inlineStr">
        <is>
          <t>Sektor / Sector</t>
        </is>
      </c>
      <c r="B11" t="inlineStr">
        <is>
          <t>Industry</t>
        </is>
      </c>
    </row>
    <row r="12">
      <c r="A12" s="5" t="inlineStr">
        <is>
          <t>Typ / Genre</t>
        </is>
      </c>
      <c r="B12" t="inlineStr">
        <is>
          <t>Namensaktie</t>
        </is>
      </c>
    </row>
    <row r="13">
      <c r="A13" s="5" t="inlineStr">
        <is>
          <t>Adresse / Address</t>
        </is>
      </c>
      <c r="B13" t="inlineStr">
        <is>
          <t>Smurfit Kappa Group plcBeech Hill, Clonskeagh  Dublin 4, Ireland</t>
        </is>
      </c>
    </row>
    <row r="14">
      <c r="A14" s="5" t="inlineStr">
        <is>
          <t>Management</t>
        </is>
      </c>
      <c r="B14" t="inlineStr">
        <is>
          <t>Tony Smurfit, Ken Bowles, Michael O'Riordan, Sharon Whitehead, Steven Stoffer, Ray Murphy, Juan Guillermo Castañeda, Saverio Mayer, Paul Regan, Richard Schouten, Brian Marshall, Kenneth Byrne, Ruth Cosgrove, Irene Page</t>
        </is>
      </c>
    </row>
    <row r="15">
      <c r="A15" s="5" t="inlineStr">
        <is>
          <t>Aufsichtsrat / Board</t>
        </is>
      </c>
      <c r="B15" t="inlineStr">
        <is>
          <t>Irial Finan, Anthony Smurfit, Ken Bowles, Anne Anderson, Frits Beurskens, James Lawrence, Carol Fairweather, Gonzalo Restrepo, John Moloney, Jørgen Buhl Rasmussen, Dr Lourdes Melgar</t>
        </is>
      </c>
    </row>
    <row r="16">
      <c r="A16" s="5" t="inlineStr">
        <is>
          <t>Beschreibung</t>
        </is>
      </c>
      <c r="B16" t="inlineStr">
        <is>
          <t>Smurfit Kappa Group Plc ist ein im Bereich Papierindustrie tätiger irischer Konzern. Das Unternehmen gehört zu den führenden Anbietern von papierbasierten Verpackungslösungen weltweit. Smurfit Kappa bietet dabei ein breites Portfolio an End-of-Line-Verpackungsmaschinen wie Trayaufrichter, Kartonaufrichter, Wrap-around-Maschinen und maßgeschneiderte Verpackungslinien, stets mit dem Fokus auf maximaler Effizienz, minimalen Gesamtverpackungskosten und reibungslosen Produktionsprozessen. Copyright 2014 FINANCE BASE AG</t>
        </is>
      </c>
    </row>
    <row r="17">
      <c r="A17" s="5" t="inlineStr">
        <is>
          <t>Profile</t>
        </is>
      </c>
      <c r="B17" t="inlineStr">
        <is>
          <t>Smurfit Kappa Group Plc is a provider in the field of paper industry Irish Group. The company is one of the leading suppliers of paper-based packaging solutions worldwide. Smurfit Kappa has it a broad portfolio of end-of-line packaging machines such as tray erector, erector, wrap around machine and customized packaging lines, always with the focus on maximum efficiency, minimum total packaging costs and smooth production processes.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row>
    <row r="20">
      <c r="A20" s="5" t="inlineStr">
        <is>
          <t>Umsatz</t>
        </is>
      </c>
      <c r="B20" s="5" t="inlineStr">
        <is>
          <t>Revenue</t>
        </is>
      </c>
      <c r="C20" t="n">
        <v>9048</v>
      </c>
      <c r="D20" t="n">
        <v>8946</v>
      </c>
      <c r="E20" t="n">
        <v>8562</v>
      </c>
      <c r="F20" t="n">
        <v>8159</v>
      </c>
      <c r="G20" t="n">
        <v>8109</v>
      </c>
      <c r="H20" t="n">
        <v>8083</v>
      </c>
      <c r="I20" t="n">
        <v>7957</v>
      </c>
      <c r="J20" t="n">
        <v>7335</v>
      </c>
      <c r="K20" t="n">
        <v>7357</v>
      </c>
      <c r="L20" t="n">
        <v>6677</v>
      </c>
    </row>
    <row r="21">
      <c r="A21" s="5" t="inlineStr">
        <is>
          <t>Bruttoergebnis vom Umsatz</t>
        </is>
      </c>
      <c r="B21" s="5" t="inlineStr">
        <is>
          <t>Gross Profit</t>
        </is>
      </c>
      <c r="C21" t="n">
        <v>2997</v>
      </c>
      <c r="D21" t="n">
        <v>2957</v>
      </c>
      <c r="E21" t="n">
        <v>2554</v>
      </c>
      <c r="F21" t="n">
        <v>2469</v>
      </c>
      <c r="G21" t="n">
        <v>2429</v>
      </c>
      <c r="H21" t="n">
        <v>2383</v>
      </c>
      <c r="I21" t="n">
        <v>2299</v>
      </c>
      <c r="J21" t="n">
        <v>2097</v>
      </c>
      <c r="K21" t="n">
        <v>2052</v>
      </c>
      <c r="L21" t="n">
        <v>1852</v>
      </c>
    </row>
    <row r="22">
      <c r="A22" s="5" t="inlineStr">
        <is>
          <t>Operatives Ergebnis (EBIT)</t>
        </is>
      </c>
      <c r="B22" s="5" t="inlineStr">
        <is>
          <t>EBIT Earning Before Interest &amp; Tax</t>
        </is>
      </c>
      <c r="C22" t="n">
        <v>884</v>
      </c>
      <c r="D22" t="n">
        <v>1039</v>
      </c>
      <c r="E22" t="n">
        <v>797</v>
      </c>
      <c r="F22" t="n">
        <v>815</v>
      </c>
      <c r="G22" t="n">
        <v>711</v>
      </c>
      <c r="H22" t="n">
        <v>661</v>
      </c>
      <c r="I22" t="n">
        <v>643</v>
      </c>
      <c r="J22" t="n">
        <v>634</v>
      </c>
      <c r="K22" t="n">
        <v>590</v>
      </c>
      <c r="L22" t="n">
        <v>409</v>
      </c>
    </row>
    <row r="23">
      <c r="A23" s="5" t="inlineStr">
        <is>
          <t>Finanzergebnis</t>
        </is>
      </c>
      <c r="B23" s="5" t="inlineStr">
        <is>
          <t>Financial Result</t>
        </is>
      </c>
      <c r="C23" t="n">
        <v>-207</v>
      </c>
      <c r="D23" t="n">
        <v>-1443</v>
      </c>
      <c r="E23" t="n">
        <v>-221</v>
      </c>
      <c r="F23" t="n">
        <v>-161</v>
      </c>
      <c r="G23" t="n">
        <v>-112</v>
      </c>
      <c r="H23" t="n">
        <v>-283</v>
      </c>
      <c r="I23" t="n">
        <v>-349</v>
      </c>
      <c r="J23" t="n">
        <v>-303</v>
      </c>
      <c r="K23" t="n">
        <v>-291</v>
      </c>
      <c r="L23" t="n">
        <v>-306</v>
      </c>
    </row>
    <row r="24">
      <c r="A24" s="5" t="inlineStr">
        <is>
          <t>Ergebnis vor Steuer (EBT)</t>
        </is>
      </c>
      <c r="B24" s="5" t="inlineStr">
        <is>
          <t>EBT Earning Before Tax</t>
        </is>
      </c>
      <c r="C24" t="n">
        <v>677</v>
      </c>
      <c r="D24" t="n">
        <v>-404</v>
      </c>
      <c r="E24" t="n">
        <v>576</v>
      </c>
      <c r="F24" t="n">
        <v>654</v>
      </c>
      <c r="G24" t="n">
        <v>599</v>
      </c>
      <c r="H24" t="n">
        <v>378</v>
      </c>
      <c r="I24" t="n">
        <v>294</v>
      </c>
      <c r="J24" t="n">
        <v>331</v>
      </c>
      <c r="K24" t="n">
        <v>299</v>
      </c>
      <c r="L24" t="n">
        <v>103</v>
      </c>
    </row>
    <row r="25">
      <c r="A25" s="5" t="inlineStr">
        <is>
          <t>Steuern auf Einkommen und Ertrag</t>
        </is>
      </c>
      <c r="B25" s="5" t="inlineStr">
        <is>
          <t>Taxes on income and earnings</t>
        </is>
      </c>
      <c r="C25" t="n">
        <v>193</v>
      </c>
      <c r="D25" t="n">
        <v>235</v>
      </c>
      <c r="E25" t="n">
        <v>153</v>
      </c>
      <c r="F25" t="n">
        <v>196</v>
      </c>
      <c r="G25" t="n">
        <v>186</v>
      </c>
      <c r="H25" t="n">
        <v>126</v>
      </c>
      <c r="I25" t="n">
        <v>98</v>
      </c>
      <c r="J25" t="n">
        <v>71</v>
      </c>
      <c r="K25" t="n">
        <v>81</v>
      </c>
      <c r="L25" t="n">
        <v>45</v>
      </c>
    </row>
    <row r="26">
      <c r="A26" s="5" t="inlineStr">
        <is>
          <t>Ergebnis nach Steuer</t>
        </is>
      </c>
      <c r="B26" s="5" t="inlineStr">
        <is>
          <t>Earnings after tax</t>
        </is>
      </c>
      <c r="C26" t="n">
        <v>484</v>
      </c>
      <c r="D26" t="n">
        <v>-639</v>
      </c>
      <c r="E26" t="n">
        <v>423</v>
      </c>
      <c r="F26" t="n">
        <v>458</v>
      </c>
      <c r="G26" t="n">
        <v>413</v>
      </c>
      <c r="H26" t="n">
        <v>252</v>
      </c>
      <c r="I26" t="n">
        <v>196</v>
      </c>
      <c r="J26" t="n">
        <v>260</v>
      </c>
      <c r="K26" t="n">
        <v>218</v>
      </c>
      <c r="L26" t="n">
        <v>58</v>
      </c>
    </row>
    <row r="27">
      <c r="A27" s="5" t="inlineStr">
        <is>
          <t>Minderheitenanteil</t>
        </is>
      </c>
      <c r="B27" s="5" t="inlineStr">
        <is>
          <t>Minority Share</t>
        </is>
      </c>
      <c r="C27" t="n">
        <v>-8</v>
      </c>
      <c r="D27" t="n">
        <v>-7</v>
      </c>
      <c r="E27" t="n">
        <v>-6</v>
      </c>
      <c r="F27" t="n">
        <v>-14</v>
      </c>
      <c r="G27" t="n">
        <v>-13</v>
      </c>
      <c r="H27" t="n">
        <v>-11</v>
      </c>
      <c r="I27" t="n">
        <v>-8</v>
      </c>
      <c r="J27" t="n">
        <v>-11</v>
      </c>
      <c r="K27" t="n">
        <v>-12</v>
      </c>
      <c r="L27" t="n">
        <v>-8</v>
      </c>
    </row>
    <row r="28">
      <c r="A28" s="5" t="inlineStr">
        <is>
          <t>Jahresüberschuss/-fehlbetrag</t>
        </is>
      </c>
      <c r="B28" s="5" t="inlineStr">
        <is>
          <t>Net Profit</t>
        </is>
      </c>
      <c r="C28" t="n">
        <v>476</v>
      </c>
      <c r="D28" t="n">
        <v>-646</v>
      </c>
      <c r="E28" t="n">
        <v>417</v>
      </c>
      <c r="F28" t="n">
        <v>444</v>
      </c>
      <c r="G28" t="n">
        <v>400</v>
      </c>
      <c r="H28" t="n">
        <v>241</v>
      </c>
      <c r="I28" t="n">
        <v>188</v>
      </c>
      <c r="J28" t="n">
        <v>249</v>
      </c>
      <c r="K28" t="n">
        <v>206</v>
      </c>
      <c r="L28" t="n">
        <v>50</v>
      </c>
    </row>
    <row r="29">
      <c r="A29" s="5" t="inlineStr">
        <is>
          <t>Summe Umlaufvermögen</t>
        </is>
      </c>
      <c r="B29" s="5" t="inlineStr">
        <is>
          <t>Current Assets</t>
        </is>
      </c>
      <c r="C29" t="n">
        <v>2680</v>
      </c>
      <c r="D29" t="n">
        <v>2955</v>
      </c>
      <c r="E29" t="n">
        <v>2962</v>
      </c>
      <c r="F29" t="n">
        <v>2712</v>
      </c>
      <c r="G29" t="n">
        <v>2497</v>
      </c>
      <c r="H29" t="n">
        <v>2626</v>
      </c>
      <c r="I29" t="n">
        <v>2525</v>
      </c>
      <c r="J29" t="n">
        <v>2645</v>
      </c>
      <c r="K29" t="n">
        <v>2890</v>
      </c>
      <c r="L29" t="n">
        <v>2447</v>
      </c>
    </row>
    <row r="30">
      <c r="A30" s="5" t="inlineStr">
        <is>
          <t>Summe Anlagevermögen</t>
        </is>
      </c>
      <c r="B30" s="5" t="inlineStr">
        <is>
          <t>Fixed Assets</t>
        </is>
      </c>
      <c r="C30" t="n">
        <v>7245</v>
      </c>
      <c r="D30" t="n">
        <v>6538</v>
      </c>
      <c r="E30" t="n">
        <v>6043</v>
      </c>
      <c r="F30" t="n">
        <v>6152</v>
      </c>
      <c r="G30" t="n">
        <v>6015</v>
      </c>
      <c r="H30" t="n">
        <v>5859</v>
      </c>
      <c r="I30" t="n">
        <v>5707</v>
      </c>
      <c r="J30" t="n">
        <v>5784</v>
      </c>
      <c r="K30" t="n">
        <v>5531</v>
      </c>
      <c r="L30" t="n">
        <v>5494</v>
      </c>
    </row>
    <row r="31">
      <c r="A31" s="5" t="inlineStr">
        <is>
          <t>Summe Aktiva</t>
        </is>
      </c>
      <c r="B31" s="5" t="inlineStr">
        <is>
          <t>Total Assets</t>
        </is>
      </c>
      <c r="C31" t="n">
        <v>9925</v>
      </c>
      <c r="D31" t="n">
        <v>9493</v>
      </c>
      <c r="E31" t="n">
        <v>9005</v>
      </c>
      <c r="F31" t="n">
        <v>8864</v>
      </c>
      <c r="G31" t="n">
        <v>8512</v>
      </c>
      <c r="H31" t="n">
        <v>8485</v>
      </c>
      <c r="I31" t="n">
        <v>8232</v>
      </c>
      <c r="J31" t="n">
        <v>8429</v>
      </c>
      <c r="K31" t="n">
        <v>8421</v>
      </c>
      <c r="L31" t="n">
        <v>7941</v>
      </c>
    </row>
    <row r="32">
      <c r="A32" s="5" t="inlineStr">
        <is>
          <t>Summe kurzfristiges Fremdkapital</t>
        </is>
      </c>
      <c r="B32" s="5" t="inlineStr">
        <is>
          <t>Short-Term Debt</t>
        </is>
      </c>
      <c r="C32" t="n">
        <v>2215</v>
      </c>
      <c r="D32" t="n">
        <v>2122</v>
      </c>
      <c r="E32" t="n">
        <v>2522</v>
      </c>
      <c r="F32" t="n">
        <v>1909</v>
      </c>
      <c r="G32" t="n">
        <v>1831</v>
      </c>
      <c r="H32" t="n">
        <v>1777</v>
      </c>
      <c r="I32" t="n">
        <v>1650</v>
      </c>
      <c r="J32" t="n">
        <v>1665</v>
      </c>
      <c r="K32" t="n">
        <v>1778</v>
      </c>
      <c r="L32" t="n">
        <v>1554</v>
      </c>
    </row>
    <row r="33">
      <c r="A33" s="5" t="inlineStr">
        <is>
          <t>Summe langfristiges Fremdkapital</t>
        </is>
      </c>
      <c r="B33" s="5" t="inlineStr">
        <is>
          <t>Long-Term Debt</t>
        </is>
      </c>
      <c r="C33" t="n">
        <v>4717</v>
      </c>
      <c r="D33" t="n">
        <v>4481</v>
      </c>
      <c r="E33" t="n">
        <v>3824</v>
      </c>
      <c r="F33" t="n">
        <v>4452</v>
      </c>
      <c r="G33" t="n">
        <v>4353</v>
      </c>
      <c r="H33" t="n">
        <v>4289</v>
      </c>
      <c r="I33" t="n">
        <v>4075</v>
      </c>
      <c r="J33" t="n">
        <v>4296</v>
      </c>
      <c r="K33" t="n">
        <v>4457</v>
      </c>
      <c r="L33" t="n">
        <v>4451</v>
      </c>
    </row>
    <row r="34">
      <c r="A34" s="5" t="inlineStr">
        <is>
          <t>Summe Fremdkapital</t>
        </is>
      </c>
      <c r="B34" s="5" t="inlineStr">
        <is>
          <t>Total Liabilities</t>
        </is>
      </c>
      <c r="C34" t="n">
        <v>6932</v>
      </c>
      <c r="D34" t="n">
        <v>6603</v>
      </c>
      <c r="E34" t="n">
        <v>6346</v>
      </c>
      <c r="F34" t="n">
        <v>6361</v>
      </c>
      <c r="G34" t="n">
        <v>6184</v>
      </c>
      <c r="H34" t="n">
        <v>6066</v>
      </c>
      <c r="I34" t="n">
        <v>5725</v>
      </c>
      <c r="J34" t="n">
        <v>5961</v>
      </c>
      <c r="K34" t="n">
        <v>6235</v>
      </c>
      <c r="L34" t="n">
        <v>6005</v>
      </c>
    </row>
    <row r="35">
      <c r="A35" s="5" t="inlineStr">
        <is>
          <t>Minderheitenanteil</t>
        </is>
      </c>
      <c r="B35" s="5" t="inlineStr">
        <is>
          <t>Minority Share</t>
        </is>
      </c>
      <c r="C35" t="n">
        <v>41</v>
      </c>
      <c r="D35" t="n">
        <v>131</v>
      </c>
      <c r="E35" t="n">
        <v>151</v>
      </c>
      <c r="F35" t="n">
        <v>174</v>
      </c>
      <c r="G35" t="n">
        <v>151</v>
      </c>
      <c r="H35" t="n">
        <v>197</v>
      </c>
      <c r="I35" t="n">
        <v>199</v>
      </c>
      <c r="J35" t="n">
        <v>212</v>
      </c>
      <c r="K35" t="n">
        <v>191</v>
      </c>
      <c r="L35" t="n">
        <v>173</v>
      </c>
    </row>
    <row r="36">
      <c r="A36" s="5" t="inlineStr">
        <is>
          <t>Summe Eigenkapital</t>
        </is>
      </c>
      <c r="B36" s="5" t="inlineStr">
        <is>
          <t>Equity</t>
        </is>
      </c>
      <c r="C36" t="n">
        <v>2952</v>
      </c>
      <c r="D36" t="n">
        <v>2759</v>
      </c>
      <c r="E36" t="n">
        <v>2508</v>
      </c>
      <c r="F36" t="n">
        <v>2329</v>
      </c>
      <c r="G36" t="n">
        <v>2177</v>
      </c>
      <c r="H36" t="n">
        <v>2222</v>
      </c>
      <c r="I36" t="n">
        <v>2308</v>
      </c>
      <c r="J36" t="n">
        <v>2256</v>
      </c>
      <c r="K36" t="n">
        <v>1995</v>
      </c>
      <c r="L36" t="n">
        <v>1763</v>
      </c>
    </row>
    <row r="37">
      <c r="A37" s="5" t="inlineStr">
        <is>
          <t>Summe Passiva</t>
        </is>
      </c>
      <c r="B37" s="5" t="inlineStr">
        <is>
          <t>Liabilities &amp; Shareholder Equity</t>
        </is>
      </c>
      <c r="C37" t="n">
        <v>9925</v>
      </c>
      <c r="D37" t="n">
        <v>9493</v>
      </c>
      <c r="E37" t="n">
        <v>9005</v>
      </c>
      <c r="F37" t="n">
        <v>8864</v>
      </c>
      <c r="G37" t="n">
        <v>8512</v>
      </c>
      <c r="H37" t="n">
        <v>8485</v>
      </c>
      <c r="I37" t="n">
        <v>8232</v>
      </c>
      <c r="J37" t="n">
        <v>8429</v>
      </c>
      <c r="K37" t="n">
        <v>8421</v>
      </c>
      <c r="L37" t="n">
        <v>7941</v>
      </c>
    </row>
    <row r="38">
      <c r="A38" s="5" t="inlineStr">
        <is>
          <t>Mio.Aktien im Umlauf</t>
        </is>
      </c>
      <c r="B38" s="5" t="inlineStr">
        <is>
          <t>Million shares outstanding</t>
        </is>
      </c>
      <c r="C38" t="n">
        <v>237.89</v>
      </c>
      <c r="D38" t="n">
        <v>237.21</v>
      </c>
      <c r="E38" t="n">
        <v>236.85</v>
      </c>
      <c r="F38" t="n">
        <v>236.35</v>
      </c>
      <c r="G38" t="n">
        <v>234.81</v>
      </c>
      <c r="H38" t="n">
        <v>231.6</v>
      </c>
      <c r="I38" t="n">
        <v>229.4</v>
      </c>
      <c r="J38" t="n">
        <v>227.75</v>
      </c>
      <c r="K38" t="n">
        <v>221.86</v>
      </c>
      <c r="L38" t="n">
        <v>220.06</v>
      </c>
    </row>
    <row r="39">
      <c r="A39" s="5" t="inlineStr">
        <is>
          <t>Gezeichnetes Kapital (in Mio.)</t>
        </is>
      </c>
      <c r="B39" s="5" t="inlineStr">
        <is>
          <t>Subscribed Capital in M</t>
        </is>
      </c>
      <c r="C39" t="inlineStr">
        <is>
          <t>-</t>
        </is>
      </c>
      <c r="D39" t="inlineStr">
        <is>
          <t>-</t>
        </is>
      </c>
      <c r="E39" t="inlineStr">
        <is>
          <t>-</t>
        </is>
      </c>
      <c r="F39" t="inlineStr">
        <is>
          <t>-</t>
        </is>
      </c>
      <c r="G39" t="inlineStr">
        <is>
          <t>-</t>
        </is>
      </c>
      <c r="H39" t="inlineStr">
        <is>
          <t>-</t>
        </is>
      </c>
      <c r="I39" t="inlineStr">
        <is>
          <t>-</t>
        </is>
      </c>
      <c r="J39" t="inlineStr">
        <is>
          <t>-</t>
        </is>
      </c>
      <c r="K39" t="inlineStr">
        <is>
          <t>-</t>
        </is>
      </c>
      <c r="L39" t="inlineStr">
        <is>
          <t>-</t>
        </is>
      </c>
    </row>
    <row r="40">
      <c r="A40" s="5" t="inlineStr">
        <is>
          <t>Ergebnis je Aktie (brutto)</t>
        </is>
      </c>
      <c r="B40" s="5" t="inlineStr">
        <is>
          <t>Earnings per share</t>
        </is>
      </c>
      <c r="C40" t="n">
        <v>2.85</v>
      </c>
      <c r="D40" t="n">
        <v>-1.7</v>
      </c>
      <c r="E40" t="n">
        <v>2.43</v>
      </c>
      <c r="F40" t="n">
        <v>2.77</v>
      </c>
      <c r="G40" t="n">
        <v>2.55</v>
      </c>
      <c r="H40" t="n">
        <v>1.63</v>
      </c>
      <c r="I40" t="n">
        <v>1.28</v>
      </c>
      <c r="J40" t="n">
        <v>1.45</v>
      </c>
      <c r="K40" t="n">
        <v>1.35</v>
      </c>
      <c r="L40" t="n">
        <v>0.47</v>
      </c>
    </row>
    <row r="41">
      <c r="A41" s="5" t="inlineStr">
        <is>
          <t>Ergebnis je Aktie (unverwässert)</t>
        </is>
      </c>
      <c r="B41" s="5" t="inlineStr">
        <is>
          <t>Basic Earnings per share</t>
        </is>
      </c>
      <c r="C41" t="n">
        <v>2.02</v>
      </c>
      <c r="D41" t="n">
        <v>-2.74</v>
      </c>
      <c r="E41" t="n">
        <v>1.77</v>
      </c>
      <c r="F41" t="n">
        <v>1.89</v>
      </c>
      <c r="G41" t="n">
        <v>1.73</v>
      </c>
      <c r="H41" t="n">
        <v>1.06</v>
      </c>
      <c r="I41" t="n">
        <v>0.82</v>
      </c>
      <c r="J41" t="n">
        <v>1.07</v>
      </c>
      <c r="K41" t="n">
        <v>0.93</v>
      </c>
      <c r="L41" t="n">
        <v>0.23</v>
      </c>
    </row>
    <row r="42">
      <c r="A42" s="5" t="inlineStr">
        <is>
          <t>Ergebnis je Aktie (verwässert)</t>
        </is>
      </c>
      <c r="B42" s="5" t="inlineStr">
        <is>
          <t>Diluted Earnings per share</t>
        </is>
      </c>
      <c r="C42" t="n">
        <v>2</v>
      </c>
      <c r="D42" t="n">
        <v>-2.74</v>
      </c>
      <c r="E42" t="n">
        <v>1.76</v>
      </c>
      <c r="F42" t="n">
        <v>1.88</v>
      </c>
      <c r="G42" t="n">
        <v>1.69</v>
      </c>
      <c r="H42" t="n">
        <v>1.03</v>
      </c>
      <c r="I42" t="n">
        <v>0.8100000000000001</v>
      </c>
      <c r="J42" t="n">
        <v>1.04</v>
      </c>
      <c r="K42" t="n">
        <v>0.91</v>
      </c>
      <c r="L42" t="n">
        <v>0.23</v>
      </c>
    </row>
    <row r="43">
      <c r="A43" s="5" t="inlineStr">
        <is>
          <t>Dividende je Aktie</t>
        </is>
      </c>
      <c r="B43" s="5" t="inlineStr">
        <is>
          <t>Dividend per share</t>
        </is>
      </c>
      <c r="C43" t="n">
        <v>0.28</v>
      </c>
      <c r="D43" t="n">
        <v>0.98</v>
      </c>
      <c r="E43" t="n">
        <v>0.88</v>
      </c>
      <c r="F43" t="n">
        <v>0.8</v>
      </c>
      <c r="G43" t="n">
        <v>0.68</v>
      </c>
      <c r="H43" t="n">
        <v>0.55</v>
      </c>
      <c r="I43" t="n">
        <v>0.41</v>
      </c>
      <c r="J43" t="n">
        <v>0.28</v>
      </c>
      <c r="K43" t="n">
        <v>0.15</v>
      </c>
      <c r="L43" t="inlineStr">
        <is>
          <t>-</t>
        </is>
      </c>
    </row>
    <row r="44">
      <c r="A44" s="5" t="inlineStr">
        <is>
          <t>Dividendenausschüttung in Mio</t>
        </is>
      </c>
      <c r="B44" s="5" t="inlineStr">
        <is>
          <t>Dividend Payment in M</t>
        </is>
      </c>
      <c r="C44" t="inlineStr">
        <is>
          <t>-</t>
        </is>
      </c>
      <c r="D44" t="n">
        <v>213</v>
      </c>
      <c r="E44" t="n">
        <v>191</v>
      </c>
      <c r="F44" t="n">
        <v>166</v>
      </c>
      <c r="G44" t="n">
        <v>141</v>
      </c>
      <c r="H44" t="n">
        <v>107</v>
      </c>
      <c r="I44" t="n">
        <v>70</v>
      </c>
      <c r="J44" t="n">
        <v>50</v>
      </c>
      <c r="K44" t="n">
        <v>37</v>
      </c>
      <c r="L44" t="inlineStr">
        <is>
          <t>-</t>
        </is>
      </c>
    </row>
    <row r="45">
      <c r="A45" s="5" t="inlineStr">
        <is>
          <t>Umsatz je Aktie</t>
        </is>
      </c>
      <c r="B45" s="5" t="inlineStr">
        <is>
          <t>Revenue per share</t>
        </is>
      </c>
      <c r="C45" t="n">
        <v>38.03</v>
      </c>
      <c r="D45" t="n">
        <v>37.71</v>
      </c>
      <c r="E45" t="n">
        <v>36.15</v>
      </c>
      <c r="F45" t="n">
        <v>34.52</v>
      </c>
      <c r="G45" t="n">
        <v>34.53</v>
      </c>
      <c r="H45" t="n">
        <v>34.9</v>
      </c>
      <c r="I45" t="n">
        <v>34.69</v>
      </c>
      <c r="J45" t="n">
        <v>32.21</v>
      </c>
      <c r="K45" t="n">
        <v>33.16</v>
      </c>
      <c r="L45" t="n">
        <v>30.34</v>
      </c>
    </row>
    <row r="46">
      <c r="A46" s="5" t="inlineStr">
        <is>
          <t>Buchwert je Aktie</t>
        </is>
      </c>
      <c r="B46" s="5" t="inlineStr">
        <is>
          <t>Book value per share</t>
        </is>
      </c>
      <c r="C46" t="n">
        <v>12.58</v>
      </c>
      <c r="D46" t="n">
        <v>12.18</v>
      </c>
      <c r="E46" t="n">
        <v>11.23</v>
      </c>
      <c r="F46" t="n">
        <v>10.59</v>
      </c>
      <c r="G46" t="n">
        <v>9.91</v>
      </c>
      <c r="H46" t="n">
        <v>10.44</v>
      </c>
      <c r="I46" t="n">
        <v>10.93</v>
      </c>
      <c r="J46" t="n">
        <v>10.84</v>
      </c>
      <c r="K46" t="n">
        <v>9.85</v>
      </c>
      <c r="L46" t="n">
        <v>8.800000000000001</v>
      </c>
    </row>
    <row r="47">
      <c r="A47" s="5" t="inlineStr">
        <is>
          <t>Cashflow je Aktie</t>
        </is>
      </c>
      <c r="B47" s="5" t="inlineStr">
        <is>
          <t>Cashflow per share</t>
        </is>
      </c>
      <c r="C47" t="n">
        <v>4.89</v>
      </c>
      <c r="D47" t="n">
        <v>4.35</v>
      </c>
      <c r="E47" t="n">
        <v>3.14</v>
      </c>
      <c r="F47" t="n">
        <v>3.11</v>
      </c>
      <c r="G47" t="n">
        <v>3.32</v>
      </c>
      <c r="H47" t="n">
        <v>3.18</v>
      </c>
      <c r="I47" t="n">
        <v>2.79</v>
      </c>
      <c r="J47" t="n">
        <v>2.5</v>
      </c>
      <c r="K47" t="n">
        <v>2.86</v>
      </c>
      <c r="L47" t="n">
        <v>2.88</v>
      </c>
    </row>
    <row r="48">
      <c r="A48" s="5" t="inlineStr">
        <is>
          <t>Bilanzsumme je Aktie</t>
        </is>
      </c>
      <c r="B48" s="5" t="inlineStr">
        <is>
          <t>Total assets per share</t>
        </is>
      </c>
      <c r="C48" t="n">
        <v>41.72</v>
      </c>
      <c r="D48" t="n">
        <v>40.02</v>
      </c>
      <c r="E48" t="n">
        <v>38.02</v>
      </c>
      <c r="F48" t="n">
        <v>37.5</v>
      </c>
      <c r="G48" t="n">
        <v>36.25</v>
      </c>
      <c r="H48" t="n">
        <v>36.64</v>
      </c>
      <c r="I48" t="n">
        <v>35.88</v>
      </c>
      <c r="J48" t="n">
        <v>37.01</v>
      </c>
      <c r="K48" t="n">
        <v>37.96</v>
      </c>
      <c r="L48" t="n">
        <v>36.08</v>
      </c>
    </row>
    <row r="49">
      <c r="A49" s="5" t="inlineStr">
        <is>
          <t>Personal am Ende des Jahres</t>
        </is>
      </c>
      <c r="B49" s="5" t="inlineStr">
        <is>
          <t>Staff at the end of year</t>
        </is>
      </c>
      <c r="C49" t="n">
        <v>46563</v>
      </c>
      <c r="D49" t="n">
        <v>46025</v>
      </c>
      <c r="E49" t="n">
        <v>46350</v>
      </c>
      <c r="F49" t="n">
        <v>45524</v>
      </c>
      <c r="G49" t="n">
        <v>43354</v>
      </c>
      <c r="H49" t="n">
        <v>42000</v>
      </c>
      <c r="I49" t="n">
        <v>41000</v>
      </c>
      <c r="J49" t="n">
        <v>41000</v>
      </c>
      <c r="K49" t="n">
        <v>38000</v>
      </c>
      <c r="L49" t="n">
        <v>38000</v>
      </c>
    </row>
    <row r="50">
      <c r="A50" s="5" t="inlineStr">
        <is>
          <t>Personalaufwand in Mio. EUR</t>
        </is>
      </c>
      <c r="B50" s="5" t="inlineStr">
        <is>
          <t>Personnel expenses in M</t>
        </is>
      </c>
      <c r="C50" t="n">
        <v>2319</v>
      </c>
      <c r="D50" t="n">
        <v>2151</v>
      </c>
      <c r="E50" t="n">
        <v>2084</v>
      </c>
      <c r="F50" t="n">
        <v>2120</v>
      </c>
      <c r="G50" t="n">
        <v>1918</v>
      </c>
      <c r="H50" t="n">
        <v>2281</v>
      </c>
      <c r="I50" t="n">
        <v>1986</v>
      </c>
      <c r="J50" t="n">
        <v>1960</v>
      </c>
      <c r="K50" t="n">
        <v>1823</v>
      </c>
      <c r="L50" t="n">
        <v>1630</v>
      </c>
    </row>
    <row r="51">
      <c r="A51" s="5" t="inlineStr">
        <is>
          <t>Aufwand je Mitarbeiter in EUR</t>
        </is>
      </c>
      <c r="B51" s="5" t="inlineStr">
        <is>
          <t>Effort per employee</t>
        </is>
      </c>
      <c r="C51" t="n">
        <v>49803</v>
      </c>
      <c r="D51" t="n">
        <v>46735</v>
      </c>
      <c r="E51" t="n">
        <v>44962</v>
      </c>
      <c r="F51" t="n">
        <v>46569</v>
      </c>
      <c r="G51" t="n">
        <v>44240</v>
      </c>
      <c r="H51" t="n">
        <v>54310</v>
      </c>
      <c r="I51" t="n">
        <v>48439</v>
      </c>
      <c r="J51" t="n">
        <v>47805</v>
      </c>
      <c r="K51" t="n">
        <v>47974</v>
      </c>
      <c r="L51" t="n">
        <v>42895</v>
      </c>
    </row>
    <row r="52">
      <c r="A52" s="5" t="inlineStr">
        <is>
          <t>Umsatz je Mitarbeiter in EUR</t>
        </is>
      </c>
      <c r="B52" s="5" t="inlineStr">
        <is>
          <t>Turnover per employee</t>
        </is>
      </c>
      <c r="C52" t="n">
        <v>194317</v>
      </c>
      <c r="D52" t="n">
        <v>194373</v>
      </c>
      <c r="E52" t="n">
        <v>184725</v>
      </c>
      <c r="F52" t="n">
        <v>179224</v>
      </c>
      <c r="G52" t="n">
        <v>187042</v>
      </c>
      <c r="H52" t="n">
        <v>192452</v>
      </c>
      <c r="I52" t="n">
        <v>194073</v>
      </c>
      <c r="J52" t="n">
        <v>178902</v>
      </c>
      <c r="K52" t="n">
        <v>193605</v>
      </c>
      <c r="L52" t="n">
        <v>175711</v>
      </c>
    </row>
    <row r="53">
      <c r="A53" s="5" t="inlineStr">
        <is>
          <t>Bruttoergebnis je Mitarbeiter in EUR</t>
        </is>
      </c>
      <c r="B53" s="5" t="inlineStr">
        <is>
          <t>Gross Profit per employee</t>
        </is>
      </c>
      <c r="C53" t="n">
        <v>64364</v>
      </c>
      <c r="D53" t="n">
        <v>64248</v>
      </c>
      <c r="E53" t="n">
        <v>55102</v>
      </c>
      <c r="F53" t="n">
        <v>54235</v>
      </c>
      <c r="G53" t="n">
        <v>56027</v>
      </c>
      <c r="H53" t="n">
        <v>56738</v>
      </c>
      <c r="I53" t="n">
        <v>56073</v>
      </c>
      <c r="J53" t="n">
        <v>51146</v>
      </c>
      <c r="K53" t="n">
        <v>54000</v>
      </c>
      <c r="L53" t="n">
        <v>48737</v>
      </c>
    </row>
    <row r="54">
      <c r="A54" s="5" t="inlineStr">
        <is>
          <t>Gewinn je Mitarbeiter in EUR</t>
        </is>
      </c>
      <c r="B54" s="5" t="inlineStr">
        <is>
          <t>Earnings per employee</t>
        </is>
      </c>
      <c r="C54" t="n">
        <v>10223</v>
      </c>
      <c r="D54" t="n">
        <v>-14036</v>
      </c>
      <c r="E54" t="n">
        <v>8997</v>
      </c>
      <c r="F54" t="n">
        <v>9753</v>
      </c>
      <c r="G54" t="n">
        <v>9226</v>
      </c>
      <c r="H54" t="n">
        <v>5738</v>
      </c>
      <c r="I54" t="n">
        <v>4585</v>
      </c>
      <c r="J54" t="n">
        <v>6073</v>
      </c>
      <c r="K54" t="n">
        <v>5421</v>
      </c>
      <c r="L54" t="n">
        <v>1316</v>
      </c>
    </row>
    <row r="55">
      <c r="A55" s="5" t="inlineStr">
        <is>
          <t>KGV (Kurs/Gewinn)</t>
        </is>
      </c>
      <c r="B55" s="5" t="inlineStr">
        <is>
          <t>PE (price/earnings)</t>
        </is>
      </c>
      <c r="C55" t="n">
        <v>17</v>
      </c>
      <c r="D55" t="inlineStr">
        <is>
          <t>-</t>
        </is>
      </c>
      <c r="E55" t="n">
        <v>15.9</v>
      </c>
      <c r="F55" t="n">
        <v>9.9</v>
      </c>
      <c r="G55" t="n">
        <v>13.6</v>
      </c>
      <c r="H55" t="n">
        <v>17.7</v>
      </c>
      <c r="I55" t="n">
        <v>21.7</v>
      </c>
      <c r="J55" t="n">
        <v>8.4</v>
      </c>
      <c r="K55" t="n">
        <v>5</v>
      </c>
      <c r="L55" t="n">
        <v>31.8</v>
      </c>
    </row>
    <row r="56">
      <c r="A56" s="5" t="inlineStr">
        <is>
          <t>KUV (Kurs/Umsatz)</t>
        </is>
      </c>
      <c r="B56" s="5" t="inlineStr">
        <is>
          <t>PS (price/sales)</t>
        </is>
      </c>
      <c r="C56" t="n">
        <v>0.9</v>
      </c>
      <c r="D56" t="n">
        <v>0.62</v>
      </c>
      <c r="E56" t="n">
        <v>0.78</v>
      </c>
      <c r="F56" t="n">
        <v>0.55</v>
      </c>
      <c r="G56" t="n">
        <v>0.68</v>
      </c>
      <c r="H56" t="n">
        <v>0.54</v>
      </c>
      <c r="I56" t="n">
        <v>0.51</v>
      </c>
      <c r="J56" t="n">
        <v>0.28</v>
      </c>
      <c r="K56" t="n">
        <v>0.14</v>
      </c>
      <c r="L56" t="n">
        <v>0.24</v>
      </c>
    </row>
    <row r="57">
      <c r="A57" s="5" t="inlineStr">
        <is>
          <t>KBV (Kurs/Buchwert)</t>
        </is>
      </c>
      <c r="B57" s="5" t="inlineStr">
        <is>
          <t>PB (price/book value)</t>
        </is>
      </c>
      <c r="C57" t="n">
        <v>2.76</v>
      </c>
      <c r="D57" t="n">
        <v>2</v>
      </c>
      <c r="E57" t="n">
        <v>2.66</v>
      </c>
      <c r="F57" t="n">
        <v>1.91</v>
      </c>
      <c r="G57" t="n">
        <v>2.54</v>
      </c>
      <c r="H57" t="n">
        <v>1.95</v>
      </c>
      <c r="I57" t="n">
        <v>1.78</v>
      </c>
      <c r="J57" t="n">
        <v>0.91</v>
      </c>
      <c r="K57" t="n">
        <v>0.52</v>
      </c>
      <c r="L57" t="n">
        <v>0.91</v>
      </c>
    </row>
    <row r="58">
      <c r="A58" s="5" t="inlineStr">
        <is>
          <t>KCV (Kurs/Cashflow)</t>
        </is>
      </c>
      <c r="B58" s="5" t="inlineStr">
        <is>
          <t>PC (price/cashflow)</t>
        </is>
      </c>
      <c r="C58" t="n">
        <v>7.01</v>
      </c>
      <c r="D58" t="n">
        <v>5.34</v>
      </c>
      <c r="E58" t="n">
        <v>8.99</v>
      </c>
      <c r="F58" t="n">
        <v>6.07</v>
      </c>
      <c r="G58" t="n">
        <v>7.1</v>
      </c>
      <c r="H58" t="n">
        <v>5.88</v>
      </c>
      <c r="I58" t="n">
        <v>6.41</v>
      </c>
      <c r="J58" t="n">
        <v>3.6</v>
      </c>
      <c r="K58" t="n">
        <v>1.63</v>
      </c>
      <c r="L58" t="n">
        <v>2.53</v>
      </c>
    </row>
    <row r="59">
      <c r="A59" s="5" t="inlineStr">
        <is>
          <t>Dividendenrendite in %</t>
        </is>
      </c>
      <c r="B59" s="5" t="inlineStr">
        <is>
          <t>Dividend Yield in %</t>
        </is>
      </c>
      <c r="C59" t="n">
        <v>0.8100000000000001</v>
      </c>
      <c r="D59" t="n">
        <v>4.2</v>
      </c>
      <c r="E59" t="n">
        <v>3.11</v>
      </c>
      <c r="F59" t="n">
        <v>4.23</v>
      </c>
      <c r="G59" t="n">
        <v>2.89</v>
      </c>
      <c r="H59" t="n">
        <v>2.96</v>
      </c>
      <c r="I59" t="n">
        <v>2.3</v>
      </c>
      <c r="J59" t="n">
        <v>3.11</v>
      </c>
      <c r="K59" t="n">
        <v>3.21</v>
      </c>
      <c r="L59" t="inlineStr">
        <is>
          <t>-</t>
        </is>
      </c>
    </row>
    <row r="60">
      <c r="A60" s="5" t="inlineStr">
        <is>
          <t>Gewinnrendite in %</t>
        </is>
      </c>
      <c r="B60" s="5" t="inlineStr">
        <is>
          <t>Return on profit in %</t>
        </is>
      </c>
      <c r="C60" t="n">
        <v>5.9</v>
      </c>
      <c r="D60" t="n">
        <v>-11.8</v>
      </c>
      <c r="E60" t="n">
        <v>6.3</v>
      </c>
      <c r="F60" t="n">
        <v>10.1</v>
      </c>
      <c r="G60" t="n">
        <v>7.3</v>
      </c>
      <c r="H60" t="n">
        <v>5.7</v>
      </c>
      <c r="I60" t="n">
        <v>4.6</v>
      </c>
      <c r="J60" t="n">
        <v>11.9</v>
      </c>
      <c r="K60" t="n">
        <v>19.9</v>
      </c>
      <c r="L60" t="n">
        <v>3.1</v>
      </c>
    </row>
    <row r="61">
      <c r="A61" s="5" t="inlineStr">
        <is>
          <t>Eigenkapitalrendite in %</t>
        </is>
      </c>
      <c r="B61" s="5" t="inlineStr">
        <is>
          <t>Return on Equity in %</t>
        </is>
      </c>
      <c r="C61" t="n">
        <v>15.9</v>
      </c>
      <c r="D61" t="n">
        <v>-22.35</v>
      </c>
      <c r="E61" t="n">
        <v>15.68</v>
      </c>
      <c r="F61" t="n">
        <v>17.74</v>
      </c>
      <c r="G61" t="n">
        <v>17.18</v>
      </c>
      <c r="H61" t="n">
        <v>9.960000000000001</v>
      </c>
      <c r="I61" t="n">
        <v>7.5</v>
      </c>
      <c r="J61" t="n">
        <v>10.09</v>
      </c>
      <c r="K61" t="n">
        <v>9.42</v>
      </c>
      <c r="L61" t="n">
        <v>2.58</v>
      </c>
    </row>
    <row r="62">
      <c r="A62" s="5" t="inlineStr">
        <is>
          <t>Umsatzrendite in %</t>
        </is>
      </c>
      <c r="B62" s="5" t="inlineStr">
        <is>
          <t>Return on sales in %</t>
        </is>
      </c>
      <c r="C62" t="n">
        <v>5.26</v>
      </c>
      <c r="D62" t="n">
        <v>-7.22</v>
      </c>
      <c r="E62" t="n">
        <v>4.87</v>
      </c>
      <c r="F62" t="n">
        <v>5.44</v>
      </c>
      <c r="G62" t="n">
        <v>4.93</v>
      </c>
      <c r="H62" t="n">
        <v>2.98</v>
      </c>
      <c r="I62" t="n">
        <v>2.36</v>
      </c>
      <c r="J62" t="n">
        <v>3.39</v>
      </c>
      <c r="K62" t="n">
        <v>2.8</v>
      </c>
      <c r="L62" t="n">
        <v>0.75</v>
      </c>
    </row>
    <row r="63">
      <c r="A63" s="5" t="inlineStr">
        <is>
          <t>Gesamtkapitalrendite in %</t>
        </is>
      </c>
      <c r="B63" s="5" t="inlineStr">
        <is>
          <t>Total Return on Investment in %</t>
        </is>
      </c>
      <c r="C63" t="n">
        <v>7.28</v>
      </c>
      <c r="D63" t="n">
        <v>-4.49</v>
      </c>
      <c r="E63" t="n">
        <v>7.41</v>
      </c>
      <c r="F63" t="n">
        <v>7.43</v>
      </c>
      <c r="G63" t="n">
        <v>6.8</v>
      </c>
      <c r="H63" t="n">
        <v>6.75</v>
      </c>
      <c r="I63" t="n">
        <v>6.9</v>
      </c>
      <c r="J63" t="n">
        <v>7.69</v>
      </c>
      <c r="K63" t="n">
        <v>7.26</v>
      </c>
      <c r="L63" t="n">
        <v>6.06</v>
      </c>
    </row>
    <row r="64">
      <c r="A64" s="5" t="inlineStr">
        <is>
          <t>Return on Investment in %</t>
        </is>
      </c>
      <c r="B64" s="5" t="inlineStr">
        <is>
          <t>Return on Investment in %</t>
        </is>
      </c>
      <c r="C64" t="n">
        <v>4.8</v>
      </c>
      <c r="D64" t="n">
        <v>-6.81</v>
      </c>
      <c r="E64" t="n">
        <v>4.63</v>
      </c>
      <c r="F64" t="n">
        <v>5.01</v>
      </c>
      <c r="G64" t="n">
        <v>4.7</v>
      </c>
      <c r="H64" t="n">
        <v>2.84</v>
      </c>
      <c r="I64" t="n">
        <v>2.28</v>
      </c>
      <c r="J64" t="n">
        <v>2.95</v>
      </c>
      <c r="K64" t="n">
        <v>2.45</v>
      </c>
      <c r="L64" t="n">
        <v>0.63</v>
      </c>
    </row>
    <row r="65">
      <c r="A65" s="5" t="inlineStr">
        <is>
          <t>Arbeitsintensität in %</t>
        </is>
      </c>
      <c r="B65" s="5" t="inlineStr">
        <is>
          <t>Work Intensity in %</t>
        </is>
      </c>
      <c r="C65" t="n">
        <v>27</v>
      </c>
      <c r="D65" t="n">
        <v>31.13</v>
      </c>
      <c r="E65" t="n">
        <v>32.89</v>
      </c>
      <c r="F65" t="n">
        <v>30.6</v>
      </c>
      <c r="G65" t="n">
        <v>29.34</v>
      </c>
      <c r="H65" t="n">
        <v>30.95</v>
      </c>
      <c r="I65" t="n">
        <v>30.67</v>
      </c>
      <c r="J65" t="n">
        <v>31.38</v>
      </c>
      <c r="K65" t="n">
        <v>34.32</v>
      </c>
      <c r="L65" t="n">
        <v>30.81</v>
      </c>
    </row>
    <row r="66">
      <c r="A66" s="5" t="inlineStr">
        <is>
          <t>Eigenkapitalquote in %</t>
        </is>
      </c>
      <c r="B66" s="5" t="inlineStr">
        <is>
          <t>Equity Ratio in %</t>
        </is>
      </c>
      <c r="C66" t="n">
        <v>30.16</v>
      </c>
      <c r="D66" t="n">
        <v>30.44</v>
      </c>
      <c r="E66" t="n">
        <v>29.53</v>
      </c>
      <c r="F66" t="n">
        <v>28.24</v>
      </c>
      <c r="G66" t="n">
        <v>27.35</v>
      </c>
      <c r="H66" t="n">
        <v>28.51</v>
      </c>
      <c r="I66" t="n">
        <v>30.45</v>
      </c>
      <c r="J66" t="n">
        <v>29.28</v>
      </c>
      <c r="K66" t="n">
        <v>25.96</v>
      </c>
      <c r="L66" t="n">
        <v>24.38</v>
      </c>
    </row>
    <row r="67">
      <c r="A67" s="5" t="inlineStr">
        <is>
          <t>Fremdkapitalquote in %</t>
        </is>
      </c>
      <c r="B67" s="5" t="inlineStr">
        <is>
          <t>Debt Ratio in %</t>
        </is>
      </c>
      <c r="C67" t="n">
        <v>69.84</v>
      </c>
      <c r="D67" t="n">
        <v>69.56</v>
      </c>
      <c r="E67" t="n">
        <v>70.47</v>
      </c>
      <c r="F67" t="n">
        <v>71.76000000000001</v>
      </c>
      <c r="G67" t="n">
        <v>72.65000000000001</v>
      </c>
      <c r="H67" t="n">
        <v>71.48999999999999</v>
      </c>
      <c r="I67" t="n">
        <v>69.55</v>
      </c>
      <c r="J67" t="n">
        <v>70.72</v>
      </c>
      <c r="K67" t="n">
        <v>74.04000000000001</v>
      </c>
      <c r="L67" t="n">
        <v>75.62</v>
      </c>
    </row>
    <row r="68">
      <c r="A68" s="5" t="inlineStr">
        <is>
          <t>Verschuldungsgrad in %</t>
        </is>
      </c>
      <c r="B68" s="5" t="inlineStr">
        <is>
          <t>Finance Gearing in %</t>
        </is>
      </c>
      <c r="C68" t="n">
        <v>231.61</v>
      </c>
      <c r="D68" t="n">
        <v>228.48</v>
      </c>
      <c r="E68" t="n">
        <v>238.66</v>
      </c>
      <c r="F68" t="n">
        <v>254.14</v>
      </c>
      <c r="G68" t="n">
        <v>265.64</v>
      </c>
      <c r="H68" t="n">
        <v>250.76</v>
      </c>
      <c r="I68" t="n">
        <v>228.36</v>
      </c>
      <c r="J68" t="n">
        <v>241.53</v>
      </c>
      <c r="K68" t="n">
        <v>285.22</v>
      </c>
      <c r="L68" t="n">
        <v>310.18</v>
      </c>
    </row>
    <row r="69">
      <c r="A69" s="5" t="inlineStr">
        <is>
          <t>Bruttoergebnis Marge in %</t>
        </is>
      </c>
      <c r="B69" s="5" t="inlineStr">
        <is>
          <t>Gross Profit Marge in %</t>
        </is>
      </c>
      <c r="C69" t="n">
        <v>33.12</v>
      </c>
      <c r="D69" t="n">
        <v>33.05</v>
      </c>
      <c r="E69" t="n">
        <v>29.83</v>
      </c>
      <c r="F69" t="n">
        <v>30.26</v>
      </c>
      <c r="G69" t="n">
        <v>29.95</v>
      </c>
      <c r="H69" t="n">
        <v>29.48</v>
      </c>
      <c r="I69" t="n">
        <v>28.89</v>
      </c>
      <c r="J69" t="n">
        <v>28.59</v>
      </c>
      <c r="K69" t="n">
        <v>27.89</v>
      </c>
    </row>
    <row r="70">
      <c r="A70" s="5" t="inlineStr">
        <is>
          <t>Kurzfristige Vermögensquote in %</t>
        </is>
      </c>
      <c r="B70" s="5" t="inlineStr">
        <is>
          <t>Current Assets Ratio in %</t>
        </is>
      </c>
      <c r="C70" t="n">
        <v>27</v>
      </c>
      <c r="D70" t="n">
        <v>31.13</v>
      </c>
      <c r="E70" t="n">
        <v>32.89</v>
      </c>
      <c r="F70" t="n">
        <v>30.6</v>
      </c>
      <c r="G70" t="n">
        <v>29.34</v>
      </c>
      <c r="H70" t="n">
        <v>30.95</v>
      </c>
      <c r="I70" t="n">
        <v>30.67</v>
      </c>
      <c r="J70" t="n">
        <v>31.38</v>
      </c>
      <c r="K70" t="n">
        <v>34.32</v>
      </c>
    </row>
    <row r="71">
      <c r="A71" s="5" t="inlineStr">
        <is>
          <t>Nettogewinn Marge in %</t>
        </is>
      </c>
      <c r="B71" s="5" t="inlineStr">
        <is>
          <t>Net Profit Marge in %</t>
        </is>
      </c>
      <c r="C71" t="n">
        <v>5.26</v>
      </c>
      <c r="D71" t="n">
        <v>-7.22</v>
      </c>
      <c r="E71" t="n">
        <v>4.87</v>
      </c>
      <c r="F71" t="n">
        <v>5.44</v>
      </c>
      <c r="G71" t="n">
        <v>4.93</v>
      </c>
      <c r="H71" t="n">
        <v>2.98</v>
      </c>
      <c r="I71" t="n">
        <v>2.36</v>
      </c>
      <c r="J71" t="n">
        <v>3.39</v>
      </c>
      <c r="K71" t="n">
        <v>2.8</v>
      </c>
    </row>
    <row r="72">
      <c r="A72" s="5" t="inlineStr">
        <is>
          <t>Operative Ergebnis Marge in %</t>
        </is>
      </c>
      <c r="B72" s="5" t="inlineStr">
        <is>
          <t>EBIT Marge in %</t>
        </is>
      </c>
      <c r="C72" t="n">
        <v>9.77</v>
      </c>
      <c r="D72" t="n">
        <v>11.61</v>
      </c>
      <c r="E72" t="n">
        <v>9.31</v>
      </c>
      <c r="F72" t="n">
        <v>9.99</v>
      </c>
      <c r="G72" t="n">
        <v>8.77</v>
      </c>
      <c r="H72" t="n">
        <v>8.18</v>
      </c>
      <c r="I72" t="n">
        <v>8.08</v>
      </c>
      <c r="J72" t="n">
        <v>8.640000000000001</v>
      </c>
      <c r="K72" t="n">
        <v>8.02</v>
      </c>
    </row>
    <row r="73">
      <c r="A73" s="5" t="inlineStr">
        <is>
          <t>Vermögensumsschlag in %</t>
        </is>
      </c>
      <c r="B73" s="5" t="inlineStr">
        <is>
          <t>Asset Turnover in %</t>
        </is>
      </c>
      <c r="C73" t="n">
        <v>91.16</v>
      </c>
      <c r="D73" t="n">
        <v>94.23999999999999</v>
      </c>
      <c r="E73" t="n">
        <v>95.08</v>
      </c>
      <c r="F73" t="n">
        <v>92.05</v>
      </c>
      <c r="G73" t="n">
        <v>95.27</v>
      </c>
      <c r="H73" t="n">
        <v>95.26000000000001</v>
      </c>
      <c r="I73" t="n">
        <v>96.66</v>
      </c>
      <c r="J73" t="n">
        <v>87.02</v>
      </c>
      <c r="K73" t="n">
        <v>87.36</v>
      </c>
    </row>
    <row r="74">
      <c r="A74" s="5" t="inlineStr">
        <is>
          <t>Langfristige Vermögensquote in %</t>
        </is>
      </c>
      <c r="B74" s="5" t="inlineStr">
        <is>
          <t>Non-Current Assets Ratio in %</t>
        </is>
      </c>
      <c r="C74" t="n">
        <v>73</v>
      </c>
      <c r="D74" t="n">
        <v>68.87</v>
      </c>
      <c r="E74" t="n">
        <v>67.11</v>
      </c>
      <c r="F74" t="n">
        <v>69.40000000000001</v>
      </c>
      <c r="G74" t="n">
        <v>70.66</v>
      </c>
      <c r="H74" t="n">
        <v>69.05</v>
      </c>
      <c r="I74" t="n">
        <v>69.33</v>
      </c>
      <c r="J74" t="n">
        <v>68.62</v>
      </c>
      <c r="K74" t="n">
        <v>65.68000000000001</v>
      </c>
    </row>
    <row r="75">
      <c r="A75" s="5" t="inlineStr">
        <is>
          <t>Gesamtkapitalrentabilität</t>
        </is>
      </c>
      <c r="B75" s="5" t="inlineStr">
        <is>
          <t>ROA Return on Assets in %</t>
        </is>
      </c>
      <c r="C75" t="n">
        <v>4.8</v>
      </c>
      <c r="D75" t="n">
        <v>-6.81</v>
      </c>
      <c r="E75" t="n">
        <v>4.63</v>
      </c>
      <c r="F75" t="n">
        <v>5.01</v>
      </c>
      <c r="G75" t="n">
        <v>4.7</v>
      </c>
      <c r="H75" t="n">
        <v>2.84</v>
      </c>
      <c r="I75" t="n">
        <v>2.28</v>
      </c>
      <c r="J75" t="n">
        <v>2.95</v>
      </c>
      <c r="K75" t="n">
        <v>2.45</v>
      </c>
    </row>
    <row r="76">
      <c r="A76" s="5" t="inlineStr">
        <is>
          <t>Ertrag des eingesetzten Kapitals</t>
        </is>
      </c>
      <c r="B76" s="5" t="inlineStr">
        <is>
          <t>ROCE Return on Cap. Empl. in %</t>
        </is>
      </c>
      <c r="C76" t="n">
        <v>11.47</v>
      </c>
      <c r="D76" t="n">
        <v>14.1</v>
      </c>
      <c r="E76" t="n">
        <v>12.29</v>
      </c>
      <c r="F76" t="n">
        <v>11.72</v>
      </c>
      <c r="G76" t="n">
        <v>10.64</v>
      </c>
      <c r="H76" t="n">
        <v>9.85</v>
      </c>
      <c r="I76" t="n">
        <v>9.77</v>
      </c>
      <c r="J76" t="n">
        <v>9.369999999999999</v>
      </c>
      <c r="K76" t="n">
        <v>8.880000000000001</v>
      </c>
    </row>
    <row r="77">
      <c r="A77" s="5" t="inlineStr">
        <is>
          <t>Eigenkapital zu Anlagevermögen</t>
        </is>
      </c>
      <c r="B77" s="5" t="inlineStr">
        <is>
          <t>Equity to Fixed Assets in %</t>
        </is>
      </c>
      <c r="C77" t="n">
        <v>40.75</v>
      </c>
      <c r="D77" t="n">
        <v>42.2</v>
      </c>
      <c r="E77" t="n">
        <v>41.5</v>
      </c>
      <c r="F77" t="n">
        <v>37.86</v>
      </c>
      <c r="G77" t="n">
        <v>36.19</v>
      </c>
      <c r="H77" t="n">
        <v>37.92</v>
      </c>
      <c r="I77" t="n">
        <v>40.44</v>
      </c>
      <c r="J77" t="n">
        <v>39</v>
      </c>
      <c r="K77" t="n">
        <v>36.07</v>
      </c>
    </row>
    <row r="78">
      <c r="A78" s="5" t="inlineStr">
        <is>
          <t>Liquidität Dritten Grades</t>
        </is>
      </c>
      <c r="B78" s="5" t="inlineStr">
        <is>
          <t>Current Ratio in %</t>
        </is>
      </c>
      <c r="C78" t="n">
        <v>120.99</v>
      </c>
      <c r="D78" t="n">
        <v>139.26</v>
      </c>
      <c r="E78" t="n">
        <v>117.45</v>
      </c>
      <c r="F78" t="n">
        <v>142.06</v>
      </c>
      <c r="G78" t="n">
        <v>136.37</v>
      </c>
      <c r="H78" t="n">
        <v>147.78</v>
      </c>
      <c r="I78" t="n">
        <v>153.03</v>
      </c>
      <c r="J78" t="n">
        <v>158.86</v>
      </c>
      <c r="K78" t="n">
        <v>162.54</v>
      </c>
    </row>
    <row r="79">
      <c r="A79" s="5" t="inlineStr">
        <is>
          <t>Operativer Cashflow</t>
        </is>
      </c>
      <c r="B79" s="5" t="inlineStr">
        <is>
          <t>Operating Cashflow in M</t>
        </is>
      </c>
      <c r="C79" t="n">
        <v>1667.6089</v>
      </c>
      <c r="D79" t="n">
        <v>1266.7014</v>
      </c>
      <c r="E79" t="n">
        <v>2129.2815</v>
      </c>
      <c r="F79" t="n">
        <v>1434.6445</v>
      </c>
      <c r="G79" t="n">
        <v>1667.151</v>
      </c>
      <c r="H79" t="n">
        <v>1361.808</v>
      </c>
      <c r="I79" t="n">
        <v>1470.454</v>
      </c>
      <c r="J79" t="n">
        <v>819.9</v>
      </c>
      <c r="K79" t="n">
        <v>361.6318</v>
      </c>
    </row>
    <row r="80">
      <c r="A80" s="5" t="inlineStr">
        <is>
          <t>Aktienrückkauf</t>
        </is>
      </c>
      <c r="B80" s="5" t="inlineStr">
        <is>
          <t>Share Buyback in M</t>
        </is>
      </c>
      <c r="C80" t="n">
        <v>-0.6799999999999784</v>
      </c>
      <c r="D80" t="n">
        <v>-0.3600000000000136</v>
      </c>
      <c r="E80" t="n">
        <v>-0.5</v>
      </c>
      <c r="F80" t="n">
        <v>-1.539999999999992</v>
      </c>
      <c r="G80" t="n">
        <v>-3.210000000000008</v>
      </c>
      <c r="H80" t="n">
        <v>-2.199999999999989</v>
      </c>
      <c r="I80" t="n">
        <v>-1.650000000000006</v>
      </c>
      <c r="J80" t="n">
        <v>-5.889999999999986</v>
      </c>
      <c r="K80" t="n">
        <v>-1.800000000000011</v>
      </c>
    </row>
    <row r="81">
      <c r="A81" s="5" t="inlineStr">
        <is>
          <t>Umsatzwachstum 1J in %</t>
        </is>
      </c>
      <c r="B81" s="5" t="inlineStr">
        <is>
          <t>Revenue Growth 1Y in %</t>
        </is>
      </c>
      <c r="C81" t="n">
        <v>1.14</v>
      </c>
      <c r="D81" t="n">
        <v>4.48</v>
      </c>
      <c r="E81" t="n">
        <v>4.94</v>
      </c>
      <c r="F81" t="n">
        <v>0.62</v>
      </c>
      <c r="G81" t="n">
        <v>0.32</v>
      </c>
      <c r="H81" t="n">
        <v>1.58</v>
      </c>
      <c r="I81" t="n">
        <v>8.48</v>
      </c>
      <c r="J81" t="n">
        <v>-0.3</v>
      </c>
      <c r="K81" t="n">
        <v>10.18</v>
      </c>
    </row>
    <row r="82">
      <c r="A82" s="5" t="inlineStr">
        <is>
          <t>Umsatzwachstum 3J in %</t>
        </is>
      </c>
      <c r="B82" s="5" t="inlineStr">
        <is>
          <t>Revenue Growth 3Y in %</t>
        </is>
      </c>
      <c r="C82" t="n">
        <v>3.52</v>
      </c>
      <c r="D82" t="n">
        <v>3.35</v>
      </c>
      <c r="E82" t="n">
        <v>1.96</v>
      </c>
      <c r="F82" t="n">
        <v>0.84</v>
      </c>
      <c r="G82" t="n">
        <v>3.46</v>
      </c>
      <c r="H82" t="n">
        <v>3.25</v>
      </c>
      <c r="I82" t="n">
        <v>6.12</v>
      </c>
      <c r="J82" t="inlineStr">
        <is>
          <t>-</t>
        </is>
      </c>
      <c r="K82" t="inlineStr">
        <is>
          <t>-</t>
        </is>
      </c>
    </row>
    <row r="83">
      <c r="A83" s="5" t="inlineStr">
        <is>
          <t>Umsatzwachstum 5J in %</t>
        </is>
      </c>
      <c r="B83" s="5" t="inlineStr">
        <is>
          <t>Revenue Growth 5Y in %</t>
        </is>
      </c>
      <c r="C83" t="n">
        <v>2.3</v>
      </c>
      <c r="D83" t="n">
        <v>2.39</v>
      </c>
      <c r="E83" t="n">
        <v>3.19</v>
      </c>
      <c r="F83" t="n">
        <v>2.14</v>
      </c>
      <c r="G83" t="n">
        <v>4.05</v>
      </c>
      <c r="H83" t="inlineStr">
        <is>
          <t>-</t>
        </is>
      </c>
      <c r="I83" t="inlineStr">
        <is>
          <t>-</t>
        </is>
      </c>
      <c r="J83" t="inlineStr">
        <is>
          <t>-</t>
        </is>
      </c>
      <c r="K83" t="inlineStr">
        <is>
          <t>-</t>
        </is>
      </c>
    </row>
    <row r="84">
      <c r="A84" s="5" t="inlineStr">
        <is>
          <t>Umsatzwachstum 10J in %</t>
        </is>
      </c>
      <c r="B84" s="5" t="inlineStr">
        <is>
          <t>Revenue Growth 10Y in %</t>
        </is>
      </c>
      <c r="C84" t="inlineStr">
        <is>
          <t>-</t>
        </is>
      </c>
      <c r="D84" t="inlineStr">
        <is>
          <t>-</t>
        </is>
      </c>
      <c r="E84" t="inlineStr">
        <is>
          <t>-</t>
        </is>
      </c>
      <c r="F84" t="inlineStr">
        <is>
          <t>-</t>
        </is>
      </c>
      <c r="G84" t="inlineStr">
        <is>
          <t>-</t>
        </is>
      </c>
      <c r="H84" t="inlineStr">
        <is>
          <t>-</t>
        </is>
      </c>
      <c r="I84" t="inlineStr">
        <is>
          <t>-</t>
        </is>
      </c>
      <c r="J84" t="inlineStr">
        <is>
          <t>-</t>
        </is>
      </c>
      <c r="K84" t="inlineStr">
        <is>
          <t>-</t>
        </is>
      </c>
    </row>
    <row r="85">
      <c r="A85" s="5" t="inlineStr">
        <is>
          <t>Gewinnwachstum 1J in %</t>
        </is>
      </c>
      <c r="B85" s="5" t="inlineStr">
        <is>
          <t>Earnings Growth 1Y in %</t>
        </is>
      </c>
      <c r="C85" t="n">
        <v>-173.68</v>
      </c>
      <c r="D85" t="n">
        <v>-254.92</v>
      </c>
      <c r="E85" t="n">
        <v>-6.08</v>
      </c>
      <c r="F85" t="n">
        <v>11</v>
      </c>
      <c r="G85" t="n">
        <v>65.98</v>
      </c>
      <c r="H85" t="n">
        <v>28.19</v>
      </c>
      <c r="I85" t="n">
        <v>-24.5</v>
      </c>
      <c r="J85" t="n">
        <v>20.87</v>
      </c>
      <c r="K85" t="n">
        <v>312</v>
      </c>
    </row>
    <row r="86">
      <c r="A86" s="5" t="inlineStr">
        <is>
          <t>Gewinnwachstum 3J in %</t>
        </is>
      </c>
      <c r="B86" s="5" t="inlineStr">
        <is>
          <t>Earnings Growth 3Y in %</t>
        </is>
      </c>
      <c r="C86" t="n">
        <v>-144.89</v>
      </c>
      <c r="D86" t="n">
        <v>-83.33</v>
      </c>
      <c r="E86" t="n">
        <v>23.63</v>
      </c>
      <c r="F86" t="n">
        <v>35.06</v>
      </c>
      <c r="G86" t="n">
        <v>23.22</v>
      </c>
      <c r="H86" t="n">
        <v>8.19</v>
      </c>
      <c r="I86" t="n">
        <v>102.79</v>
      </c>
      <c r="J86" t="inlineStr">
        <is>
          <t>-</t>
        </is>
      </c>
      <c r="K86" t="inlineStr">
        <is>
          <t>-</t>
        </is>
      </c>
    </row>
    <row r="87">
      <c r="A87" s="5" t="inlineStr">
        <is>
          <t>Gewinnwachstum 5J in %</t>
        </is>
      </c>
      <c r="B87" s="5" t="inlineStr">
        <is>
          <t>Earnings Growth 5Y in %</t>
        </is>
      </c>
      <c r="C87" t="n">
        <v>-71.54000000000001</v>
      </c>
      <c r="D87" t="n">
        <v>-31.17</v>
      </c>
      <c r="E87" t="n">
        <v>14.92</v>
      </c>
      <c r="F87" t="n">
        <v>20.31</v>
      </c>
      <c r="G87" t="n">
        <v>80.51000000000001</v>
      </c>
      <c r="H87" t="inlineStr">
        <is>
          <t>-</t>
        </is>
      </c>
      <c r="I87" t="inlineStr">
        <is>
          <t>-</t>
        </is>
      </c>
      <c r="J87" t="inlineStr">
        <is>
          <t>-</t>
        </is>
      </c>
      <c r="K87" t="inlineStr">
        <is>
          <t>-</t>
        </is>
      </c>
    </row>
    <row r="88">
      <c r="A88" s="5" t="inlineStr">
        <is>
          <t>Gewinnwachstum 10J in %</t>
        </is>
      </c>
      <c r="B88" s="5" t="inlineStr">
        <is>
          <t>Earnings Growth 10Y in %</t>
        </is>
      </c>
      <c r="C88" t="inlineStr">
        <is>
          <t>-</t>
        </is>
      </c>
      <c r="D88" t="inlineStr">
        <is>
          <t>-</t>
        </is>
      </c>
      <c r="E88" t="inlineStr">
        <is>
          <t>-</t>
        </is>
      </c>
      <c r="F88" t="inlineStr">
        <is>
          <t>-</t>
        </is>
      </c>
      <c r="G88" t="inlineStr">
        <is>
          <t>-</t>
        </is>
      </c>
      <c r="H88" t="inlineStr">
        <is>
          <t>-</t>
        </is>
      </c>
      <c r="I88" t="inlineStr">
        <is>
          <t>-</t>
        </is>
      </c>
      <c r="J88" t="inlineStr">
        <is>
          <t>-</t>
        </is>
      </c>
      <c r="K88" t="inlineStr">
        <is>
          <t>-</t>
        </is>
      </c>
    </row>
    <row r="89">
      <c r="A89" s="5" t="inlineStr">
        <is>
          <t>PEG Ratio</t>
        </is>
      </c>
      <c r="B89" s="5" t="inlineStr">
        <is>
          <t>KGW Kurs/Gewinn/Wachstum</t>
        </is>
      </c>
      <c r="C89" t="n">
        <v>-0.24</v>
      </c>
      <c r="D89" t="inlineStr">
        <is>
          <t>-</t>
        </is>
      </c>
      <c r="E89" t="n">
        <v>1.07</v>
      </c>
      <c r="F89" t="n">
        <v>0.49</v>
      </c>
      <c r="G89" t="n">
        <v>0.17</v>
      </c>
      <c r="H89" t="inlineStr">
        <is>
          <t>-</t>
        </is>
      </c>
      <c r="I89" t="inlineStr">
        <is>
          <t>-</t>
        </is>
      </c>
      <c r="J89" t="inlineStr">
        <is>
          <t>-</t>
        </is>
      </c>
      <c r="K89" t="inlineStr">
        <is>
          <t>-</t>
        </is>
      </c>
    </row>
    <row r="90">
      <c r="A90" s="5" t="inlineStr">
        <is>
          <t>EBIT-Wachstum 1J in %</t>
        </is>
      </c>
      <c r="B90" s="5" t="inlineStr">
        <is>
          <t>EBIT Growth 1Y in %</t>
        </is>
      </c>
      <c r="C90" t="n">
        <v>-14.92</v>
      </c>
      <c r="D90" t="n">
        <v>30.36</v>
      </c>
      <c r="E90" t="n">
        <v>-2.21</v>
      </c>
      <c r="F90" t="n">
        <v>14.63</v>
      </c>
      <c r="G90" t="n">
        <v>7.56</v>
      </c>
      <c r="H90" t="n">
        <v>2.8</v>
      </c>
      <c r="I90" t="n">
        <v>1.42</v>
      </c>
      <c r="J90" t="n">
        <v>7.46</v>
      </c>
      <c r="K90" t="n">
        <v>44.25</v>
      </c>
    </row>
    <row r="91">
      <c r="A91" s="5" t="inlineStr">
        <is>
          <t>EBIT-Wachstum 3J in %</t>
        </is>
      </c>
      <c r="B91" s="5" t="inlineStr">
        <is>
          <t>EBIT Growth 3Y in %</t>
        </is>
      </c>
      <c r="C91" t="n">
        <v>4.41</v>
      </c>
      <c r="D91" t="n">
        <v>14.26</v>
      </c>
      <c r="E91" t="n">
        <v>6.66</v>
      </c>
      <c r="F91" t="n">
        <v>8.33</v>
      </c>
      <c r="G91" t="n">
        <v>3.93</v>
      </c>
      <c r="H91" t="n">
        <v>3.89</v>
      </c>
      <c r="I91" t="n">
        <v>17.71</v>
      </c>
      <c r="J91" t="inlineStr">
        <is>
          <t>-</t>
        </is>
      </c>
      <c r="K91" t="inlineStr">
        <is>
          <t>-</t>
        </is>
      </c>
    </row>
    <row r="92">
      <c r="A92" s="5" t="inlineStr">
        <is>
          <t>EBIT-Wachstum 5J in %</t>
        </is>
      </c>
      <c r="B92" s="5" t="inlineStr">
        <is>
          <t>EBIT Growth 5Y in %</t>
        </is>
      </c>
      <c r="C92" t="n">
        <v>7.08</v>
      </c>
      <c r="D92" t="n">
        <v>10.63</v>
      </c>
      <c r="E92" t="n">
        <v>4.84</v>
      </c>
      <c r="F92" t="n">
        <v>6.77</v>
      </c>
      <c r="G92" t="n">
        <v>12.7</v>
      </c>
      <c r="H92" t="inlineStr">
        <is>
          <t>-</t>
        </is>
      </c>
      <c r="I92" t="inlineStr">
        <is>
          <t>-</t>
        </is>
      </c>
      <c r="J92" t="inlineStr">
        <is>
          <t>-</t>
        </is>
      </c>
      <c r="K92" t="inlineStr">
        <is>
          <t>-</t>
        </is>
      </c>
    </row>
    <row r="93">
      <c r="A93" s="5" t="inlineStr">
        <is>
          <t>EBIT-Wachstum 10J in %</t>
        </is>
      </c>
      <c r="B93" s="5" t="inlineStr">
        <is>
          <t>EBIT Growth 10Y in %</t>
        </is>
      </c>
      <c r="C93" t="inlineStr">
        <is>
          <t>-</t>
        </is>
      </c>
      <c r="D93" t="inlineStr">
        <is>
          <t>-</t>
        </is>
      </c>
      <c r="E93" t="inlineStr">
        <is>
          <t>-</t>
        </is>
      </c>
      <c r="F93" t="inlineStr">
        <is>
          <t>-</t>
        </is>
      </c>
      <c r="G93" t="inlineStr">
        <is>
          <t>-</t>
        </is>
      </c>
      <c r="H93" t="inlineStr">
        <is>
          <t>-</t>
        </is>
      </c>
      <c r="I93" t="inlineStr">
        <is>
          <t>-</t>
        </is>
      </c>
      <c r="J93" t="inlineStr">
        <is>
          <t>-</t>
        </is>
      </c>
      <c r="K93" t="inlineStr">
        <is>
          <t>-</t>
        </is>
      </c>
    </row>
    <row r="94">
      <c r="A94" s="5" t="inlineStr">
        <is>
          <t>Op.Cashflow Wachstum 1J in %</t>
        </is>
      </c>
      <c r="B94" s="5" t="inlineStr">
        <is>
          <t>Op.Cashflow Wachstum 1Y in %</t>
        </is>
      </c>
      <c r="C94" t="n">
        <v>31.27</v>
      </c>
      <c r="D94" t="n">
        <v>-40.6</v>
      </c>
      <c r="E94" t="n">
        <v>48.11</v>
      </c>
      <c r="F94" t="n">
        <v>-14.51</v>
      </c>
      <c r="G94" t="n">
        <v>20.75</v>
      </c>
      <c r="H94" t="n">
        <v>-8.27</v>
      </c>
      <c r="I94" t="n">
        <v>78.06</v>
      </c>
      <c r="J94" t="n">
        <v>120.86</v>
      </c>
      <c r="K94" t="n">
        <v>-35.57</v>
      </c>
    </row>
    <row r="95">
      <c r="A95" s="5" t="inlineStr">
        <is>
          <t>Op.Cashflow Wachstum 3J in %</t>
        </is>
      </c>
      <c r="B95" s="5" t="inlineStr">
        <is>
          <t>Op.Cashflow Wachstum 3Y in %</t>
        </is>
      </c>
      <c r="C95" t="n">
        <v>12.93</v>
      </c>
      <c r="D95" t="n">
        <v>-2.33</v>
      </c>
      <c r="E95" t="n">
        <v>18.12</v>
      </c>
      <c r="F95" t="n">
        <v>-0.68</v>
      </c>
      <c r="G95" t="n">
        <v>30.18</v>
      </c>
      <c r="H95" t="n">
        <v>63.55</v>
      </c>
      <c r="I95" t="n">
        <v>54.45</v>
      </c>
      <c r="J95" t="inlineStr">
        <is>
          <t>-</t>
        </is>
      </c>
      <c r="K95" t="inlineStr">
        <is>
          <t>-</t>
        </is>
      </c>
    </row>
    <row r="96">
      <c r="A96" s="5" t="inlineStr">
        <is>
          <t>Op.Cashflow Wachstum 5J in %</t>
        </is>
      </c>
      <c r="B96" s="5" t="inlineStr">
        <is>
          <t>Op.Cashflow Wachstum 5Y in %</t>
        </is>
      </c>
      <c r="C96" t="n">
        <v>9</v>
      </c>
      <c r="D96" t="n">
        <v>1.1</v>
      </c>
      <c r="E96" t="n">
        <v>24.83</v>
      </c>
      <c r="F96" t="n">
        <v>39.38</v>
      </c>
      <c r="G96" t="n">
        <v>35.17</v>
      </c>
      <c r="H96" t="inlineStr">
        <is>
          <t>-</t>
        </is>
      </c>
      <c r="I96" t="inlineStr">
        <is>
          <t>-</t>
        </is>
      </c>
      <c r="J96" t="inlineStr">
        <is>
          <t>-</t>
        </is>
      </c>
      <c r="K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c r="H97" t="inlineStr">
        <is>
          <t>-</t>
        </is>
      </c>
      <c r="I97" t="inlineStr">
        <is>
          <t>-</t>
        </is>
      </c>
      <c r="J97" t="inlineStr">
        <is>
          <t>-</t>
        </is>
      </c>
      <c r="K97" t="inlineStr">
        <is>
          <t>-</t>
        </is>
      </c>
    </row>
    <row r="98">
      <c r="A98" s="5" t="inlineStr">
        <is>
          <t>Working Capital in Mio</t>
        </is>
      </c>
      <c r="B98" s="5" t="inlineStr">
        <is>
          <t>Working Capital in M</t>
        </is>
      </c>
      <c r="C98" t="n">
        <v>465</v>
      </c>
      <c r="D98" t="n">
        <v>833</v>
      </c>
      <c r="E98" t="n">
        <v>440</v>
      </c>
      <c r="F98" t="n">
        <v>803</v>
      </c>
      <c r="G98" t="n">
        <v>666</v>
      </c>
      <c r="H98" t="n">
        <v>849</v>
      </c>
      <c r="I98" t="n">
        <v>875</v>
      </c>
      <c r="J98" t="n">
        <v>980</v>
      </c>
      <c r="K98" t="n">
        <v>1112</v>
      </c>
      <c r="L98" t="n">
        <v>893</v>
      </c>
    </row>
  </sheetData>
  <pageMargins bottom="1" footer="0.5" header="0.5" left="0.75" right="0.75" top="1"/>
</worksheet>
</file>

<file path=xl/worksheets/sheet91.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SPIR  SARC E </t>
        </is>
      </c>
      <c r="B1" s="2" t="inlineStr">
        <is>
          <t>WKN: A14Q5B  ISIN: GB00BWFGQN14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+44-1242-521361</t>
        </is>
      </c>
      <c r="G4" t="inlineStr">
        <is>
          <t>11.03.2020</t>
        </is>
      </c>
      <c r="H4" t="inlineStr">
        <is>
          <t>Preliminary Results</t>
        </is>
      </c>
      <c r="J4" t="inlineStr">
        <is>
          <t>The Capital Group Companies, Inc.</t>
        </is>
      </c>
      <c r="L4" t="inlineStr">
        <is>
          <t>8,90%</t>
        </is>
      </c>
    </row>
    <row r="5">
      <c r="A5" s="5" t="inlineStr">
        <is>
          <t>Ticker</t>
        </is>
      </c>
      <c r="B5" t="inlineStr">
        <is>
          <t>1LNB</t>
        </is>
      </c>
      <c r="C5" s="5" t="inlineStr">
        <is>
          <t>Fax</t>
        </is>
      </c>
      <c r="D5" s="5" t="inlineStr"/>
      <c r="E5" t="inlineStr">
        <is>
          <t>+44-1242-581470</t>
        </is>
      </c>
      <c r="G5" t="inlineStr">
        <is>
          <t>27.03.2020</t>
        </is>
      </c>
      <c r="H5" t="inlineStr">
        <is>
          <t>Publication Of Annual Report</t>
        </is>
      </c>
      <c r="J5" t="inlineStr">
        <is>
          <t>Sun Life Financial, Inc.</t>
        </is>
      </c>
      <c r="L5" t="inlineStr">
        <is>
          <t>7,40%</t>
        </is>
      </c>
    </row>
    <row r="6">
      <c r="A6" s="5" t="inlineStr">
        <is>
          <t>Gelistet Seit / Listed Since</t>
        </is>
      </c>
      <c r="B6" t="inlineStr">
        <is>
          <t>-</t>
        </is>
      </c>
      <c r="C6" s="5" t="inlineStr">
        <is>
          <t>Internet</t>
        </is>
      </c>
      <c r="D6" s="5" t="inlineStr"/>
      <c r="E6" t="inlineStr">
        <is>
          <t>http://www.spiraxsarcoengineering.com</t>
        </is>
      </c>
      <c r="G6" t="inlineStr">
        <is>
          <t>23.04.2020</t>
        </is>
      </c>
      <c r="H6" t="inlineStr">
        <is>
          <t>Ex Dividend</t>
        </is>
      </c>
      <c r="J6" t="inlineStr">
        <is>
          <t>BlackRock, Inc.</t>
        </is>
      </c>
      <c r="L6" t="inlineStr">
        <is>
          <t>6,70%</t>
        </is>
      </c>
    </row>
    <row r="7">
      <c r="A7" s="5" t="inlineStr">
        <is>
          <t>Nominalwert / Nominal Value</t>
        </is>
      </c>
      <c r="B7" t="inlineStr">
        <is>
          <t>-</t>
        </is>
      </c>
      <c r="C7" s="5" t="inlineStr">
        <is>
          <t>E-Mail</t>
        </is>
      </c>
      <c r="D7" s="5" t="inlineStr"/>
      <c r="E7" t="inlineStr">
        <is>
          <t>company.secretary@uk.spiraxsarco.com</t>
        </is>
      </c>
      <c r="G7" t="inlineStr">
        <is>
          <t>13.05.2020</t>
        </is>
      </c>
      <c r="H7" t="inlineStr">
        <is>
          <t>Annual General Meeting</t>
        </is>
      </c>
      <c r="J7" t="inlineStr">
        <is>
          <t>Fiera Capital Corporation</t>
        </is>
      </c>
      <c r="L7" t="inlineStr">
        <is>
          <t>6,50%</t>
        </is>
      </c>
    </row>
    <row r="8">
      <c r="A8" s="5" t="inlineStr">
        <is>
          <t>Land / Country</t>
        </is>
      </c>
      <c r="B8" t="inlineStr">
        <is>
          <t>Großbritannien</t>
        </is>
      </c>
      <c r="C8" s="5" t="inlineStr">
        <is>
          <t>Inv. Relations Telefon / Phone</t>
        </is>
      </c>
      <c r="D8" s="5" t="inlineStr"/>
      <c r="E8" t="inlineStr">
        <is>
          <t>+44-1242-535234</t>
        </is>
      </c>
      <c r="G8" t="inlineStr">
        <is>
          <t>22.05.2020</t>
        </is>
      </c>
      <c r="H8" t="inlineStr">
        <is>
          <t>Dividend Payout</t>
        </is>
      </c>
      <c r="J8" t="inlineStr">
        <is>
          <t>APG Groep N.V.</t>
        </is>
      </c>
      <c r="L8" t="inlineStr">
        <is>
          <t>5,50%</t>
        </is>
      </c>
    </row>
    <row r="9">
      <c r="A9" s="5" t="inlineStr">
        <is>
          <t>Währung / Currency</t>
        </is>
      </c>
      <c r="B9" t="inlineStr">
        <is>
          <t>GBP</t>
        </is>
      </c>
      <c r="C9" s="5" t="inlineStr">
        <is>
          <t>Kontaktperson / Contact Person</t>
        </is>
      </c>
      <c r="D9" s="5" t="inlineStr"/>
      <c r="E9" t="inlineStr">
        <is>
          <t>-</t>
        </is>
      </c>
      <c r="G9" t="inlineStr">
        <is>
          <t>12.08.2020</t>
        </is>
      </c>
      <c r="H9" t="inlineStr">
        <is>
          <t>Score Half Year</t>
        </is>
      </c>
      <c r="J9" t="inlineStr">
        <is>
          <t>The Vanguard Group, Inc.</t>
        </is>
      </c>
      <c r="L9" t="inlineStr">
        <is>
          <t>3,60%</t>
        </is>
      </c>
    </row>
    <row r="10">
      <c r="A10" s="5" t="inlineStr">
        <is>
          <t>Branche / Industry</t>
        </is>
      </c>
      <c r="B10" t="inlineStr">
        <is>
          <t>Various</t>
        </is>
      </c>
      <c r="C10" s="5" t="inlineStr"/>
      <c r="D10" s="5" t="inlineStr"/>
      <c r="J10" t="inlineStr">
        <is>
          <t>Freefloat</t>
        </is>
      </c>
      <c r="L10" t="inlineStr">
        <is>
          <t>61,40%</t>
        </is>
      </c>
    </row>
    <row r="11">
      <c r="A11" s="5" t="inlineStr">
        <is>
          <t>Sektor / Sector</t>
        </is>
      </c>
      <c r="B11" t="inlineStr">
        <is>
          <t>Industry</t>
        </is>
      </c>
    </row>
    <row r="12">
      <c r="A12" s="5" t="inlineStr">
        <is>
          <t>Typ / Genre</t>
        </is>
      </c>
      <c r="B12" t="inlineStr">
        <is>
          <t>Stammaktie</t>
        </is>
      </c>
    </row>
    <row r="13">
      <c r="A13" s="5" t="inlineStr">
        <is>
          <t>Adresse / Address</t>
        </is>
      </c>
      <c r="B13" t="inlineStr">
        <is>
          <t>Spirax-Sarco Engineering plcCharlton House Cheltenham  UK-Gloucestershire GL53 8ER</t>
        </is>
      </c>
    </row>
    <row r="14">
      <c r="A14" s="5" t="inlineStr">
        <is>
          <t>Management</t>
        </is>
      </c>
      <c r="B14" t="inlineStr">
        <is>
          <t>Nick Anderson, Kevin Boyd, Neil Daws</t>
        </is>
      </c>
    </row>
    <row r="15">
      <c r="A15" s="5" t="inlineStr">
        <is>
          <t>Aufsichtsrat / Board</t>
        </is>
      </c>
      <c r="B15" t="inlineStr">
        <is>
          <t>Jamie Pike, Nick Anderson, Kevin Boyd, Neil Daws, Peter France, Caroline Johnstone, Jane Kingston, Trudy Schoolenberg, Kevin Thompson</t>
        </is>
      </c>
    </row>
    <row r="16">
      <c r="A16" s="5" t="inlineStr">
        <is>
          <t>Beschreibung</t>
        </is>
      </c>
      <c r="B16" t="inlineStr">
        <is>
          <t>Spirax-Sarco Engineering plc ist eine Unternehmensgruppe, die in der Produktion und dem Vertrieb von Dampfsystemen und Schlauchpumpen international tätig ist. Der Konzern ist in die Divisionen Spirax Sarco steam (Dampf- und Kondensatprodukte) und Watson-Marlow Fluid Technology Group (Schlauchpumpen) strukturiert. Die angebotenen Produkte und Dienstleistungen ermöglichen Unternehmen die bestehenden Anlagen umweltfreundlicher und energiesparender umzurüsten, die Arbeitssicherheit und Effizienz zu erhöhen und den störungsfreien Betriebsablauf zu sichern. Spirax Sarco ist eines der weltweit führenden Unternehmen in der Bereitstellung von technischen Lösungen und Dienstleistungen für die Konstruktion, Inbetriebnahme und Wartung von industriellen und gewerblichen Dampfsystemen. Die breite Produktpalette beinhaltet unter anderem Dampf- und Kondensatprodukte wie thermodynamische, thermische und mechanische Kondensatableiter, Rohrleitungszubehör und Kondensatpumpen, regeltechnischen Produkte wie pneumatisch und elektrisch angetriebene Stellventile, Druck- und Temperaturregler ohne Hilfsenergie, Kleinstregelarmaturen, Drucksensoren, Temperaturfühler, elektronische Regelgeräte wie auch anschlussfertig verrohrte und verdrahtete Wärmeübertragungsstationen. Watson-Marlow Fluid Technology Group ist eines der weltweit führenden Unternehmen für Schlauchpumpen, Spezialpumpen und Präzisionsrohre. Weltweit wurden bereits über eine Million Pumpen installiert. Das Unternehmen ist nicht nur auf die Entwicklung und Herstellung der modernsten Pumpen und Schläuche spezialisiert sondern bietet auch vor-Ort-Support bei der Inbetriebnahme seiner Produkte an und unterstützt seine Kunden durch ein umfangreiches Service- und Wartungsnetzwerk. Die Geschichte von Spirax Sarco geht zurück bis ins Jahr 1888, als Sanders, Rehders &amp; Co. (Sarco) mit dem Verkauf von Kondensatableiter in London begannen. Heute unterhält die Spirax-Sarco Engineering plc weltweite operative Niederlassungen und Produktionsstätten und betreut international über Servicecenter, Vertriebsgesellschaften und Vertretungen ihre Kunden. Copyright 2014 FINANCE BASE AG</t>
        </is>
      </c>
    </row>
    <row r="17">
      <c r="A17" s="5" t="inlineStr">
        <is>
          <t>Profile</t>
        </is>
      </c>
      <c r="B17" t="inlineStr">
        <is>
          <t>Spirax-Sarco Engineering is a corporate group that operates internationally in the production and distribution of steam systems and peristaltic pumps. The Group is structured into divisions Spirax Sarco steam (steam and condensate products) and Watson-Marlow Fluid Technology Group (peristaltic pump). The products and services enable customers to existing plants more environmentally friendly and energy-saving retrofit to increase the safety and efficiency and to ensure trouble-free operation. Spirax Sarco is a world leader in the provision of technical solutions and services for the construction, commissioning and maintenance of industrial and commercial steam systems. The broad product range includes, inter alia, steam and condensate products such as thermodynamic, thermal and mechanical steam traps, piping accessories and condensate pumps, control technology products, such as pneumatically and electrically driven control valves, pressure and temperature controllers without auxiliary energy, micro-control valves, pressure sensors, temperature sensors, electronic controllers cased, as well as ready for connection and wired heat transfer stations. Watson-Marlow Fluid Technology Group is a world leader in peristaltic pumps, special pumps and precision tubes. Pumps worldwide were already installed more than one million. The company is not only specialized in the development and manufacture of the most advanced pumps and hoses but also provides on-site support during commissioning of its products and supports its customers with a comprehensive service and maintenance network. The story of Spirax Sarco goes back to the year 1888, when Sanders, Rehder &amp; Co. (Sarco) began with the sale of condensate in London. Today, the Spirax-Sarco Engineering maintains global operations offices and production facilities and supported internationally through service centers, sales companies and agencies their customers.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inlineStr"/>
    </row>
    <row r="20">
      <c r="A20" s="5" t="inlineStr">
        <is>
          <t>Umsatz</t>
        </is>
      </c>
      <c r="B20" s="5" t="inlineStr">
        <is>
          <t>Revenue</t>
        </is>
      </c>
      <c r="C20" t="n">
        <v>1242</v>
      </c>
      <c r="D20" t="n">
        <v>1153</v>
      </c>
      <c r="E20" t="n">
        <v>998.7</v>
      </c>
      <c r="F20" t="n">
        <v>757.4</v>
      </c>
      <c r="G20" t="n">
        <v>667.2</v>
      </c>
      <c r="H20" t="n">
        <v>678.3</v>
      </c>
      <c r="I20" t="n">
        <v>689.4</v>
      </c>
      <c r="J20" t="n">
        <v>661.7</v>
      </c>
      <c r="K20" t="n">
        <v>650</v>
      </c>
    </row>
    <row r="21">
      <c r="A21" s="5" t="inlineStr">
        <is>
          <t>Operatives Ergebnis (EBIT)</t>
        </is>
      </c>
      <c r="B21" s="5" t="inlineStr">
        <is>
          <t>EBIT Earning Before Interest &amp; Tax</t>
        </is>
      </c>
      <c r="C21" t="n">
        <v>245</v>
      </c>
      <c r="D21" t="n">
        <v>299.1</v>
      </c>
      <c r="E21" t="n">
        <v>198.9</v>
      </c>
      <c r="F21" t="n">
        <v>174.1</v>
      </c>
      <c r="G21" t="n">
        <v>142.8</v>
      </c>
      <c r="H21" t="n">
        <v>148.1</v>
      </c>
      <c r="I21" t="n">
        <v>147</v>
      </c>
      <c r="J21" t="n">
        <v>125.7</v>
      </c>
      <c r="K21" t="n">
        <v>129.5</v>
      </c>
    </row>
    <row r="22">
      <c r="A22" s="5" t="inlineStr">
        <is>
          <t>Finanzergebnis</t>
        </is>
      </c>
      <c r="B22" s="5" t="inlineStr">
        <is>
          <t>Financial Result</t>
        </is>
      </c>
      <c r="C22" t="n">
        <v>-8.199999999999999</v>
      </c>
      <c r="D22" t="n">
        <v>-10.3</v>
      </c>
      <c r="E22" t="n">
        <v>-6.4</v>
      </c>
      <c r="F22" t="n">
        <v>-2.7</v>
      </c>
      <c r="G22" t="n">
        <v>-3.1</v>
      </c>
      <c r="H22" t="n">
        <v>-3.3</v>
      </c>
      <c r="I22" t="n">
        <v>-1.3</v>
      </c>
      <c r="J22" t="n">
        <v>2</v>
      </c>
      <c r="K22" t="n">
        <v>2.8</v>
      </c>
    </row>
    <row r="23">
      <c r="A23" s="5" t="inlineStr">
        <is>
          <t>Ergebnis vor Steuer (EBT)</t>
        </is>
      </c>
      <c r="B23" s="5" t="inlineStr">
        <is>
          <t>EBT Earning Before Tax</t>
        </is>
      </c>
      <c r="C23" t="n">
        <v>236.8</v>
      </c>
      <c r="D23" t="n">
        <v>288.8</v>
      </c>
      <c r="E23" t="n">
        <v>192.5</v>
      </c>
      <c r="F23" t="n">
        <v>171.4</v>
      </c>
      <c r="G23" t="n">
        <v>139.7</v>
      </c>
      <c r="H23" t="n">
        <v>144.8</v>
      </c>
      <c r="I23" t="n">
        <v>145.7</v>
      </c>
      <c r="J23" t="n">
        <v>127.7</v>
      </c>
      <c r="K23" t="n">
        <v>132.3</v>
      </c>
    </row>
    <row r="24">
      <c r="A24" s="5" t="inlineStr">
        <is>
          <t>Ergebnis nach Steuer</t>
        </is>
      </c>
      <c r="B24" s="5" t="inlineStr">
        <is>
          <t>Earnings after tax</t>
        </is>
      </c>
      <c r="C24" t="n">
        <v>167</v>
      </c>
      <c r="D24" t="n">
        <v>223.4</v>
      </c>
      <c r="E24" t="n">
        <v>157.9</v>
      </c>
      <c r="F24" t="n">
        <v>121.3</v>
      </c>
      <c r="G24" t="n">
        <v>96.7</v>
      </c>
      <c r="H24" t="n">
        <v>100.6</v>
      </c>
      <c r="I24" t="n">
        <v>102.3</v>
      </c>
      <c r="J24" t="n">
        <v>90.2</v>
      </c>
      <c r="K24" t="n">
        <v>93.2</v>
      </c>
    </row>
    <row r="25">
      <c r="A25" s="5" t="inlineStr">
        <is>
          <t>Minderheitenanteil</t>
        </is>
      </c>
      <c r="B25" s="5" t="inlineStr">
        <is>
          <t>Minority Share</t>
        </is>
      </c>
      <c r="C25" t="n">
        <v>-0.4</v>
      </c>
      <c r="D25" t="n">
        <v>-0.3</v>
      </c>
      <c r="E25" t="n">
        <v>-0.3</v>
      </c>
      <c r="F25" t="n">
        <v>-0.2</v>
      </c>
      <c r="G25" t="n">
        <v>-0.2</v>
      </c>
      <c r="H25" t="n">
        <v>-0.2</v>
      </c>
      <c r="I25" t="n">
        <v>-0.2</v>
      </c>
      <c r="J25" t="n">
        <v>-0.2</v>
      </c>
      <c r="K25" t="n">
        <v>-0.2</v>
      </c>
    </row>
    <row r="26">
      <c r="A26" s="5" t="inlineStr">
        <is>
          <t>Jahresüberschuss/-fehlbetrag</t>
        </is>
      </c>
      <c r="B26" s="5" t="inlineStr">
        <is>
          <t>Net Profit</t>
        </is>
      </c>
      <c r="C26" t="n">
        <v>166.6</v>
      </c>
      <c r="D26" t="n">
        <v>223.1</v>
      </c>
      <c r="E26" t="n">
        <v>157.6</v>
      </c>
      <c r="F26" t="n">
        <v>121.1</v>
      </c>
      <c r="G26" t="n">
        <v>96.59999999999999</v>
      </c>
      <c r="H26" t="n">
        <v>100.3</v>
      </c>
      <c r="I26" t="n">
        <v>102.1</v>
      </c>
      <c r="J26" t="n">
        <v>90</v>
      </c>
      <c r="K26" t="n">
        <v>93</v>
      </c>
    </row>
    <row r="27">
      <c r="A27" s="5" t="inlineStr">
        <is>
          <t>Summe Umlaufvermögen</t>
        </is>
      </c>
      <c r="B27" s="5" t="inlineStr">
        <is>
          <t>Current Assets</t>
        </is>
      </c>
      <c r="C27" t="n">
        <v>638.8</v>
      </c>
      <c r="D27" t="n">
        <v>630.3</v>
      </c>
      <c r="E27" t="n">
        <v>575.2</v>
      </c>
      <c r="F27" t="n">
        <v>450.1</v>
      </c>
      <c r="G27" t="n">
        <v>374.2</v>
      </c>
      <c r="H27" t="n">
        <v>430.3</v>
      </c>
      <c r="I27" t="n">
        <v>390.5</v>
      </c>
      <c r="J27" t="n">
        <v>366.7</v>
      </c>
      <c r="K27" t="n">
        <v>338</v>
      </c>
    </row>
    <row r="28">
      <c r="A28" s="5" t="inlineStr">
        <is>
          <t>Summe Anlagevermögen</t>
        </is>
      </c>
      <c r="B28" s="5" t="inlineStr">
        <is>
          <t>Fixed Assets</t>
        </is>
      </c>
      <c r="C28" t="n">
        <v>1056</v>
      </c>
      <c r="D28" t="n">
        <v>923.5</v>
      </c>
      <c r="E28" t="n">
        <v>901.3</v>
      </c>
      <c r="F28" t="n">
        <v>413.9</v>
      </c>
      <c r="G28" t="n">
        <v>317.5</v>
      </c>
      <c r="H28" t="n">
        <v>309.2</v>
      </c>
      <c r="I28" t="n">
        <v>306.2</v>
      </c>
      <c r="J28" t="n">
        <v>313</v>
      </c>
      <c r="K28" t="n">
        <v>305.8</v>
      </c>
    </row>
    <row r="29">
      <c r="A29" s="5" t="inlineStr">
        <is>
          <t>Summe Aktiva</t>
        </is>
      </c>
      <c r="B29" s="5" t="inlineStr">
        <is>
          <t>Total Assets</t>
        </is>
      </c>
      <c r="C29" t="n">
        <v>1694</v>
      </c>
      <c r="D29" t="n">
        <v>1554</v>
      </c>
      <c r="E29" t="n">
        <v>1477</v>
      </c>
      <c r="F29" t="n">
        <v>864</v>
      </c>
      <c r="G29" t="n">
        <v>691.7</v>
      </c>
      <c r="H29" t="n">
        <v>739.5</v>
      </c>
      <c r="I29" t="n">
        <v>696.7</v>
      </c>
      <c r="J29" t="n">
        <v>679.7</v>
      </c>
      <c r="K29" t="n">
        <v>643.8</v>
      </c>
    </row>
    <row r="30">
      <c r="A30" s="5" t="inlineStr">
        <is>
          <t>Summe kurzfristiges Fremdkapital</t>
        </is>
      </c>
      <c r="B30" s="5" t="inlineStr">
        <is>
          <t>Short-Term Debt</t>
        </is>
      </c>
      <c r="C30" t="n">
        <v>250.6</v>
      </c>
      <c r="D30" t="n">
        <v>253.3</v>
      </c>
      <c r="E30" t="n">
        <v>246.7</v>
      </c>
      <c r="F30" t="n">
        <v>162.2</v>
      </c>
      <c r="G30" t="n">
        <v>119.7</v>
      </c>
      <c r="H30" t="n">
        <v>153.8</v>
      </c>
      <c r="I30" t="n">
        <v>144.5</v>
      </c>
      <c r="J30" t="n">
        <v>117.4</v>
      </c>
      <c r="K30" t="n">
        <v>141.6</v>
      </c>
    </row>
    <row r="31">
      <c r="A31" s="5" t="inlineStr">
        <is>
          <t>Summe langfristiges Fremdkapital</t>
        </is>
      </c>
      <c r="B31" s="5" t="inlineStr">
        <is>
          <t>Long-Term Debt</t>
        </is>
      </c>
      <c r="C31" t="n">
        <v>617.4</v>
      </c>
      <c r="D31" t="n">
        <v>533.6</v>
      </c>
      <c r="E31" t="n">
        <v>620.3</v>
      </c>
      <c r="F31" t="n">
        <v>177.4</v>
      </c>
      <c r="G31" t="n">
        <v>173.6</v>
      </c>
      <c r="H31" t="n">
        <v>143.8</v>
      </c>
      <c r="I31" t="n">
        <v>148.7</v>
      </c>
      <c r="J31" t="n">
        <v>125.8</v>
      </c>
      <c r="K31" t="n">
        <v>102</v>
      </c>
    </row>
    <row r="32">
      <c r="A32" s="5" t="inlineStr">
        <is>
          <t>Summe Fremdkapital</t>
        </is>
      </c>
      <c r="B32" s="5" t="inlineStr">
        <is>
          <t>Total Liabilities</t>
        </is>
      </c>
      <c r="C32" t="n">
        <v>868</v>
      </c>
      <c r="D32" t="n">
        <v>786.9</v>
      </c>
      <c r="E32" t="n">
        <v>867</v>
      </c>
      <c r="F32" t="n">
        <v>339.6</v>
      </c>
      <c r="G32" t="n">
        <v>293.4</v>
      </c>
      <c r="H32" t="n">
        <v>297.6</v>
      </c>
      <c r="I32" t="n">
        <v>293.2</v>
      </c>
      <c r="J32" t="n">
        <v>243.2</v>
      </c>
      <c r="K32" t="n">
        <v>243.6</v>
      </c>
    </row>
    <row r="33">
      <c r="A33" s="5" t="inlineStr">
        <is>
          <t>Minderheitenanteil</t>
        </is>
      </c>
      <c r="B33" s="5" t="inlineStr">
        <is>
          <t>Minority Share</t>
        </is>
      </c>
      <c r="C33" t="n">
        <v>1</v>
      </c>
      <c r="D33" t="n">
        <v>1.1</v>
      </c>
      <c r="E33" t="n">
        <v>1.1</v>
      </c>
      <c r="F33" t="n">
        <v>1</v>
      </c>
      <c r="G33" t="n">
        <v>0.9</v>
      </c>
      <c r="H33" t="n">
        <v>0.9</v>
      </c>
      <c r="I33" t="n">
        <v>0.8</v>
      </c>
      <c r="J33" t="n">
        <v>0.8</v>
      </c>
      <c r="K33" t="n">
        <v>0.8</v>
      </c>
    </row>
    <row r="34">
      <c r="A34" s="5" t="inlineStr">
        <is>
          <t>Summe Eigenkapital</t>
        </is>
      </c>
      <c r="B34" s="5" t="inlineStr">
        <is>
          <t>Equity</t>
        </is>
      </c>
      <c r="C34" t="n">
        <v>825.3</v>
      </c>
      <c r="D34" t="n">
        <v>765.8</v>
      </c>
      <c r="E34" t="n">
        <v>608.4</v>
      </c>
      <c r="F34" t="n">
        <v>523.4</v>
      </c>
      <c r="G34" t="n">
        <v>397.5</v>
      </c>
      <c r="H34" t="n">
        <v>441</v>
      </c>
      <c r="I34" t="n">
        <v>402.7</v>
      </c>
      <c r="J34" t="n">
        <v>435.8</v>
      </c>
      <c r="K34" t="n">
        <v>399.3</v>
      </c>
    </row>
    <row r="35">
      <c r="A35" s="5" t="inlineStr">
        <is>
          <t>Summe Passiva</t>
        </is>
      </c>
      <c r="B35" s="5" t="inlineStr">
        <is>
          <t>Liabilities &amp; Shareholder Equity</t>
        </is>
      </c>
      <c r="C35" t="n">
        <v>1694</v>
      </c>
      <c r="D35" t="n">
        <v>1554</v>
      </c>
      <c r="E35" t="n">
        <v>1477</v>
      </c>
      <c r="F35" t="n">
        <v>864</v>
      </c>
      <c r="G35" t="n">
        <v>691.7</v>
      </c>
      <c r="H35" t="n">
        <v>739.5</v>
      </c>
      <c r="I35" t="n">
        <v>696.7</v>
      </c>
      <c r="J35" t="n">
        <v>679.7</v>
      </c>
      <c r="K35" t="n">
        <v>643.8</v>
      </c>
    </row>
    <row r="36">
      <c r="A36" s="5" t="inlineStr">
        <is>
          <t>Mio.Aktien im Umlauf</t>
        </is>
      </c>
      <c r="B36" s="5" t="inlineStr">
        <is>
          <t>Million shares outstanding</t>
        </is>
      </c>
      <c r="C36" t="n">
        <v>73.73999999999999</v>
      </c>
      <c r="D36" t="n">
        <v>73.67</v>
      </c>
      <c r="E36" t="n">
        <v>73.59999999999999</v>
      </c>
      <c r="F36" t="n">
        <v>73.53</v>
      </c>
      <c r="G36" t="n">
        <v>73.39</v>
      </c>
      <c r="H36" t="n">
        <v>75.59999999999999</v>
      </c>
      <c r="I36" t="n">
        <v>75.40000000000001</v>
      </c>
      <c r="J36" t="n">
        <v>78.09999999999999</v>
      </c>
      <c r="K36" t="n">
        <v>77.7</v>
      </c>
    </row>
    <row r="37">
      <c r="A37" s="5" t="inlineStr">
        <is>
          <t>Gezeichnetes Kapital (in Mio.)</t>
        </is>
      </c>
      <c r="B37" s="5" t="inlineStr">
        <is>
          <t>Subscribed Capital in M</t>
        </is>
      </c>
      <c r="C37" t="n">
        <v>19.8</v>
      </c>
      <c r="D37" t="n">
        <v>19.8</v>
      </c>
      <c r="E37" t="n">
        <v>19.8</v>
      </c>
      <c r="F37" t="n">
        <v>19.8</v>
      </c>
      <c r="G37" t="n">
        <v>19.6</v>
      </c>
      <c r="H37" t="n">
        <v>19.6</v>
      </c>
      <c r="I37" t="n">
        <v>19.6</v>
      </c>
      <c r="J37" t="n">
        <v>19.5</v>
      </c>
      <c r="K37" t="n">
        <v>19.4</v>
      </c>
    </row>
    <row r="38">
      <c r="A38" s="5" t="inlineStr">
        <is>
          <t>Ergebnis je Aktie (brutto)</t>
        </is>
      </c>
      <c r="B38" s="5" t="inlineStr">
        <is>
          <t>Earnings per share</t>
        </is>
      </c>
      <c r="C38" t="n">
        <v>3.21</v>
      </c>
      <c r="D38" t="n">
        <v>3.92</v>
      </c>
      <c r="E38" t="n">
        <v>2.62</v>
      </c>
      <c r="F38" t="n">
        <v>2.33</v>
      </c>
      <c r="G38" t="n">
        <v>1.9</v>
      </c>
      <c r="H38" t="n">
        <v>1.92</v>
      </c>
      <c r="I38" t="n">
        <v>1.93</v>
      </c>
      <c r="J38" t="n">
        <v>1.64</v>
      </c>
      <c r="K38" t="n">
        <v>1.7</v>
      </c>
    </row>
    <row r="39">
      <c r="A39" s="5" t="inlineStr">
        <is>
          <t>Ergebnis je Aktie (unverwässert)</t>
        </is>
      </c>
      <c r="B39" s="5" t="inlineStr">
        <is>
          <t>Basic Earnings per share</t>
        </is>
      </c>
      <c r="C39" t="n">
        <v>2.26</v>
      </c>
      <c r="D39" t="n">
        <v>3.03</v>
      </c>
      <c r="E39" t="n">
        <v>2.14</v>
      </c>
      <c r="F39" t="n">
        <v>1.65</v>
      </c>
      <c r="G39" t="n">
        <v>1.3</v>
      </c>
      <c r="H39" t="n">
        <v>1.33</v>
      </c>
      <c r="I39" t="n">
        <v>1.33</v>
      </c>
      <c r="J39" t="n">
        <v>1.16</v>
      </c>
      <c r="K39" t="n">
        <v>1.2</v>
      </c>
    </row>
    <row r="40">
      <c r="A40" s="5" t="inlineStr">
        <is>
          <t>Ergebnis je Aktie (verwässert)</t>
        </is>
      </c>
      <c r="B40" s="5" t="inlineStr">
        <is>
          <t>Diluted Earnings per share</t>
        </is>
      </c>
      <c r="C40" t="n">
        <v>2.26</v>
      </c>
      <c r="D40" t="n">
        <v>3.02</v>
      </c>
      <c r="E40" t="n">
        <v>2.14</v>
      </c>
      <c r="F40" t="n">
        <v>1.65</v>
      </c>
      <c r="G40" t="n">
        <v>1.29</v>
      </c>
      <c r="H40" t="n">
        <v>1.32</v>
      </c>
      <c r="I40" t="n">
        <v>1.32</v>
      </c>
      <c r="J40" t="n">
        <v>1.14</v>
      </c>
      <c r="K40" t="n">
        <v>1.18</v>
      </c>
    </row>
    <row r="41">
      <c r="A41" s="5" t="inlineStr">
        <is>
          <t>Dividende je Aktie</t>
        </is>
      </c>
      <c r="B41" s="5" t="inlineStr">
        <is>
          <t>Dividend per share</t>
        </is>
      </c>
      <c r="C41" t="n">
        <v>1.1</v>
      </c>
      <c r="D41" t="n">
        <v>1</v>
      </c>
      <c r="E41" t="n">
        <v>0.88</v>
      </c>
      <c r="F41" t="n">
        <v>0.76</v>
      </c>
      <c r="G41" t="n">
        <v>0.6899999999999999</v>
      </c>
      <c r="H41" t="n">
        <v>0.65</v>
      </c>
      <c r="I41" t="n">
        <v>0.59</v>
      </c>
      <c r="J41" t="n">
        <v>1.53</v>
      </c>
      <c r="K41" t="n">
        <v>0.49</v>
      </c>
    </row>
    <row r="42">
      <c r="A42" s="5" t="inlineStr">
        <is>
          <t>Sonderdividende je Aktie</t>
        </is>
      </c>
      <c r="B42" s="5" t="inlineStr">
        <is>
          <t>Special Dividend per share</t>
        </is>
      </c>
      <c r="C42" t="inlineStr">
        <is>
          <t>-</t>
        </is>
      </c>
      <c r="D42" t="inlineStr">
        <is>
          <t>-</t>
        </is>
      </c>
      <c r="E42" t="inlineStr">
        <is>
          <t>-</t>
        </is>
      </c>
      <c r="F42" t="inlineStr">
        <is>
          <t>-</t>
        </is>
      </c>
      <c r="G42" t="inlineStr">
        <is>
          <t>-</t>
        </is>
      </c>
      <c r="H42" t="n">
        <v>1.2</v>
      </c>
      <c r="I42" t="inlineStr">
        <is>
          <t>-</t>
        </is>
      </c>
      <c r="J42" t="inlineStr">
        <is>
          <t>-</t>
        </is>
      </c>
      <c r="K42" t="inlineStr">
        <is>
          <t>-</t>
        </is>
      </c>
    </row>
    <row r="43">
      <c r="A43" s="5" t="inlineStr">
        <is>
          <t>Dividendenausschüttung in Mio</t>
        </is>
      </c>
      <c r="B43" s="5" t="inlineStr">
        <is>
          <t>Dividend Payment in M</t>
        </is>
      </c>
      <c r="C43" t="n">
        <v>76.3</v>
      </c>
      <c r="D43" t="n">
        <v>67.3</v>
      </c>
      <c r="E43" t="n">
        <v>58.4</v>
      </c>
      <c r="F43" t="n">
        <v>52.1</v>
      </c>
      <c r="G43" t="n">
        <v>50.5</v>
      </c>
      <c r="H43" t="n">
        <v>139.9</v>
      </c>
      <c r="I43" t="n">
        <v>44.5</v>
      </c>
      <c r="J43" t="n">
        <v>119.5</v>
      </c>
      <c r="K43" t="n">
        <v>38.1</v>
      </c>
    </row>
    <row r="44">
      <c r="A44" s="5" t="inlineStr">
        <is>
          <t>Umsatz</t>
        </is>
      </c>
      <c r="B44" s="5" t="inlineStr">
        <is>
          <t>Revenue</t>
        </is>
      </c>
      <c r="C44" t="n">
        <v>16.85</v>
      </c>
      <c r="D44" t="n">
        <v>15.66</v>
      </c>
      <c r="E44" t="n">
        <v>13.57</v>
      </c>
      <c r="F44" t="n">
        <v>10.3</v>
      </c>
      <c r="G44" t="n">
        <v>9.09</v>
      </c>
      <c r="H44" t="n">
        <v>8.970000000000001</v>
      </c>
      <c r="I44" t="n">
        <v>9.140000000000001</v>
      </c>
      <c r="J44" t="n">
        <v>8.470000000000001</v>
      </c>
      <c r="K44" t="n">
        <v>8.369999999999999</v>
      </c>
    </row>
    <row r="45">
      <c r="A45" s="5" t="inlineStr">
        <is>
          <t>Buchwert je Aktie</t>
        </is>
      </c>
      <c r="B45" s="5" t="inlineStr">
        <is>
          <t>Book value per share</t>
        </is>
      </c>
      <c r="C45" t="n">
        <v>11.19</v>
      </c>
      <c r="D45" t="n">
        <v>10.4</v>
      </c>
      <c r="E45" t="n">
        <v>8.27</v>
      </c>
      <c r="F45" t="n">
        <v>7.12</v>
      </c>
      <c r="G45" t="n">
        <v>5.42</v>
      </c>
      <c r="H45" t="n">
        <v>5.83</v>
      </c>
      <c r="I45" t="n">
        <v>5.34</v>
      </c>
      <c r="J45" t="n">
        <v>5.58</v>
      </c>
      <c r="K45" t="n">
        <v>5.14</v>
      </c>
    </row>
    <row r="46">
      <c r="A46" s="5" t="inlineStr">
        <is>
          <t>Cashflow je Aktie</t>
        </is>
      </c>
      <c r="B46" s="5" t="inlineStr">
        <is>
          <t>Cashflow per share</t>
        </is>
      </c>
      <c r="C46" t="n">
        <v>3.08</v>
      </c>
      <c r="D46" t="n">
        <v>2.78</v>
      </c>
      <c r="E46" t="n">
        <v>2.17</v>
      </c>
      <c r="F46" t="n">
        <v>2.15</v>
      </c>
      <c r="G46" t="n">
        <v>1.78</v>
      </c>
      <c r="H46" t="n">
        <v>1.5</v>
      </c>
      <c r="I46" t="n">
        <v>1.55</v>
      </c>
      <c r="J46" t="n">
        <v>1.38</v>
      </c>
      <c r="K46" t="n">
        <v>0.95</v>
      </c>
    </row>
    <row r="47">
      <c r="A47" s="5" t="inlineStr">
        <is>
          <t>Bilanzsumme je Aktie</t>
        </is>
      </c>
      <c r="B47" s="5" t="inlineStr">
        <is>
          <t>Total assets per share</t>
        </is>
      </c>
      <c r="C47" t="n">
        <v>22.98</v>
      </c>
      <c r="D47" t="n">
        <v>21.09</v>
      </c>
      <c r="E47" t="n">
        <v>20.06</v>
      </c>
      <c r="F47" t="n">
        <v>11.75</v>
      </c>
      <c r="G47" t="n">
        <v>9.43</v>
      </c>
      <c r="H47" t="n">
        <v>9.779999999999999</v>
      </c>
      <c r="I47" t="n">
        <v>9.24</v>
      </c>
      <c r="J47" t="n">
        <v>8.699999999999999</v>
      </c>
      <c r="K47" t="n">
        <v>8.289999999999999</v>
      </c>
    </row>
    <row r="48">
      <c r="A48" s="5" t="inlineStr">
        <is>
          <t>Personal am Ende des Jahres</t>
        </is>
      </c>
      <c r="B48" s="5" t="inlineStr">
        <is>
          <t>Staff at the end of year</t>
        </is>
      </c>
      <c r="C48" t="n">
        <v>7833</v>
      </c>
      <c r="D48" t="n">
        <v>7403</v>
      </c>
      <c r="E48" t="n">
        <v>6316</v>
      </c>
      <c r="F48" t="n">
        <v>4998</v>
      </c>
      <c r="G48" t="n">
        <v>4790</v>
      </c>
      <c r="H48" t="n">
        <v>4797</v>
      </c>
      <c r="I48" t="n">
        <v>4725</v>
      </c>
      <c r="J48" t="n">
        <v>4706</v>
      </c>
      <c r="K48" t="n">
        <v>4683</v>
      </c>
    </row>
    <row r="49">
      <c r="A49" s="5" t="inlineStr">
        <is>
          <t>Personalaufwand in Mio. GBP</t>
        </is>
      </c>
      <c r="B49" s="5" t="inlineStr"/>
      <c r="C49" t="n">
        <v>438.7</v>
      </c>
      <c r="D49" t="n">
        <v>403.9</v>
      </c>
      <c r="E49" t="n">
        <v>351.1</v>
      </c>
      <c r="F49" t="n">
        <v>263.9</v>
      </c>
      <c r="G49" t="n">
        <v>231.9</v>
      </c>
      <c r="H49" t="n">
        <v>232.8</v>
      </c>
      <c r="I49" t="n">
        <v>232.4</v>
      </c>
      <c r="J49" t="n">
        <v>228</v>
      </c>
      <c r="K49" t="n">
        <v>220.1</v>
      </c>
    </row>
    <row r="50">
      <c r="A50" s="5" t="inlineStr">
        <is>
          <t>Aufwand je Mitarbeiter in GBP</t>
        </is>
      </c>
      <c r="B50" s="5" t="inlineStr"/>
      <c r="C50" t="n">
        <v>56007</v>
      </c>
      <c r="D50" t="n">
        <v>54559</v>
      </c>
      <c r="E50" t="n">
        <v>55589</v>
      </c>
      <c r="F50" t="n">
        <v>52801</v>
      </c>
      <c r="G50" t="n">
        <v>48413</v>
      </c>
      <c r="H50" t="n">
        <v>48530</v>
      </c>
      <c r="I50" t="n">
        <v>49185</v>
      </c>
      <c r="J50" t="n">
        <v>48449</v>
      </c>
      <c r="K50" t="n">
        <v>47000</v>
      </c>
    </row>
    <row r="51">
      <c r="A51" s="5" t="inlineStr">
        <is>
          <t>Umsatz je Aktie</t>
        </is>
      </c>
      <c r="B51" s="5" t="inlineStr">
        <is>
          <t>Revenue per share</t>
        </is>
      </c>
      <c r="C51" t="n">
        <v>158611</v>
      </c>
      <c r="D51" t="n">
        <v>155788</v>
      </c>
      <c r="E51" t="n">
        <v>158122</v>
      </c>
      <c r="F51" t="n">
        <v>151541</v>
      </c>
      <c r="G51" t="n">
        <v>139290</v>
      </c>
      <c r="H51" t="n">
        <v>141401</v>
      </c>
      <c r="I51" t="n">
        <v>145905</v>
      </c>
      <c r="J51" t="n">
        <v>140608</v>
      </c>
      <c r="K51" t="n">
        <v>138800</v>
      </c>
    </row>
    <row r="52">
      <c r="A52" s="5" t="inlineStr">
        <is>
          <t>Bruttoergebnis je Mitarbeiter in GBP</t>
        </is>
      </c>
      <c r="B52" s="5" t="inlineStr"/>
      <c r="C52" t="inlineStr">
        <is>
          <t>-</t>
        </is>
      </c>
      <c r="D52" t="inlineStr">
        <is>
          <t>-</t>
        </is>
      </c>
      <c r="E52" t="inlineStr">
        <is>
          <t>-</t>
        </is>
      </c>
      <c r="F52" t="inlineStr">
        <is>
          <t>-</t>
        </is>
      </c>
      <c r="G52" t="inlineStr">
        <is>
          <t>-</t>
        </is>
      </c>
      <c r="H52" t="inlineStr">
        <is>
          <t>-</t>
        </is>
      </c>
      <c r="I52" t="inlineStr">
        <is>
          <t>-</t>
        </is>
      </c>
      <c r="J52" t="inlineStr">
        <is>
          <t>-</t>
        </is>
      </c>
      <c r="K52" t="inlineStr">
        <is>
          <t>-</t>
        </is>
      </c>
    </row>
    <row r="53">
      <c r="A53" s="5" t="inlineStr">
        <is>
          <t>Gewinn je Mitarbeiter in GBP</t>
        </is>
      </c>
      <c r="B53" s="5" t="inlineStr"/>
      <c r="C53" t="n">
        <v>21269</v>
      </c>
      <c r="D53" t="n">
        <v>30136</v>
      </c>
      <c r="E53" t="n">
        <v>24953</v>
      </c>
      <c r="F53" t="n">
        <v>24230</v>
      </c>
      <c r="G53" t="n">
        <v>20167</v>
      </c>
      <c r="H53" t="n">
        <v>20909</v>
      </c>
      <c r="I53" t="n">
        <v>21608</v>
      </c>
      <c r="J53" t="n">
        <v>19125</v>
      </c>
      <c r="K53" t="n">
        <v>19859</v>
      </c>
    </row>
    <row r="54">
      <c r="A54" s="5" t="inlineStr">
        <is>
          <t>KGV (Kurs/Gewinn)</t>
        </is>
      </c>
      <c r="B54" s="5" t="inlineStr">
        <is>
          <t>PE (price/earnings)</t>
        </is>
      </c>
      <c r="C54" t="n">
        <v>39.3</v>
      </c>
      <c r="D54" t="n">
        <v>20.6</v>
      </c>
      <c r="E54" t="n">
        <v>26.2</v>
      </c>
      <c r="F54" t="n">
        <v>25.4</v>
      </c>
      <c r="G54" t="n">
        <v>25.3</v>
      </c>
      <c r="H54" t="n">
        <v>21.6</v>
      </c>
      <c r="I54" t="n">
        <v>22.5</v>
      </c>
      <c r="J54" t="n">
        <v>19.6</v>
      </c>
      <c r="K54" t="n">
        <v>15.6</v>
      </c>
    </row>
    <row r="55">
      <c r="A55" s="5" t="inlineStr">
        <is>
          <t>KUV (Kurs/Umsatz)</t>
        </is>
      </c>
      <c r="B55" s="5" t="inlineStr">
        <is>
          <t>PS (price/sales)</t>
        </is>
      </c>
      <c r="C55" t="n">
        <v>5.28</v>
      </c>
      <c r="D55" t="n">
        <v>3.99</v>
      </c>
      <c r="E55" t="n">
        <v>4.14</v>
      </c>
      <c r="F55" t="n">
        <v>4.06</v>
      </c>
      <c r="G55" t="n">
        <v>3.61</v>
      </c>
      <c r="H55" t="n">
        <v>3.21</v>
      </c>
      <c r="I55" t="n">
        <v>3.27</v>
      </c>
      <c r="J55" t="n">
        <v>2.68</v>
      </c>
      <c r="K55" t="n">
        <v>2.24</v>
      </c>
    </row>
    <row r="56">
      <c r="A56" s="5" t="inlineStr">
        <is>
          <t>KBV (Kurs/Buchwert)</t>
        </is>
      </c>
      <c r="B56" s="5" t="inlineStr">
        <is>
          <t>PB (price/book value)</t>
        </is>
      </c>
      <c r="C56" t="n">
        <v>7.94</v>
      </c>
      <c r="D56" t="n">
        <v>6</v>
      </c>
      <c r="E56" t="n">
        <v>6.8</v>
      </c>
      <c r="F56" t="n">
        <v>5.88</v>
      </c>
      <c r="G56" t="n">
        <v>6.06</v>
      </c>
      <c r="H56" t="n">
        <v>4.93</v>
      </c>
      <c r="I56" t="n">
        <v>5.6</v>
      </c>
      <c r="J56" t="n">
        <v>4.06</v>
      </c>
      <c r="K56" t="n">
        <v>3.64</v>
      </c>
    </row>
    <row r="57">
      <c r="A57" s="5" t="inlineStr">
        <is>
          <t>KCV (Kurs/Cashflow)</t>
        </is>
      </c>
      <c r="B57" s="5" t="inlineStr">
        <is>
          <t>PC (price/cashflow)</t>
        </is>
      </c>
      <c r="C57" t="n">
        <v>28.83</v>
      </c>
      <c r="D57" t="n">
        <v>22.43</v>
      </c>
      <c r="E57" t="n">
        <v>25.95</v>
      </c>
      <c r="F57" t="n">
        <v>19.48</v>
      </c>
      <c r="G57" t="n">
        <v>18.49</v>
      </c>
      <c r="H57" t="n">
        <v>19.12</v>
      </c>
      <c r="I57" t="n">
        <v>19.24</v>
      </c>
      <c r="J57" t="n">
        <v>16.48</v>
      </c>
      <c r="K57" t="n">
        <v>19.72</v>
      </c>
    </row>
    <row r="58">
      <c r="A58" s="5" t="inlineStr">
        <is>
          <t>Dividendenrendite in %</t>
        </is>
      </c>
      <c r="B58" s="5" t="inlineStr">
        <is>
          <t>Dividend Yield in %</t>
        </is>
      </c>
      <c r="C58" t="n">
        <v>1.24</v>
      </c>
      <c r="D58" t="n">
        <v>1.6</v>
      </c>
      <c r="E58" t="n">
        <v>1.56</v>
      </c>
      <c r="F58" t="n">
        <v>1.82</v>
      </c>
      <c r="G58" t="n">
        <v>2.1</v>
      </c>
      <c r="H58" t="n">
        <v>2.26</v>
      </c>
      <c r="I58" t="n">
        <v>1.97</v>
      </c>
      <c r="J58" t="n">
        <v>6.75</v>
      </c>
      <c r="K58" t="n">
        <v>2.62</v>
      </c>
    </row>
    <row r="59">
      <c r="A59" s="5" t="inlineStr">
        <is>
          <t>Gewinnrendite in %</t>
        </is>
      </c>
      <c r="B59" s="5" t="inlineStr">
        <is>
          <t>Return on profit in %</t>
        </is>
      </c>
      <c r="C59" t="n">
        <v>2.5</v>
      </c>
      <c r="D59" t="n">
        <v>4.9</v>
      </c>
      <c r="E59" t="n">
        <v>3.8</v>
      </c>
      <c r="F59" t="n">
        <v>3.9</v>
      </c>
      <c r="G59" t="n">
        <v>4</v>
      </c>
      <c r="H59" t="n">
        <v>4.6</v>
      </c>
      <c r="I59" t="n">
        <v>4.4</v>
      </c>
      <c r="J59" t="n">
        <v>5.1</v>
      </c>
      <c r="K59" t="n">
        <v>6.4</v>
      </c>
    </row>
    <row r="60">
      <c r="A60" s="5" t="inlineStr">
        <is>
          <t>Eigenkapitalrendite in %</t>
        </is>
      </c>
      <c r="B60" s="5" t="inlineStr">
        <is>
          <t>Return on Equity in %</t>
        </is>
      </c>
      <c r="C60" t="n">
        <v>20.19</v>
      </c>
      <c r="D60" t="n">
        <v>29.13</v>
      </c>
      <c r="E60" t="n">
        <v>25.9</v>
      </c>
      <c r="F60" t="n">
        <v>23.14</v>
      </c>
      <c r="G60" t="n">
        <v>24.3</v>
      </c>
      <c r="H60" t="n">
        <v>22.74</v>
      </c>
      <c r="I60" t="n">
        <v>25.35</v>
      </c>
      <c r="J60" t="n">
        <v>20.65</v>
      </c>
      <c r="K60" t="n">
        <v>23.29</v>
      </c>
    </row>
    <row r="61">
      <c r="A61" s="5" t="inlineStr">
        <is>
          <t>Umsatzrendite in %</t>
        </is>
      </c>
      <c r="B61" s="5" t="inlineStr">
        <is>
          <t>Return on sales in %</t>
        </is>
      </c>
      <c r="C61" t="n">
        <v>13.41</v>
      </c>
      <c r="D61" t="n">
        <v>19.34</v>
      </c>
      <c r="E61" t="n">
        <v>15.78</v>
      </c>
      <c r="F61" t="n">
        <v>15.99</v>
      </c>
      <c r="G61" t="n">
        <v>14.48</v>
      </c>
      <c r="H61" t="n">
        <v>14.79</v>
      </c>
      <c r="I61" t="n">
        <v>14.81</v>
      </c>
      <c r="J61" t="n">
        <v>13.6</v>
      </c>
      <c r="K61" t="n">
        <v>14.31</v>
      </c>
    </row>
    <row r="62">
      <c r="A62" s="5" t="inlineStr">
        <is>
          <t>Gesamtkapitalrendite in %</t>
        </is>
      </c>
      <c r="B62" s="5" t="inlineStr">
        <is>
          <t>Total Return on Investment in %</t>
        </is>
      </c>
      <c r="C62" t="n">
        <v>9.83</v>
      </c>
      <c r="D62" t="n">
        <v>14.36</v>
      </c>
      <c r="E62" t="n">
        <v>10.67</v>
      </c>
      <c r="F62" t="n">
        <v>14.02</v>
      </c>
      <c r="G62" t="n">
        <v>13.97</v>
      </c>
      <c r="H62" t="n">
        <v>13.56</v>
      </c>
      <c r="I62" t="n">
        <v>14.65</v>
      </c>
      <c r="J62" t="n">
        <v>13.24</v>
      </c>
      <c r="K62" t="n">
        <v>14.45</v>
      </c>
    </row>
    <row r="63">
      <c r="A63" s="5" t="inlineStr">
        <is>
          <t>Return on Investment in %</t>
        </is>
      </c>
      <c r="B63" s="5" t="inlineStr">
        <is>
          <t>Return on Investment in %</t>
        </is>
      </c>
      <c r="C63" t="n">
        <v>9.83</v>
      </c>
      <c r="D63" t="n">
        <v>14.36</v>
      </c>
      <c r="E63" t="n">
        <v>10.67</v>
      </c>
      <c r="F63" t="n">
        <v>14.02</v>
      </c>
      <c r="G63" t="n">
        <v>13.97</v>
      </c>
      <c r="H63" t="n">
        <v>13.56</v>
      </c>
      <c r="I63" t="n">
        <v>14.65</v>
      </c>
      <c r="J63" t="n">
        <v>13.24</v>
      </c>
      <c r="K63" t="n">
        <v>14.45</v>
      </c>
    </row>
    <row r="64">
      <c r="A64" s="5" t="inlineStr">
        <is>
          <t>Arbeitsintensität in %</t>
        </is>
      </c>
      <c r="B64" s="5" t="inlineStr">
        <is>
          <t>Work Intensity in %</t>
        </is>
      </c>
      <c r="C64" t="n">
        <v>37.7</v>
      </c>
      <c r="D64" t="n">
        <v>40.57</v>
      </c>
      <c r="E64" t="n">
        <v>38.96</v>
      </c>
      <c r="F64" t="n">
        <v>52.09</v>
      </c>
      <c r="G64" t="n">
        <v>54.1</v>
      </c>
      <c r="H64" t="n">
        <v>58.19</v>
      </c>
      <c r="I64" t="n">
        <v>56.05</v>
      </c>
      <c r="J64" t="n">
        <v>53.95</v>
      </c>
      <c r="K64" t="n">
        <v>52.5</v>
      </c>
    </row>
    <row r="65">
      <c r="A65" s="5" t="inlineStr">
        <is>
          <t>Eigenkapitalquote in %</t>
        </is>
      </c>
      <c r="B65" s="5" t="inlineStr">
        <is>
          <t>Equity Ratio in %</t>
        </is>
      </c>
      <c r="C65" t="n">
        <v>48.71</v>
      </c>
      <c r="D65" t="n">
        <v>49.29</v>
      </c>
      <c r="E65" t="n">
        <v>41.21</v>
      </c>
      <c r="F65" t="n">
        <v>60.58</v>
      </c>
      <c r="G65" t="n">
        <v>57.47</v>
      </c>
      <c r="H65" t="n">
        <v>59.63</v>
      </c>
      <c r="I65" t="n">
        <v>57.8</v>
      </c>
      <c r="J65" t="n">
        <v>64.12</v>
      </c>
      <c r="K65" t="n">
        <v>62.02</v>
      </c>
    </row>
    <row r="66">
      <c r="A66" s="5" t="inlineStr">
        <is>
          <t>Fremdkapitalquote in %</t>
        </is>
      </c>
      <c r="B66" s="5" t="inlineStr">
        <is>
          <t>Debt Ratio in %</t>
        </is>
      </c>
      <c r="C66" t="n">
        <v>51.29</v>
      </c>
      <c r="D66" t="n">
        <v>50.71</v>
      </c>
      <c r="E66" t="n">
        <v>58.79</v>
      </c>
      <c r="F66" t="n">
        <v>39.42</v>
      </c>
      <c r="G66" t="n">
        <v>42.53</v>
      </c>
      <c r="H66" t="n">
        <v>40.37</v>
      </c>
      <c r="I66" t="n">
        <v>42.2</v>
      </c>
      <c r="J66" t="n">
        <v>35.88</v>
      </c>
      <c r="K66" t="n">
        <v>37.98</v>
      </c>
    </row>
    <row r="67">
      <c r="A67" s="5" t="inlineStr">
        <is>
          <t>Verschuldungsgrad in %</t>
        </is>
      </c>
      <c r="B67" s="5" t="inlineStr">
        <is>
          <t>Finance Gearing in %</t>
        </is>
      </c>
      <c r="C67" t="n">
        <v>105.3</v>
      </c>
      <c r="D67" t="n">
        <v>102.9</v>
      </c>
      <c r="E67" t="n">
        <v>142.69</v>
      </c>
      <c r="F67" t="n">
        <v>65.06999999999999</v>
      </c>
      <c r="G67" t="n">
        <v>74.01000000000001</v>
      </c>
      <c r="H67" t="n">
        <v>67.69</v>
      </c>
      <c r="I67" t="n">
        <v>73.01000000000001</v>
      </c>
      <c r="J67" t="n">
        <v>55.97</v>
      </c>
      <c r="K67" t="n">
        <v>61.23</v>
      </c>
    </row>
    <row r="68">
      <c r="A68" s="5" t="inlineStr"/>
      <c r="B68" s="5" t="inlineStr"/>
    </row>
    <row r="69">
      <c r="A69" s="5" t="inlineStr">
        <is>
          <t>Kurzfristige Vermögensquote in %</t>
        </is>
      </c>
      <c r="B69" s="5" t="inlineStr">
        <is>
          <t>Current Assets Ratio in %</t>
        </is>
      </c>
      <c r="C69" t="n">
        <v>37.71</v>
      </c>
      <c r="D69" t="n">
        <v>40.56</v>
      </c>
      <c r="E69" t="n">
        <v>38.94</v>
      </c>
      <c r="F69" t="n">
        <v>52.09</v>
      </c>
      <c r="G69" t="n">
        <v>54.1</v>
      </c>
      <c r="H69" t="n">
        <v>58.19</v>
      </c>
      <c r="I69" t="n">
        <v>56.05</v>
      </c>
      <c r="J69" t="n">
        <v>53.95</v>
      </c>
    </row>
    <row r="70">
      <c r="A70" s="5" t="inlineStr">
        <is>
          <t>Nettogewinn Marge in %</t>
        </is>
      </c>
      <c r="B70" s="5" t="inlineStr">
        <is>
          <t>Net Profit Marge in %</t>
        </is>
      </c>
      <c r="C70" t="n">
        <v>988.72</v>
      </c>
      <c r="D70" t="n">
        <v>1424.65</v>
      </c>
      <c r="E70" t="n">
        <v>1161.39</v>
      </c>
      <c r="F70" t="n">
        <v>1175.73</v>
      </c>
      <c r="G70" t="n">
        <v>1062.71</v>
      </c>
      <c r="H70" t="n">
        <v>1118.17</v>
      </c>
      <c r="I70" t="n">
        <v>1117.07</v>
      </c>
      <c r="J70" t="n">
        <v>1062.57</v>
      </c>
    </row>
    <row r="71">
      <c r="A71" s="5" t="inlineStr">
        <is>
          <t>Operative Ergebnis Marge in %</t>
        </is>
      </c>
      <c r="B71" s="5" t="inlineStr">
        <is>
          <t>EBIT Marge in %</t>
        </is>
      </c>
      <c r="C71" t="n">
        <v>1454.01</v>
      </c>
      <c r="D71" t="n">
        <v>1909.96</v>
      </c>
      <c r="E71" t="n">
        <v>1465.73</v>
      </c>
      <c r="F71" t="n">
        <v>1690.29</v>
      </c>
      <c r="G71" t="n">
        <v>1570.96</v>
      </c>
      <c r="H71" t="n">
        <v>1651.06</v>
      </c>
      <c r="I71" t="n">
        <v>1608.32</v>
      </c>
      <c r="J71" t="n">
        <v>1484.06</v>
      </c>
    </row>
    <row r="72">
      <c r="A72" s="5" t="inlineStr">
        <is>
          <t>Vermögensumsschlag in %</t>
        </is>
      </c>
      <c r="B72" s="5" t="inlineStr">
        <is>
          <t>Asset Turnover in %</t>
        </is>
      </c>
      <c r="C72" t="n">
        <v>0.99</v>
      </c>
      <c r="D72" t="n">
        <v>1.01</v>
      </c>
      <c r="E72" t="n">
        <v>0.92</v>
      </c>
      <c r="F72" t="n">
        <v>1.19</v>
      </c>
      <c r="G72" t="n">
        <v>1.31</v>
      </c>
      <c r="H72" t="n">
        <v>1.21</v>
      </c>
      <c r="I72" t="n">
        <v>1.31</v>
      </c>
      <c r="J72" t="n">
        <v>1.25</v>
      </c>
    </row>
    <row r="73">
      <c r="A73" s="5" t="inlineStr">
        <is>
          <t>Langfristige Vermögensquote in %</t>
        </is>
      </c>
      <c r="B73" s="5" t="inlineStr">
        <is>
          <t>Non-Current Assets Ratio in %</t>
        </is>
      </c>
      <c r="C73" t="n">
        <v>62.34</v>
      </c>
      <c r="D73" t="n">
        <v>59.43</v>
      </c>
      <c r="E73" t="n">
        <v>61.02</v>
      </c>
      <c r="F73" t="n">
        <v>47.91</v>
      </c>
      <c r="G73" t="n">
        <v>45.9</v>
      </c>
      <c r="H73" t="n">
        <v>41.81</v>
      </c>
      <c r="I73" t="n">
        <v>43.95</v>
      </c>
      <c r="J73" t="n">
        <v>46.05</v>
      </c>
    </row>
    <row r="74">
      <c r="A74" s="5" t="inlineStr">
        <is>
          <t>Gesamtkapitalrentabilität</t>
        </is>
      </c>
      <c r="B74" s="5" t="inlineStr">
        <is>
          <t>ROA Return on Assets in %</t>
        </is>
      </c>
      <c r="C74" t="n">
        <v>9.83</v>
      </c>
      <c r="D74" t="n">
        <v>14.36</v>
      </c>
      <c r="E74" t="n">
        <v>10.67</v>
      </c>
      <c r="F74" t="n">
        <v>14.02</v>
      </c>
      <c r="G74" t="n">
        <v>13.97</v>
      </c>
      <c r="H74" t="n">
        <v>13.56</v>
      </c>
      <c r="I74" t="n">
        <v>14.65</v>
      </c>
      <c r="J74" t="n">
        <v>13.24</v>
      </c>
    </row>
    <row r="75">
      <c r="A75" s="5" t="inlineStr">
        <is>
          <t>Ertrag des eingesetzten Kapitals</t>
        </is>
      </c>
      <c r="B75" s="5" t="inlineStr">
        <is>
          <t>ROCE Return on Cap. Empl. in %</t>
        </is>
      </c>
      <c r="C75" t="n">
        <v>16.97</v>
      </c>
      <c r="D75" t="n">
        <v>23</v>
      </c>
      <c r="E75" t="n">
        <v>16.17</v>
      </c>
      <c r="F75" t="n">
        <v>24.81</v>
      </c>
      <c r="G75" t="n">
        <v>24.97</v>
      </c>
      <c r="H75" t="n">
        <v>25.29</v>
      </c>
      <c r="I75" t="n">
        <v>26.62</v>
      </c>
      <c r="J75" t="n">
        <v>22.35</v>
      </c>
    </row>
    <row r="76">
      <c r="A76" s="5" t="inlineStr">
        <is>
          <t>Eigenkapital zu Anlagevermögen</t>
        </is>
      </c>
      <c r="B76" s="5" t="inlineStr">
        <is>
          <t>Equity to Fixed Assets in %</t>
        </is>
      </c>
      <c r="C76" t="n">
        <v>78.15000000000001</v>
      </c>
      <c r="D76" t="n">
        <v>82.92</v>
      </c>
      <c r="E76" t="n">
        <v>67.5</v>
      </c>
      <c r="F76" t="n">
        <v>126.46</v>
      </c>
      <c r="G76" t="n">
        <v>125.2</v>
      </c>
      <c r="H76" t="n">
        <v>142.63</v>
      </c>
      <c r="I76" t="n">
        <v>131.52</v>
      </c>
      <c r="J76" t="n">
        <v>139.23</v>
      </c>
    </row>
    <row r="77">
      <c r="A77" s="5" t="inlineStr">
        <is>
          <t>Liquidität Dritten Grades</t>
        </is>
      </c>
      <c r="B77" s="5" t="inlineStr">
        <is>
          <t>Current Ratio in %</t>
        </is>
      </c>
      <c r="C77" t="n">
        <v>254.91</v>
      </c>
      <c r="D77" t="n">
        <v>248.84</v>
      </c>
      <c r="E77" t="n">
        <v>233.16</v>
      </c>
      <c r="F77" t="n">
        <v>277.5</v>
      </c>
      <c r="G77" t="n">
        <v>312.61</v>
      </c>
      <c r="H77" t="n">
        <v>279.78</v>
      </c>
      <c r="I77" t="n">
        <v>270.24</v>
      </c>
      <c r="J77" t="n">
        <v>312.35</v>
      </c>
    </row>
    <row r="78">
      <c r="A78" s="5" t="inlineStr">
        <is>
          <t>Operativer Cashflow</t>
        </is>
      </c>
      <c r="B78" s="5" t="inlineStr">
        <is>
          <t>Operating Cashflow in M</t>
        </is>
      </c>
      <c r="C78" t="n">
        <v>2125.9242</v>
      </c>
      <c r="D78" t="n">
        <v>1652.4181</v>
      </c>
      <c r="E78" t="n">
        <v>1909.92</v>
      </c>
      <c r="F78" t="n">
        <v>1432.3644</v>
      </c>
      <c r="G78" t="n">
        <v>1356.9811</v>
      </c>
      <c r="H78" t="n">
        <v>1445.472</v>
      </c>
      <c r="I78" t="n">
        <v>1450.696</v>
      </c>
      <c r="J78" t="n">
        <v>1287.088</v>
      </c>
    </row>
    <row r="79">
      <c r="A79" s="5" t="inlineStr">
        <is>
          <t>Aktienrückkauf</t>
        </is>
      </c>
      <c r="B79" s="5" t="inlineStr">
        <is>
          <t>Share Buyback in M</t>
        </is>
      </c>
      <c r="C79" t="n">
        <v>-0.06999999999999318</v>
      </c>
      <c r="D79" t="n">
        <v>-0.07000000000000739</v>
      </c>
      <c r="E79" t="n">
        <v>-0.06999999999999318</v>
      </c>
      <c r="F79" t="n">
        <v>-0.1400000000000006</v>
      </c>
      <c r="G79" t="n">
        <v>2.209999999999994</v>
      </c>
      <c r="H79" t="n">
        <v>-0.1999999999999886</v>
      </c>
      <c r="I79" t="n">
        <v>2.699999999999989</v>
      </c>
      <c r="J79" t="n">
        <v>-0.3999999999999915</v>
      </c>
    </row>
    <row r="80">
      <c r="A80" s="5" t="inlineStr">
        <is>
          <t>Umsatzwachstum 1J in %</t>
        </is>
      </c>
      <c r="B80" s="5" t="inlineStr">
        <is>
          <t>Revenue Growth 1Y in %</t>
        </is>
      </c>
      <c r="C80" t="n">
        <v>7.6</v>
      </c>
      <c r="D80" t="n">
        <v>15.4</v>
      </c>
      <c r="E80" t="n">
        <v>31.75</v>
      </c>
      <c r="F80" t="n">
        <v>13.31</v>
      </c>
      <c r="G80" t="n">
        <v>1.34</v>
      </c>
      <c r="H80" t="n">
        <v>-1.86</v>
      </c>
      <c r="I80" t="n">
        <v>7.91</v>
      </c>
      <c r="J80" t="n">
        <v>1.19</v>
      </c>
    </row>
    <row r="81">
      <c r="A81" s="5" t="inlineStr">
        <is>
          <t>Umsatzwachstum 3J in %</t>
        </is>
      </c>
      <c r="B81" s="5" t="inlineStr">
        <is>
          <t>Revenue Growth 3Y in %</t>
        </is>
      </c>
      <c r="C81" t="n">
        <v>18.25</v>
      </c>
      <c r="D81" t="n">
        <v>20.15</v>
      </c>
      <c r="E81" t="n">
        <v>15.47</v>
      </c>
      <c r="F81" t="n">
        <v>4.26</v>
      </c>
      <c r="G81" t="n">
        <v>2.46</v>
      </c>
      <c r="H81" t="n">
        <v>2.41</v>
      </c>
      <c r="I81" t="inlineStr">
        <is>
          <t>-</t>
        </is>
      </c>
      <c r="J81" t="inlineStr">
        <is>
          <t>-</t>
        </is>
      </c>
    </row>
    <row r="82">
      <c r="A82" s="5" t="inlineStr">
        <is>
          <t>Umsatzwachstum 5J in %</t>
        </is>
      </c>
      <c r="B82" s="5" t="inlineStr">
        <is>
          <t>Revenue Growth 5Y in %</t>
        </is>
      </c>
      <c r="C82" t="n">
        <v>13.88</v>
      </c>
      <c r="D82" t="n">
        <v>11.99</v>
      </c>
      <c r="E82" t="n">
        <v>10.49</v>
      </c>
      <c r="F82" t="n">
        <v>4.38</v>
      </c>
      <c r="G82" t="inlineStr">
        <is>
          <t>-</t>
        </is>
      </c>
      <c r="H82" t="inlineStr">
        <is>
          <t>-</t>
        </is>
      </c>
      <c r="I82" t="inlineStr">
        <is>
          <t>-</t>
        </is>
      </c>
      <c r="J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c r="J83" t="inlineStr">
        <is>
          <t>-</t>
        </is>
      </c>
    </row>
    <row r="84">
      <c r="A84" s="5" t="inlineStr">
        <is>
          <t>Gewinnwachstum 1J in %</t>
        </is>
      </c>
      <c r="B84" s="5" t="inlineStr">
        <is>
          <t>Earnings Growth 1Y in %</t>
        </is>
      </c>
      <c r="C84" t="n">
        <v>-25.32</v>
      </c>
      <c r="D84" t="n">
        <v>41.56</v>
      </c>
      <c r="E84" t="n">
        <v>30.14</v>
      </c>
      <c r="F84" t="n">
        <v>25.36</v>
      </c>
      <c r="G84" t="n">
        <v>-3.69</v>
      </c>
      <c r="H84" t="n">
        <v>-1.76</v>
      </c>
      <c r="I84" t="n">
        <v>13.44</v>
      </c>
      <c r="J84" t="n">
        <v>-3.23</v>
      </c>
    </row>
    <row r="85">
      <c r="A85" s="5" t="inlineStr">
        <is>
          <t>Gewinnwachstum 3J in %</t>
        </is>
      </c>
      <c r="B85" s="5" t="inlineStr">
        <is>
          <t>Earnings Growth 3Y in %</t>
        </is>
      </c>
      <c r="C85" t="n">
        <v>15.46</v>
      </c>
      <c r="D85" t="n">
        <v>32.35</v>
      </c>
      <c r="E85" t="n">
        <v>17.27</v>
      </c>
      <c r="F85" t="n">
        <v>6.64</v>
      </c>
      <c r="G85" t="n">
        <v>2.66</v>
      </c>
      <c r="H85" t="n">
        <v>2.82</v>
      </c>
      <c r="I85" t="inlineStr">
        <is>
          <t>-</t>
        </is>
      </c>
      <c r="J85" t="inlineStr">
        <is>
          <t>-</t>
        </is>
      </c>
    </row>
    <row r="86">
      <c r="A86" s="5" t="inlineStr">
        <is>
          <t>Gewinnwachstum 5J in %</t>
        </is>
      </c>
      <c r="B86" s="5" t="inlineStr">
        <is>
          <t>Earnings Growth 5Y in %</t>
        </is>
      </c>
      <c r="C86" t="n">
        <v>13.61</v>
      </c>
      <c r="D86" t="n">
        <v>18.32</v>
      </c>
      <c r="E86" t="n">
        <v>12.7</v>
      </c>
      <c r="F86" t="n">
        <v>6.02</v>
      </c>
      <c r="G86" t="inlineStr">
        <is>
          <t>-</t>
        </is>
      </c>
      <c r="H86" t="inlineStr">
        <is>
          <t>-</t>
        </is>
      </c>
      <c r="I86" t="inlineStr">
        <is>
          <t>-</t>
        </is>
      </c>
      <c r="J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c r="J87" t="inlineStr">
        <is>
          <t>-</t>
        </is>
      </c>
    </row>
    <row r="88">
      <c r="A88" s="5" t="inlineStr">
        <is>
          <t>PEG Ratio</t>
        </is>
      </c>
      <c r="B88" s="5" t="inlineStr">
        <is>
          <t>KGW Kurs/Gewinn/Wachstum</t>
        </is>
      </c>
      <c r="C88" t="n">
        <v>2.89</v>
      </c>
      <c r="D88" t="n">
        <v>1.12</v>
      </c>
      <c r="E88" t="n">
        <v>2.06</v>
      </c>
      <c r="F88" t="n">
        <v>4.22</v>
      </c>
      <c r="G88" t="inlineStr">
        <is>
          <t>-</t>
        </is>
      </c>
      <c r="H88" t="inlineStr">
        <is>
          <t>-</t>
        </is>
      </c>
      <c r="I88" t="inlineStr">
        <is>
          <t>-</t>
        </is>
      </c>
      <c r="J88" t="inlineStr">
        <is>
          <t>-</t>
        </is>
      </c>
    </row>
    <row r="89">
      <c r="A89" s="5" t="inlineStr">
        <is>
          <t>EBIT-Wachstum 1J in %</t>
        </is>
      </c>
      <c r="B89" s="5" t="inlineStr">
        <is>
          <t>EBIT Growth 1Y in %</t>
        </is>
      </c>
      <c r="C89" t="n">
        <v>-18.09</v>
      </c>
      <c r="D89" t="n">
        <v>50.38</v>
      </c>
      <c r="E89" t="n">
        <v>14.24</v>
      </c>
      <c r="F89" t="n">
        <v>21.92</v>
      </c>
      <c r="G89" t="n">
        <v>-3.58</v>
      </c>
      <c r="H89" t="n">
        <v>0.75</v>
      </c>
      <c r="I89" t="n">
        <v>16.95</v>
      </c>
      <c r="J89" t="n">
        <v>-2.93</v>
      </c>
    </row>
    <row r="90">
      <c r="A90" s="5" t="inlineStr">
        <is>
          <t>EBIT-Wachstum 3J in %</t>
        </is>
      </c>
      <c r="B90" s="5" t="inlineStr">
        <is>
          <t>EBIT Growth 3Y in %</t>
        </is>
      </c>
      <c r="C90" t="n">
        <v>15.51</v>
      </c>
      <c r="D90" t="n">
        <v>28.85</v>
      </c>
      <c r="E90" t="n">
        <v>10.86</v>
      </c>
      <c r="F90" t="n">
        <v>6.36</v>
      </c>
      <c r="G90" t="n">
        <v>4.71</v>
      </c>
      <c r="H90" t="n">
        <v>4.92</v>
      </c>
      <c r="I90" t="inlineStr">
        <is>
          <t>-</t>
        </is>
      </c>
      <c r="J90" t="inlineStr">
        <is>
          <t>-</t>
        </is>
      </c>
    </row>
    <row r="91">
      <c r="A91" s="5" t="inlineStr">
        <is>
          <t>EBIT-Wachstum 5J in %</t>
        </is>
      </c>
      <c r="B91" s="5" t="inlineStr">
        <is>
          <t>EBIT Growth 5Y in %</t>
        </is>
      </c>
      <c r="C91" t="n">
        <v>12.97</v>
      </c>
      <c r="D91" t="n">
        <v>16.74</v>
      </c>
      <c r="E91" t="n">
        <v>10.06</v>
      </c>
      <c r="F91" t="n">
        <v>6.62</v>
      </c>
      <c r="G91" t="inlineStr">
        <is>
          <t>-</t>
        </is>
      </c>
      <c r="H91" t="inlineStr">
        <is>
          <t>-</t>
        </is>
      </c>
      <c r="I91" t="inlineStr">
        <is>
          <t>-</t>
        </is>
      </c>
      <c r="J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c r="J92" t="inlineStr">
        <is>
          <t>-</t>
        </is>
      </c>
    </row>
    <row r="93">
      <c r="A93" s="5" t="inlineStr">
        <is>
          <t>Op.Cashflow Wachstum 1J in %</t>
        </is>
      </c>
      <c r="B93" s="5" t="inlineStr">
        <is>
          <t>Op.Cashflow Wachstum 1Y in %</t>
        </is>
      </c>
      <c r="C93" t="n">
        <v>28.53</v>
      </c>
      <c r="D93" t="n">
        <v>-13.56</v>
      </c>
      <c r="E93" t="n">
        <v>33.21</v>
      </c>
      <c r="F93" t="n">
        <v>5.35</v>
      </c>
      <c r="G93" t="n">
        <v>-3.29</v>
      </c>
      <c r="H93" t="n">
        <v>-0.62</v>
      </c>
      <c r="I93" t="n">
        <v>16.75</v>
      </c>
      <c r="J93" t="n">
        <v>-16.43</v>
      </c>
    </row>
    <row r="94">
      <c r="A94" s="5" t="inlineStr">
        <is>
          <t>Op.Cashflow Wachstum 3J in %</t>
        </is>
      </c>
      <c r="B94" s="5" t="inlineStr">
        <is>
          <t>Op.Cashflow Wachstum 3Y in %</t>
        </is>
      </c>
      <c r="C94" t="n">
        <v>16.06</v>
      </c>
      <c r="D94" t="n">
        <v>8.33</v>
      </c>
      <c r="E94" t="n">
        <v>11.76</v>
      </c>
      <c r="F94" t="n">
        <v>0.48</v>
      </c>
      <c r="G94" t="n">
        <v>4.28</v>
      </c>
      <c r="H94" t="n">
        <v>-0.1</v>
      </c>
      <c r="I94" t="inlineStr">
        <is>
          <t>-</t>
        </is>
      </c>
      <c r="J94" t="inlineStr">
        <is>
          <t>-</t>
        </is>
      </c>
    </row>
    <row r="95">
      <c r="A95" s="5" t="inlineStr">
        <is>
          <t>Op.Cashflow Wachstum 5J in %</t>
        </is>
      </c>
      <c r="B95" s="5" t="inlineStr">
        <is>
          <t>Op.Cashflow Wachstum 5Y in %</t>
        </is>
      </c>
      <c r="C95" t="n">
        <v>10.05</v>
      </c>
      <c r="D95" t="n">
        <v>4.22</v>
      </c>
      <c r="E95" t="n">
        <v>10.28</v>
      </c>
      <c r="F95" t="n">
        <v>0.35</v>
      </c>
      <c r="G95" t="inlineStr">
        <is>
          <t>-</t>
        </is>
      </c>
      <c r="H95" t="inlineStr">
        <is>
          <t>-</t>
        </is>
      </c>
      <c r="I95" t="inlineStr">
        <is>
          <t>-</t>
        </is>
      </c>
      <c r="J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c r="J96" t="inlineStr">
        <is>
          <t>-</t>
        </is>
      </c>
    </row>
    <row r="97">
      <c r="A97" s="5" t="inlineStr">
        <is>
          <t>Working Capital in Mio</t>
        </is>
      </c>
      <c r="B97" s="5" t="inlineStr">
        <is>
          <t>Working Capital in M</t>
        </is>
      </c>
      <c r="C97" t="n">
        <v>388.2</v>
      </c>
      <c r="D97" t="n">
        <v>377</v>
      </c>
      <c r="E97" t="n">
        <v>328.5</v>
      </c>
      <c r="F97" t="n">
        <v>287.9</v>
      </c>
      <c r="G97" t="n">
        <v>254.5</v>
      </c>
      <c r="H97" t="n">
        <v>276.5</v>
      </c>
      <c r="I97" t="n">
        <v>246</v>
      </c>
      <c r="J97" t="n">
        <v>249.3</v>
      </c>
      <c r="K97" t="n">
        <v>196.4</v>
      </c>
    </row>
  </sheetData>
  <pageMargins bottom="1" footer="0.5" header="0.5" left="0.75" right="0.75" top="1"/>
</worksheet>
</file>

<file path=xl/worksheets/sheet92.xml><?xml version="1.0" encoding="utf-8"?>
<worksheet xmlns="http://schemas.openxmlformats.org/spreadsheetml/2006/main">
  <sheetPr>
    <outlinePr summaryBelow="1" summaryRight="1"/>
    <pageSetUpPr/>
  </sheetPr>
  <dimension ref="A1:L90"/>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ST  JAMES%27S PLACE </t>
        </is>
      </c>
      <c r="B1" s="2" t="inlineStr">
        <is>
          <t>WKN: 888460  ISIN: GB0007669376  US-Symbol:STJPF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+44-1285-640302</t>
        </is>
      </c>
      <c r="G4" t="inlineStr">
        <is>
          <t>27.02.2020</t>
        </is>
      </c>
      <c r="H4" t="inlineStr">
        <is>
          <t>Preliminary Results</t>
        </is>
      </c>
      <c r="J4" t="inlineStr">
        <is>
          <t>BlackRock, Inc.</t>
        </is>
      </c>
      <c r="L4" t="inlineStr">
        <is>
          <t>5,56%</t>
        </is>
      </c>
    </row>
    <row r="5">
      <c r="A5" s="5" t="inlineStr">
        <is>
          <t>Ticker</t>
        </is>
      </c>
      <c r="B5" t="inlineStr">
        <is>
          <t>1IV</t>
        </is>
      </c>
      <c r="C5" s="5" t="inlineStr">
        <is>
          <t>Fax</t>
        </is>
      </c>
      <c r="D5" s="5" t="inlineStr"/>
      <c r="E5" t="inlineStr">
        <is>
          <t>+44-1285-640436</t>
        </is>
      </c>
      <c r="G5" t="inlineStr">
        <is>
          <t>16.04.2020</t>
        </is>
      </c>
      <c r="H5" t="inlineStr">
        <is>
          <t>Ex Dividend</t>
        </is>
      </c>
      <c r="J5" t="inlineStr">
        <is>
          <t>Prudential plc</t>
        </is>
      </c>
      <c r="L5" t="inlineStr">
        <is>
          <t>5,24%</t>
        </is>
      </c>
    </row>
    <row r="6">
      <c r="A6" s="5" t="inlineStr">
        <is>
          <t>Gelistet Seit / Listed Since</t>
        </is>
      </c>
      <c r="B6" t="inlineStr">
        <is>
          <t>-</t>
        </is>
      </c>
      <c r="C6" s="5" t="inlineStr">
        <is>
          <t>Internet</t>
        </is>
      </c>
      <c r="D6" s="5" t="inlineStr"/>
      <c r="E6" t="inlineStr">
        <is>
          <t>http://www1.sjp.co.uk/</t>
        </is>
      </c>
      <c r="G6" t="inlineStr">
        <is>
          <t>30.04.2020</t>
        </is>
      </c>
      <c r="H6" t="inlineStr">
        <is>
          <t>Result Q1</t>
        </is>
      </c>
      <c r="J6" t="inlineStr">
        <is>
          <t>Ameriprise Financial Inc</t>
        </is>
      </c>
      <c r="L6" t="inlineStr">
        <is>
          <t>4,97%</t>
        </is>
      </c>
    </row>
    <row r="7">
      <c r="A7" s="5" t="inlineStr">
        <is>
          <t>Nominalwert / Nominal Value</t>
        </is>
      </c>
      <c r="B7" t="inlineStr">
        <is>
          <t>-</t>
        </is>
      </c>
      <c r="C7" s="5" t="inlineStr">
        <is>
          <t>E-Mail</t>
        </is>
      </c>
      <c r="D7" s="5" t="inlineStr"/>
      <c r="E7" t="inlineStr">
        <is>
          <t>hugh.gladman@sjp.co.uk</t>
        </is>
      </c>
      <c r="G7" t="inlineStr">
        <is>
          <t>07.05.2020</t>
        </is>
      </c>
      <c r="H7" t="inlineStr">
        <is>
          <t>Annual General Meeting</t>
        </is>
      </c>
      <c r="J7" t="inlineStr">
        <is>
          <t>Norges Bank</t>
        </is>
      </c>
      <c r="L7" t="inlineStr">
        <is>
          <t>4,06%</t>
        </is>
      </c>
    </row>
    <row r="8">
      <c r="A8" s="5" t="inlineStr">
        <is>
          <t>Land / Country</t>
        </is>
      </c>
      <c r="B8" t="inlineStr">
        <is>
          <t>Großbritannien</t>
        </is>
      </c>
      <c r="C8" s="5" t="inlineStr">
        <is>
          <t>Inv. Relations Telefon / Phone</t>
        </is>
      </c>
      <c r="D8" s="5" t="inlineStr"/>
      <c r="E8" t="inlineStr">
        <is>
          <t>+44-0207-5141963</t>
        </is>
      </c>
      <c r="G8" t="inlineStr">
        <is>
          <t>22.05.2020</t>
        </is>
      </c>
      <c r="H8" t="inlineStr">
        <is>
          <t>Dividend Payout</t>
        </is>
      </c>
      <c r="J8" t="inlineStr">
        <is>
          <t>Freefloat</t>
        </is>
      </c>
      <c r="L8" t="inlineStr">
        <is>
          <t>80,17%</t>
        </is>
      </c>
    </row>
    <row r="9">
      <c r="A9" s="5" t="inlineStr">
        <is>
          <t>Währung / Currency</t>
        </is>
      </c>
      <c r="B9" t="inlineStr">
        <is>
          <t>GBP</t>
        </is>
      </c>
      <c r="C9" s="5" t="inlineStr">
        <is>
          <t>Inv. Relations E-Mail</t>
        </is>
      </c>
      <c r="D9" s="5" t="inlineStr"/>
      <c r="E9" t="inlineStr">
        <is>
          <t>tony.dunk@sjp.co.uk</t>
        </is>
      </c>
      <c r="G9" t="inlineStr">
        <is>
          <t>28.07.2020</t>
        </is>
      </c>
      <c r="H9" t="inlineStr">
        <is>
          <t>Score Half Year</t>
        </is>
      </c>
    </row>
    <row r="10">
      <c r="A10" s="5" t="inlineStr">
        <is>
          <t>Branche / Industry</t>
        </is>
      </c>
      <c r="B10" t="inlineStr">
        <is>
          <t>Insurance</t>
        </is>
      </c>
      <c r="C10" s="5" t="inlineStr">
        <is>
          <t>Kontaktperson / Contact Person</t>
        </is>
      </c>
      <c r="D10" s="5" t="inlineStr"/>
      <c r="E10" t="inlineStr">
        <is>
          <t>Tony Dunk</t>
        </is>
      </c>
      <c r="G10" t="inlineStr">
        <is>
          <t>27.08.2020</t>
        </is>
      </c>
      <c r="H10" t="inlineStr">
        <is>
          <t>Ex Dividend</t>
        </is>
      </c>
    </row>
    <row r="11">
      <c r="A11" s="5" t="inlineStr">
        <is>
          <t>Sektor / Sector</t>
        </is>
      </c>
      <c r="B11" t="inlineStr">
        <is>
          <t>Financial Sector</t>
        </is>
      </c>
      <c r="C11" t="inlineStr">
        <is>
          <t>25.09.2020</t>
        </is>
      </c>
      <c r="D11" t="inlineStr">
        <is>
          <t>Dividend Payout</t>
        </is>
      </c>
    </row>
    <row r="12">
      <c r="A12" s="5" t="inlineStr">
        <is>
          <t>Typ / Genre</t>
        </is>
      </c>
      <c r="B12" t="inlineStr">
        <is>
          <t>Stammaktie</t>
        </is>
      </c>
      <c r="C12" t="inlineStr">
        <is>
          <t>27.10.2020</t>
        </is>
      </c>
      <c r="D12" t="inlineStr">
        <is>
          <t>Q3 Earnings</t>
        </is>
      </c>
    </row>
    <row r="13">
      <c r="A13" s="5" t="inlineStr">
        <is>
          <t>Adresse / Address</t>
        </is>
      </c>
      <c r="B13" t="inlineStr">
        <is>
          <t>St. James's Place plcSt. James’s Place House 1 Tetbury Road  UK-Cirencester GL7 1FP</t>
        </is>
      </c>
    </row>
    <row r="14">
      <c r="A14" s="5" t="inlineStr">
        <is>
          <t>Management</t>
        </is>
      </c>
      <c r="B14" t="inlineStr">
        <is>
          <t>Andrew Croft, Craig Gentle, Ian Gascoigne</t>
        </is>
      </c>
    </row>
    <row r="15">
      <c r="A15" s="5" t="inlineStr">
        <is>
          <t>Aufsichtsrat / Board</t>
        </is>
      </c>
      <c r="B15" t="inlineStr">
        <is>
          <t>Iain Cornish, Emma Griffin, Rosemary Hilary, Simon Jeffreys, Helena Morrissey, Baroness Wheatcroft, Roger Yates, Craig Gentle, Andrew Croft, Ian Gascoigne</t>
        </is>
      </c>
    </row>
    <row r="16">
      <c r="A16" s="5" t="inlineStr">
        <is>
          <t>Beschreibung</t>
        </is>
      </c>
      <c r="B16" t="inlineStr">
        <is>
          <t>St. James’s Place plc ist die Holdinggesellschaft der St. James’s Place Wealth management Group, eine der führenden individuellen Vermögensverwaltungsorganisationen in Großbritannien. Die St. James’s Place Wealth management Group bietet für Privatpersonen und Unternehmen eine breite Palette an Finanzdienstleistungen an. Dabei sind die Kernkompetenzen auf die vier Hauptziele ausgerichtet: Kapitalbildung und Kapitalverwaltung, kompetente Beratung bei Finanzierungen und Hypotheken, Schutz vor finanziellen Risiken sowie die Vermögensorganisation für Unternehmen. Die St. James’s Place Wealth management Group legt grossen Wert auf seriöse und individuelle Beratung der Kunden und bietet seine Dienstleistungen aussschliesslich über das Beraternetzwerk von St. James’s Place Partnership an. Die St. James’s Place plc wurde 1991 gegründet und hat ihren Hauptsitz in Gloucestershire, UK. Copyright 2014 FINANCE BASE AG</t>
        </is>
      </c>
    </row>
    <row r="17">
      <c r="A17" s="5" t="inlineStr">
        <is>
          <t>Profile</t>
        </is>
      </c>
      <c r="B17" t="inlineStr">
        <is>
          <t>St. James's Place plc is the holding company of the St. James's Place Wealth Management Group, one of the leading individual asset management organizations in the UK. The St. James's Place Wealth Management Group offers individuals and businesses a wide range of financial services. The core competencies are focused on the four main objectives: capital formation and capital management, expert advice on financing and mortgages, protection against financial risk and asset organization for businesses. The St. James's Place Wealth Management Group attaches great importance to serious and individual advice to customers and offers its services reached exclusively through the network of consultants from St. James's Place Partnership on. The St. James's Place plc was founded in 1991 and is headquartered in Gloucestershire,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GBP per  31.12</t>
        </is>
      </c>
      <c r="B19" s="5" t="inlineStr">
        <is>
          <t>Balance Sheet in M  GBP per  31.12</t>
        </is>
      </c>
      <c r="C19" s="5" t="n">
        <v>2018</v>
      </c>
      <c r="D19" s="5" t="n">
        <v>2017</v>
      </c>
      <c r="E19" s="5" t="n">
        <v>2016</v>
      </c>
      <c r="F19" s="5" t="n">
        <v>2015</v>
      </c>
      <c r="G19" s="5" t="n">
        <v>2014</v>
      </c>
      <c r="H19" s="5" t="n">
        <v>2013</v>
      </c>
      <c r="I19" s="5" t="n">
        <v>2012</v>
      </c>
      <c r="J19" s="5" t="n">
        <v>2011</v>
      </c>
      <c r="K19" s="5" t="inlineStr"/>
      <c r="L19" s="5" t="inlineStr"/>
    </row>
    <row r="20">
      <c r="A20" s="5" t="inlineStr">
        <is>
          <t>Gesamtertrag</t>
        </is>
      </c>
      <c r="B20" s="5" t="inlineStr">
        <is>
          <t>Total Income</t>
        </is>
      </c>
      <c r="C20" t="inlineStr">
        <is>
          <t>-</t>
        </is>
      </c>
      <c r="D20" t="inlineStr">
        <is>
          <t>-</t>
        </is>
      </c>
      <c r="E20" t="inlineStr">
        <is>
          <t>-</t>
        </is>
      </c>
      <c r="F20" t="inlineStr">
        <is>
          <t>-</t>
        </is>
      </c>
      <c r="G20" t="inlineStr">
        <is>
          <t>-</t>
        </is>
      </c>
      <c r="H20" t="inlineStr">
        <is>
          <t>-</t>
        </is>
      </c>
      <c r="I20" t="inlineStr">
        <is>
          <t>-</t>
        </is>
      </c>
      <c r="J20" t="inlineStr">
        <is>
          <t>-</t>
        </is>
      </c>
    </row>
    <row r="21">
      <c r="A21" s="5" t="inlineStr">
        <is>
          <t>Operatives Ergebnis (EBIT)</t>
        </is>
      </c>
      <c r="B21" s="5" t="inlineStr">
        <is>
          <t>EBIT Earning Before Interest &amp; Tax</t>
        </is>
      </c>
      <c r="C21" t="n">
        <v>-84.59999999999999</v>
      </c>
      <c r="D21" t="n">
        <v>342.1</v>
      </c>
      <c r="E21" t="n">
        <v>486.3</v>
      </c>
      <c r="F21" t="n">
        <v>174.1</v>
      </c>
      <c r="G21" t="n">
        <v>294.4</v>
      </c>
      <c r="H21" t="n">
        <v>461.2</v>
      </c>
      <c r="I21" t="n">
        <v>251.8</v>
      </c>
      <c r="J21" t="n">
        <v>-20.1</v>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inlineStr">
        <is>
          <t>-</t>
        </is>
      </c>
    </row>
    <row r="23">
      <c r="A23" s="5" t="inlineStr">
        <is>
          <t>Ergebnis vor Steuer (EBT)</t>
        </is>
      </c>
      <c r="B23" s="5" t="inlineStr">
        <is>
          <t>EBT Earning Before Tax</t>
        </is>
      </c>
      <c r="C23" t="n">
        <v>-84.59999999999999</v>
      </c>
      <c r="D23" t="n">
        <v>342.1</v>
      </c>
      <c r="E23" t="n">
        <v>486.3</v>
      </c>
      <c r="F23" t="n">
        <v>174.1</v>
      </c>
      <c r="G23" t="n">
        <v>294.4</v>
      </c>
      <c r="H23" t="n">
        <v>461.2</v>
      </c>
      <c r="I23" t="n">
        <v>251.8</v>
      </c>
      <c r="J23" t="n">
        <v>-20.1</v>
      </c>
    </row>
    <row r="24">
      <c r="A24" s="5" t="inlineStr">
        <is>
          <t>Ergebnis nach Steuer</t>
        </is>
      </c>
      <c r="B24" s="5" t="inlineStr">
        <is>
          <t>Earnings after tax</t>
        </is>
      </c>
      <c r="C24" t="n">
        <v>173.5</v>
      </c>
      <c r="D24" t="n">
        <v>145.8</v>
      </c>
      <c r="E24" t="n">
        <v>111.7</v>
      </c>
      <c r="F24" t="n">
        <v>202</v>
      </c>
      <c r="G24" t="n">
        <v>187.9</v>
      </c>
      <c r="H24" t="n">
        <v>190.3</v>
      </c>
      <c r="I24" t="n">
        <v>107.1</v>
      </c>
      <c r="J24" t="n">
        <v>106.8</v>
      </c>
    </row>
    <row r="25">
      <c r="A25" s="5" t="inlineStr">
        <is>
          <t>Minderheitenanteil</t>
        </is>
      </c>
      <c r="B25" s="5" t="inlineStr">
        <is>
          <t>Minority Share</t>
        </is>
      </c>
      <c r="C25" t="inlineStr">
        <is>
          <t>-</t>
        </is>
      </c>
      <c r="D25" t="n">
        <v>0.1</v>
      </c>
      <c r="E25" t="n">
        <v>0.5</v>
      </c>
      <c r="F25" t="n">
        <v>0.2</v>
      </c>
      <c r="G25" t="n">
        <v>0.1</v>
      </c>
      <c r="H25" t="n">
        <v>0.2</v>
      </c>
      <c r="I25" t="inlineStr">
        <is>
          <t>-</t>
        </is>
      </c>
      <c r="J25" t="inlineStr">
        <is>
          <t>-</t>
        </is>
      </c>
    </row>
    <row r="26">
      <c r="A26" s="5" t="inlineStr">
        <is>
          <t>Jahresüberschuss/-fehlbetrag</t>
        </is>
      </c>
      <c r="B26" s="5" t="inlineStr">
        <is>
          <t>Net Profit</t>
        </is>
      </c>
      <c r="C26" t="n">
        <v>173.5</v>
      </c>
      <c r="D26" t="n">
        <v>145.9</v>
      </c>
      <c r="E26" t="n">
        <v>112.2</v>
      </c>
      <c r="F26" t="n">
        <v>202.2</v>
      </c>
      <c r="G26" t="n">
        <v>188</v>
      </c>
      <c r="H26" t="n">
        <v>190.5</v>
      </c>
      <c r="I26" t="n">
        <v>107.1</v>
      </c>
      <c r="J26" t="n">
        <v>106.8</v>
      </c>
    </row>
    <row r="27">
      <c r="A27" s="5" t="inlineStr">
        <is>
          <t>Summe Aktiva</t>
        </is>
      </c>
      <c r="B27" s="5" t="inlineStr">
        <is>
          <t>Total Assets</t>
        </is>
      </c>
      <c r="C27" t="n">
        <v>94827</v>
      </c>
      <c r="D27" t="n">
        <v>90006</v>
      </c>
      <c r="E27" t="n">
        <v>75022</v>
      </c>
      <c r="F27" t="n">
        <v>59278</v>
      </c>
      <c r="G27" t="n">
        <v>52695</v>
      </c>
      <c r="H27" t="n">
        <v>45339</v>
      </c>
      <c r="I27" t="n">
        <v>33764</v>
      </c>
      <c r="J27" t="n">
        <v>27242</v>
      </c>
    </row>
    <row r="28">
      <c r="A28" s="5" t="inlineStr">
        <is>
          <t>Summe Fremdkapital</t>
        </is>
      </c>
      <c r="B28" s="5" t="inlineStr">
        <is>
          <t>Total Liabilities</t>
        </is>
      </c>
      <c r="C28" t="n">
        <v>93808</v>
      </c>
      <c r="D28" t="n">
        <v>88948</v>
      </c>
      <c r="E28" t="n">
        <v>73947</v>
      </c>
      <c r="F28" t="n">
        <v>58183</v>
      </c>
      <c r="G28" t="n">
        <v>51684</v>
      </c>
      <c r="H28" t="n">
        <v>44433</v>
      </c>
      <c r="I28" t="n">
        <v>33002</v>
      </c>
      <c r="J28" t="n">
        <v>26564</v>
      </c>
    </row>
    <row r="29">
      <c r="A29" s="5" t="inlineStr">
        <is>
          <t>Minderheitenanteil</t>
        </is>
      </c>
      <c r="B29" s="5" t="inlineStr">
        <is>
          <t>Minority Share</t>
        </is>
      </c>
      <c r="C29" t="n">
        <v>-0.9</v>
      </c>
      <c r="D29" t="n">
        <v>-0.9</v>
      </c>
      <c r="E29" t="n">
        <v>-0.8</v>
      </c>
      <c r="F29" t="n">
        <v>-0.3</v>
      </c>
      <c r="G29" t="n">
        <v>-0.1</v>
      </c>
      <c r="H29" t="inlineStr">
        <is>
          <t>-</t>
        </is>
      </c>
      <c r="I29" t="inlineStr">
        <is>
          <t>-</t>
        </is>
      </c>
      <c r="J29" t="inlineStr">
        <is>
          <t>-</t>
        </is>
      </c>
    </row>
    <row r="30">
      <c r="A30" s="5" t="inlineStr">
        <is>
          <t>Summe Eigenkapital</t>
        </is>
      </c>
      <c r="B30" s="5" t="inlineStr">
        <is>
          <t>Equity</t>
        </is>
      </c>
      <c r="C30" t="n">
        <v>1020</v>
      </c>
      <c r="D30" t="n">
        <v>1059</v>
      </c>
      <c r="E30" t="n">
        <v>1076</v>
      </c>
      <c r="F30" t="n">
        <v>1095</v>
      </c>
      <c r="G30" t="n">
        <v>1010</v>
      </c>
      <c r="H30" t="n">
        <v>906.1</v>
      </c>
      <c r="I30" t="n">
        <v>762.5</v>
      </c>
      <c r="J30" t="n">
        <v>678.3</v>
      </c>
    </row>
    <row r="31">
      <c r="A31" s="5" t="inlineStr">
        <is>
          <t>Summe Passiva</t>
        </is>
      </c>
      <c r="B31" s="5" t="inlineStr">
        <is>
          <t>Liabilities &amp; Shareholder Equity</t>
        </is>
      </c>
      <c r="C31" t="n">
        <v>94827</v>
      </c>
      <c r="D31" t="n">
        <v>90006</v>
      </c>
      <c r="E31" t="n">
        <v>75022</v>
      </c>
      <c r="F31" t="n">
        <v>59278</v>
      </c>
      <c r="G31" t="n">
        <v>52695</v>
      </c>
      <c r="H31" t="n">
        <v>45339</v>
      </c>
      <c r="I31" t="n">
        <v>33764</v>
      </c>
      <c r="J31" t="n">
        <v>27242</v>
      </c>
    </row>
    <row r="32">
      <c r="A32" s="5" t="inlineStr">
        <is>
          <t>Mio.Aktien im Umlauf</t>
        </is>
      </c>
      <c r="B32" s="5" t="inlineStr">
        <is>
          <t>Million shares outstanding</t>
        </is>
      </c>
      <c r="C32" t="n">
        <v>529.45</v>
      </c>
      <c r="D32" t="n">
        <v>529.08</v>
      </c>
      <c r="E32" t="n">
        <v>527.48</v>
      </c>
      <c r="F32" t="n">
        <v>524.67</v>
      </c>
      <c r="G32" t="n">
        <v>519.4</v>
      </c>
      <c r="H32" t="n">
        <v>515.2</v>
      </c>
      <c r="I32" t="n">
        <v>506.8</v>
      </c>
      <c r="J32" t="n">
        <v>493.4</v>
      </c>
    </row>
    <row r="33">
      <c r="A33" s="5" t="inlineStr">
        <is>
          <t>Gezeichnetes Kapital (in Mio.)</t>
        </is>
      </c>
      <c r="B33" s="5" t="inlineStr">
        <is>
          <t>Subscribed Capital in M</t>
        </is>
      </c>
      <c r="C33" t="n">
        <v>79.40000000000001</v>
      </c>
      <c r="D33" t="n">
        <v>79.40000000000001</v>
      </c>
      <c r="E33" t="n">
        <v>79.09999999999999</v>
      </c>
      <c r="F33" t="n">
        <v>78.7</v>
      </c>
      <c r="G33" t="n">
        <v>77.90000000000001</v>
      </c>
      <c r="H33" t="n">
        <v>77.3</v>
      </c>
      <c r="I33" t="n">
        <v>76</v>
      </c>
      <c r="J33" t="n">
        <v>74</v>
      </c>
    </row>
    <row r="34">
      <c r="A34" s="5" t="inlineStr">
        <is>
          <t>Ergebnis je Aktie (brutto)</t>
        </is>
      </c>
      <c r="B34" s="5" t="inlineStr">
        <is>
          <t>Earnings per share</t>
        </is>
      </c>
      <c r="C34" t="n">
        <v>-0.16</v>
      </c>
      <c r="D34" t="n">
        <v>0.65</v>
      </c>
      <c r="E34" t="n">
        <v>0.92</v>
      </c>
      <c r="F34" t="n">
        <v>0.33</v>
      </c>
      <c r="G34" t="n">
        <v>0.57</v>
      </c>
      <c r="H34" t="n">
        <v>0.9</v>
      </c>
      <c r="I34" t="n">
        <v>0.5</v>
      </c>
      <c r="J34" t="n">
        <v>-0.04</v>
      </c>
    </row>
    <row r="35">
      <c r="A35" s="5" t="inlineStr">
        <is>
          <t>Ergebnis je Aktie (unverwässert)</t>
        </is>
      </c>
      <c r="B35" s="5" t="inlineStr">
        <is>
          <t>Basic Earnings per share</t>
        </is>
      </c>
      <c r="C35" t="n">
        <v>0.33</v>
      </c>
      <c r="D35" t="n">
        <v>0.28</v>
      </c>
      <c r="E35" t="n">
        <v>0.22</v>
      </c>
      <c r="F35" t="n">
        <v>0.39</v>
      </c>
      <c r="G35" t="n">
        <v>0.37</v>
      </c>
      <c r="H35" t="n">
        <v>0.37</v>
      </c>
      <c r="I35" t="n">
        <v>0.22</v>
      </c>
      <c r="J35" t="n">
        <v>0.22</v>
      </c>
    </row>
    <row r="36">
      <c r="A36" s="5" t="inlineStr">
        <is>
          <t>Ergebnis je Aktie (verwässert)</t>
        </is>
      </c>
      <c r="B36" s="5" t="inlineStr">
        <is>
          <t>Diluted Earnings per share</t>
        </is>
      </c>
      <c r="C36" t="n">
        <v>0.32</v>
      </c>
      <c r="D36" t="n">
        <v>0.27</v>
      </c>
      <c r="E36" t="n">
        <v>0.21</v>
      </c>
      <c r="F36" t="n">
        <v>0.39</v>
      </c>
      <c r="G36" t="n">
        <v>0.36</v>
      </c>
      <c r="H36" t="n">
        <v>0.37</v>
      </c>
      <c r="I36" t="n">
        <v>0.21</v>
      </c>
      <c r="J36" t="n">
        <v>0.21</v>
      </c>
    </row>
    <row r="37">
      <c r="A37" s="5" t="inlineStr">
        <is>
          <t>Dividende je Aktie</t>
        </is>
      </c>
      <c r="B37" s="5" t="inlineStr">
        <is>
          <t>Dividend per share</t>
        </is>
      </c>
      <c r="C37" t="n">
        <v>0.48</v>
      </c>
      <c r="D37" t="n">
        <v>0.43</v>
      </c>
      <c r="E37" t="n">
        <v>0.33</v>
      </c>
      <c r="F37" t="n">
        <v>0.28</v>
      </c>
      <c r="G37" t="n">
        <v>0.23</v>
      </c>
      <c r="H37" t="n">
        <v>0.16</v>
      </c>
      <c r="I37" t="n">
        <v>0.11</v>
      </c>
      <c r="J37" t="n">
        <v>0.08</v>
      </c>
    </row>
    <row r="38">
      <c r="A38" s="5" t="inlineStr">
        <is>
          <t>Dividendenausschüttung in Mio</t>
        </is>
      </c>
      <c r="B38" s="5" t="inlineStr">
        <is>
          <t>Dividend Payment in M</t>
        </is>
      </c>
      <c r="C38" t="n">
        <v>242.7</v>
      </c>
      <c r="D38" t="n">
        <v>190</v>
      </c>
      <c r="E38" t="n">
        <v>155.2</v>
      </c>
      <c r="F38" t="n">
        <v>130.8</v>
      </c>
      <c r="G38" t="n">
        <v>95.5</v>
      </c>
      <c r="H38" t="n">
        <v>65.3</v>
      </c>
      <c r="I38" t="n">
        <v>45.3</v>
      </c>
      <c r="J38" t="n">
        <v>31.6</v>
      </c>
    </row>
    <row r="39">
      <c r="A39" s="5" t="inlineStr">
        <is>
          <t>Ertrag</t>
        </is>
      </c>
      <c r="B39" s="5" t="inlineStr">
        <is>
          <t>Income</t>
        </is>
      </c>
      <c r="C39" t="n">
        <v>-5.09</v>
      </c>
      <c r="D39" t="n">
        <v>17.17</v>
      </c>
      <c r="E39" t="n">
        <v>21.53</v>
      </c>
      <c r="F39" t="n">
        <v>5.93</v>
      </c>
      <c r="G39" t="n">
        <v>8.800000000000001</v>
      </c>
      <c r="H39" t="n">
        <v>13.3</v>
      </c>
      <c r="I39" t="n">
        <v>8.07</v>
      </c>
      <c r="J39" t="n">
        <v>-1.11</v>
      </c>
    </row>
    <row r="40">
      <c r="A40" s="5" t="inlineStr">
        <is>
          <t>Buchwert je Aktie</t>
        </is>
      </c>
      <c r="B40" s="5" t="inlineStr">
        <is>
          <t>Book value per share</t>
        </is>
      </c>
      <c r="C40" t="n">
        <v>1.93</v>
      </c>
      <c r="D40" t="n">
        <v>2</v>
      </c>
      <c r="E40" t="n">
        <v>2.04</v>
      </c>
      <c r="F40" t="n">
        <v>2.09</v>
      </c>
      <c r="G40" t="n">
        <v>1.94</v>
      </c>
      <c r="H40" t="n">
        <v>1.76</v>
      </c>
      <c r="I40" t="n">
        <v>1.5</v>
      </c>
      <c r="J40" t="n">
        <v>1.37</v>
      </c>
    </row>
    <row r="41">
      <c r="A41" s="5" t="inlineStr">
        <is>
          <t>Cashflow je Aktie</t>
        </is>
      </c>
      <c r="B41" s="5" t="inlineStr">
        <is>
          <t>Cashflow per share</t>
        </is>
      </c>
      <c r="C41" t="n">
        <v>-0.41</v>
      </c>
      <c r="D41" t="n">
        <v>0.16</v>
      </c>
      <c r="E41" t="n">
        <v>4.14</v>
      </c>
      <c r="F41" t="n">
        <v>0.43</v>
      </c>
      <c r="G41" t="n">
        <v>2.73</v>
      </c>
      <c r="H41" t="n">
        <v>1.56</v>
      </c>
      <c r="I41" t="n">
        <v>1.33</v>
      </c>
      <c r="J41" t="n">
        <v>0.59</v>
      </c>
    </row>
    <row r="42">
      <c r="A42" s="5" t="inlineStr">
        <is>
          <t>Bilanzsumme je Aktie</t>
        </is>
      </c>
      <c r="B42" s="5" t="inlineStr">
        <is>
          <t>Total assets per share</t>
        </is>
      </c>
      <c r="C42" t="n">
        <v>179.1</v>
      </c>
      <c r="D42" t="n">
        <v>170.12</v>
      </c>
      <c r="E42" t="n">
        <v>142.23</v>
      </c>
      <c r="F42" t="n">
        <v>112.98</v>
      </c>
      <c r="G42" t="n">
        <v>101.45</v>
      </c>
      <c r="H42" t="n">
        <v>88</v>
      </c>
      <c r="I42" t="n">
        <v>66.62</v>
      </c>
      <c r="J42" t="n">
        <v>55.21</v>
      </c>
    </row>
    <row r="43">
      <c r="A43" s="5" t="inlineStr">
        <is>
          <t>Personal am Ende des Jahres</t>
        </is>
      </c>
      <c r="B43" s="5" t="inlineStr">
        <is>
          <t>Staff at the end of year</t>
        </is>
      </c>
      <c r="C43" t="n">
        <v>2302</v>
      </c>
      <c r="D43" t="n">
        <v>2014</v>
      </c>
      <c r="E43" t="n">
        <v>1735</v>
      </c>
      <c r="F43" t="n">
        <v>1430</v>
      </c>
      <c r="G43" t="n">
        <v>1225</v>
      </c>
      <c r="H43" t="n">
        <v>985</v>
      </c>
      <c r="I43" t="n">
        <v>854</v>
      </c>
      <c r="J43" t="n">
        <v>746</v>
      </c>
    </row>
    <row r="44">
      <c r="A44" s="5" t="inlineStr">
        <is>
          <t>Personalaufwand in Mio. GBP</t>
        </is>
      </c>
      <c r="B44" s="5" t="inlineStr"/>
      <c r="C44" t="n">
        <v>184.4</v>
      </c>
      <c r="D44" t="n">
        <v>183.9</v>
      </c>
      <c r="E44" t="n">
        <v>150.8</v>
      </c>
      <c r="F44" t="n">
        <v>121.2</v>
      </c>
      <c r="G44" t="n">
        <v>111.7</v>
      </c>
      <c r="H44" t="n">
        <v>88.59999999999999</v>
      </c>
      <c r="I44" t="n">
        <v>61.4</v>
      </c>
      <c r="J44" t="n">
        <v>59.5</v>
      </c>
    </row>
    <row r="45">
      <c r="A45" s="5" t="inlineStr">
        <is>
          <t>Aufwand je Mitarbeiter in GBP</t>
        </is>
      </c>
      <c r="B45" s="5" t="inlineStr"/>
      <c r="C45" t="n">
        <v>80104</v>
      </c>
      <c r="D45" t="n">
        <v>91311</v>
      </c>
      <c r="E45" t="n">
        <v>86916</v>
      </c>
      <c r="F45" t="n">
        <v>84755</v>
      </c>
      <c r="G45" t="n">
        <v>91184</v>
      </c>
      <c r="H45" t="n">
        <v>89949</v>
      </c>
      <c r="I45" t="n">
        <v>71897</v>
      </c>
      <c r="J45" t="n">
        <v>79759</v>
      </c>
    </row>
    <row r="46">
      <c r="A46" s="5" t="inlineStr">
        <is>
          <t>Ertrag je Mitarbeiter in GBP</t>
        </is>
      </c>
      <c r="B46" s="5" t="inlineStr"/>
      <c r="C46" t="n">
        <v>-1170000</v>
      </c>
      <c r="D46" t="n">
        <v>4510000</v>
      </c>
      <c r="E46" t="n">
        <v>6540000</v>
      </c>
      <c r="F46" t="n">
        <v>2180000</v>
      </c>
      <c r="G46" t="n">
        <v>3730000</v>
      </c>
      <c r="H46" t="n">
        <v>6960000</v>
      </c>
      <c r="I46" t="n">
        <v>4790000</v>
      </c>
      <c r="J46" t="n">
        <v>-733110</v>
      </c>
    </row>
    <row r="47">
      <c r="A47" s="5" t="inlineStr">
        <is>
          <t>Bruttoergebnis je Mitarbeiter in GBP</t>
        </is>
      </c>
      <c r="B47" s="5" t="inlineStr"/>
      <c r="C47" t="inlineStr">
        <is>
          <t>-</t>
        </is>
      </c>
      <c r="D47" t="inlineStr">
        <is>
          <t>-</t>
        </is>
      </c>
      <c r="E47" t="inlineStr">
        <is>
          <t>-</t>
        </is>
      </c>
      <c r="F47" t="inlineStr">
        <is>
          <t>-</t>
        </is>
      </c>
      <c r="G47" t="inlineStr">
        <is>
          <t>-</t>
        </is>
      </c>
      <c r="H47" t="inlineStr">
        <is>
          <t>-</t>
        </is>
      </c>
      <c r="I47" t="inlineStr">
        <is>
          <t>-</t>
        </is>
      </c>
      <c r="J47" t="inlineStr">
        <is>
          <t>-</t>
        </is>
      </c>
    </row>
    <row r="48">
      <c r="A48" s="5" t="inlineStr">
        <is>
          <t>Gewinn je Mitarbeiter in GBP</t>
        </is>
      </c>
      <c r="B48" s="5" t="inlineStr"/>
      <c r="C48" t="n">
        <v>75369</v>
      </c>
      <c r="D48" t="n">
        <v>72443</v>
      </c>
      <c r="E48" t="n">
        <v>64669</v>
      </c>
      <c r="F48" t="n">
        <v>141399</v>
      </c>
      <c r="G48" t="n">
        <v>153469</v>
      </c>
      <c r="H48" t="n">
        <v>193401</v>
      </c>
      <c r="I48" t="n">
        <v>125410</v>
      </c>
      <c r="J48" t="n">
        <v>143164</v>
      </c>
    </row>
    <row r="49">
      <c r="A49" s="5" t="inlineStr">
        <is>
          <t>KGV (Kurs/Gewinn)</t>
        </is>
      </c>
      <c r="B49" s="5" t="inlineStr">
        <is>
          <t>PE (price/earnings)</t>
        </is>
      </c>
      <c r="C49" t="n">
        <v>28.6</v>
      </c>
      <c r="D49" t="n">
        <v>44.1</v>
      </c>
      <c r="E49" t="n">
        <v>45.6</v>
      </c>
      <c r="F49" t="n">
        <v>25.8</v>
      </c>
      <c r="G49" t="n">
        <v>22</v>
      </c>
      <c r="H49" t="n">
        <v>19.7</v>
      </c>
      <c r="I49" t="n">
        <v>19.2</v>
      </c>
      <c r="J49" t="n">
        <v>14.8</v>
      </c>
    </row>
    <row r="50">
      <c r="A50" s="5" t="inlineStr">
        <is>
          <t>KUV (Kurs/Umsatz)</t>
        </is>
      </c>
      <c r="B50" s="5" t="inlineStr">
        <is>
          <t>PS (price/sales)</t>
        </is>
      </c>
      <c r="C50" t="n">
        <v>-1.85</v>
      </c>
      <c r="D50" t="n">
        <v>0.71</v>
      </c>
      <c r="E50" t="n">
        <v>0.47</v>
      </c>
      <c r="F50" t="n">
        <v>1.7</v>
      </c>
      <c r="G50" t="n">
        <v>0.93</v>
      </c>
      <c r="H50" t="n">
        <v>0.55</v>
      </c>
      <c r="I50" t="n">
        <v>0.52</v>
      </c>
      <c r="J50" t="n">
        <v>-2.93</v>
      </c>
    </row>
    <row r="51">
      <c r="A51" s="5" t="inlineStr">
        <is>
          <t>KBV (Kurs/Buchwert)</t>
        </is>
      </c>
      <c r="B51" s="5" t="inlineStr">
        <is>
          <t>PB (price/book value)</t>
        </is>
      </c>
      <c r="C51" t="n">
        <v>4.9</v>
      </c>
      <c r="D51" t="n">
        <v>6.13</v>
      </c>
      <c r="E51" t="n">
        <v>4.92</v>
      </c>
      <c r="F51" t="n">
        <v>4.83</v>
      </c>
      <c r="G51" t="n">
        <v>4.19</v>
      </c>
      <c r="H51" t="n">
        <v>4.14</v>
      </c>
      <c r="I51" t="n">
        <v>2.8</v>
      </c>
      <c r="J51" t="n">
        <v>2.36</v>
      </c>
    </row>
    <row r="52">
      <c r="A52" s="5" t="inlineStr">
        <is>
          <t>KCV (Kurs/Cashflow)</t>
        </is>
      </c>
      <c r="B52" s="5" t="inlineStr">
        <is>
          <t>PC (price/cashflow)</t>
        </is>
      </c>
      <c r="C52" t="n">
        <v>-23.24</v>
      </c>
      <c r="D52" t="n">
        <v>78.72</v>
      </c>
      <c r="E52" t="n">
        <v>2.42</v>
      </c>
      <c r="F52" t="n">
        <v>23.18</v>
      </c>
      <c r="G52" t="n">
        <v>2.99</v>
      </c>
      <c r="H52" t="n">
        <v>4.66</v>
      </c>
      <c r="I52" t="n">
        <v>3.16</v>
      </c>
      <c r="J52" t="n">
        <v>5.48</v>
      </c>
    </row>
    <row r="53">
      <c r="A53" s="5" t="inlineStr">
        <is>
          <t>Dividendenrendite in %</t>
        </is>
      </c>
      <c r="B53" s="5" t="inlineStr">
        <is>
          <t>Dividend Yield in %</t>
        </is>
      </c>
      <c r="C53" t="n">
        <v>5.11</v>
      </c>
      <c r="D53" t="n">
        <v>3.5</v>
      </c>
      <c r="E53" t="n">
        <v>3.29</v>
      </c>
      <c r="F53" t="n">
        <v>2.78</v>
      </c>
      <c r="G53" t="n">
        <v>2.82</v>
      </c>
      <c r="H53" t="n">
        <v>2.2</v>
      </c>
      <c r="I53" t="n">
        <v>2.61</v>
      </c>
      <c r="J53" t="n">
        <v>2.46</v>
      </c>
    </row>
    <row r="54">
      <c r="A54" s="5" t="inlineStr">
        <is>
          <t>Gewinnrendite in %</t>
        </is>
      </c>
      <c r="B54" s="5" t="inlineStr">
        <is>
          <t>Return on profit in %</t>
        </is>
      </c>
      <c r="C54" t="n">
        <v>3.5</v>
      </c>
      <c r="D54" t="n">
        <v>2.3</v>
      </c>
      <c r="E54" t="n">
        <v>2.2</v>
      </c>
      <c r="F54" t="n">
        <v>3.9</v>
      </c>
      <c r="G54" t="n">
        <v>4.5</v>
      </c>
      <c r="H54" t="n">
        <v>5.1</v>
      </c>
      <c r="I54" t="n">
        <v>5.2</v>
      </c>
      <c r="J54" t="n">
        <v>6.8</v>
      </c>
    </row>
    <row r="55">
      <c r="A55" s="5" t="inlineStr">
        <is>
          <t>Eigenkapitalrendite in %</t>
        </is>
      </c>
      <c r="B55" s="5" t="inlineStr">
        <is>
          <t>Return on Equity in %</t>
        </is>
      </c>
      <c r="C55" t="n">
        <v>17.01</v>
      </c>
      <c r="D55" t="n">
        <v>13.78</v>
      </c>
      <c r="E55" t="n">
        <v>10.42</v>
      </c>
      <c r="F55" t="n">
        <v>18.46</v>
      </c>
      <c r="G55" t="n">
        <v>18.61</v>
      </c>
      <c r="H55" t="n">
        <v>21.02</v>
      </c>
      <c r="I55" t="n">
        <v>14.05</v>
      </c>
      <c r="J55" t="n">
        <v>15.75</v>
      </c>
    </row>
    <row r="56">
      <c r="A56" s="5" t="inlineStr">
        <is>
          <t>Umsatzrendite in %</t>
        </is>
      </c>
      <c r="B56" s="5" t="inlineStr">
        <is>
          <t>Return on sales in %</t>
        </is>
      </c>
      <c r="C56" t="n">
        <v>-6.44</v>
      </c>
      <c r="D56" t="n">
        <v>1.61</v>
      </c>
      <c r="E56" t="n">
        <v>0.99</v>
      </c>
      <c r="F56" t="n">
        <v>6.5</v>
      </c>
      <c r="G56" t="n">
        <v>4.11</v>
      </c>
      <c r="H56" t="n">
        <v>2.78</v>
      </c>
      <c r="I56" t="n">
        <v>2.62</v>
      </c>
      <c r="J56" t="n">
        <v>-19.53</v>
      </c>
    </row>
    <row r="57">
      <c r="A57" s="5" t="inlineStr">
        <is>
          <t>Gesamtkapitalrendite in %</t>
        </is>
      </c>
      <c r="B57" s="5" t="inlineStr">
        <is>
          <t>Total Return on Investment in %</t>
        </is>
      </c>
      <c r="C57" t="n">
        <v>0.18</v>
      </c>
      <c r="D57" t="n">
        <v>0.16</v>
      </c>
      <c r="E57" t="n">
        <v>0.15</v>
      </c>
      <c r="F57" t="n">
        <v>0.34</v>
      </c>
      <c r="G57" t="n">
        <v>0.36</v>
      </c>
      <c r="H57" t="n">
        <v>0.42</v>
      </c>
      <c r="I57" t="n">
        <v>0.32</v>
      </c>
      <c r="J57" t="n">
        <v>0.39</v>
      </c>
    </row>
    <row r="58">
      <c r="A58" s="5" t="inlineStr">
        <is>
          <t>Return on Investment in %</t>
        </is>
      </c>
      <c r="B58" s="5" t="inlineStr">
        <is>
          <t>Return on Investment in %</t>
        </is>
      </c>
      <c r="C58" t="n">
        <v>0.18</v>
      </c>
      <c r="D58" t="n">
        <v>0.16</v>
      </c>
      <c r="E58" t="n">
        <v>0.15</v>
      </c>
      <c r="F58" t="n">
        <v>0.34</v>
      </c>
      <c r="G58" t="n">
        <v>0.36</v>
      </c>
      <c r="H58" t="n">
        <v>0.42</v>
      </c>
      <c r="I58" t="n">
        <v>0.32</v>
      </c>
      <c r="J58" t="n">
        <v>0.39</v>
      </c>
    </row>
    <row r="59">
      <c r="A59" s="5" t="inlineStr">
        <is>
          <t>Eigenkapitalquote in %</t>
        </is>
      </c>
      <c r="B59" s="5" t="inlineStr">
        <is>
          <t>Equity Ratio in %</t>
        </is>
      </c>
      <c r="C59" t="n">
        <v>1.08</v>
      </c>
      <c r="D59" t="n">
        <v>1.18</v>
      </c>
      <c r="E59" t="n">
        <v>1.43</v>
      </c>
      <c r="F59" t="n">
        <v>1.85</v>
      </c>
      <c r="G59" t="n">
        <v>1.92</v>
      </c>
      <c r="H59" t="n">
        <v>2</v>
      </c>
      <c r="I59" t="n">
        <v>2.26</v>
      </c>
      <c r="J59" t="n">
        <v>2.49</v>
      </c>
    </row>
    <row r="60">
      <c r="A60" s="5" t="inlineStr">
        <is>
          <t>Fremdkapitalquote in %</t>
        </is>
      </c>
      <c r="B60" s="5" t="inlineStr">
        <is>
          <t>Debt Ratio in %</t>
        </is>
      </c>
      <c r="C60" t="n">
        <v>98.92</v>
      </c>
      <c r="D60" t="n">
        <v>98.81999999999999</v>
      </c>
      <c r="E60" t="n">
        <v>98.56999999999999</v>
      </c>
      <c r="F60" t="n">
        <v>98.15000000000001</v>
      </c>
      <c r="G60" t="n">
        <v>98.08</v>
      </c>
      <c r="H60" t="n">
        <v>98</v>
      </c>
      <c r="I60" t="n">
        <v>97.73999999999999</v>
      </c>
      <c r="J60" t="n">
        <v>97.51000000000001</v>
      </c>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c r="B66" s="5" t="inlineStr"/>
    </row>
    <row r="67">
      <c r="A67" s="5" t="inlineStr">
        <is>
          <t>Gesamtkapitalrentabilität</t>
        </is>
      </c>
      <c r="B67" s="5" t="inlineStr">
        <is>
          <t>ROA Return on Assets in %</t>
        </is>
      </c>
      <c r="C67" t="n">
        <v>0.18</v>
      </c>
      <c r="D67" t="n">
        <v>0.16</v>
      </c>
      <c r="E67" t="n">
        <v>0.15</v>
      </c>
      <c r="F67" t="n">
        <v>0.34</v>
      </c>
      <c r="G67" t="n">
        <v>0.36</v>
      </c>
      <c r="H67" t="n">
        <v>0.42</v>
      </c>
      <c r="I67" t="n">
        <v>0.32</v>
      </c>
    </row>
    <row r="68">
      <c r="A68" s="5" t="inlineStr">
        <is>
          <t>Ertrag des eingesetzten Kapitals</t>
        </is>
      </c>
      <c r="B68" s="5" t="inlineStr">
        <is>
          <t>ROCE Return on Cap. Empl. in %</t>
        </is>
      </c>
      <c r="C68" t="n">
        <v>-0.09</v>
      </c>
      <c r="D68" t="n">
        <v>0.39</v>
      </c>
      <c r="E68" t="n">
        <v>0.67</v>
      </c>
      <c r="F68" t="n">
        <v>0.3</v>
      </c>
      <c r="G68" t="n">
        <v>0.58</v>
      </c>
      <c r="H68" t="n">
        <v>1.06</v>
      </c>
      <c r="I68" t="n">
        <v>0.79</v>
      </c>
    </row>
    <row r="69">
      <c r="A69" s="5" t="inlineStr"/>
      <c r="B69" s="5" t="inlineStr"/>
    </row>
    <row r="70">
      <c r="A70" s="5" t="inlineStr"/>
      <c r="B70" s="5" t="inlineStr"/>
    </row>
    <row r="71">
      <c r="A71" s="5" t="inlineStr">
        <is>
          <t>Operativer Cashflow</t>
        </is>
      </c>
      <c r="B71" s="5" t="inlineStr">
        <is>
          <t>Operating Cashflow in M</t>
        </is>
      </c>
      <c r="C71" t="n">
        <v>-12304.418</v>
      </c>
      <c r="D71" t="n">
        <v>41649.1776</v>
      </c>
      <c r="E71" t="n">
        <v>1276.5016</v>
      </c>
      <c r="F71" t="n">
        <v>12161.8506</v>
      </c>
      <c r="G71" t="n">
        <v>1553.006</v>
      </c>
      <c r="H71" t="n">
        <v>2400.832</v>
      </c>
      <c r="I71" t="n">
        <v>1601.488</v>
      </c>
    </row>
    <row r="72">
      <c r="A72" s="5" t="inlineStr">
        <is>
          <t>Aktienrückkauf</t>
        </is>
      </c>
      <c r="B72" s="5" t="inlineStr">
        <is>
          <t>Share Buyback in M</t>
        </is>
      </c>
      <c r="C72" t="n">
        <v>-0.3700000000000045</v>
      </c>
      <c r="D72" t="n">
        <v>-1.600000000000023</v>
      </c>
      <c r="E72" t="n">
        <v>-2.810000000000059</v>
      </c>
      <c r="F72" t="n">
        <v>-5.269999999999982</v>
      </c>
      <c r="G72" t="n">
        <v>-4.199999999999932</v>
      </c>
      <c r="H72" t="n">
        <v>-8.400000000000034</v>
      </c>
      <c r="I72" t="n">
        <v>-13.40000000000003</v>
      </c>
    </row>
    <row r="73">
      <c r="A73" s="5" t="inlineStr"/>
      <c r="B73" s="5" t="inlineStr"/>
    </row>
    <row r="74">
      <c r="A74" s="5" t="inlineStr"/>
      <c r="B74" s="5" t="inlineStr"/>
    </row>
    <row r="75">
      <c r="A75" s="5" t="inlineStr"/>
      <c r="B75" s="5" t="inlineStr"/>
    </row>
    <row r="76">
      <c r="A76" s="5" t="inlineStr"/>
      <c r="B76" s="5" t="inlineStr"/>
    </row>
    <row r="77">
      <c r="A77" s="5" t="inlineStr">
        <is>
          <t>Gewinnwachstum 1J in %</t>
        </is>
      </c>
      <c r="B77" s="5" t="inlineStr">
        <is>
          <t>Earnings Growth 1Y in %</t>
        </is>
      </c>
      <c r="C77" t="n">
        <v>18.92</v>
      </c>
      <c r="D77" t="n">
        <v>30.04</v>
      </c>
      <c r="E77" t="n">
        <v>-44.51</v>
      </c>
      <c r="F77" t="n">
        <v>7.55</v>
      </c>
      <c r="G77" t="n">
        <v>-1.31</v>
      </c>
      <c r="H77" t="n">
        <v>77.87</v>
      </c>
      <c r="I77" t="n">
        <v>0.28</v>
      </c>
    </row>
    <row r="78">
      <c r="A78" s="5" t="inlineStr">
        <is>
          <t>Gewinnwachstum 3J in %</t>
        </is>
      </c>
      <c r="B78" s="5" t="inlineStr">
        <is>
          <t>Earnings Growth 3Y in %</t>
        </is>
      </c>
      <c r="C78" t="n">
        <v>1.48</v>
      </c>
      <c r="D78" t="n">
        <v>-2.31</v>
      </c>
      <c r="E78" t="n">
        <v>-12.76</v>
      </c>
      <c r="F78" t="n">
        <v>28.04</v>
      </c>
      <c r="G78" t="n">
        <v>25.61</v>
      </c>
      <c r="H78" t="inlineStr">
        <is>
          <t>-</t>
        </is>
      </c>
      <c r="I78" t="inlineStr">
        <is>
          <t>-</t>
        </is>
      </c>
    </row>
    <row r="79">
      <c r="A79" s="5" t="inlineStr">
        <is>
          <t>Gewinnwachstum 5J in %</t>
        </is>
      </c>
      <c r="B79" s="5" t="inlineStr">
        <is>
          <t>Earnings Growth 5Y in %</t>
        </is>
      </c>
      <c r="C79" t="n">
        <v>2.14</v>
      </c>
      <c r="D79" t="n">
        <v>13.93</v>
      </c>
      <c r="E79" t="n">
        <v>7.98</v>
      </c>
      <c r="F79" t="inlineStr">
        <is>
          <t>-</t>
        </is>
      </c>
      <c r="G79" t="inlineStr">
        <is>
          <t>-</t>
        </is>
      </c>
      <c r="H79" t="inlineStr">
        <is>
          <t>-</t>
        </is>
      </c>
      <c r="I79" t="inlineStr">
        <is>
          <t>-</t>
        </is>
      </c>
    </row>
    <row r="80">
      <c r="A80" s="5" t="inlineStr">
        <is>
          <t>Gewinnwachstum 10J in %</t>
        </is>
      </c>
      <c r="B80" s="5" t="inlineStr">
        <is>
          <t>Earnings Growth 10Y in %</t>
        </is>
      </c>
      <c r="C80" t="inlineStr">
        <is>
          <t>-</t>
        </is>
      </c>
      <c r="D80" t="inlineStr">
        <is>
          <t>-</t>
        </is>
      </c>
      <c r="E80" t="inlineStr">
        <is>
          <t>-</t>
        </is>
      </c>
      <c r="F80" t="inlineStr">
        <is>
          <t>-</t>
        </is>
      </c>
      <c r="G80" t="inlineStr">
        <is>
          <t>-</t>
        </is>
      </c>
      <c r="H80" t="inlineStr">
        <is>
          <t>-</t>
        </is>
      </c>
      <c r="I80" t="inlineStr">
        <is>
          <t>-</t>
        </is>
      </c>
    </row>
    <row r="81">
      <c r="A81" s="5" t="inlineStr">
        <is>
          <t>PEG Ratio</t>
        </is>
      </c>
      <c r="B81" s="5" t="inlineStr">
        <is>
          <t>KGW Kurs/Gewinn/Wachstum</t>
        </is>
      </c>
      <c r="C81" t="n">
        <v>13.36</v>
      </c>
      <c r="D81" t="n">
        <v>3.17</v>
      </c>
      <c r="E81" t="n">
        <v>5.71</v>
      </c>
      <c r="F81" t="inlineStr">
        <is>
          <t>-</t>
        </is>
      </c>
      <c r="G81" t="inlineStr">
        <is>
          <t>-</t>
        </is>
      </c>
      <c r="H81" t="inlineStr">
        <is>
          <t>-</t>
        </is>
      </c>
      <c r="I81" t="inlineStr">
        <is>
          <t>-</t>
        </is>
      </c>
    </row>
    <row r="82">
      <c r="A82" s="5" t="inlineStr">
        <is>
          <t>EBIT-Wachstum 1J in %</t>
        </is>
      </c>
      <c r="B82" s="5" t="inlineStr">
        <is>
          <t>EBIT Growth 1Y in %</t>
        </is>
      </c>
      <c r="C82" t="n">
        <v>-124.73</v>
      </c>
      <c r="D82" t="n">
        <v>-29.65</v>
      </c>
      <c r="E82" t="n">
        <v>179.32</v>
      </c>
      <c r="F82" t="n">
        <v>-40.86</v>
      </c>
      <c r="G82" t="n">
        <v>-36.17</v>
      </c>
      <c r="H82" t="n">
        <v>83.16</v>
      </c>
      <c r="I82" t="n">
        <v>-1352.74</v>
      </c>
    </row>
    <row r="83">
      <c r="A83" s="5" t="inlineStr">
        <is>
          <t>EBIT-Wachstum 3J in %</t>
        </is>
      </c>
      <c r="B83" s="5" t="inlineStr">
        <is>
          <t>EBIT Growth 3Y in %</t>
        </is>
      </c>
      <c r="C83" t="n">
        <v>8.31</v>
      </c>
      <c r="D83" t="n">
        <v>36.27</v>
      </c>
      <c r="E83" t="n">
        <v>34.1</v>
      </c>
      <c r="F83" t="n">
        <v>2.04</v>
      </c>
      <c r="G83" t="n">
        <v>-435.25</v>
      </c>
      <c r="H83" t="inlineStr">
        <is>
          <t>-</t>
        </is>
      </c>
      <c r="I83" t="inlineStr">
        <is>
          <t>-</t>
        </is>
      </c>
    </row>
    <row r="84">
      <c r="A84" s="5" t="inlineStr">
        <is>
          <t>EBIT-Wachstum 5J in %</t>
        </is>
      </c>
      <c r="B84" s="5" t="inlineStr">
        <is>
          <t>EBIT Growth 5Y in %</t>
        </is>
      </c>
      <c r="C84" t="n">
        <v>-10.42</v>
      </c>
      <c r="D84" t="n">
        <v>31.16</v>
      </c>
      <c r="E84" t="n">
        <v>-233.46</v>
      </c>
      <c r="F84" t="inlineStr">
        <is>
          <t>-</t>
        </is>
      </c>
      <c r="G84" t="inlineStr">
        <is>
          <t>-</t>
        </is>
      </c>
      <c r="H84" t="inlineStr">
        <is>
          <t>-</t>
        </is>
      </c>
      <c r="I84" t="inlineStr">
        <is>
          <t>-</t>
        </is>
      </c>
    </row>
    <row r="85">
      <c r="A85" s="5" t="inlineStr">
        <is>
          <t>EBIT-Wachstum 10J in %</t>
        </is>
      </c>
      <c r="B85" s="5" t="inlineStr">
        <is>
          <t>EBIT Growth 10Y in %</t>
        </is>
      </c>
      <c r="C85" t="inlineStr">
        <is>
          <t>-</t>
        </is>
      </c>
      <c r="D85" t="inlineStr">
        <is>
          <t>-</t>
        </is>
      </c>
      <c r="E85" t="inlineStr">
        <is>
          <t>-</t>
        </is>
      </c>
      <c r="F85" t="inlineStr">
        <is>
          <t>-</t>
        </is>
      </c>
      <c r="G85" t="inlineStr">
        <is>
          <t>-</t>
        </is>
      </c>
      <c r="H85" t="inlineStr">
        <is>
          <t>-</t>
        </is>
      </c>
      <c r="I85" t="inlineStr">
        <is>
          <t>-</t>
        </is>
      </c>
    </row>
    <row r="86">
      <c r="A86" s="5" t="inlineStr">
        <is>
          <t>Op.Cashflow Wachstum 1J in %</t>
        </is>
      </c>
      <c r="B86" s="5" t="inlineStr">
        <is>
          <t>Op.Cashflow Wachstum 1Y in %</t>
        </is>
      </c>
      <c r="C86" t="n">
        <v>-129.52</v>
      </c>
      <c r="D86" t="n">
        <v>3152.89</v>
      </c>
      <c r="E86" t="n">
        <v>-89.56</v>
      </c>
      <c r="F86" t="n">
        <v>675.25</v>
      </c>
      <c r="G86" t="n">
        <v>-35.84</v>
      </c>
      <c r="H86" t="n">
        <v>47.47</v>
      </c>
      <c r="I86" t="n">
        <v>-42.34</v>
      </c>
    </row>
    <row r="87">
      <c r="A87" s="5" t="inlineStr">
        <is>
          <t>Op.Cashflow Wachstum 3J in %</t>
        </is>
      </c>
      <c r="B87" s="5" t="inlineStr">
        <is>
          <t>Op.Cashflow Wachstum 3Y in %</t>
        </is>
      </c>
      <c r="C87" t="n">
        <v>977.9400000000001</v>
      </c>
      <c r="D87" t="n">
        <v>1246.19</v>
      </c>
      <c r="E87" t="n">
        <v>183.28</v>
      </c>
      <c r="F87" t="n">
        <v>228.96</v>
      </c>
      <c r="G87" t="n">
        <v>-10.24</v>
      </c>
      <c r="H87" t="inlineStr">
        <is>
          <t>-</t>
        </is>
      </c>
      <c r="I87" t="inlineStr">
        <is>
          <t>-</t>
        </is>
      </c>
    </row>
    <row r="88">
      <c r="A88" s="5" t="inlineStr">
        <is>
          <t>Op.Cashflow Wachstum 5J in %</t>
        </is>
      </c>
      <c r="B88" s="5" t="inlineStr">
        <is>
          <t>Op.Cashflow Wachstum 5Y in %</t>
        </is>
      </c>
      <c r="C88" t="n">
        <v>714.64</v>
      </c>
      <c r="D88" t="n">
        <v>750.04</v>
      </c>
      <c r="E88" t="n">
        <v>111</v>
      </c>
      <c r="F88" t="inlineStr">
        <is>
          <t>-</t>
        </is>
      </c>
      <c r="G88" t="inlineStr">
        <is>
          <t>-</t>
        </is>
      </c>
      <c r="H88" t="inlineStr">
        <is>
          <t>-</t>
        </is>
      </c>
      <c r="I88" t="inlineStr">
        <is>
          <t>-</t>
        </is>
      </c>
    </row>
    <row r="89">
      <c r="A89" s="5" t="inlineStr">
        <is>
          <t>Op.Cashflow Wachstum 10J in %</t>
        </is>
      </c>
      <c r="B89" s="5" t="inlineStr">
        <is>
          <t>Op.Cashflow Wachstum 10Y in %</t>
        </is>
      </c>
      <c r="C89" t="inlineStr">
        <is>
          <t>-</t>
        </is>
      </c>
      <c r="D89" t="inlineStr">
        <is>
          <t>-</t>
        </is>
      </c>
      <c r="E89" t="inlineStr">
        <is>
          <t>-</t>
        </is>
      </c>
      <c r="F89" t="inlineStr">
        <is>
          <t>-</t>
        </is>
      </c>
      <c r="G89" t="inlineStr">
        <is>
          <t>-</t>
        </is>
      </c>
      <c r="H89" t="inlineStr">
        <is>
          <t>-</t>
        </is>
      </c>
      <c r="I89" t="inlineStr">
        <is>
          <t>-</t>
        </is>
      </c>
    </row>
    <row r="90">
      <c r="A90" s="5" t="inlineStr">
        <is>
          <t>Verschuldungsgrad in %</t>
        </is>
      </c>
      <c r="B90" s="5" t="inlineStr">
        <is>
          <t>Finance Gearing in %</t>
        </is>
      </c>
      <c r="C90" t="n">
        <v>9197</v>
      </c>
      <c r="D90" t="n">
        <v>8399</v>
      </c>
      <c r="E90" t="n">
        <v>6870</v>
      </c>
      <c r="F90" t="n">
        <v>5312</v>
      </c>
      <c r="G90" t="n">
        <v>5116</v>
      </c>
      <c r="H90" t="n">
        <v>4904</v>
      </c>
      <c r="I90" t="n">
        <v>4328</v>
      </c>
      <c r="J90" t="n">
        <v>3916</v>
      </c>
    </row>
  </sheetData>
  <pageMargins bottom="1" footer="0.5" header="0.5" left="0.75" right="0.75" top="1"/>
</worksheet>
</file>

<file path=xl/worksheets/sheet93.xml><?xml version="1.0" encoding="utf-8"?>
<worksheet xmlns="http://schemas.openxmlformats.org/spreadsheetml/2006/main">
  <sheetPr>
    <outlinePr summaryBelow="1" summaryRight="1"/>
    <pageSetUpPr/>
  </sheetPr>
  <dimension ref="A1:P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20"/>
    <col customWidth="1" max="16" min="16" width="10"/>
  </cols>
  <sheetData>
    <row r="1">
      <c r="A1" s="1" t="inlineStr">
        <is>
          <t xml:space="preserve">STANDARD CHARTERED BANK </t>
        </is>
      </c>
      <c r="B1" s="2" t="inlineStr">
        <is>
          <t>WKN: 859123  ISIN: GB0004082847  US-Symbol:SCBFF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+44-20-7885-8888</t>
        </is>
      </c>
      <c r="G4" t="inlineStr">
        <is>
          <t>27.02.2020</t>
        </is>
      </c>
      <c r="H4" t="inlineStr">
        <is>
          <t>Publication Of Annual Report</t>
        </is>
      </c>
      <c r="J4" t="inlineStr">
        <is>
          <t>Temasek Holdings (Private) Limited</t>
        </is>
      </c>
      <c r="L4" t="inlineStr">
        <is>
          <t>15,77%</t>
        </is>
      </c>
    </row>
    <row r="5">
      <c r="A5" s="5" t="inlineStr">
        <is>
          <t>Ticker</t>
        </is>
      </c>
      <c r="B5" t="inlineStr">
        <is>
          <t>STD</t>
        </is>
      </c>
      <c r="C5" s="5" t="inlineStr">
        <is>
          <t>Fax</t>
        </is>
      </c>
      <c r="D5" s="5" t="inlineStr"/>
      <c r="E5" t="inlineStr">
        <is>
          <t>+44-20-7885-9999</t>
        </is>
      </c>
      <c r="G5" t="inlineStr">
        <is>
          <t>06.05.2020</t>
        </is>
      </c>
      <c r="H5" t="inlineStr">
        <is>
          <t>Annual General Meeting</t>
        </is>
      </c>
      <c r="J5" t="inlineStr">
        <is>
          <t>BlackRock, Inc</t>
        </is>
      </c>
      <c r="L5" t="inlineStr">
        <is>
          <t>5,55%</t>
        </is>
      </c>
    </row>
    <row r="6">
      <c r="A6" s="5" t="inlineStr">
        <is>
          <t>Gelistet Seit / Listed Since</t>
        </is>
      </c>
      <c r="B6" t="inlineStr">
        <is>
          <t>-</t>
        </is>
      </c>
      <c r="C6" s="5" t="inlineStr">
        <is>
          <t>Internet</t>
        </is>
      </c>
      <c r="D6" s="5" t="inlineStr"/>
      <c r="E6" t="inlineStr">
        <is>
          <t>http://www.standardchartered.com</t>
        </is>
      </c>
      <c r="G6" t="inlineStr">
        <is>
          <t>14.05.2020</t>
        </is>
      </c>
      <c r="H6" t="inlineStr">
        <is>
          <t>Dividend Payout</t>
        </is>
      </c>
      <c r="J6" t="inlineStr">
        <is>
          <t>Norges Bank</t>
        </is>
      </c>
      <c r="L6" t="inlineStr">
        <is>
          <t>3,05%</t>
        </is>
      </c>
    </row>
    <row r="7">
      <c r="A7" s="5" t="inlineStr">
        <is>
          <t>Nominalwert / Nominal Value</t>
        </is>
      </c>
      <c r="B7" t="inlineStr">
        <is>
          <t>-</t>
        </is>
      </c>
      <c r="C7" s="5" t="inlineStr">
        <is>
          <t>Inv. Relations Telefon / Phone</t>
        </is>
      </c>
      <c r="D7" s="5" t="inlineStr"/>
      <c r="E7" t="inlineStr">
        <is>
          <t>+44-20-7885-8596</t>
        </is>
      </c>
      <c r="G7" t="inlineStr">
        <is>
          <t>31.07.2020</t>
        </is>
      </c>
      <c r="H7" t="inlineStr">
        <is>
          <t>Result Half (Previous Year)</t>
        </is>
      </c>
      <c r="J7" t="inlineStr">
        <is>
          <t>Freefloat</t>
        </is>
      </c>
      <c r="L7" t="inlineStr">
        <is>
          <t>75,63%</t>
        </is>
      </c>
    </row>
    <row r="8">
      <c r="A8" s="5" t="inlineStr">
        <is>
          <t>Land / Country</t>
        </is>
      </c>
      <c r="B8" t="inlineStr">
        <is>
          <t>Großbritannien</t>
        </is>
      </c>
      <c r="C8" s="5" t="inlineStr">
        <is>
          <t>Inv. Relations E-Mail</t>
        </is>
      </c>
      <c r="D8" s="5" t="inlineStr"/>
      <c r="E8" t="inlineStr">
        <is>
          <t>Investor.Relations@sc.com</t>
        </is>
      </c>
    </row>
    <row r="9">
      <c r="A9" s="5" t="inlineStr">
        <is>
          <t>Währung / Currency</t>
        </is>
      </c>
      <c r="B9" t="inlineStr">
        <is>
          <t>USD</t>
        </is>
      </c>
      <c r="C9" s="5" t="inlineStr">
        <is>
          <t>Kontaktperson / Contact Person</t>
        </is>
      </c>
      <c r="D9" s="5" t="inlineStr"/>
      <c r="E9" t="inlineStr">
        <is>
          <t>Mark Stride</t>
        </is>
      </c>
    </row>
    <row r="10">
      <c r="A10" s="5" t="inlineStr">
        <is>
          <t>Branche / Industry</t>
        </is>
      </c>
      <c r="B10" t="inlineStr">
        <is>
          <t>Banks</t>
        </is>
      </c>
      <c r="C10" s="5" t="inlineStr"/>
      <c r="D10" s="5" t="inlineStr"/>
    </row>
    <row r="11">
      <c r="A11" s="5" t="inlineStr">
        <is>
          <t>Sektor / Sector</t>
        </is>
      </c>
      <c r="B11" t="inlineStr">
        <is>
          <t>Financial Sector</t>
        </is>
      </c>
    </row>
    <row r="12">
      <c r="A12" s="5" t="inlineStr">
        <is>
          <t>Typ / Genre</t>
        </is>
      </c>
      <c r="B12" t="inlineStr">
        <is>
          <t>Stammaktie</t>
        </is>
      </c>
    </row>
    <row r="13">
      <c r="A13" s="5" t="inlineStr">
        <is>
          <t>Adresse / Address</t>
        </is>
      </c>
      <c r="B13" t="inlineStr">
        <is>
          <t>Standard Chartered plc1 Basinghall Avenue  UK-London, EC2V 5DD</t>
        </is>
      </c>
    </row>
    <row r="14">
      <c r="A14" s="5" t="inlineStr">
        <is>
          <t>Management</t>
        </is>
      </c>
      <c r="B14" t="inlineStr">
        <is>
          <t>Bill Winters, Andy Halford, Tracy Clarke, David Whiteing, Benjamin Hung, Sunil Kaushal, Simon Cooper, Judy Hsu, Mark Smith, David Fein, Dr Michael Gorriz, Tracey McDermott, Tanuj Kapilashrami</t>
        </is>
      </c>
    </row>
    <row r="15">
      <c r="A15" s="5" t="inlineStr">
        <is>
          <t>Aufsichtsrat / Board</t>
        </is>
      </c>
      <c r="B15" t="inlineStr">
        <is>
          <t>José Viñals, Bill Winters, Andy Halford, Naguib Kheraj, David Conner, Christine Mary Hodgson, Jasmine Whitbread, Gay Huey Evans, Dr Louis Cheung, Dr Byron Elmer Grote, Dr. Ngozi Okonjo-Iweala, Carlson Tong, David Tang, Amanda Mellor</t>
        </is>
      </c>
    </row>
    <row r="16">
      <c r="A16" s="5" t="inlineStr">
        <is>
          <t>Beschreibung</t>
        </is>
      </c>
      <c r="B16" t="inlineStr">
        <is>
          <t>Standard Chartered plc ist ein international tätiges Finanzdienstleistungsunternehmen. Die Aktivitäten von Standard Chartered plc sind in die Kundensegmenten Personal Banking, Business Banking und Privat Banking strukturiert. Geographisch ist das Unternehmen mit einem Netzwerk von über 1.100 Niederlassungen in über 60 Ländern weltweit präsent. Standard Chartered bietet Finanzdienstleistungen wie beispielsweise Sparanlagen, Kredite, Versicherungen, Kreditkarten und Investmentfonds für Privatpersonen wie auch eine breitgefächerte Palette von Produkten und Dienstleistungen für kleine und mittelständische Unternehmen an. Darüber hinaus werden für institutionellen Kunden und Geschäftskunden Lösungen in Trade Finance, Cash Management, Securities Services, Devisen-und Risiko-Management, Kapitalbeschaffung und Corporate Finance offeriert. Vermögende Kunden betreut Standard Chartered individuell mit einem ausgewählten Portfolio von Produkten und Dienstleistungen für Vermögensberatung und Vermögensverwaltung. Im Weiteren ist die Standard Chartered plc auf Scharia-konforme Bankdienstleistungen unter Berücksichtigung der islamischen Werte und Prinzipien spezialisiert. Standard Chartered plc entstand 1969 durch die Fusion von Standard Bank of British South Africa und Chartered Bank of India, Australia and China. Der Hauptsitz der Gesellschaft ist in London, UK. Copyright 2014 FINANCE BASE AG</t>
        </is>
      </c>
    </row>
    <row r="17">
      <c r="A17" s="5" t="inlineStr">
        <is>
          <t>Profile</t>
        </is>
      </c>
      <c r="B17" t="inlineStr">
        <is>
          <t>Standard Chartered plc is an international financial services company. The activities of Standard Chartered plc are structured into customer segments: personal banking, business banking and private banking. Geographically, the company operates through a network of over 1,100 offices in over 60 countries worldwide. Standard Chartered offers financial services such as savings, loans, insurance, credit cards and mutual funds to individuals as well as a wide range of products and services for small and medium enterprises. In addition to institutional and corporate clients solutions in trade finance, cash management, securities services, foreign exchange and risk management, capital raising and corporate finance are offered. Wealthy clients cared for Standard Chartered individually with a selected portfolio of products and services for financial advisory and asset management. Furthermore, the Standard Chartered plc on Sharia-compliant banking services specializing in consideration of Islamic values ​​and principles. Standard Chartered plc was created in 1969 through the merger of Standard Bank of British South Africa and the Chartered Bank of India, Australia and China. The company is headquartered in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Gesamtertrag</t>
        </is>
      </c>
      <c r="B20" s="5" t="inlineStr">
        <is>
          <t>Total Income</t>
        </is>
      </c>
      <c r="C20" t="n">
        <v>15417</v>
      </c>
      <c r="D20" t="n">
        <v>14789</v>
      </c>
      <c r="E20" t="n">
        <v>14425</v>
      </c>
      <c r="F20" t="n">
        <v>14060</v>
      </c>
      <c r="G20" t="n">
        <v>15289</v>
      </c>
      <c r="H20" t="n">
        <v>18334</v>
      </c>
      <c r="I20" t="n">
        <v>18777</v>
      </c>
      <c r="J20" t="n">
        <v>19071</v>
      </c>
      <c r="K20" t="n">
        <v>17637</v>
      </c>
      <c r="L20" t="n">
        <v>16062</v>
      </c>
      <c r="M20" t="n">
        <v>15184</v>
      </c>
      <c r="N20" t="n">
        <v>13968</v>
      </c>
      <c r="O20" t="n">
        <v>11067</v>
      </c>
      <c r="P20" t="n">
        <v>11067</v>
      </c>
    </row>
    <row r="21">
      <c r="A21" s="5" t="inlineStr">
        <is>
          <t>Operatives Ergebnis (EBIT)</t>
        </is>
      </c>
      <c r="B21" s="5" t="inlineStr">
        <is>
          <t>EBIT Earning Before Interest &amp; Tax</t>
        </is>
      </c>
      <c r="C21" t="n">
        <v>4484</v>
      </c>
      <c r="D21" t="n">
        <v>3142</v>
      </c>
      <c r="E21" t="n">
        <v>4008</v>
      </c>
      <c r="F21" t="n">
        <v>3849</v>
      </c>
      <c r="G21" t="n">
        <v>4116</v>
      </c>
      <c r="H21" t="n">
        <v>7289</v>
      </c>
      <c r="I21" t="n">
        <v>8584</v>
      </c>
      <c r="J21" t="n">
        <v>8175</v>
      </c>
      <c r="K21" t="n">
        <v>7720</v>
      </c>
      <c r="L21" t="n">
        <v>7039</v>
      </c>
      <c r="M21" t="n">
        <v>7232</v>
      </c>
      <c r="N21" t="n">
        <v>6357</v>
      </c>
      <c r="O21" t="n">
        <v>4852</v>
      </c>
      <c r="P21" t="n">
        <v>4852</v>
      </c>
    </row>
    <row r="22">
      <c r="A22" s="5" t="inlineStr">
        <is>
          <t>Finanzergebnis</t>
        </is>
      </c>
      <c r="B22" s="5" t="inlineStr">
        <is>
          <t>Financial Result</t>
        </is>
      </c>
      <c r="C22" t="n">
        <v>-771</v>
      </c>
      <c r="D22" t="n">
        <v>-594</v>
      </c>
      <c r="E22" t="n">
        <v>-1593</v>
      </c>
      <c r="F22" t="n">
        <v>-3440</v>
      </c>
      <c r="G22" t="n">
        <v>-5639</v>
      </c>
      <c r="H22" t="n">
        <v>-3054</v>
      </c>
      <c r="I22" t="n">
        <v>-2520</v>
      </c>
      <c r="J22" t="n">
        <v>-1299</v>
      </c>
      <c r="K22" t="n">
        <v>-945</v>
      </c>
      <c r="L22" t="n">
        <v>-917</v>
      </c>
      <c r="M22" t="n">
        <v>-2081</v>
      </c>
      <c r="N22" t="n">
        <v>-1556</v>
      </c>
      <c r="O22" t="n">
        <v>-817</v>
      </c>
      <c r="P22" t="n">
        <v>-817</v>
      </c>
    </row>
    <row r="23">
      <c r="A23" s="5" t="inlineStr">
        <is>
          <t>Ergebnis vor Steuer (EBT)</t>
        </is>
      </c>
      <c r="B23" s="5" t="inlineStr">
        <is>
          <t>EBT Earning Before Tax</t>
        </is>
      </c>
      <c r="C23" t="n">
        <v>3713</v>
      </c>
      <c r="D23" t="n">
        <v>2548</v>
      </c>
      <c r="E23" t="n">
        <v>2415</v>
      </c>
      <c r="F23" t="n">
        <v>409</v>
      </c>
      <c r="G23" t="n">
        <v>-1523</v>
      </c>
      <c r="H23" t="n">
        <v>4235</v>
      </c>
      <c r="I23" t="n">
        <v>6064</v>
      </c>
      <c r="J23" t="n">
        <v>6876</v>
      </c>
      <c r="K23" t="n">
        <v>6775</v>
      </c>
      <c r="L23" t="n">
        <v>6122</v>
      </c>
      <c r="M23" t="n">
        <v>5151</v>
      </c>
      <c r="N23" t="n">
        <v>4801</v>
      </c>
      <c r="O23" t="n">
        <v>4035</v>
      </c>
      <c r="P23" t="n">
        <v>4035</v>
      </c>
    </row>
    <row r="24">
      <c r="A24" s="5" t="inlineStr">
        <is>
          <t>Ergebnis nach Steuer</t>
        </is>
      </c>
      <c r="B24" s="5" t="inlineStr">
        <is>
          <t>Earnings after tax</t>
        </is>
      </c>
      <c r="C24" t="n">
        <v>2340</v>
      </c>
      <c r="D24" t="n">
        <v>1109</v>
      </c>
      <c r="E24" t="n">
        <v>1268</v>
      </c>
      <c r="F24" t="n">
        <v>-191</v>
      </c>
      <c r="G24" t="n">
        <v>-2196</v>
      </c>
      <c r="H24" t="n">
        <v>2705</v>
      </c>
      <c r="I24" t="n">
        <v>4200</v>
      </c>
      <c r="J24" t="n">
        <v>4985</v>
      </c>
      <c r="K24" t="n">
        <v>4933</v>
      </c>
      <c r="L24" t="n">
        <v>4414</v>
      </c>
      <c r="M24" t="n">
        <v>3477</v>
      </c>
      <c r="N24" t="n">
        <v>3511</v>
      </c>
      <c r="O24" t="n">
        <v>2898</v>
      </c>
      <c r="P24" t="n">
        <v>2898</v>
      </c>
    </row>
    <row r="25">
      <c r="A25" s="5" t="inlineStr">
        <is>
          <t>Minderheitenanteil</t>
        </is>
      </c>
      <c r="B25" s="5" t="inlineStr">
        <is>
          <t>Minority Share</t>
        </is>
      </c>
      <c r="C25" t="n">
        <v>-37</v>
      </c>
      <c r="D25" t="n">
        <v>-55</v>
      </c>
      <c r="E25" t="n">
        <v>-49</v>
      </c>
      <c r="F25" t="n">
        <v>-56</v>
      </c>
      <c r="G25" t="n">
        <v>2</v>
      </c>
      <c r="H25" t="n">
        <v>-92</v>
      </c>
      <c r="I25" t="n">
        <v>-110</v>
      </c>
      <c r="J25" t="n">
        <v>-98</v>
      </c>
      <c r="K25" t="n">
        <v>-84</v>
      </c>
      <c r="L25" t="n">
        <v>-82</v>
      </c>
      <c r="M25" t="n">
        <v>-97</v>
      </c>
      <c r="N25" t="n">
        <v>-103</v>
      </c>
      <c r="O25" t="n">
        <v>-148</v>
      </c>
      <c r="P25" t="n">
        <v>-148</v>
      </c>
    </row>
    <row r="26">
      <c r="A26" s="5" t="inlineStr">
        <is>
          <t>Jahresüberschuss/-fehlbetrag</t>
        </is>
      </c>
      <c r="B26" s="5" t="inlineStr">
        <is>
          <t>Net Profit</t>
        </is>
      </c>
      <c r="C26" t="n">
        <v>2303</v>
      </c>
      <c r="D26" t="n">
        <v>1054</v>
      </c>
      <c r="E26" t="n">
        <v>1219</v>
      </c>
      <c r="F26" t="n">
        <v>-247</v>
      </c>
      <c r="G26" t="n">
        <v>-2194</v>
      </c>
      <c r="H26" t="n">
        <v>2613</v>
      </c>
      <c r="I26" t="n">
        <v>4090</v>
      </c>
      <c r="J26" t="n">
        <v>4887</v>
      </c>
      <c r="K26" t="n">
        <v>4849</v>
      </c>
      <c r="L26" t="n">
        <v>4332</v>
      </c>
      <c r="M26" t="n">
        <v>3380</v>
      </c>
      <c r="N26" t="n">
        <v>3408</v>
      </c>
      <c r="O26" t="n">
        <v>2841</v>
      </c>
      <c r="P26" t="n">
        <v>2841</v>
      </c>
    </row>
    <row r="27">
      <c r="A27" s="5" t="inlineStr">
        <is>
          <t>Summe Aktiva</t>
        </is>
      </c>
      <c r="B27" s="5" t="inlineStr">
        <is>
          <t>Total Assets</t>
        </is>
      </c>
      <c r="C27" t="n">
        <v>720398</v>
      </c>
      <c r="D27" t="n">
        <v>688762</v>
      </c>
      <c r="E27" t="n">
        <v>663501</v>
      </c>
      <c r="F27" t="n">
        <v>646692</v>
      </c>
      <c r="G27" t="n">
        <v>640483</v>
      </c>
      <c r="H27" t="n">
        <v>725914</v>
      </c>
      <c r="I27" t="n">
        <v>674380</v>
      </c>
      <c r="J27" t="n">
        <v>636518</v>
      </c>
      <c r="K27" t="n">
        <v>599070</v>
      </c>
      <c r="L27" t="n">
        <v>516542</v>
      </c>
      <c r="M27" t="n">
        <v>436653</v>
      </c>
      <c r="N27" t="n">
        <v>435068</v>
      </c>
      <c r="O27" t="n">
        <v>329871</v>
      </c>
      <c r="P27" t="n">
        <v>329871</v>
      </c>
    </row>
    <row r="28">
      <c r="A28" s="5" t="inlineStr">
        <is>
          <t>Summe Fremdkapital</t>
        </is>
      </c>
      <c r="B28" s="5" t="inlineStr">
        <is>
          <t>Total Liabilities</t>
        </is>
      </c>
      <c r="C28" t="n">
        <v>669737</v>
      </c>
      <c r="D28" t="n">
        <v>638410</v>
      </c>
      <c r="E28" t="n">
        <v>611694</v>
      </c>
      <c r="F28" t="n">
        <v>598034</v>
      </c>
      <c r="G28" t="n">
        <v>591971</v>
      </c>
      <c r="H28" t="n">
        <v>679176</v>
      </c>
      <c r="I28" t="n">
        <v>627539</v>
      </c>
      <c r="J28" t="n">
        <v>590463</v>
      </c>
      <c r="K28" t="n">
        <v>557695</v>
      </c>
      <c r="L28" t="n">
        <v>477677</v>
      </c>
      <c r="M28" t="n">
        <v>408733</v>
      </c>
      <c r="N28" t="n">
        <v>412373</v>
      </c>
      <c r="O28" t="n">
        <v>308419</v>
      </c>
      <c r="P28" t="n">
        <v>308419</v>
      </c>
    </row>
    <row r="29">
      <c r="A29" s="5" t="inlineStr">
        <is>
          <t>Minderheitenanteil</t>
        </is>
      </c>
      <c r="B29" s="5" t="inlineStr">
        <is>
          <t>Minority Share</t>
        </is>
      </c>
      <c r="C29" t="n">
        <v>313</v>
      </c>
      <c r="D29" t="n">
        <v>273</v>
      </c>
      <c r="E29" t="n">
        <v>341</v>
      </c>
      <c r="F29" t="n">
        <v>321</v>
      </c>
      <c r="G29" t="n">
        <v>321</v>
      </c>
      <c r="H29" t="n">
        <v>306</v>
      </c>
      <c r="I29" t="n">
        <v>595</v>
      </c>
      <c r="J29" t="n">
        <v>693</v>
      </c>
      <c r="K29" t="n">
        <v>661</v>
      </c>
      <c r="L29" t="n">
        <v>653</v>
      </c>
      <c r="M29" t="n">
        <v>580</v>
      </c>
      <c r="N29" t="n">
        <v>555</v>
      </c>
      <c r="O29" t="n">
        <v>601</v>
      </c>
      <c r="P29" t="n">
        <v>601</v>
      </c>
    </row>
    <row r="30">
      <c r="A30" s="5" t="inlineStr">
        <is>
          <t>Summe Eigenkapital</t>
        </is>
      </c>
      <c r="B30" s="5" t="inlineStr">
        <is>
          <t>Equity</t>
        </is>
      </c>
      <c r="C30" t="n">
        <v>50348</v>
      </c>
      <c r="D30" t="n">
        <v>50079</v>
      </c>
      <c r="E30" t="n">
        <v>51466</v>
      </c>
      <c r="F30" t="n">
        <v>48337</v>
      </c>
      <c r="G30" t="n">
        <v>48191</v>
      </c>
      <c r="H30" t="n">
        <v>46432</v>
      </c>
      <c r="I30" t="n">
        <v>46246</v>
      </c>
      <c r="J30" t="n">
        <v>45362</v>
      </c>
      <c r="K30" t="n">
        <v>40714</v>
      </c>
      <c r="L30" t="n">
        <v>38212</v>
      </c>
      <c r="M30" t="n">
        <v>27340</v>
      </c>
      <c r="N30" t="n">
        <v>22140</v>
      </c>
      <c r="O30" t="n">
        <v>20851</v>
      </c>
      <c r="P30" t="n">
        <v>20851</v>
      </c>
    </row>
    <row r="31">
      <c r="A31" s="5" t="inlineStr">
        <is>
          <t>Summe Passiva</t>
        </is>
      </c>
      <c r="B31" s="5" t="inlineStr">
        <is>
          <t>Liabilities &amp; Shareholder Equity</t>
        </is>
      </c>
      <c r="C31" t="n">
        <v>720398</v>
      </c>
      <c r="D31" t="n">
        <v>688762</v>
      </c>
      <c r="E31" t="n">
        <v>663501</v>
      </c>
      <c r="F31" t="n">
        <v>646692</v>
      </c>
      <c r="G31" t="n">
        <v>640483</v>
      </c>
      <c r="H31" t="n">
        <v>725914</v>
      </c>
      <c r="I31" t="n">
        <v>674380</v>
      </c>
      <c r="J31" t="n">
        <v>636518</v>
      </c>
      <c r="K31" t="n">
        <v>599070</v>
      </c>
      <c r="L31" t="n">
        <v>516542</v>
      </c>
      <c r="M31" t="n">
        <v>436653</v>
      </c>
      <c r="N31" t="n">
        <v>435068</v>
      </c>
      <c r="O31" t="n">
        <v>329871</v>
      </c>
      <c r="P31" t="n">
        <v>329871</v>
      </c>
    </row>
    <row r="32">
      <c r="A32" s="5" t="inlineStr">
        <is>
          <t>Mio.Aktien im Umlauf</t>
        </is>
      </c>
      <c r="B32" s="5" t="inlineStr">
        <is>
          <t>Million shares outstanding</t>
        </is>
      </c>
      <c r="C32" t="n">
        <v>3196</v>
      </c>
      <c r="D32" t="n">
        <v>3308</v>
      </c>
      <c r="E32" t="n">
        <v>3296</v>
      </c>
      <c r="F32" t="n">
        <v>3284</v>
      </c>
      <c r="G32" t="n">
        <v>3278</v>
      </c>
      <c r="H32" t="n">
        <v>2473</v>
      </c>
      <c r="I32" t="n">
        <v>2427</v>
      </c>
      <c r="J32" t="n">
        <v>2413</v>
      </c>
      <c r="K32" t="n">
        <v>2348</v>
      </c>
      <c r="L32" t="n">
        <v>2348</v>
      </c>
      <c r="M32" t="n">
        <v>2025</v>
      </c>
      <c r="N32" t="n">
        <v>1896</v>
      </c>
      <c r="O32" t="n">
        <v>1410</v>
      </c>
      <c r="P32" t="n">
        <v>1410</v>
      </c>
    </row>
    <row r="33">
      <c r="A33" s="5" t="inlineStr">
        <is>
          <t>Gezeichnetes Kapital (in Mio.)</t>
        </is>
      </c>
      <c r="B33" s="5" t="inlineStr">
        <is>
          <t>Subscribed Capital in M</t>
        </is>
      </c>
      <c r="C33" t="n">
        <v>1598</v>
      </c>
      <c r="D33" t="n">
        <v>1654</v>
      </c>
      <c r="E33" t="n">
        <v>1648</v>
      </c>
      <c r="F33" t="n">
        <v>1642</v>
      </c>
      <c r="G33" t="n">
        <v>1639</v>
      </c>
      <c r="H33" t="n">
        <v>1236</v>
      </c>
      <c r="I33" t="n">
        <v>1214</v>
      </c>
      <c r="J33" t="n">
        <v>1207</v>
      </c>
      <c r="K33" t="n">
        <v>1192</v>
      </c>
      <c r="L33" t="n">
        <v>1174</v>
      </c>
      <c r="M33" t="n">
        <v>1013</v>
      </c>
      <c r="N33" t="n">
        <v>948</v>
      </c>
      <c r="O33" t="n">
        <v>705</v>
      </c>
      <c r="P33" t="n">
        <v>705</v>
      </c>
    </row>
    <row r="34">
      <c r="A34" s="5" t="inlineStr">
        <is>
          <t>Ergebnis je Aktie (brutto)</t>
        </is>
      </c>
      <c r="B34" s="5" t="inlineStr">
        <is>
          <t>Earnings per share</t>
        </is>
      </c>
      <c r="C34" t="n">
        <v>1.16</v>
      </c>
      <c r="D34" t="n">
        <v>0.77</v>
      </c>
      <c r="E34" t="n">
        <v>0.73</v>
      </c>
      <c r="F34" t="n">
        <v>0.12</v>
      </c>
      <c r="G34" t="n">
        <v>-0.46</v>
      </c>
      <c r="H34" t="n">
        <v>1.71</v>
      </c>
      <c r="I34" t="n">
        <v>2.5</v>
      </c>
      <c r="J34" t="n">
        <v>2.85</v>
      </c>
      <c r="K34" t="n">
        <v>2.89</v>
      </c>
      <c r="L34" t="n">
        <v>2.61</v>
      </c>
      <c r="M34" t="n">
        <v>2.54</v>
      </c>
      <c r="N34" t="n">
        <v>2.53</v>
      </c>
      <c r="O34" t="n">
        <v>2.86</v>
      </c>
      <c r="P34" t="n">
        <v>2.86</v>
      </c>
    </row>
    <row r="35">
      <c r="A35" s="5" t="inlineStr">
        <is>
          <t>Ergebnis je Aktie (unverwässert)</t>
        </is>
      </c>
      <c r="B35" s="5" t="inlineStr">
        <is>
          <t>Basic Earnings per share</t>
        </is>
      </c>
      <c r="C35" t="n">
        <v>0.57</v>
      </c>
      <c r="D35" t="n">
        <v>0.19</v>
      </c>
      <c r="E35" t="n">
        <v>0.24</v>
      </c>
      <c r="F35" t="n">
        <v>-0.14</v>
      </c>
      <c r="G35" t="n">
        <v>-0.92</v>
      </c>
      <c r="H35" t="n">
        <v>1.02</v>
      </c>
      <c r="I35" t="n">
        <v>1.64</v>
      </c>
      <c r="J35" t="n">
        <v>2</v>
      </c>
      <c r="K35" t="n">
        <v>2.01</v>
      </c>
      <c r="L35" t="n">
        <v>1.96</v>
      </c>
      <c r="M35" t="n">
        <v>1.68</v>
      </c>
      <c r="N35" t="n">
        <v>1.92</v>
      </c>
      <c r="O35" t="n">
        <v>1.76</v>
      </c>
      <c r="P35" t="n">
        <v>1.76</v>
      </c>
    </row>
    <row r="36">
      <c r="A36" s="5" t="inlineStr">
        <is>
          <t>Ergebnis je Aktie (verwässert)</t>
        </is>
      </c>
      <c r="B36" s="5" t="inlineStr">
        <is>
          <t>Diluted Earnings per share</t>
        </is>
      </c>
      <c r="C36" t="n">
        <v>0.5600000000000001</v>
      </c>
      <c r="D36" t="n">
        <v>0.19</v>
      </c>
      <c r="E36" t="n">
        <v>0.23</v>
      </c>
      <c r="F36" t="n">
        <v>-0.14</v>
      </c>
      <c r="G36" t="n">
        <v>-0.92</v>
      </c>
      <c r="H36" t="n">
        <v>1.02</v>
      </c>
      <c r="I36" t="n">
        <v>1.63</v>
      </c>
      <c r="J36" t="n">
        <v>1.98</v>
      </c>
      <c r="K36" t="n">
        <v>1.98</v>
      </c>
      <c r="L36" t="n">
        <v>1.93</v>
      </c>
      <c r="M36" t="n">
        <v>1.65</v>
      </c>
      <c r="N36" t="n">
        <v>1.92</v>
      </c>
      <c r="O36" t="n">
        <v>1.74</v>
      </c>
      <c r="P36" t="n">
        <v>1.74</v>
      </c>
    </row>
    <row r="37">
      <c r="A37" s="5" t="inlineStr">
        <is>
          <t>Dividende je Aktie</t>
        </is>
      </c>
      <c r="B37" s="5" t="inlineStr">
        <is>
          <t>Dividend per share</t>
        </is>
      </c>
      <c r="C37" t="n">
        <v>0.27</v>
      </c>
      <c r="D37" t="n">
        <v>0.21</v>
      </c>
      <c r="E37" t="n">
        <v>0.11</v>
      </c>
      <c r="F37" t="inlineStr">
        <is>
          <t>-</t>
        </is>
      </c>
      <c r="G37" t="n">
        <v>0.14</v>
      </c>
      <c r="H37" t="n">
        <v>0.86</v>
      </c>
      <c r="I37" t="n">
        <v>0.86</v>
      </c>
      <c r="J37" t="n">
        <v>0.84</v>
      </c>
      <c r="K37" t="n">
        <v>0.76</v>
      </c>
      <c r="L37" t="n">
        <v>0.6899999999999999</v>
      </c>
      <c r="M37" t="n">
        <v>0.66</v>
      </c>
      <c r="N37" t="n">
        <v>0.62</v>
      </c>
      <c r="O37" t="n">
        <v>0.6</v>
      </c>
      <c r="P37" t="n">
        <v>0.6</v>
      </c>
    </row>
    <row r="38">
      <c r="A38" s="5" t="inlineStr">
        <is>
          <t>Dividendenausschüttung in Mio</t>
        </is>
      </c>
      <c r="B38" s="5" t="inlineStr">
        <is>
          <t>Dividend Payment in M</t>
        </is>
      </c>
      <c r="C38" t="inlineStr">
        <is>
          <t>-</t>
        </is>
      </c>
      <c r="D38" t="inlineStr">
        <is>
          <t>-</t>
        </is>
      </c>
      <c r="E38" t="inlineStr">
        <is>
          <t>-</t>
        </is>
      </c>
      <c r="F38" t="inlineStr">
        <is>
          <t>-</t>
        </is>
      </c>
      <c r="G38" t="inlineStr">
        <is>
          <t>-</t>
        </is>
      </c>
      <c r="H38" t="inlineStr">
        <is>
          <t>-</t>
        </is>
      </c>
      <c r="I38" t="inlineStr">
        <is>
          <t>-</t>
        </is>
      </c>
      <c r="J38" t="inlineStr">
        <is>
          <t>-</t>
        </is>
      </c>
      <c r="K38" t="inlineStr">
        <is>
          <t>-</t>
        </is>
      </c>
      <c r="L38" t="inlineStr">
        <is>
          <t>-</t>
        </is>
      </c>
      <c r="M38" t="inlineStr">
        <is>
          <t>-</t>
        </is>
      </c>
      <c r="N38" t="inlineStr">
        <is>
          <t>-</t>
        </is>
      </c>
      <c r="O38" t="inlineStr">
        <is>
          <t>-</t>
        </is>
      </c>
      <c r="P38" t="inlineStr">
        <is>
          <t>-</t>
        </is>
      </c>
    </row>
    <row r="39">
      <c r="A39" s="5" t="inlineStr">
        <is>
          <t>Ertrag</t>
        </is>
      </c>
      <c r="B39" s="5" t="inlineStr">
        <is>
          <t>Income</t>
        </is>
      </c>
      <c r="C39" t="n">
        <v>4.82</v>
      </c>
      <c r="D39" t="n">
        <v>4.47</v>
      </c>
      <c r="E39" t="n">
        <v>4.38</v>
      </c>
      <c r="F39" t="n">
        <v>4.28</v>
      </c>
      <c r="G39" t="n">
        <v>4.66</v>
      </c>
      <c r="H39" t="n">
        <v>7.41</v>
      </c>
      <c r="I39" t="n">
        <v>7.74</v>
      </c>
      <c r="J39" t="n">
        <v>7.9</v>
      </c>
      <c r="K39" t="n">
        <v>7.51</v>
      </c>
      <c r="L39" t="n">
        <v>6.84</v>
      </c>
      <c r="M39" t="n">
        <v>7.5</v>
      </c>
      <c r="N39" t="n">
        <v>7.37</v>
      </c>
      <c r="O39" t="n">
        <v>7.85</v>
      </c>
      <c r="P39" t="n">
        <v>7.85</v>
      </c>
    </row>
    <row r="40">
      <c r="A40" s="5" t="inlineStr">
        <is>
          <t>Buchwert je Aktie</t>
        </is>
      </c>
      <c r="B40" s="5" t="inlineStr">
        <is>
          <t>Book value per share</t>
        </is>
      </c>
      <c r="C40" t="n">
        <v>15.75</v>
      </c>
      <c r="D40" t="n">
        <v>15.14</v>
      </c>
      <c r="E40" t="n">
        <v>15.61</v>
      </c>
      <c r="F40" t="n">
        <v>14.72</v>
      </c>
      <c r="G40" t="n">
        <v>14.7</v>
      </c>
      <c r="H40" t="n">
        <v>18.78</v>
      </c>
      <c r="I40" t="n">
        <v>19.05</v>
      </c>
      <c r="J40" t="n">
        <v>18.8</v>
      </c>
      <c r="K40" t="n">
        <v>17.34</v>
      </c>
      <c r="L40" t="n">
        <v>16.27</v>
      </c>
      <c r="M40" t="n">
        <v>13.5</v>
      </c>
      <c r="N40" t="n">
        <v>11.68</v>
      </c>
      <c r="O40" t="n">
        <v>14.79</v>
      </c>
      <c r="P40" t="n">
        <v>14.79</v>
      </c>
    </row>
    <row r="41">
      <c r="A41" s="5" t="inlineStr">
        <is>
          <t>Cashflow je Aktie</t>
        </is>
      </c>
      <c r="B41" s="5" t="inlineStr">
        <is>
          <t>Cashflow per share</t>
        </is>
      </c>
      <c r="C41" t="n">
        <v>-0.24</v>
      </c>
      <c r="D41" t="n">
        <v>7.65</v>
      </c>
      <c r="E41" t="n">
        <v>-0.97</v>
      </c>
      <c r="F41" t="n">
        <v>2.57</v>
      </c>
      <c r="G41" t="n">
        <v>-8.970000000000001</v>
      </c>
      <c r="H41" t="n">
        <v>21.25</v>
      </c>
      <c r="I41" t="n">
        <v>3.83</v>
      </c>
      <c r="J41" t="n">
        <v>7.41</v>
      </c>
      <c r="K41" t="n">
        <v>7.82</v>
      </c>
      <c r="L41" t="n">
        <v>-7.08</v>
      </c>
      <c r="M41" t="n">
        <v>-1.51</v>
      </c>
      <c r="N41" t="n">
        <v>12.52</v>
      </c>
      <c r="O41" t="n">
        <v>13.56</v>
      </c>
      <c r="P41" t="n">
        <v>13.56</v>
      </c>
    </row>
    <row r="42">
      <c r="A42" s="5" t="inlineStr">
        <is>
          <t>Bilanzsumme je Aktie</t>
        </is>
      </c>
      <c r="B42" s="5" t="inlineStr">
        <is>
          <t>Total assets per share</t>
        </is>
      </c>
      <c r="C42" t="n">
        <v>225.41</v>
      </c>
      <c r="D42" t="n">
        <v>208.21</v>
      </c>
      <c r="E42" t="n">
        <v>201.3</v>
      </c>
      <c r="F42" t="n">
        <v>196.92</v>
      </c>
      <c r="G42" t="n">
        <v>195.39</v>
      </c>
      <c r="H42" t="n">
        <v>293.54</v>
      </c>
      <c r="I42" t="n">
        <v>277.87</v>
      </c>
      <c r="J42" t="n">
        <v>263.79</v>
      </c>
      <c r="K42" t="n">
        <v>255.14</v>
      </c>
      <c r="L42" t="n">
        <v>219.99</v>
      </c>
      <c r="M42" t="n">
        <v>215.63</v>
      </c>
      <c r="N42" t="n">
        <v>229.47</v>
      </c>
      <c r="O42" t="n">
        <v>233.95</v>
      </c>
      <c r="P42" t="n">
        <v>233.95</v>
      </c>
    </row>
    <row r="43">
      <c r="A43" s="5" t="inlineStr">
        <is>
          <t>Personal am Ende des Jahres</t>
        </is>
      </c>
      <c r="B43" s="5" t="inlineStr">
        <is>
          <t>Staff at the end of year</t>
        </is>
      </c>
      <c r="C43" t="n">
        <v>84398</v>
      </c>
      <c r="D43" t="n">
        <v>85402</v>
      </c>
      <c r="E43" t="n">
        <v>86021</v>
      </c>
      <c r="F43" t="n">
        <v>86693</v>
      </c>
      <c r="G43" t="n">
        <v>84076</v>
      </c>
      <c r="H43" t="n">
        <v>90940</v>
      </c>
      <c r="I43" t="n">
        <v>86640</v>
      </c>
      <c r="J43" t="n">
        <v>89058</v>
      </c>
      <c r="K43" t="n">
        <v>86865</v>
      </c>
      <c r="L43" t="n">
        <v>85231</v>
      </c>
      <c r="M43" t="n">
        <v>77326</v>
      </c>
      <c r="N43" t="n">
        <v>80557</v>
      </c>
      <c r="O43" t="n">
        <v>69612</v>
      </c>
      <c r="P43" t="n">
        <v>69612</v>
      </c>
    </row>
    <row r="44">
      <c r="A44" s="5" t="inlineStr">
        <is>
          <t>Personalaufwand in Mio. USD</t>
        </is>
      </c>
      <c r="B44" s="5" t="inlineStr">
        <is>
          <t>Personnel expenses in M</t>
        </is>
      </c>
      <c r="C44" t="n">
        <v>7122</v>
      </c>
      <c r="D44" t="n">
        <v>7074</v>
      </c>
      <c r="E44" t="n">
        <v>6758</v>
      </c>
      <c r="F44" t="n">
        <v>6303</v>
      </c>
      <c r="G44" t="n">
        <v>7119</v>
      </c>
      <c r="H44" t="n">
        <v>6788</v>
      </c>
      <c r="I44" t="n">
        <v>6570</v>
      </c>
      <c r="J44" t="n">
        <v>6584</v>
      </c>
      <c r="K44" t="n">
        <v>6630</v>
      </c>
      <c r="L44" t="n">
        <v>5765</v>
      </c>
      <c r="M44" t="n">
        <v>4912</v>
      </c>
      <c r="N44" t="n">
        <v>4737</v>
      </c>
      <c r="O44" t="n">
        <v>3949</v>
      </c>
      <c r="P44" t="n">
        <v>3949</v>
      </c>
    </row>
    <row r="45">
      <c r="A45" s="5" t="inlineStr">
        <is>
          <t>Aufwand je Mitarbeiter in USD</t>
        </is>
      </c>
      <c r="B45" s="5" t="inlineStr">
        <is>
          <t>Effort per employee</t>
        </is>
      </c>
      <c r="C45" t="n">
        <v>84386</v>
      </c>
      <c r="D45" t="n">
        <v>82832</v>
      </c>
      <c r="E45" t="n">
        <v>78562</v>
      </c>
      <c r="F45" t="n">
        <v>72705</v>
      </c>
      <c r="G45" t="n">
        <v>84673</v>
      </c>
      <c r="H45" t="n">
        <v>74643</v>
      </c>
      <c r="I45" t="n">
        <v>75831</v>
      </c>
      <c r="J45" t="n">
        <v>73929</v>
      </c>
      <c r="K45" t="n">
        <v>76325</v>
      </c>
      <c r="L45" t="n">
        <v>67640</v>
      </c>
      <c r="M45" t="n">
        <v>63523</v>
      </c>
      <c r="N45" t="n">
        <v>58803</v>
      </c>
      <c r="O45" t="n">
        <v>56729</v>
      </c>
      <c r="P45" t="n">
        <v>56729</v>
      </c>
    </row>
    <row r="46">
      <c r="A46" s="5" t="inlineStr">
        <is>
          <t>Ertrag je Mitarbeiter in USD</t>
        </is>
      </c>
      <c r="B46" s="5" t="inlineStr">
        <is>
          <t>Income per employee</t>
        </is>
      </c>
      <c r="C46" t="n">
        <v>182670</v>
      </c>
      <c r="D46" t="n">
        <v>173169</v>
      </c>
      <c r="E46" t="n">
        <v>167692</v>
      </c>
      <c r="F46" t="n">
        <v>162181</v>
      </c>
      <c r="G46" t="n">
        <v>181847</v>
      </c>
      <c r="H46" t="n">
        <v>201605</v>
      </c>
      <c r="I46" t="n">
        <v>216724</v>
      </c>
      <c r="J46" t="n">
        <v>214141</v>
      </c>
      <c r="K46" t="n">
        <v>203039</v>
      </c>
      <c r="L46" t="n">
        <v>188453</v>
      </c>
      <c r="M46" t="n">
        <v>196363</v>
      </c>
      <c r="N46" t="n">
        <v>173393</v>
      </c>
      <c r="O46" t="n">
        <v>158981</v>
      </c>
      <c r="P46" t="n">
        <v>158981</v>
      </c>
    </row>
    <row r="47">
      <c r="A47" s="5" t="inlineStr">
        <is>
          <t>Bruttoergebnis je Mitarbeiter in USD</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row>
    <row r="48">
      <c r="A48" s="5" t="inlineStr">
        <is>
          <t>Gewinn je Mitarbeiter in USD</t>
        </is>
      </c>
      <c r="B48" s="5" t="inlineStr">
        <is>
          <t>Earnings per employee</t>
        </is>
      </c>
      <c r="C48" t="n">
        <v>27287</v>
      </c>
      <c r="D48" t="n">
        <v>12342</v>
      </c>
      <c r="E48" t="n">
        <v>14171</v>
      </c>
      <c r="F48" t="n">
        <v>-2849</v>
      </c>
      <c r="G48" t="n">
        <v>-26095</v>
      </c>
      <c r="H48" t="n">
        <v>28733</v>
      </c>
      <c r="I48" t="n">
        <v>47207</v>
      </c>
      <c r="J48" t="n">
        <v>54874</v>
      </c>
      <c r="K48" t="n">
        <v>55822</v>
      </c>
      <c r="L48" t="n">
        <v>50827</v>
      </c>
      <c r="M48" t="n">
        <v>43711</v>
      </c>
      <c r="N48" t="n">
        <v>42305</v>
      </c>
      <c r="O48" t="n">
        <v>40812</v>
      </c>
      <c r="P48" t="n">
        <v>40812</v>
      </c>
    </row>
    <row r="49">
      <c r="A49" s="5" t="inlineStr">
        <is>
          <t>KGV (Kurs/Gewinn)</t>
        </is>
      </c>
      <c r="B49" s="5" t="inlineStr">
        <is>
          <t>PE (price/earnings)</t>
        </is>
      </c>
      <c r="C49" t="n">
        <v>12.5</v>
      </c>
      <c r="D49" t="n">
        <v>32.6</v>
      </c>
      <c r="E49" t="n">
        <v>33.2</v>
      </c>
      <c r="F49" t="inlineStr">
        <is>
          <t>-</t>
        </is>
      </c>
      <c r="G49" t="inlineStr">
        <is>
          <t>-</t>
        </is>
      </c>
      <c r="H49" t="n">
        <v>14.3</v>
      </c>
      <c r="I49" t="n">
        <v>13.6</v>
      </c>
      <c r="J49" t="n">
        <v>12.5</v>
      </c>
      <c r="K49" t="n">
        <v>10.8</v>
      </c>
      <c r="L49" t="n">
        <v>13.7</v>
      </c>
      <c r="M49" t="n">
        <v>15.2</v>
      </c>
      <c r="N49" t="n">
        <v>6.6</v>
      </c>
      <c r="O49" t="n">
        <v>14.3</v>
      </c>
      <c r="P49" t="n">
        <v>14.3</v>
      </c>
    </row>
    <row r="50">
      <c r="A50" s="5" t="inlineStr">
        <is>
          <t>KUV (Kurs/Umsatz)</t>
        </is>
      </c>
      <c r="B50" s="5" t="inlineStr">
        <is>
          <t>PS (price/sales)</t>
        </is>
      </c>
      <c r="C50" t="n">
        <v>1.96</v>
      </c>
      <c r="D50" t="n">
        <v>1.73</v>
      </c>
      <c r="E50" t="n">
        <v>1.78</v>
      </c>
      <c r="F50" t="n">
        <v>1.55</v>
      </c>
      <c r="G50" t="n">
        <v>1.75</v>
      </c>
      <c r="H50" t="n">
        <v>1.97</v>
      </c>
      <c r="I50" t="n">
        <v>2.89</v>
      </c>
      <c r="J50" t="n">
        <v>3.17</v>
      </c>
      <c r="K50" t="n">
        <v>2.9</v>
      </c>
      <c r="L50" t="n">
        <v>3.93</v>
      </c>
      <c r="M50" t="n">
        <v>3.4</v>
      </c>
      <c r="N50" t="n">
        <v>1.71</v>
      </c>
      <c r="O50" t="n">
        <v>3.21</v>
      </c>
      <c r="P50" t="n">
        <v>3.21</v>
      </c>
    </row>
    <row r="51">
      <c r="A51" s="5" t="inlineStr">
        <is>
          <t>KBV (Kurs/Buchwert)</t>
        </is>
      </c>
      <c r="B51" s="5" t="inlineStr">
        <is>
          <t>PB (price/book value)</t>
        </is>
      </c>
      <c r="C51" t="n">
        <v>0.45</v>
      </c>
      <c r="D51" t="n">
        <v>0.4</v>
      </c>
      <c r="E51" t="n">
        <v>0.5</v>
      </c>
      <c r="F51" t="n">
        <v>0.45</v>
      </c>
      <c r="G51" t="n">
        <v>0.5600000000000001</v>
      </c>
      <c r="H51" t="n">
        <v>0.78</v>
      </c>
      <c r="I51" t="n">
        <v>1.17</v>
      </c>
      <c r="J51" t="n">
        <v>1.33</v>
      </c>
      <c r="K51" t="n">
        <v>1.26</v>
      </c>
      <c r="L51" t="n">
        <v>1.65</v>
      </c>
      <c r="M51" t="n">
        <v>1.89</v>
      </c>
      <c r="N51" t="n">
        <v>1.08</v>
      </c>
      <c r="O51" t="n">
        <v>1.71</v>
      </c>
      <c r="P51" t="n">
        <v>1.71</v>
      </c>
    </row>
    <row r="52">
      <c r="A52" s="5" t="inlineStr">
        <is>
          <t>KCV (Kurs/Cashflow)</t>
        </is>
      </c>
      <c r="B52" s="5" t="inlineStr">
        <is>
          <t>PC (price/cashflow)</t>
        </is>
      </c>
      <c r="C52" t="n">
        <v>-29.25</v>
      </c>
      <c r="D52" t="n">
        <v>0.8</v>
      </c>
      <c r="E52" t="n">
        <v>-8.01</v>
      </c>
      <c r="F52" t="n">
        <v>2.59</v>
      </c>
      <c r="G52" t="n">
        <v>-0.91</v>
      </c>
      <c r="H52" t="n">
        <v>0.6899999999999999</v>
      </c>
      <c r="I52" t="n">
        <v>5.83</v>
      </c>
      <c r="J52" t="n">
        <v>3.38</v>
      </c>
      <c r="K52" t="n">
        <v>2.78</v>
      </c>
      <c r="L52" t="n">
        <v>-3.8</v>
      </c>
      <c r="M52" t="n">
        <v>-16.88</v>
      </c>
      <c r="N52" t="n">
        <v>1.01</v>
      </c>
      <c r="O52" t="n">
        <v>1.86</v>
      </c>
      <c r="P52" t="n">
        <v>1.86</v>
      </c>
    </row>
    <row r="53">
      <c r="A53" s="5" t="inlineStr">
        <is>
          <t>Dividendenrendite in %</t>
        </is>
      </c>
      <c r="B53" s="5" t="inlineStr">
        <is>
          <t>Dividend Yield in %</t>
        </is>
      </c>
      <c r="C53" t="n">
        <v>3.79</v>
      </c>
      <c r="D53" t="n">
        <v>3.45</v>
      </c>
      <c r="E53" t="n">
        <v>1.41</v>
      </c>
      <c r="F53" t="inlineStr">
        <is>
          <t>-</t>
        </is>
      </c>
      <c r="G53" t="n">
        <v>1.71</v>
      </c>
      <c r="H53" t="n">
        <v>5.89</v>
      </c>
      <c r="I53" t="n">
        <v>3.85</v>
      </c>
      <c r="J53" t="n">
        <v>3.35</v>
      </c>
      <c r="K53" t="n">
        <v>3.49</v>
      </c>
      <c r="L53" t="n">
        <v>2.56</v>
      </c>
      <c r="M53" t="n">
        <v>2.59</v>
      </c>
      <c r="N53" t="n">
        <v>4.91</v>
      </c>
      <c r="O53" t="n">
        <v>2.38</v>
      </c>
      <c r="P53" t="n">
        <v>2.38</v>
      </c>
    </row>
    <row r="54">
      <c r="A54" s="5" t="inlineStr">
        <is>
          <t>Gewinnrendite in %</t>
        </is>
      </c>
      <c r="B54" s="5" t="inlineStr">
        <is>
          <t>Return on profit in %</t>
        </is>
      </c>
      <c r="C54" t="n">
        <v>8</v>
      </c>
      <c r="D54" t="n">
        <v>3.1</v>
      </c>
      <c r="E54" t="n">
        <v>3</v>
      </c>
      <c r="F54" t="n">
        <v>-2.2</v>
      </c>
      <c r="G54" t="n">
        <v>-11.2</v>
      </c>
      <c r="H54" t="n">
        <v>7</v>
      </c>
      <c r="I54" t="n">
        <v>7.3</v>
      </c>
      <c r="J54" t="n">
        <v>8</v>
      </c>
      <c r="K54" t="n">
        <v>9.199999999999999</v>
      </c>
      <c r="L54" t="n">
        <v>7.3</v>
      </c>
      <c r="M54" t="n">
        <v>6.6</v>
      </c>
      <c r="N54" t="n">
        <v>15.2</v>
      </c>
      <c r="O54" t="n">
        <v>7</v>
      </c>
      <c r="P54" t="n">
        <v>7</v>
      </c>
    </row>
    <row r="55">
      <c r="A55" s="5" t="inlineStr">
        <is>
          <t>Eigenkapitalrendite in %</t>
        </is>
      </c>
      <c r="B55" s="5" t="inlineStr">
        <is>
          <t>Return on Equity in %</t>
        </is>
      </c>
      <c r="C55" t="n">
        <v>4.57</v>
      </c>
      <c r="D55" t="n">
        <v>2.1</v>
      </c>
      <c r="E55" t="n">
        <v>2.37</v>
      </c>
      <c r="F55" t="n">
        <v>-0.51</v>
      </c>
      <c r="G55" t="n">
        <v>-4.55</v>
      </c>
      <c r="H55" t="n">
        <v>5.63</v>
      </c>
      <c r="I55" t="n">
        <v>8.84</v>
      </c>
      <c r="J55" t="n">
        <v>10.77</v>
      </c>
      <c r="K55" t="n">
        <v>11.91</v>
      </c>
      <c r="L55" t="n">
        <v>11.34</v>
      </c>
      <c r="M55" t="n">
        <v>12.36</v>
      </c>
      <c r="N55" t="n">
        <v>15.39</v>
      </c>
      <c r="O55" t="n">
        <v>13.63</v>
      </c>
      <c r="P55" t="n">
        <v>13.63</v>
      </c>
    </row>
    <row r="56">
      <c r="A56" s="5" t="inlineStr">
        <is>
          <t>Gesamtkapitalrendite in %</t>
        </is>
      </c>
      <c r="B56" s="5" t="inlineStr">
        <is>
          <t>Total Return on Investment in %</t>
        </is>
      </c>
      <c r="C56" t="n">
        <v>0.32</v>
      </c>
      <c r="D56" t="n">
        <v>0.15</v>
      </c>
      <c r="E56" t="n">
        <v>0.18</v>
      </c>
      <c r="F56" t="n">
        <v>-0.04</v>
      </c>
      <c r="G56" t="n">
        <v>-0.34</v>
      </c>
      <c r="H56" t="n">
        <v>0.36</v>
      </c>
      <c r="I56" t="n">
        <v>0.61</v>
      </c>
      <c r="J56" t="n">
        <v>0.77</v>
      </c>
      <c r="K56" t="n">
        <v>0.8100000000000001</v>
      </c>
      <c r="L56" t="n">
        <v>0.84</v>
      </c>
      <c r="M56" t="n">
        <v>0.77</v>
      </c>
      <c r="N56" t="n">
        <v>0.78</v>
      </c>
      <c r="O56" t="n">
        <v>0.86</v>
      </c>
      <c r="P56" t="n">
        <v>0.86</v>
      </c>
    </row>
    <row r="57">
      <c r="A57" s="5" t="inlineStr">
        <is>
          <t>Eigenkapitalquote in %</t>
        </is>
      </c>
      <c r="B57" s="5" t="inlineStr">
        <is>
          <t>Equity Ratio in %</t>
        </is>
      </c>
      <c r="C57" t="n">
        <v>6.99</v>
      </c>
      <c r="D57" t="n">
        <v>7.27</v>
      </c>
      <c r="E57" t="n">
        <v>7.76</v>
      </c>
      <c r="F57" t="n">
        <v>7.47</v>
      </c>
      <c r="G57" t="n">
        <v>7.52</v>
      </c>
      <c r="H57" t="n">
        <v>6.4</v>
      </c>
      <c r="I57" t="n">
        <v>6.86</v>
      </c>
      <c r="J57" t="n">
        <v>7.13</v>
      </c>
      <c r="K57" t="n">
        <v>6.8</v>
      </c>
      <c r="L57" t="n">
        <v>7.4</v>
      </c>
      <c r="M57" t="n">
        <v>6.26</v>
      </c>
      <c r="N57" t="n">
        <v>5.09</v>
      </c>
      <c r="O57" t="n">
        <v>6.32</v>
      </c>
      <c r="P57" t="n">
        <v>6.32</v>
      </c>
    </row>
    <row r="58">
      <c r="A58" s="5" t="inlineStr">
        <is>
          <t>Fremdkapitalquote in %</t>
        </is>
      </c>
      <c r="B58" s="5" t="inlineStr">
        <is>
          <t>Debt Ratio in %</t>
        </is>
      </c>
      <c r="C58" t="n">
        <v>93.01000000000001</v>
      </c>
      <c r="D58" t="n">
        <v>92.73</v>
      </c>
      <c r="E58" t="n">
        <v>92.23999999999999</v>
      </c>
      <c r="F58" t="n">
        <v>92.53</v>
      </c>
      <c r="G58" t="n">
        <v>92.48</v>
      </c>
      <c r="H58" t="n">
        <v>93.59999999999999</v>
      </c>
      <c r="I58" t="n">
        <v>93.14</v>
      </c>
      <c r="J58" t="n">
        <v>92.87</v>
      </c>
      <c r="K58" t="n">
        <v>93.2</v>
      </c>
      <c r="L58" t="n">
        <v>92.59999999999999</v>
      </c>
      <c r="M58" t="n">
        <v>93.73999999999999</v>
      </c>
      <c r="N58" t="n">
        <v>94.91</v>
      </c>
      <c r="O58" t="n">
        <v>93.68000000000001</v>
      </c>
      <c r="P58" t="n">
        <v>93.68000000000001</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0.32</v>
      </c>
      <c r="D65" t="n">
        <v>0.15</v>
      </c>
      <c r="E65" t="n">
        <v>0.18</v>
      </c>
      <c r="F65" t="n">
        <v>-0.04</v>
      </c>
      <c r="G65" t="n">
        <v>-0.34</v>
      </c>
      <c r="H65" t="n">
        <v>0.36</v>
      </c>
      <c r="I65" t="n">
        <v>0.61</v>
      </c>
      <c r="J65" t="n">
        <v>0.77</v>
      </c>
      <c r="K65" t="n">
        <v>0.8100000000000001</v>
      </c>
      <c r="L65" t="n">
        <v>0.84</v>
      </c>
      <c r="M65" t="n">
        <v>0.77</v>
      </c>
      <c r="N65" t="n">
        <v>0.78</v>
      </c>
      <c r="O65" t="n">
        <v>0.86</v>
      </c>
    </row>
    <row r="66">
      <c r="A66" s="5" t="inlineStr">
        <is>
          <t>Ertrag des eingesetzten Kapitals</t>
        </is>
      </c>
      <c r="B66" s="5" t="inlineStr">
        <is>
          <t>ROCE Return on Cap. Empl. in %</t>
        </is>
      </c>
      <c r="C66" t="n">
        <v>0.62</v>
      </c>
      <c r="D66" t="n">
        <v>0.46</v>
      </c>
      <c r="E66" t="n">
        <v>0.61</v>
      </c>
      <c r="F66" t="n">
        <v>0.6</v>
      </c>
      <c r="G66" t="n">
        <v>0.64</v>
      </c>
      <c r="H66" t="n">
        <v>1.01</v>
      </c>
      <c r="I66" t="n">
        <v>1.28</v>
      </c>
      <c r="J66" t="n">
        <v>1.29</v>
      </c>
      <c r="K66" t="n">
        <v>1.29</v>
      </c>
      <c r="L66" t="n">
        <v>1.37</v>
      </c>
      <c r="M66" t="n">
        <v>1.66</v>
      </c>
      <c r="N66" t="n">
        <v>1.47</v>
      </c>
      <c r="O66" t="n">
        <v>1.48</v>
      </c>
    </row>
    <row r="67">
      <c r="A67" s="5" t="inlineStr"/>
      <c r="B67" s="5" t="inlineStr"/>
    </row>
    <row r="68">
      <c r="A68" s="5" t="inlineStr"/>
      <c r="B68" s="5" t="inlineStr"/>
    </row>
    <row r="69">
      <c r="A69" s="5" t="inlineStr">
        <is>
          <t>Operativer Cashflow</t>
        </is>
      </c>
      <c r="B69" s="5" t="inlineStr">
        <is>
          <t>Operating Cashflow in M</t>
        </is>
      </c>
      <c r="C69" t="n">
        <v>-93483</v>
      </c>
      <c r="D69" t="n">
        <v>2646.4</v>
      </c>
      <c r="E69" t="n">
        <v>-26400.96</v>
      </c>
      <c r="F69" t="n">
        <v>8505.559999999999</v>
      </c>
      <c r="G69" t="n">
        <v>-2982.98</v>
      </c>
      <c r="H69" t="n">
        <v>1706.37</v>
      </c>
      <c r="I69" t="n">
        <v>14149.41</v>
      </c>
      <c r="J69" t="n">
        <v>8155.94</v>
      </c>
      <c r="K69" t="n">
        <v>6527.44</v>
      </c>
      <c r="L69" t="n">
        <v>-8922.4</v>
      </c>
      <c r="M69" t="n">
        <v>-34182</v>
      </c>
      <c r="N69" t="n">
        <v>1914.96</v>
      </c>
      <c r="O69" t="n">
        <v>2622.6</v>
      </c>
    </row>
    <row r="70">
      <c r="A70" s="5" t="inlineStr">
        <is>
          <t>Aktienrückkauf</t>
        </is>
      </c>
      <c r="B70" s="5" t="inlineStr">
        <is>
          <t>Share Buyback in M</t>
        </is>
      </c>
      <c r="C70" t="n">
        <v>112</v>
      </c>
      <c r="D70" t="n">
        <v>-12</v>
      </c>
      <c r="E70" t="n">
        <v>-12</v>
      </c>
      <c r="F70" t="n">
        <v>-6</v>
      </c>
      <c r="G70" t="n">
        <v>-805</v>
      </c>
      <c r="H70" t="n">
        <v>-46</v>
      </c>
      <c r="I70" t="n">
        <v>-14</v>
      </c>
      <c r="J70" t="n">
        <v>-65</v>
      </c>
      <c r="K70" t="n">
        <v>0</v>
      </c>
      <c r="L70" t="n">
        <v>-323</v>
      </c>
      <c r="M70" t="n">
        <v>-129</v>
      </c>
      <c r="N70" t="n">
        <v>-486</v>
      </c>
      <c r="O70" t="n">
        <v>0</v>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118.5</v>
      </c>
      <c r="D75" t="n">
        <v>-13.54</v>
      </c>
      <c r="E75" t="n">
        <v>-593.52</v>
      </c>
      <c r="F75" t="n">
        <v>-88.73999999999999</v>
      </c>
      <c r="G75" t="n">
        <v>-183.96</v>
      </c>
      <c r="H75" t="n">
        <v>-36.11</v>
      </c>
      <c r="I75" t="n">
        <v>-16.31</v>
      </c>
      <c r="J75" t="n">
        <v>0.78</v>
      </c>
      <c r="K75" t="n">
        <v>11.93</v>
      </c>
      <c r="L75" t="n">
        <v>28.17</v>
      </c>
      <c r="M75" t="n">
        <v>-0.82</v>
      </c>
      <c r="N75" t="n">
        <v>19.96</v>
      </c>
      <c r="O75" t="inlineStr">
        <is>
          <t>-</t>
        </is>
      </c>
    </row>
    <row r="76">
      <c r="A76" s="5" t="inlineStr">
        <is>
          <t>Gewinnwachstum 3J in %</t>
        </is>
      </c>
      <c r="B76" s="5" t="inlineStr">
        <is>
          <t>Earnings Growth 3Y in %</t>
        </is>
      </c>
      <c r="C76" t="n">
        <v>-162.85</v>
      </c>
      <c r="D76" t="n">
        <v>-231.93</v>
      </c>
      <c r="E76" t="n">
        <v>-288.74</v>
      </c>
      <c r="F76" t="n">
        <v>-102.94</v>
      </c>
      <c r="G76" t="n">
        <v>-78.79000000000001</v>
      </c>
      <c r="H76" t="n">
        <v>-17.21</v>
      </c>
      <c r="I76" t="n">
        <v>-1.2</v>
      </c>
      <c r="J76" t="n">
        <v>13.63</v>
      </c>
      <c r="K76" t="n">
        <v>13.09</v>
      </c>
      <c r="L76" t="n">
        <v>15.77</v>
      </c>
      <c r="M76" t="n">
        <v>6.38</v>
      </c>
      <c r="N76" t="inlineStr">
        <is>
          <t>-</t>
        </is>
      </c>
      <c r="O76" t="inlineStr">
        <is>
          <t>-</t>
        </is>
      </c>
    </row>
    <row r="77">
      <c r="A77" s="5" t="inlineStr">
        <is>
          <t>Gewinnwachstum 5J in %</t>
        </is>
      </c>
      <c r="B77" s="5" t="inlineStr">
        <is>
          <t>Earnings Growth 5Y in %</t>
        </is>
      </c>
      <c r="C77" t="n">
        <v>-152.25</v>
      </c>
      <c r="D77" t="n">
        <v>-183.17</v>
      </c>
      <c r="E77" t="n">
        <v>-183.73</v>
      </c>
      <c r="F77" t="n">
        <v>-64.87</v>
      </c>
      <c r="G77" t="n">
        <v>-44.73</v>
      </c>
      <c r="H77" t="n">
        <v>-2.31</v>
      </c>
      <c r="I77" t="n">
        <v>4.75</v>
      </c>
      <c r="J77" t="n">
        <v>12</v>
      </c>
      <c r="K77" t="n">
        <v>11.85</v>
      </c>
      <c r="L77" t="inlineStr">
        <is>
          <t>-</t>
        </is>
      </c>
      <c r="M77" t="inlineStr">
        <is>
          <t>-</t>
        </is>
      </c>
      <c r="N77" t="inlineStr">
        <is>
          <t>-</t>
        </is>
      </c>
      <c r="O77" t="inlineStr">
        <is>
          <t>-</t>
        </is>
      </c>
    </row>
    <row r="78">
      <c r="A78" s="5" t="inlineStr">
        <is>
          <t>Gewinnwachstum 10J in %</t>
        </is>
      </c>
      <c r="B78" s="5" t="inlineStr">
        <is>
          <t>Earnings Growth 10Y in %</t>
        </is>
      </c>
      <c r="C78" t="n">
        <v>-77.28</v>
      </c>
      <c r="D78" t="n">
        <v>-89.20999999999999</v>
      </c>
      <c r="E78" t="n">
        <v>-85.86</v>
      </c>
      <c r="F78" t="n">
        <v>-26.51</v>
      </c>
      <c r="G78" t="inlineStr">
        <is>
          <t>-</t>
        </is>
      </c>
      <c r="H78" t="inlineStr">
        <is>
          <t>-</t>
        </is>
      </c>
      <c r="I78" t="inlineStr">
        <is>
          <t>-</t>
        </is>
      </c>
      <c r="J78" t="inlineStr">
        <is>
          <t>-</t>
        </is>
      </c>
      <c r="K78" t="inlineStr">
        <is>
          <t>-</t>
        </is>
      </c>
      <c r="L78" t="inlineStr">
        <is>
          <t>-</t>
        </is>
      </c>
      <c r="M78" t="inlineStr">
        <is>
          <t>-</t>
        </is>
      </c>
      <c r="N78" t="inlineStr">
        <is>
          <t>-</t>
        </is>
      </c>
      <c r="O78" t="inlineStr">
        <is>
          <t>-</t>
        </is>
      </c>
    </row>
    <row r="79">
      <c r="A79" s="5" t="inlineStr">
        <is>
          <t>PEG Ratio</t>
        </is>
      </c>
      <c r="B79" s="5" t="inlineStr">
        <is>
          <t>KGW Kurs/Gewinn/Wachstum</t>
        </is>
      </c>
      <c r="C79" t="n">
        <v>-0.08</v>
      </c>
      <c r="D79" t="n">
        <v>-0.18</v>
      </c>
      <c r="E79" t="n">
        <v>-0.18</v>
      </c>
      <c r="F79" t="inlineStr">
        <is>
          <t>-</t>
        </is>
      </c>
      <c r="G79" t="inlineStr">
        <is>
          <t>-</t>
        </is>
      </c>
      <c r="H79" t="n">
        <v>-6.19</v>
      </c>
      <c r="I79" t="n">
        <v>2.86</v>
      </c>
      <c r="J79" t="n">
        <v>1.04</v>
      </c>
      <c r="K79" t="n">
        <v>0.91</v>
      </c>
      <c r="L79" t="inlineStr">
        <is>
          <t>-</t>
        </is>
      </c>
      <c r="M79" t="inlineStr">
        <is>
          <t>-</t>
        </is>
      </c>
      <c r="N79" t="inlineStr">
        <is>
          <t>-</t>
        </is>
      </c>
      <c r="O79" t="inlineStr">
        <is>
          <t>-</t>
        </is>
      </c>
    </row>
    <row r="80">
      <c r="A80" s="5" t="inlineStr">
        <is>
          <t>EBIT-Wachstum 1J in %</t>
        </is>
      </c>
      <c r="B80" s="5" t="inlineStr">
        <is>
          <t>EBIT Growth 1Y in %</t>
        </is>
      </c>
      <c r="C80" t="n">
        <v>42.71</v>
      </c>
      <c r="D80" t="n">
        <v>-21.61</v>
      </c>
      <c r="E80" t="n">
        <v>4.13</v>
      </c>
      <c r="F80" t="n">
        <v>-6.49</v>
      </c>
      <c r="G80" t="n">
        <v>-43.53</v>
      </c>
      <c r="H80" t="n">
        <v>-15.09</v>
      </c>
      <c r="I80" t="n">
        <v>5</v>
      </c>
      <c r="J80" t="n">
        <v>5.89</v>
      </c>
      <c r="K80" t="n">
        <v>9.67</v>
      </c>
      <c r="L80" t="n">
        <v>-2.67</v>
      </c>
      <c r="M80" t="n">
        <v>13.76</v>
      </c>
      <c r="N80" t="n">
        <v>31.02</v>
      </c>
      <c r="O80" t="inlineStr">
        <is>
          <t>-</t>
        </is>
      </c>
    </row>
    <row r="81">
      <c r="A81" s="5" t="inlineStr">
        <is>
          <t>EBIT-Wachstum 3J in %</t>
        </is>
      </c>
      <c r="B81" s="5" t="inlineStr">
        <is>
          <t>EBIT Growth 3Y in %</t>
        </is>
      </c>
      <c r="C81" t="n">
        <v>8.41</v>
      </c>
      <c r="D81" t="n">
        <v>-7.99</v>
      </c>
      <c r="E81" t="n">
        <v>-15.3</v>
      </c>
      <c r="F81" t="n">
        <v>-21.7</v>
      </c>
      <c r="G81" t="n">
        <v>-17.87</v>
      </c>
      <c r="H81" t="n">
        <v>-1.4</v>
      </c>
      <c r="I81" t="n">
        <v>6.85</v>
      </c>
      <c r="J81" t="n">
        <v>4.3</v>
      </c>
      <c r="K81" t="n">
        <v>6.92</v>
      </c>
      <c r="L81" t="n">
        <v>14.04</v>
      </c>
      <c r="M81" t="n">
        <v>14.93</v>
      </c>
      <c r="N81" t="inlineStr">
        <is>
          <t>-</t>
        </is>
      </c>
      <c r="O81" t="inlineStr">
        <is>
          <t>-</t>
        </is>
      </c>
    </row>
    <row r="82">
      <c r="A82" s="5" t="inlineStr">
        <is>
          <t>EBIT-Wachstum 5J in %</t>
        </is>
      </c>
      <c r="B82" s="5" t="inlineStr">
        <is>
          <t>EBIT Growth 5Y in %</t>
        </is>
      </c>
      <c r="C82" t="n">
        <v>-4.96</v>
      </c>
      <c r="D82" t="n">
        <v>-16.52</v>
      </c>
      <c r="E82" t="n">
        <v>-11.2</v>
      </c>
      <c r="F82" t="n">
        <v>-10.84</v>
      </c>
      <c r="G82" t="n">
        <v>-7.61</v>
      </c>
      <c r="H82" t="n">
        <v>0.5600000000000001</v>
      </c>
      <c r="I82" t="n">
        <v>6.33</v>
      </c>
      <c r="J82" t="n">
        <v>11.53</v>
      </c>
      <c r="K82" t="n">
        <v>10.36</v>
      </c>
      <c r="L82" t="inlineStr">
        <is>
          <t>-</t>
        </is>
      </c>
      <c r="M82" t="inlineStr">
        <is>
          <t>-</t>
        </is>
      </c>
      <c r="N82" t="inlineStr">
        <is>
          <t>-</t>
        </is>
      </c>
      <c r="O82" t="inlineStr">
        <is>
          <t>-</t>
        </is>
      </c>
    </row>
    <row r="83">
      <c r="A83" s="5" t="inlineStr">
        <is>
          <t>EBIT-Wachstum 10J in %</t>
        </is>
      </c>
      <c r="B83" s="5" t="inlineStr">
        <is>
          <t>EBIT Growth 10Y in %</t>
        </is>
      </c>
      <c r="C83" t="n">
        <v>-2.2</v>
      </c>
      <c r="D83" t="n">
        <v>-5.09</v>
      </c>
      <c r="E83" t="n">
        <v>0.17</v>
      </c>
      <c r="F83" t="n">
        <v>-0.24</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Op.Cashflow Wachstum 1J in %</t>
        </is>
      </c>
      <c r="B84" s="5" t="inlineStr">
        <is>
          <t>Op.Cashflow Wachstum 1Y in %</t>
        </is>
      </c>
      <c r="C84" t="n">
        <v>-3756.25</v>
      </c>
      <c r="D84" t="n">
        <v>-109.99</v>
      </c>
      <c r="E84" t="n">
        <v>-409.27</v>
      </c>
      <c r="F84" t="n">
        <v>-384.62</v>
      </c>
      <c r="G84" t="n">
        <v>-231.88</v>
      </c>
      <c r="H84" t="n">
        <v>-88.16</v>
      </c>
      <c r="I84" t="n">
        <v>72.48999999999999</v>
      </c>
      <c r="J84" t="n">
        <v>21.58</v>
      </c>
      <c r="K84" t="n">
        <v>-173.16</v>
      </c>
      <c r="L84" t="n">
        <v>-77.48999999999999</v>
      </c>
      <c r="M84" t="n">
        <v>-1771.29</v>
      </c>
      <c r="N84" t="n">
        <v>-45.7</v>
      </c>
      <c r="O84" t="inlineStr">
        <is>
          <t>-</t>
        </is>
      </c>
    </row>
    <row r="85">
      <c r="A85" s="5" t="inlineStr">
        <is>
          <t>Op.Cashflow Wachstum 3J in %</t>
        </is>
      </c>
      <c r="B85" s="5" t="inlineStr">
        <is>
          <t>Op.Cashflow Wachstum 3Y in %</t>
        </is>
      </c>
      <c r="C85" t="n">
        <v>-1425.17</v>
      </c>
      <c r="D85" t="n">
        <v>-301.29</v>
      </c>
      <c r="E85" t="n">
        <v>-341.92</v>
      </c>
      <c r="F85" t="n">
        <v>-234.89</v>
      </c>
      <c r="G85" t="n">
        <v>-82.52</v>
      </c>
      <c r="H85" t="n">
        <v>1.97</v>
      </c>
      <c r="I85" t="n">
        <v>-26.36</v>
      </c>
      <c r="J85" t="n">
        <v>-76.36</v>
      </c>
      <c r="K85" t="n">
        <v>-673.98</v>
      </c>
      <c r="L85" t="n">
        <v>-631.49</v>
      </c>
      <c r="M85" t="n">
        <v>-605.66</v>
      </c>
      <c r="N85" t="inlineStr">
        <is>
          <t>-</t>
        </is>
      </c>
      <c r="O85" t="inlineStr">
        <is>
          <t>-</t>
        </is>
      </c>
    </row>
    <row r="86">
      <c r="A86" s="5" t="inlineStr">
        <is>
          <t>Op.Cashflow Wachstum 5J in %</t>
        </is>
      </c>
      <c r="B86" s="5" t="inlineStr">
        <is>
          <t>Op.Cashflow Wachstum 5Y in %</t>
        </is>
      </c>
      <c r="C86" t="n">
        <v>-978.4</v>
      </c>
      <c r="D86" t="n">
        <v>-244.78</v>
      </c>
      <c r="E86" t="n">
        <v>-208.29</v>
      </c>
      <c r="F86" t="n">
        <v>-122.12</v>
      </c>
      <c r="G86" t="n">
        <v>-79.83</v>
      </c>
      <c r="H86" t="n">
        <v>-48.95</v>
      </c>
      <c r="I86" t="n">
        <v>-385.57</v>
      </c>
      <c r="J86" t="n">
        <v>-409.21</v>
      </c>
      <c r="K86" t="n">
        <v>-413.53</v>
      </c>
      <c r="L86" t="inlineStr">
        <is>
          <t>-</t>
        </is>
      </c>
      <c r="M86" t="inlineStr">
        <is>
          <t>-</t>
        </is>
      </c>
      <c r="N86" t="inlineStr">
        <is>
          <t>-</t>
        </is>
      </c>
      <c r="O86" t="inlineStr">
        <is>
          <t>-</t>
        </is>
      </c>
    </row>
    <row r="87">
      <c r="A87" s="5" t="inlineStr">
        <is>
          <t>Op.Cashflow Wachstum 10J in %</t>
        </is>
      </c>
      <c r="B87" s="5" t="inlineStr">
        <is>
          <t>Op.Cashflow Wachstum 10Y in %</t>
        </is>
      </c>
      <c r="C87" t="n">
        <v>-513.67</v>
      </c>
      <c r="D87" t="n">
        <v>-315.18</v>
      </c>
      <c r="E87" t="n">
        <v>-308.75</v>
      </c>
      <c r="F87" t="n">
        <v>-267.82</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Verschuldungsgrad in %</t>
        </is>
      </c>
      <c r="B88" s="5" t="inlineStr">
        <is>
          <t>Finance Gearing in %</t>
        </is>
      </c>
      <c r="C88" t="n">
        <v>1331</v>
      </c>
      <c r="D88" t="n">
        <v>1275</v>
      </c>
      <c r="E88" t="n">
        <v>1189</v>
      </c>
      <c r="F88" t="n">
        <v>1238</v>
      </c>
      <c r="G88" t="n">
        <v>1229</v>
      </c>
      <c r="H88" t="n">
        <v>1463</v>
      </c>
      <c r="I88" t="n">
        <v>1358</v>
      </c>
      <c r="J88" t="n">
        <v>1303</v>
      </c>
      <c r="K88" t="n">
        <v>1371</v>
      </c>
      <c r="L88" t="n">
        <v>1252</v>
      </c>
      <c r="M88" t="n">
        <v>1497</v>
      </c>
      <c r="N88" t="n">
        <v>1865</v>
      </c>
      <c r="O88" t="n">
        <v>1482</v>
      </c>
      <c r="P88" t="n">
        <v>1482</v>
      </c>
    </row>
  </sheetData>
  <pageMargins bottom="1" footer="0.5" header="0.5" left="0.75" right="0.75" top="1"/>
</worksheet>
</file>

<file path=xl/worksheets/sheet94.xml><?xml version="1.0" encoding="utf-8"?>
<worksheet xmlns="http://schemas.openxmlformats.org/spreadsheetml/2006/main">
  <sheetPr>
    <outlinePr summaryBelow="1" summaryRight="1"/>
    <pageSetUpPr/>
  </sheetPr>
  <dimension ref="A1:P90"/>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0"/>
    <col customWidth="1" max="14" min="14" width="20"/>
    <col customWidth="1" max="15" min="15" width="20"/>
    <col customWidth="1" max="16" min="16" width="11"/>
  </cols>
  <sheetData>
    <row r="1">
      <c r="A1" s="1" t="inlineStr">
        <is>
          <t xml:space="preserve">STANDARD LIFE ABERDEEN </t>
        </is>
      </c>
      <c r="B1" s="2" t="inlineStr">
        <is>
          <t>WKN: A2N7PB  ISIN: GB00BF8Q6K64  US-Symbol:SLFPF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+44-131-245-1168</t>
        </is>
      </c>
      <c r="G4" t="inlineStr">
        <is>
          <t>10.03.2020</t>
        </is>
      </c>
      <c r="H4" t="inlineStr">
        <is>
          <t>Publication Of Annual Report</t>
        </is>
      </c>
      <c r="J4" t="inlineStr">
        <is>
          <t>Freefloat</t>
        </is>
      </c>
      <c r="K4" t="inlineStr">
        <is>
          <t>-</t>
        </is>
      </c>
    </row>
    <row r="5">
      <c r="A5" s="5" t="inlineStr">
        <is>
          <t>Ticker</t>
        </is>
      </c>
      <c r="B5" t="inlineStr">
        <is>
          <t>T3V1</t>
        </is>
      </c>
      <c r="C5" s="5" t="inlineStr">
        <is>
          <t>Fax</t>
        </is>
      </c>
      <c r="D5" s="5" t="inlineStr"/>
      <c r="E5" t="inlineStr">
        <is>
          <t>-</t>
        </is>
      </c>
      <c r="G5" t="inlineStr">
        <is>
          <t>12.05.2020</t>
        </is>
      </c>
      <c r="H5" t="inlineStr">
        <is>
          <t>Annual General Meeting</t>
        </is>
      </c>
    </row>
    <row r="6">
      <c r="A6" s="5" t="inlineStr">
        <is>
          <t>Gelistet Seit / Listed Since</t>
        </is>
      </c>
      <c r="B6" t="inlineStr">
        <is>
          <t>-</t>
        </is>
      </c>
      <c r="C6" s="5" t="inlineStr">
        <is>
          <t>Internet</t>
        </is>
      </c>
      <c r="D6" s="5" t="inlineStr"/>
      <c r="E6" t="inlineStr">
        <is>
          <t>https://www.standardlifeaberdeen.com/</t>
        </is>
      </c>
      <c r="G6" t="inlineStr">
        <is>
          <t>19.05.2020</t>
        </is>
      </c>
      <c r="H6" t="inlineStr">
        <is>
          <t>Dividend Payout</t>
        </is>
      </c>
    </row>
    <row r="7">
      <c r="A7" s="5" t="inlineStr">
        <is>
          <t>Nominalwert / Nominal Value</t>
        </is>
      </c>
      <c r="B7" t="inlineStr">
        <is>
          <t>-</t>
        </is>
      </c>
      <c r="C7" s="5" t="inlineStr">
        <is>
          <t>E-Mail</t>
        </is>
      </c>
      <c r="D7" s="5" t="inlineStr"/>
      <c r="E7" t="inlineStr">
        <is>
          <t>questions@standardlifeaberdeenshares.com</t>
        </is>
      </c>
      <c r="G7" t="inlineStr">
        <is>
          <t>07.08.2020</t>
        </is>
      </c>
      <c r="H7" t="inlineStr">
        <is>
          <t>Score Half Year</t>
        </is>
      </c>
    </row>
    <row r="8">
      <c r="A8" s="5" t="inlineStr">
        <is>
          <t>Land / Country</t>
        </is>
      </c>
      <c r="B8" t="inlineStr">
        <is>
          <t>Großbritannien</t>
        </is>
      </c>
      <c r="C8" s="5" t="inlineStr">
        <is>
          <t>Inv. Relations Telefon / Phone</t>
        </is>
      </c>
      <c r="D8" s="5" t="inlineStr"/>
      <c r="E8" t="inlineStr">
        <is>
          <t>+44-131-245-8028</t>
        </is>
      </c>
      <c r="G8" t="inlineStr">
        <is>
          <t>29.09.2020</t>
        </is>
      </c>
      <c r="H8" t="inlineStr">
        <is>
          <t>Dividend Payout</t>
        </is>
      </c>
    </row>
    <row r="9">
      <c r="A9" s="5" t="inlineStr">
        <is>
          <t>Währung / Currency</t>
        </is>
      </c>
      <c r="B9" t="inlineStr">
        <is>
          <t>GBP</t>
        </is>
      </c>
      <c r="C9" s="5" t="inlineStr">
        <is>
          <t>Inv. Relations E-Mail</t>
        </is>
      </c>
      <c r="D9" s="5" t="inlineStr"/>
      <c r="E9" t="inlineStr">
        <is>
          <t>jakub.rosochowski@aberdeenstandard.com</t>
        </is>
      </c>
    </row>
    <row r="10">
      <c r="A10" s="5" t="inlineStr">
        <is>
          <t>Branche / Industry</t>
        </is>
      </c>
      <c r="B10" t="inlineStr">
        <is>
          <t>Other Industries</t>
        </is>
      </c>
      <c r="C10" s="5" t="inlineStr">
        <is>
          <t>Kontaktperson / Contact Person</t>
        </is>
      </c>
      <c r="D10" s="5" t="inlineStr"/>
      <c r="E10" t="inlineStr">
        <is>
          <t>Jakub Rosochowski</t>
        </is>
      </c>
    </row>
    <row r="11">
      <c r="A11" s="5" t="inlineStr">
        <is>
          <t>Sektor / Sector</t>
        </is>
      </c>
      <c r="B11" t="inlineStr">
        <is>
          <t>Various</t>
        </is>
      </c>
    </row>
    <row r="12">
      <c r="A12" s="5" t="inlineStr">
        <is>
          <t>Typ / Genre</t>
        </is>
      </c>
      <c r="B12" t="inlineStr">
        <is>
          <t>Stammaktie</t>
        </is>
      </c>
    </row>
    <row r="13">
      <c r="A13" s="5" t="inlineStr">
        <is>
          <t>Adresse / Address</t>
        </is>
      </c>
      <c r="B13" t="inlineStr">
        <is>
          <t>Standard Life Aberdeen plcStandard Life House 30 Lothian Road  UK-Edinburgh EH1 2DH</t>
        </is>
      </c>
    </row>
    <row r="14">
      <c r="A14" s="5" t="inlineStr">
        <is>
          <t>Management</t>
        </is>
      </c>
      <c r="B14" t="inlineStr">
        <is>
          <t>Keith Skeoch, Stephanie Bruce</t>
        </is>
      </c>
    </row>
    <row r="15">
      <c r="A15" s="5" t="inlineStr">
        <is>
          <t>Aufsichtsrat / Board</t>
        </is>
      </c>
      <c r="B15" t="inlineStr">
        <is>
          <t>Sir Douglas Flint, Keith Skeoch, Stephanie Bruce, Martin Gilbert, Jonathan Asquith, John Devine, Melanie Gee, Martin Pike, Cathleen Raffaeli, Cecilia Reyes, Jutta af Rosenborg</t>
        </is>
      </c>
    </row>
    <row r="16">
      <c r="A16" s="5" t="inlineStr">
        <is>
          <t>Beschreibung</t>
        </is>
      </c>
      <c r="B16" t="inlineStr">
        <is>
          <t>Standard Life Aberdeen plc entstand im August 2017 aus dem Zusammenschluss von Standard Life plc und Aberdeen Asset Management PLC. Die Unternehmensgruppe ist im Bereich Asset-Management und im Versicherungsgeschäft international tätig. Der Konzern bietet ein umfassendes Angebot an Finanzprodukten, Finanzdienstleistungen und Vorsorgeversicherungen an. Dazu gehören private und betriebliche Altersvorsorge, Renten- und Lebensversicherungen wie auch Investmentmanagement, Steuerplanung und Vermögensverwaltung. Standard Life Aberdeen plc vermarktet ihre Produkte durch unabhängige Vermittler, Makler, Finanzberater und Finanzinstitute. Aberdeen Standard Investments stellt das Investmentgeschäft der Gruppe dar und ist einer der größten Asset Manager Europas. Standard Life umfasst das Pensions- und Spareinlagengeschäft, betreut rund 4.5 Millionen Kunden und ist vorwiegend in Großbritannien aktiv, mit weiteren Niederlassungen in Irland und Deutschland. Insgesamt unterhält der Konzern weltweit Büros in rund 50 Städten und betreut Kunden aus 80 Ländern. Der Hauptsitz der Gesellschaft ist Edinburgh, UK. Copyright 2014 FINANCE BASE AG</t>
        </is>
      </c>
    </row>
    <row r="17">
      <c r="A17" s="5" t="inlineStr">
        <is>
          <t>Profile</t>
        </is>
      </c>
      <c r="B17" t="inlineStr">
        <is>
          <t>Standard Life plc Aberdeen was established in August 2017 through the merger of Standard Life plc and Aberdeen Asset Management PLC. The Group operates internationally in the field of asset management and insurance business. The Group offers a comprehensive range of financial products, financial services and pension insurance. This includes private and company pension, annuity and life insurance as well as investment management, tax planning and asset management. Standard Life plc Aberdeen markets its products through independent agents, brokers, financial advisors and financial institutions. Aberdeen Standard Investments represents the investment business of the group and is one of the largest asset managers in Europe. Standard Life includes pension and savings deposit business, which serves around 4.5 million customers and is mainly active in the UK, with offices in Ireland and Germany. Overall, the company has worldwide offices in some 50 cities and serves customers from 80 countries. The company is headquartered Edinburgh,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Gesamtertrag</t>
        </is>
      </c>
      <c r="B20" s="5" t="inlineStr">
        <is>
          <t>Total Income</t>
        </is>
      </c>
      <c r="C20" t="inlineStr">
        <is>
          <t>-</t>
        </is>
      </c>
      <c r="D20" t="inlineStr">
        <is>
          <t>-</t>
        </is>
      </c>
      <c r="E20" t="inlineStr">
        <is>
          <t>-</t>
        </is>
      </c>
      <c r="F20" t="inlineStr">
        <is>
          <t>-</t>
        </is>
      </c>
      <c r="G20" t="inlineStr">
        <is>
          <t>-</t>
        </is>
      </c>
      <c r="H20" t="inlineStr">
        <is>
          <t>-</t>
        </is>
      </c>
      <c r="I20" t="inlineStr">
        <is>
          <t>-</t>
        </is>
      </c>
      <c r="J20" t="inlineStr">
        <is>
          <t>-</t>
        </is>
      </c>
      <c r="K20" t="inlineStr">
        <is>
          <t>-</t>
        </is>
      </c>
      <c r="L20" t="inlineStr">
        <is>
          <t>-</t>
        </is>
      </c>
      <c r="M20" t="inlineStr">
        <is>
          <t>-</t>
        </is>
      </c>
      <c r="N20" t="inlineStr">
        <is>
          <t>-</t>
        </is>
      </c>
      <c r="O20" t="inlineStr">
        <is>
          <t>-</t>
        </is>
      </c>
      <c r="P20" t="inlineStr">
        <is>
          <t>-</t>
        </is>
      </c>
    </row>
    <row r="21">
      <c r="A21" s="5" t="inlineStr">
        <is>
          <t>Operatives Ergebnis (EBIT)</t>
        </is>
      </c>
      <c r="B21" s="5" t="inlineStr">
        <is>
          <t>EBIT Earning Before Interest &amp; Tax</t>
        </is>
      </c>
      <c r="C21" t="n">
        <v>243</v>
      </c>
      <c r="D21" t="n">
        <v>-787</v>
      </c>
      <c r="E21" t="n">
        <v>964</v>
      </c>
      <c r="F21" t="n">
        <v>789</v>
      </c>
      <c r="G21" t="n">
        <v>675</v>
      </c>
      <c r="H21" t="n">
        <v>806</v>
      </c>
      <c r="I21" t="n">
        <v>934</v>
      </c>
      <c r="J21" t="n">
        <v>1121</v>
      </c>
      <c r="K21" t="n">
        <v>762</v>
      </c>
      <c r="L21" t="n">
        <v>1108</v>
      </c>
      <c r="M21" t="n">
        <v>534</v>
      </c>
      <c r="N21" t="n">
        <v>-577</v>
      </c>
      <c r="O21" t="n">
        <v>439</v>
      </c>
      <c r="P21" t="n">
        <v>439</v>
      </c>
    </row>
    <row r="22">
      <c r="A22" s="5" t="inlineStr">
        <is>
          <t>Finanzergebnis</t>
        </is>
      </c>
      <c r="B22" s="5" t="inlineStr">
        <is>
          <t>Financial Result</t>
        </is>
      </c>
      <c r="C22" t="inlineStr">
        <is>
          <t>-</t>
        </is>
      </c>
      <c r="D22" t="inlineStr">
        <is>
          <t>-</t>
        </is>
      </c>
      <c r="E22" t="inlineStr">
        <is>
          <t>-</t>
        </is>
      </c>
      <c r="F22" t="inlineStr">
        <is>
          <t>-</t>
        </is>
      </c>
      <c r="G22" t="n">
        <v>-126</v>
      </c>
      <c r="H22" t="n">
        <v>-134</v>
      </c>
      <c r="I22" t="n">
        <v>-133</v>
      </c>
      <c r="J22" t="n">
        <v>-125</v>
      </c>
      <c r="K22" t="n">
        <v>-167</v>
      </c>
      <c r="L22" t="n">
        <v>-137</v>
      </c>
      <c r="M22" t="n">
        <v>-115</v>
      </c>
      <c r="N22" t="n">
        <v>101</v>
      </c>
      <c r="O22" t="n">
        <v>181</v>
      </c>
      <c r="P22" t="n">
        <v>181</v>
      </c>
    </row>
    <row r="23">
      <c r="A23" s="5" t="inlineStr">
        <is>
          <t>Ergebnis vor Steuer (EBT)</t>
        </is>
      </c>
      <c r="B23" s="5" t="inlineStr">
        <is>
          <t>EBT Earning Before Tax</t>
        </is>
      </c>
      <c r="C23" t="n">
        <v>243</v>
      </c>
      <c r="D23" t="n">
        <v>-787</v>
      </c>
      <c r="E23" t="n">
        <v>964</v>
      </c>
      <c r="F23" t="n">
        <v>789</v>
      </c>
      <c r="G23" t="n">
        <v>549</v>
      </c>
      <c r="H23" t="n">
        <v>672</v>
      </c>
      <c r="I23" t="n">
        <v>801</v>
      </c>
      <c r="J23" t="n">
        <v>996</v>
      </c>
      <c r="K23" t="n">
        <v>595</v>
      </c>
      <c r="L23" t="n">
        <v>971</v>
      </c>
      <c r="M23" t="n">
        <v>419</v>
      </c>
      <c r="N23" t="n">
        <v>-476</v>
      </c>
      <c r="O23" t="n">
        <v>620</v>
      </c>
      <c r="P23" t="n">
        <v>620</v>
      </c>
    </row>
    <row r="24">
      <c r="A24" s="5" t="inlineStr">
        <is>
          <t>Ergebnis nach Steuer</t>
        </is>
      </c>
      <c r="B24" s="5" t="inlineStr">
        <is>
          <t>Earnings after tax</t>
        </is>
      </c>
      <c r="C24" t="n">
        <v>271</v>
      </c>
      <c r="D24" t="n">
        <v>868</v>
      </c>
      <c r="E24" t="n">
        <v>732</v>
      </c>
      <c r="F24" t="n">
        <v>419</v>
      </c>
      <c r="G24" t="n">
        <v>338</v>
      </c>
      <c r="H24" t="n">
        <v>380</v>
      </c>
      <c r="I24" t="n">
        <v>496</v>
      </c>
      <c r="J24" t="n">
        <v>727</v>
      </c>
      <c r="K24" t="n">
        <v>346</v>
      </c>
      <c r="L24" t="n">
        <v>473</v>
      </c>
      <c r="M24" t="n">
        <v>138</v>
      </c>
      <c r="N24" t="n">
        <v>17</v>
      </c>
      <c r="O24" t="n">
        <v>576</v>
      </c>
      <c r="P24" t="n">
        <v>576</v>
      </c>
    </row>
    <row r="25">
      <c r="A25" s="5" t="inlineStr">
        <is>
          <t>Minderheitenanteil</t>
        </is>
      </c>
      <c r="B25" s="5" t="inlineStr">
        <is>
          <t>Minority Share</t>
        </is>
      </c>
      <c r="C25" t="n">
        <v>-5</v>
      </c>
      <c r="D25" t="n">
        <v>-38</v>
      </c>
      <c r="E25" t="n">
        <v>-33</v>
      </c>
      <c r="F25" t="n">
        <v>-51</v>
      </c>
      <c r="G25" t="n">
        <v>-62</v>
      </c>
      <c r="H25" t="n">
        <v>-4</v>
      </c>
      <c r="I25" t="n">
        <v>-30</v>
      </c>
      <c r="J25" t="n">
        <v>-29</v>
      </c>
      <c r="K25" t="n">
        <v>-48</v>
      </c>
      <c r="L25" t="n">
        <v>-61</v>
      </c>
      <c r="M25" t="n">
        <v>33</v>
      </c>
      <c r="N25" t="n">
        <v>83</v>
      </c>
      <c r="O25" t="n">
        <v>-111</v>
      </c>
      <c r="P25" t="n">
        <v>-111</v>
      </c>
    </row>
    <row r="26">
      <c r="A26" s="5" t="inlineStr">
        <is>
          <t>Jahresüberschuss/-fehlbetrag</t>
        </is>
      </c>
      <c r="B26" s="5" t="inlineStr">
        <is>
          <t>Net Profit</t>
        </is>
      </c>
      <c r="C26" t="n">
        <v>266</v>
      </c>
      <c r="D26" t="n">
        <v>830</v>
      </c>
      <c r="E26" t="n">
        <v>699</v>
      </c>
      <c r="F26" t="n">
        <v>368</v>
      </c>
      <c r="G26" t="n">
        <v>1423</v>
      </c>
      <c r="H26" t="n">
        <v>503</v>
      </c>
      <c r="I26" t="n">
        <v>466</v>
      </c>
      <c r="J26" t="n">
        <v>698</v>
      </c>
      <c r="K26" t="n">
        <v>298</v>
      </c>
      <c r="L26" t="n">
        <v>432</v>
      </c>
      <c r="M26" t="n">
        <v>213</v>
      </c>
      <c r="N26" t="n">
        <v>100</v>
      </c>
      <c r="O26" t="n">
        <v>465</v>
      </c>
      <c r="P26" t="n">
        <v>465</v>
      </c>
    </row>
    <row r="27">
      <c r="A27" s="5" t="inlineStr">
        <is>
          <t>Summe Aktiva</t>
        </is>
      </c>
      <c r="B27" s="5" t="inlineStr">
        <is>
          <t>Total Assets</t>
        </is>
      </c>
      <c r="C27" t="n">
        <v>11422</v>
      </c>
      <c r="D27" t="n">
        <v>12517</v>
      </c>
      <c r="E27" t="n">
        <v>198111</v>
      </c>
      <c r="F27" t="n">
        <v>190495</v>
      </c>
      <c r="G27" t="n">
        <v>176722</v>
      </c>
      <c r="H27" t="n">
        <v>203599</v>
      </c>
      <c r="I27" t="n">
        <v>184605</v>
      </c>
      <c r="J27" t="n">
        <v>174101</v>
      </c>
      <c r="K27" t="n">
        <v>160123</v>
      </c>
      <c r="L27" t="n">
        <v>154116</v>
      </c>
      <c r="M27" t="n">
        <v>146613</v>
      </c>
      <c r="N27" t="n">
        <v>136980</v>
      </c>
      <c r="O27" t="n">
        <v>143980</v>
      </c>
      <c r="P27" t="n">
        <v>143980</v>
      </c>
    </row>
    <row r="28">
      <c r="A28" s="5" t="inlineStr">
        <is>
          <t>Summe Fremdkapital</t>
        </is>
      </c>
      <c r="B28" s="5" t="inlineStr">
        <is>
          <t>Total Liabilities</t>
        </is>
      </c>
      <c r="C28" t="n">
        <v>4756</v>
      </c>
      <c r="D28" t="n">
        <v>4975</v>
      </c>
      <c r="E28" t="n">
        <v>189119</v>
      </c>
      <c r="F28" t="n">
        <v>185851</v>
      </c>
      <c r="G28" t="n">
        <v>172373</v>
      </c>
      <c r="H28" t="n">
        <v>198649</v>
      </c>
      <c r="I28" t="n">
        <v>180045</v>
      </c>
      <c r="J28" t="n">
        <v>169405</v>
      </c>
      <c r="K28" t="n">
        <v>155804</v>
      </c>
      <c r="L28" t="n">
        <v>149878</v>
      </c>
      <c r="M28" t="n">
        <v>142860</v>
      </c>
      <c r="N28" t="n">
        <v>133239</v>
      </c>
      <c r="O28" t="n">
        <v>140307</v>
      </c>
      <c r="P28" t="n">
        <v>140307</v>
      </c>
    </row>
    <row r="29">
      <c r="A29" s="5" t="inlineStr">
        <is>
          <t>Minderheitenanteil</t>
        </is>
      </c>
      <c r="B29" s="5" t="inlineStr">
        <is>
          <t>Minority Share</t>
        </is>
      </c>
      <c r="C29" t="n">
        <v>102</v>
      </c>
      <c r="D29" t="n">
        <v>101</v>
      </c>
      <c r="E29" t="n">
        <v>388</v>
      </c>
      <c r="F29" t="n">
        <v>297</v>
      </c>
      <c r="G29" t="n">
        <v>347</v>
      </c>
      <c r="H29" t="n">
        <v>278</v>
      </c>
      <c r="I29" t="n">
        <v>333</v>
      </c>
      <c r="J29" t="n">
        <v>341</v>
      </c>
      <c r="K29" t="n">
        <v>358</v>
      </c>
      <c r="L29" t="n">
        <v>335</v>
      </c>
      <c r="M29" t="n">
        <v>296</v>
      </c>
      <c r="N29" t="n">
        <v>334</v>
      </c>
      <c r="O29" t="n">
        <v>391</v>
      </c>
      <c r="P29" t="n">
        <v>391</v>
      </c>
    </row>
    <row r="30">
      <c r="A30" s="5" t="inlineStr">
        <is>
          <t>Summe Eigenkapital</t>
        </is>
      </c>
      <c r="B30" s="5" t="inlineStr">
        <is>
          <t>Equity</t>
        </is>
      </c>
      <c r="C30" t="n">
        <v>6564</v>
      </c>
      <c r="D30" t="n">
        <v>7438</v>
      </c>
      <c r="E30" t="n">
        <v>8604</v>
      </c>
      <c r="F30" t="n">
        <v>4347</v>
      </c>
      <c r="G30" t="n">
        <v>4002</v>
      </c>
      <c r="H30" t="n">
        <v>4672</v>
      </c>
      <c r="I30" t="n">
        <v>4227</v>
      </c>
      <c r="J30" t="n">
        <v>4355</v>
      </c>
      <c r="K30" t="n">
        <v>3961</v>
      </c>
      <c r="L30" t="n">
        <v>3903</v>
      </c>
      <c r="M30" t="n">
        <v>3457</v>
      </c>
      <c r="N30" t="n">
        <v>3407</v>
      </c>
      <c r="O30" t="n">
        <v>3282</v>
      </c>
      <c r="P30" t="n">
        <v>3282</v>
      </c>
    </row>
    <row r="31">
      <c r="A31" s="5" t="inlineStr">
        <is>
          <t>Summe Passiva</t>
        </is>
      </c>
      <c r="B31" s="5" t="inlineStr">
        <is>
          <t>Liabilities &amp; Shareholder Equity</t>
        </is>
      </c>
      <c r="C31" t="n">
        <v>11422</v>
      </c>
      <c r="D31" t="n">
        <v>12517</v>
      </c>
      <c r="E31" t="n">
        <v>198111</v>
      </c>
      <c r="F31" t="n">
        <v>190495</v>
      </c>
      <c r="G31" t="n">
        <v>176722</v>
      </c>
      <c r="H31" t="n">
        <v>203599</v>
      </c>
      <c r="I31" t="n">
        <v>184605</v>
      </c>
      <c r="J31" t="n">
        <v>174101</v>
      </c>
      <c r="K31" t="n">
        <v>160123</v>
      </c>
      <c r="L31" t="n">
        <v>154116</v>
      </c>
      <c r="M31" t="n">
        <v>146613</v>
      </c>
      <c r="N31" t="n">
        <v>136980</v>
      </c>
      <c r="O31" t="n">
        <v>143980</v>
      </c>
      <c r="P31" t="n">
        <v>143980</v>
      </c>
    </row>
    <row r="32">
      <c r="A32" s="5" t="inlineStr">
        <is>
          <t>Mio.Aktien im Umlauf</t>
        </is>
      </c>
      <c r="B32" s="5" t="inlineStr">
        <is>
          <t>Million shares outstanding</t>
        </is>
      </c>
      <c r="C32" t="n">
        <v>2339</v>
      </c>
      <c r="D32" t="n">
        <v>2529</v>
      </c>
      <c r="E32" t="n">
        <v>2979</v>
      </c>
      <c r="F32" t="n">
        <v>1979</v>
      </c>
      <c r="G32" t="n">
        <v>1970</v>
      </c>
      <c r="H32" t="n">
        <v>1959</v>
      </c>
      <c r="I32" t="n">
        <v>1945</v>
      </c>
      <c r="J32" t="n">
        <v>1929</v>
      </c>
      <c r="K32" t="n">
        <v>1926</v>
      </c>
      <c r="L32" t="n">
        <v>1868</v>
      </c>
      <c r="M32" t="n">
        <v>1830</v>
      </c>
      <c r="N32" t="n">
        <v>1782</v>
      </c>
      <c r="O32" t="n">
        <v>1779</v>
      </c>
      <c r="P32" t="n">
        <v>1779</v>
      </c>
    </row>
    <row r="33">
      <c r="A33" s="5" t="inlineStr">
        <is>
          <t>Gezeichnetes Kapital (in Mio.)</t>
        </is>
      </c>
      <c r="B33" s="5" t="inlineStr">
        <is>
          <t>Subscribed Capital in M</t>
        </is>
      </c>
      <c r="C33" t="n">
        <v>327</v>
      </c>
      <c r="D33" t="n">
        <v>353</v>
      </c>
      <c r="E33" t="n">
        <v>364</v>
      </c>
      <c r="F33" t="n">
        <v>242</v>
      </c>
      <c r="G33" t="n">
        <v>241</v>
      </c>
      <c r="H33" t="n">
        <v>239</v>
      </c>
      <c r="I33" t="n">
        <v>238</v>
      </c>
      <c r="J33" t="n">
        <v>236</v>
      </c>
      <c r="K33" t="n">
        <v>235</v>
      </c>
      <c r="L33" t="n">
        <v>228</v>
      </c>
      <c r="M33" t="n">
        <v>224</v>
      </c>
      <c r="N33" t="n">
        <v>218</v>
      </c>
      <c r="O33" t="n">
        <v>217</v>
      </c>
      <c r="P33" t="n">
        <v>217</v>
      </c>
    </row>
    <row r="34">
      <c r="A34" s="5" t="inlineStr">
        <is>
          <t>Ergebnis je Aktie (brutto)</t>
        </is>
      </c>
      <c r="B34" s="5" t="inlineStr">
        <is>
          <t>Earnings per share</t>
        </is>
      </c>
      <c r="C34" t="n">
        <v>0.1</v>
      </c>
      <c r="D34" t="n">
        <v>-0.31</v>
      </c>
      <c r="E34" t="n">
        <v>0.32</v>
      </c>
      <c r="F34" t="n">
        <v>0.4</v>
      </c>
      <c r="G34" t="n">
        <v>0.28</v>
      </c>
      <c r="H34" t="n">
        <v>0.34</v>
      </c>
      <c r="I34" t="n">
        <v>0.41</v>
      </c>
      <c r="J34" t="n">
        <v>0.52</v>
      </c>
      <c r="K34" t="n">
        <v>0.31</v>
      </c>
      <c r="L34" t="n">
        <v>0.52</v>
      </c>
      <c r="M34" t="n">
        <v>0.23</v>
      </c>
      <c r="N34" t="n">
        <v>-0.27</v>
      </c>
      <c r="O34" t="n">
        <v>0.35</v>
      </c>
      <c r="P34" t="n">
        <v>0.35</v>
      </c>
    </row>
    <row r="35">
      <c r="A35" s="5" t="inlineStr">
        <is>
          <t>Ergebnis je Aktie (unverwässert)</t>
        </is>
      </c>
      <c r="B35" s="5" t="inlineStr">
        <is>
          <t>Basic Earnings per share</t>
        </is>
      </c>
      <c r="C35" t="n">
        <v>0.11</v>
      </c>
      <c r="D35" t="n">
        <v>0.29</v>
      </c>
      <c r="E35" t="n">
        <v>0.3</v>
      </c>
      <c r="F35" t="n">
        <v>0.19</v>
      </c>
      <c r="G35" t="n">
        <v>0.6899999999999999</v>
      </c>
      <c r="H35" t="n">
        <v>0.45</v>
      </c>
      <c r="I35" t="n">
        <v>0.24</v>
      </c>
      <c r="J35" t="n">
        <v>0.36</v>
      </c>
      <c r="K35" t="n">
        <v>0.15</v>
      </c>
      <c r="L35" t="n">
        <v>0.22</v>
      </c>
      <c r="M35" t="n">
        <v>0.12</v>
      </c>
      <c r="N35" t="n">
        <v>0.07000000000000001</v>
      </c>
      <c r="O35" t="n">
        <v>0.26</v>
      </c>
      <c r="P35" t="n">
        <v>0.26</v>
      </c>
    </row>
    <row r="36">
      <c r="A36" s="5" t="inlineStr">
        <is>
          <t>Ergebnis je Aktie (verwässert)</t>
        </is>
      </c>
      <c r="B36" s="5" t="inlineStr">
        <is>
          <t>Diluted Earnings per share</t>
        </is>
      </c>
      <c r="C36" t="n">
        <v>0.11</v>
      </c>
      <c r="D36" t="n">
        <v>0.29</v>
      </c>
      <c r="E36" t="n">
        <v>0.3</v>
      </c>
      <c r="F36" t="n">
        <v>0.19</v>
      </c>
      <c r="G36" t="n">
        <v>0.6899999999999999</v>
      </c>
      <c r="H36" t="n">
        <v>0.45</v>
      </c>
      <c r="I36" t="n">
        <v>0.24</v>
      </c>
      <c r="J36" t="n">
        <v>0.36</v>
      </c>
      <c r="K36" t="n">
        <v>0.15</v>
      </c>
      <c r="L36" t="n">
        <v>0.22</v>
      </c>
      <c r="M36" t="n">
        <v>0.12</v>
      </c>
      <c r="N36" t="n">
        <v>0.06</v>
      </c>
      <c r="O36" t="n">
        <v>0.25</v>
      </c>
      <c r="P36" t="n">
        <v>0.25</v>
      </c>
    </row>
    <row r="37">
      <c r="A37" s="5" t="inlineStr">
        <is>
          <t>Dividende je Aktie</t>
        </is>
      </c>
      <c r="B37" s="5" t="inlineStr">
        <is>
          <t>Dividend per share</t>
        </is>
      </c>
      <c r="C37" t="n">
        <v>0.22</v>
      </c>
      <c r="D37" t="n">
        <v>0.22</v>
      </c>
      <c r="E37" t="n">
        <v>0.21</v>
      </c>
      <c r="F37" t="n">
        <v>0.2</v>
      </c>
      <c r="G37" t="n">
        <v>0.18</v>
      </c>
      <c r="H37" t="n">
        <v>0.21</v>
      </c>
      <c r="I37" t="n">
        <v>0.2</v>
      </c>
      <c r="J37" t="n">
        <v>0.34</v>
      </c>
      <c r="K37" t="n">
        <v>0.18</v>
      </c>
      <c r="L37" t="n">
        <v>0.15</v>
      </c>
      <c r="M37" t="n">
        <v>0.14</v>
      </c>
      <c r="N37" t="n">
        <v>0.14</v>
      </c>
      <c r="O37" t="n">
        <v>0.14</v>
      </c>
      <c r="P37" t="n">
        <v>0.14</v>
      </c>
    </row>
    <row r="38">
      <c r="A38" s="5" t="inlineStr">
        <is>
          <t>Dividendenausschüttung in Mio</t>
        </is>
      </c>
      <c r="B38" s="5" t="inlineStr">
        <is>
          <t>Dividend Payment in M</t>
        </is>
      </c>
      <c r="C38" t="n">
        <v>518</v>
      </c>
      <c r="D38" t="n">
        <v>634</v>
      </c>
      <c r="E38" t="n">
        <v>469</v>
      </c>
      <c r="F38" t="n">
        <v>370</v>
      </c>
      <c r="G38" t="n">
        <v>343</v>
      </c>
      <c r="H38" t="n">
        <v>386</v>
      </c>
      <c r="I38" t="n">
        <v>375</v>
      </c>
      <c r="J38" t="n">
        <v>656</v>
      </c>
      <c r="K38" t="n">
        <v>331</v>
      </c>
      <c r="L38" t="inlineStr">
        <is>
          <t>-</t>
        </is>
      </c>
      <c r="M38" t="inlineStr">
        <is>
          <t>-</t>
        </is>
      </c>
      <c r="N38" t="inlineStr">
        <is>
          <t>-</t>
        </is>
      </c>
      <c r="O38" t="inlineStr">
        <is>
          <t>-</t>
        </is>
      </c>
      <c r="P38" t="inlineStr">
        <is>
          <t>-</t>
        </is>
      </c>
    </row>
    <row r="39">
      <c r="A39" s="5" t="inlineStr">
        <is>
          <t>Ertrag</t>
        </is>
      </c>
      <c r="B39" s="5" t="inlineStr">
        <is>
          <t>Income</t>
        </is>
      </c>
      <c r="C39" t="n">
        <v>1.71</v>
      </c>
      <c r="D39" t="n">
        <v>0.84</v>
      </c>
      <c r="E39" t="n">
        <v>5.7</v>
      </c>
      <c r="F39" t="n">
        <v>9.460000000000001</v>
      </c>
      <c r="G39" t="n">
        <v>4.51</v>
      </c>
      <c r="H39" t="n">
        <v>8.470000000000001</v>
      </c>
      <c r="I39" t="n">
        <v>10.57</v>
      </c>
      <c r="J39" t="n">
        <v>9.94</v>
      </c>
      <c r="K39" t="n">
        <v>4.72</v>
      </c>
      <c r="L39" t="n">
        <v>9.94</v>
      </c>
      <c r="M39" t="n">
        <v>9.529999999999999</v>
      </c>
      <c r="N39" t="n">
        <v>8.75</v>
      </c>
      <c r="O39" t="n">
        <v>5.69</v>
      </c>
      <c r="P39" t="n">
        <v>5.69</v>
      </c>
    </row>
    <row r="40">
      <c r="A40" s="5" t="inlineStr">
        <is>
          <t>Buchwert je Aktie</t>
        </is>
      </c>
      <c r="B40" s="5" t="inlineStr">
        <is>
          <t>Book value per share</t>
        </is>
      </c>
      <c r="C40" t="n">
        <v>2.81</v>
      </c>
      <c r="D40" t="n">
        <v>2.94</v>
      </c>
      <c r="E40" t="n">
        <v>2.89</v>
      </c>
      <c r="F40" t="n">
        <v>2.2</v>
      </c>
      <c r="G40" t="n">
        <v>2.03</v>
      </c>
      <c r="H40" t="n">
        <v>2.38</v>
      </c>
      <c r="I40" t="n">
        <v>2.17</v>
      </c>
      <c r="J40" t="n">
        <v>2.26</v>
      </c>
      <c r="K40" t="n">
        <v>2.06</v>
      </c>
      <c r="L40" t="n">
        <v>2.09</v>
      </c>
      <c r="M40" t="n">
        <v>1.89</v>
      </c>
      <c r="N40" t="n">
        <v>1.91</v>
      </c>
      <c r="O40" t="n">
        <v>1.85</v>
      </c>
      <c r="P40" t="n">
        <v>1.85</v>
      </c>
    </row>
    <row r="41">
      <c r="A41" s="5" t="inlineStr">
        <is>
          <t>Cashflow je Aktie</t>
        </is>
      </c>
      <c r="B41" s="5" t="inlineStr">
        <is>
          <t>Cashflow per share</t>
        </is>
      </c>
      <c r="C41" t="n">
        <v>0.09</v>
      </c>
      <c r="D41" t="n">
        <v>0.33</v>
      </c>
      <c r="E41" t="n">
        <v>0.74</v>
      </c>
      <c r="F41" t="n">
        <v>0.37</v>
      </c>
      <c r="G41" t="n">
        <v>-1.15</v>
      </c>
      <c r="H41" t="n">
        <v>-0.64</v>
      </c>
      <c r="I41" t="n">
        <v>-1.18</v>
      </c>
      <c r="J41" t="n">
        <v>-1.15</v>
      </c>
      <c r="K41" t="n">
        <v>1.24</v>
      </c>
      <c r="L41" t="n">
        <v>-1.23</v>
      </c>
      <c r="M41" t="n">
        <v>-0.9399999999999999</v>
      </c>
      <c r="N41" t="n">
        <v>1.29</v>
      </c>
      <c r="O41" t="n">
        <v>1.59</v>
      </c>
      <c r="P41" t="n">
        <v>1.59</v>
      </c>
    </row>
    <row r="42">
      <c r="A42" s="5" t="inlineStr">
        <is>
          <t>Bilanzsumme je Aktie</t>
        </is>
      </c>
      <c r="B42" s="5" t="inlineStr">
        <is>
          <t>Total assets per share</t>
        </is>
      </c>
      <c r="C42" t="n">
        <v>4.88</v>
      </c>
      <c r="D42" t="n">
        <v>4.95</v>
      </c>
      <c r="E42" t="n">
        <v>66.5</v>
      </c>
      <c r="F42" t="n">
        <v>96.26000000000001</v>
      </c>
      <c r="G42" t="n">
        <v>89.70999999999999</v>
      </c>
      <c r="H42" t="n">
        <v>103.92</v>
      </c>
      <c r="I42" t="n">
        <v>94.94</v>
      </c>
      <c r="J42" t="n">
        <v>90.23999999999999</v>
      </c>
      <c r="K42" t="n">
        <v>83.15000000000001</v>
      </c>
      <c r="L42" t="n">
        <v>82.51000000000001</v>
      </c>
      <c r="M42" t="n">
        <v>80.13</v>
      </c>
      <c r="N42" t="n">
        <v>76.88</v>
      </c>
      <c r="O42" t="n">
        <v>80.94</v>
      </c>
      <c r="P42" t="n">
        <v>80.94</v>
      </c>
    </row>
    <row r="43">
      <c r="A43" s="5" t="inlineStr">
        <is>
          <t>Personal am Ende des Jahres</t>
        </is>
      </c>
      <c r="B43" s="5" t="inlineStr">
        <is>
          <t>Staff at the end of year</t>
        </is>
      </c>
      <c r="C43" t="n">
        <v>6268</v>
      </c>
      <c r="D43" t="n">
        <v>8319</v>
      </c>
      <c r="E43" t="n">
        <v>7768</v>
      </c>
      <c r="F43" t="n">
        <v>6302</v>
      </c>
      <c r="G43" t="n">
        <v>6431</v>
      </c>
      <c r="H43" t="n">
        <v>8335</v>
      </c>
      <c r="I43" t="n">
        <v>8224</v>
      </c>
      <c r="J43" t="n">
        <v>8458</v>
      </c>
      <c r="K43" t="n">
        <v>9103</v>
      </c>
      <c r="L43" t="n">
        <v>8708</v>
      </c>
      <c r="M43" t="n">
        <v>9752</v>
      </c>
      <c r="N43" t="n">
        <v>9959</v>
      </c>
      <c r="O43" t="n">
        <v>9998</v>
      </c>
      <c r="P43" t="n">
        <v>9998</v>
      </c>
    </row>
    <row r="44">
      <c r="A44" s="5" t="inlineStr">
        <is>
          <t>Personalaufwand in Mio. GBP</t>
        </is>
      </c>
      <c r="B44" s="5" t="inlineStr"/>
      <c r="C44" t="n">
        <v>646</v>
      </c>
      <c r="D44" t="n">
        <v>772</v>
      </c>
      <c r="E44" t="n">
        <v>781</v>
      </c>
      <c r="F44" t="n">
        <v>596</v>
      </c>
      <c r="G44" t="n">
        <v>651</v>
      </c>
      <c r="H44" t="n">
        <v>720</v>
      </c>
      <c r="I44" t="n">
        <v>679</v>
      </c>
      <c r="J44" t="n">
        <v>612</v>
      </c>
      <c r="K44" t="n">
        <v>569</v>
      </c>
      <c r="L44" t="n">
        <v>586</v>
      </c>
      <c r="M44" t="n">
        <v>599</v>
      </c>
      <c r="N44" t="n">
        <v>606</v>
      </c>
      <c r="O44" t="n">
        <v>566</v>
      </c>
      <c r="P44" t="n">
        <v>566</v>
      </c>
    </row>
    <row r="45">
      <c r="A45" s="5" t="inlineStr">
        <is>
          <t>Aufwand je Mitarbeiter in GBP</t>
        </is>
      </c>
      <c r="B45" s="5" t="inlineStr"/>
      <c r="C45" t="n">
        <v>103063</v>
      </c>
      <c r="D45" t="n">
        <v>92800</v>
      </c>
      <c r="E45" t="n">
        <v>100541</v>
      </c>
      <c r="F45" t="n">
        <v>94573</v>
      </c>
      <c r="G45" t="n">
        <v>101228</v>
      </c>
      <c r="H45" t="n">
        <v>86383</v>
      </c>
      <c r="I45" t="n">
        <v>82563</v>
      </c>
      <c r="J45" t="n">
        <v>72358</v>
      </c>
      <c r="K45" t="n">
        <v>62507</v>
      </c>
      <c r="L45" t="n">
        <v>67294</v>
      </c>
      <c r="M45" t="n">
        <v>61423</v>
      </c>
      <c r="N45" t="n">
        <v>60849</v>
      </c>
      <c r="O45" t="n">
        <v>56611</v>
      </c>
      <c r="P45" t="n">
        <v>56611</v>
      </c>
    </row>
    <row r="46">
      <c r="A46" s="5" t="inlineStr">
        <is>
          <t>Ertrag je Mitarbeiter in GBP</t>
        </is>
      </c>
      <c r="B46" s="5" t="inlineStr"/>
      <c r="C46" t="n">
        <v>637045</v>
      </c>
      <c r="D46" t="n">
        <v>256161</v>
      </c>
      <c r="E46" t="n">
        <v>2190000</v>
      </c>
      <c r="F46" t="n">
        <v>2970000</v>
      </c>
      <c r="G46" t="n">
        <v>1380000</v>
      </c>
      <c r="H46" t="n">
        <v>1990000</v>
      </c>
      <c r="I46" t="n">
        <v>2500000</v>
      </c>
      <c r="J46" t="n">
        <v>2270000</v>
      </c>
      <c r="K46" t="n">
        <v>998132</v>
      </c>
      <c r="L46" t="n">
        <v>2130000</v>
      </c>
      <c r="M46" t="n">
        <v>1790000</v>
      </c>
      <c r="N46" t="n">
        <v>1570000</v>
      </c>
      <c r="O46" t="n">
        <v>1010000</v>
      </c>
      <c r="P46" t="n">
        <v>1010000</v>
      </c>
    </row>
    <row r="47">
      <c r="A47" s="5" t="inlineStr">
        <is>
          <t>Bruttoergebnis je Mitarbeiter in GBP</t>
        </is>
      </c>
      <c r="B47" s="5" t="inlineStr"/>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row>
    <row r="48">
      <c r="A48" s="5" t="inlineStr">
        <is>
          <t>Gewinn je Mitarbeiter in GBP</t>
        </is>
      </c>
      <c r="B48" s="5" t="inlineStr"/>
      <c r="C48" t="n">
        <v>42438</v>
      </c>
      <c r="D48" t="n">
        <v>99772</v>
      </c>
      <c r="E48" t="n">
        <v>89985</v>
      </c>
      <c r="F48" t="n">
        <v>58394</v>
      </c>
      <c r="G48" t="n">
        <v>221272</v>
      </c>
      <c r="H48" t="n">
        <v>60348</v>
      </c>
      <c r="I48" t="n">
        <v>56663</v>
      </c>
      <c r="J48" t="n">
        <v>82525</v>
      </c>
      <c r="K48" t="n">
        <v>32736</v>
      </c>
      <c r="L48" t="n">
        <v>49610</v>
      </c>
      <c r="M48" t="n">
        <v>21842</v>
      </c>
      <c r="N48" t="n">
        <v>10041</v>
      </c>
      <c r="O48" t="n">
        <v>46509</v>
      </c>
      <c r="P48" t="n">
        <v>46509</v>
      </c>
    </row>
    <row r="49">
      <c r="A49" s="5" t="inlineStr">
        <is>
          <t>KGV (Kurs/Gewinn)</t>
        </is>
      </c>
      <c r="B49" s="5" t="inlineStr">
        <is>
          <t>PE (price/earnings)</t>
        </is>
      </c>
      <c r="C49" t="n">
        <v>29.3</v>
      </c>
      <c r="D49" t="n">
        <v>8.800000000000001</v>
      </c>
      <c r="E49" t="n">
        <v>13</v>
      </c>
      <c r="F49" t="n">
        <v>19.3</v>
      </c>
      <c r="G49" t="n">
        <v>5.7</v>
      </c>
      <c r="H49" t="n">
        <v>10.8</v>
      </c>
      <c r="I49" t="n">
        <v>18.3</v>
      </c>
      <c r="J49" t="n">
        <v>11.3</v>
      </c>
      <c r="K49" t="n">
        <v>16.8</v>
      </c>
      <c r="L49" t="n">
        <v>12</v>
      </c>
      <c r="M49" t="n">
        <v>22.1</v>
      </c>
      <c r="N49" t="n">
        <v>35.1</v>
      </c>
      <c r="O49" t="n">
        <v>11.9</v>
      </c>
      <c r="P49" t="n">
        <v>11.9</v>
      </c>
    </row>
    <row r="50">
      <c r="A50" s="5" t="inlineStr">
        <is>
          <t>KUV (Kurs/Umsatz)</t>
        </is>
      </c>
      <c r="B50" s="5" t="inlineStr">
        <is>
          <t>PS (price/sales)</t>
        </is>
      </c>
      <c r="C50" t="n">
        <v>1.92</v>
      </c>
      <c r="D50" t="n">
        <v>3.05</v>
      </c>
      <c r="E50" t="n">
        <v>0.68</v>
      </c>
      <c r="F50" t="n">
        <v>0.38</v>
      </c>
      <c r="G50" t="n">
        <v>0.86</v>
      </c>
      <c r="H50" t="n">
        <v>0.58</v>
      </c>
      <c r="I50" t="n">
        <v>0.42</v>
      </c>
      <c r="J50" t="n">
        <v>0.41</v>
      </c>
      <c r="K50" t="n">
        <v>0.53</v>
      </c>
      <c r="L50" t="n">
        <v>0.27</v>
      </c>
      <c r="M50" t="n">
        <v>0.28</v>
      </c>
      <c r="N50" t="n">
        <v>0.28</v>
      </c>
      <c r="O50" t="n">
        <v>0.54</v>
      </c>
      <c r="P50" t="n">
        <v>0.54</v>
      </c>
    </row>
    <row r="51">
      <c r="A51" s="5" t="inlineStr">
        <is>
          <t>KBV (Kurs/Buchwert)</t>
        </is>
      </c>
      <c r="B51" s="5" t="inlineStr">
        <is>
          <t>PB (price/book value)</t>
        </is>
      </c>
      <c r="C51" t="n">
        <v>1.17</v>
      </c>
      <c r="D51" t="n">
        <v>0.87</v>
      </c>
      <c r="E51" t="n">
        <v>1.34</v>
      </c>
      <c r="F51" t="n">
        <v>1.64</v>
      </c>
      <c r="G51" t="n">
        <v>1.92</v>
      </c>
      <c r="H51" t="n">
        <v>2.05</v>
      </c>
      <c r="I51" t="n">
        <v>2.02</v>
      </c>
      <c r="J51" t="n">
        <v>1.8</v>
      </c>
      <c r="K51" t="n">
        <v>1.23</v>
      </c>
      <c r="L51" t="n">
        <v>1.26</v>
      </c>
      <c r="M51" t="n">
        <v>1.4</v>
      </c>
      <c r="N51" t="n">
        <v>1.29</v>
      </c>
      <c r="O51" t="n">
        <v>1.67</v>
      </c>
      <c r="P51" t="n">
        <v>1.67</v>
      </c>
    </row>
    <row r="52">
      <c r="A52" s="5" t="inlineStr">
        <is>
          <t>KCV (Kurs/Cashflow)</t>
        </is>
      </c>
      <c r="B52" s="5" t="inlineStr">
        <is>
          <t>PC (price/cashflow)</t>
        </is>
      </c>
      <c r="C52" t="n">
        <v>38.16</v>
      </c>
      <c r="D52" t="n">
        <v>7.87</v>
      </c>
      <c r="E52" t="n">
        <v>5.24</v>
      </c>
      <c r="F52" t="n">
        <v>9.710000000000001</v>
      </c>
      <c r="G52" t="n">
        <v>-3.39</v>
      </c>
      <c r="H52" t="n">
        <v>-7.58</v>
      </c>
      <c r="I52" t="n">
        <v>-3.74</v>
      </c>
      <c r="J52" t="n">
        <v>-3.52</v>
      </c>
      <c r="K52" t="n">
        <v>2.03</v>
      </c>
      <c r="L52" t="n">
        <v>-2.14</v>
      </c>
      <c r="M52" t="n">
        <v>-2.83</v>
      </c>
      <c r="N52" t="n">
        <v>1.9</v>
      </c>
      <c r="O52" t="n">
        <v>1.94</v>
      </c>
      <c r="P52" t="n">
        <v>1.94</v>
      </c>
    </row>
    <row r="53">
      <c r="A53" s="5" t="inlineStr">
        <is>
          <t>Dividendenrendite in %</t>
        </is>
      </c>
      <c r="B53" s="5" t="inlineStr">
        <is>
          <t>Dividend Yield in %</t>
        </is>
      </c>
      <c r="C53" t="n">
        <v>6.59</v>
      </c>
      <c r="D53" t="n">
        <v>8.4</v>
      </c>
      <c r="E53" t="n">
        <v>5.52</v>
      </c>
      <c r="F53" t="n">
        <v>5.49</v>
      </c>
      <c r="G53" t="n">
        <v>4.62</v>
      </c>
      <c r="H53" t="n">
        <v>4.3</v>
      </c>
      <c r="I53" t="n">
        <v>4.55</v>
      </c>
      <c r="J53" t="n">
        <v>8.369999999999999</v>
      </c>
      <c r="K53" t="n">
        <v>7.14</v>
      </c>
      <c r="L53" t="n">
        <v>5.68</v>
      </c>
      <c r="M53" t="n">
        <v>5.28</v>
      </c>
      <c r="N53" t="n">
        <v>5.69</v>
      </c>
      <c r="O53" t="n">
        <v>4.53</v>
      </c>
      <c r="P53" t="n">
        <v>4.53</v>
      </c>
    </row>
    <row r="54">
      <c r="A54" s="5" t="inlineStr">
        <is>
          <t>Gewinnrendite in %</t>
        </is>
      </c>
      <c r="B54" s="5" t="inlineStr">
        <is>
          <t>Return on profit in %</t>
        </is>
      </c>
      <c r="C54" t="n">
        <v>3.4</v>
      </c>
      <c r="D54" t="n">
        <v>11.3</v>
      </c>
      <c r="E54" t="n">
        <v>7.7</v>
      </c>
      <c r="F54" t="n">
        <v>5.2</v>
      </c>
      <c r="G54" t="n">
        <v>17.7</v>
      </c>
      <c r="H54" t="n">
        <v>9.199999999999999</v>
      </c>
      <c r="I54" t="n">
        <v>5.5</v>
      </c>
      <c r="J54" t="n">
        <v>8.9</v>
      </c>
      <c r="K54" t="n">
        <v>6</v>
      </c>
      <c r="L54" t="n">
        <v>8.300000000000001</v>
      </c>
      <c r="M54" t="n">
        <v>4.5</v>
      </c>
      <c r="N54" t="n">
        <v>2.8</v>
      </c>
      <c r="O54" t="n">
        <v>8.4</v>
      </c>
      <c r="P54" t="n">
        <v>8.4</v>
      </c>
    </row>
    <row r="55">
      <c r="A55" s="5" t="inlineStr">
        <is>
          <t>Eigenkapitalrendite in %</t>
        </is>
      </c>
      <c r="B55" s="5" t="inlineStr">
        <is>
          <t>Return on Equity in %</t>
        </is>
      </c>
      <c r="C55" t="n">
        <v>4.05</v>
      </c>
      <c r="D55" t="n">
        <v>11.16</v>
      </c>
      <c r="E55" t="n">
        <v>8.119999999999999</v>
      </c>
      <c r="F55" t="n">
        <v>8.470000000000001</v>
      </c>
      <c r="G55" t="n">
        <v>35.56</v>
      </c>
      <c r="H55" t="n">
        <v>10.77</v>
      </c>
      <c r="I55" t="n">
        <v>11.02</v>
      </c>
      <c r="J55" t="n">
        <v>16.03</v>
      </c>
      <c r="K55" t="n">
        <v>7.52</v>
      </c>
      <c r="L55" t="n">
        <v>11.07</v>
      </c>
      <c r="M55" t="n">
        <v>6.16</v>
      </c>
      <c r="N55" t="n">
        <v>2.94</v>
      </c>
      <c r="O55" t="n">
        <v>14.17</v>
      </c>
      <c r="P55" t="n">
        <v>14.17</v>
      </c>
    </row>
    <row r="56">
      <c r="A56" s="5" t="inlineStr">
        <is>
          <t>Umsatzrendite in %</t>
        </is>
      </c>
      <c r="B56" s="5" t="inlineStr">
        <is>
          <t>Return on sales in %</t>
        </is>
      </c>
      <c r="C56" t="n">
        <v>6.66</v>
      </c>
      <c r="D56" t="n">
        <v>38.95</v>
      </c>
      <c r="E56" t="n">
        <v>4.12</v>
      </c>
      <c r="F56" t="n">
        <v>1.96</v>
      </c>
      <c r="G56" t="n">
        <v>16</v>
      </c>
      <c r="H56" t="n">
        <v>3.03</v>
      </c>
      <c r="I56" t="n">
        <v>2.27</v>
      </c>
      <c r="J56" t="n">
        <v>3.64</v>
      </c>
      <c r="K56" t="n">
        <v>3.28</v>
      </c>
      <c r="L56" t="n">
        <v>2.33</v>
      </c>
      <c r="M56" t="n">
        <v>1.22</v>
      </c>
      <c r="N56" t="n">
        <v>0.64</v>
      </c>
      <c r="O56" t="n">
        <v>4.6</v>
      </c>
      <c r="P56" t="n">
        <v>4.6</v>
      </c>
    </row>
    <row r="57">
      <c r="A57" s="5" t="inlineStr">
        <is>
          <t>Gesamtkapitalrendite in %</t>
        </is>
      </c>
      <c r="B57" s="5" t="inlineStr">
        <is>
          <t>Total Return on Investment in %</t>
        </is>
      </c>
      <c r="C57" t="n">
        <v>2.33</v>
      </c>
      <c r="D57" t="n">
        <v>6.63</v>
      </c>
      <c r="E57" t="n">
        <v>0.35</v>
      </c>
      <c r="F57" t="n">
        <v>0.19</v>
      </c>
      <c r="G57" t="n">
        <v>0.8100000000000001</v>
      </c>
      <c r="H57" t="n">
        <v>0.25</v>
      </c>
      <c r="I57" t="n">
        <v>0.25</v>
      </c>
      <c r="J57" t="n">
        <v>0.4</v>
      </c>
      <c r="K57" t="n">
        <v>0.19</v>
      </c>
      <c r="L57" t="n">
        <v>0.28</v>
      </c>
      <c r="M57" t="n">
        <v>0.15</v>
      </c>
      <c r="N57" t="n">
        <v>0.07000000000000001</v>
      </c>
      <c r="O57" t="n">
        <v>0.32</v>
      </c>
      <c r="P57" t="n">
        <v>0.32</v>
      </c>
    </row>
    <row r="58">
      <c r="A58" s="5" t="inlineStr">
        <is>
          <t>Return on Investment in %</t>
        </is>
      </c>
      <c r="B58" s="5" t="inlineStr">
        <is>
          <t>Return on Investment in %</t>
        </is>
      </c>
      <c r="C58" t="n">
        <v>2.33</v>
      </c>
      <c r="D58" t="n">
        <v>6.63</v>
      </c>
      <c r="E58" t="n">
        <v>0.35</v>
      </c>
      <c r="F58" t="n">
        <v>0.19</v>
      </c>
      <c r="G58" t="n">
        <v>0.8100000000000001</v>
      </c>
      <c r="H58" t="n">
        <v>0.25</v>
      </c>
      <c r="I58" t="n">
        <v>0.25</v>
      </c>
      <c r="J58" t="n">
        <v>0.4</v>
      </c>
      <c r="K58" t="n">
        <v>0.19</v>
      </c>
      <c r="L58" t="n">
        <v>0.28</v>
      </c>
      <c r="M58" t="n">
        <v>0.15</v>
      </c>
      <c r="N58" t="n">
        <v>0.07000000000000001</v>
      </c>
      <c r="O58" t="n">
        <v>0.32</v>
      </c>
      <c r="P58" t="n">
        <v>0.32</v>
      </c>
    </row>
    <row r="59">
      <c r="A59" s="5" t="inlineStr">
        <is>
          <t>Eigenkapitalquote in %</t>
        </is>
      </c>
      <c r="B59" s="5" t="inlineStr">
        <is>
          <t>Equity Ratio in %</t>
        </is>
      </c>
      <c r="C59" t="n">
        <v>57.47</v>
      </c>
      <c r="D59" t="n">
        <v>59.42</v>
      </c>
      <c r="E59" t="n">
        <v>4.34</v>
      </c>
      <c r="F59" t="n">
        <v>2.28</v>
      </c>
      <c r="G59" t="n">
        <v>2.26</v>
      </c>
      <c r="H59" t="n">
        <v>2.29</v>
      </c>
      <c r="I59" t="n">
        <v>2.29</v>
      </c>
      <c r="J59" t="n">
        <v>2.5</v>
      </c>
      <c r="K59" t="n">
        <v>2.47</v>
      </c>
      <c r="L59" t="n">
        <v>2.53</v>
      </c>
      <c r="M59" t="n">
        <v>2.36</v>
      </c>
      <c r="N59" t="n">
        <v>2.49</v>
      </c>
      <c r="O59" t="n">
        <v>2.28</v>
      </c>
      <c r="P59" t="n">
        <v>2.28</v>
      </c>
    </row>
    <row r="60">
      <c r="A60" s="5" t="inlineStr">
        <is>
          <t>Fremdkapitalquote in %</t>
        </is>
      </c>
      <c r="B60" s="5" t="inlineStr">
        <is>
          <t>Debt Ratio in %</t>
        </is>
      </c>
      <c r="C60" t="n">
        <v>42.53</v>
      </c>
      <c r="D60" t="n">
        <v>40.58</v>
      </c>
      <c r="E60" t="n">
        <v>95.66</v>
      </c>
      <c r="F60" t="n">
        <v>97.72</v>
      </c>
      <c r="G60" t="n">
        <v>97.73999999999999</v>
      </c>
      <c r="H60" t="n">
        <v>97.70999999999999</v>
      </c>
      <c r="I60" t="n">
        <v>97.70999999999999</v>
      </c>
      <c r="J60" t="n">
        <v>97.5</v>
      </c>
      <c r="K60" t="n">
        <v>97.53</v>
      </c>
      <c r="L60" t="n">
        <v>97.47</v>
      </c>
      <c r="M60" t="n">
        <v>97.64</v>
      </c>
      <c r="N60" t="n">
        <v>97.51000000000001</v>
      </c>
      <c r="O60" t="n">
        <v>97.72</v>
      </c>
      <c r="P60" t="n">
        <v>97.72</v>
      </c>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c r="B66" s="5" t="inlineStr"/>
    </row>
    <row r="67">
      <c r="A67" s="5" t="inlineStr">
        <is>
          <t>Gesamtkapitalrentabilität</t>
        </is>
      </c>
      <c r="B67" s="5" t="inlineStr">
        <is>
          <t>ROA Return on Assets in %</t>
        </is>
      </c>
      <c r="C67" t="n">
        <v>2.33</v>
      </c>
      <c r="D67" t="n">
        <v>6.63</v>
      </c>
      <c r="E67" t="n">
        <v>0.35</v>
      </c>
      <c r="F67" t="n">
        <v>0.19</v>
      </c>
      <c r="G67" t="n">
        <v>0.8100000000000001</v>
      </c>
      <c r="H67" t="n">
        <v>0.25</v>
      </c>
      <c r="I67" t="n">
        <v>0.25</v>
      </c>
      <c r="J67" t="n">
        <v>0.4</v>
      </c>
      <c r="K67" t="n">
        <v>0.19</v>
      </c>
      <c r="L67" t="n">
        <v>0.28</v>
      </c>
      <c r="M67" t="n">
        <v>0.15</v>
      </c>
      <c r="N67" t="n">
        <v>0.07000000000000001</v>
      </c>
      <c r="O67" t="n">
        <v>0.32</v>
      </c>
    </row>
    <row r="68">
      <c r="A68" s="5" t="inlineStr">
        <is>
          <t>Ertrag des eingesetzten Kapitals</t>
        </is>
      </c>
      <c r="B68" s="5" t="inlineStr">
        <is>
          <t>ROCE Return on Cap. Empl. in %</t>
        </is>
      </c>
      <c r="C68" t="n">
        <v>2.58</v>
      </c>
      <c r="D68" t="n">
        <v>-7.5</v>
      </c>
      <c r="E68" t="n">
        <v>0.49</v>
      </c>
      <c r="F68" t="n">
        <v>0.42</v>
      </c>
      <c r="G68" t="n">
        <v>0.39</v>
      </c>
      <c r="H68" t="n">
        <v>0.4</v>
      </c>
      <c r="I68" t="n">
        <v>0.51</v>
      </c>
      <c r="J68" t="n">
        <v>0.65</v>
      </c>
      <c r="K68" t="n">
        <v>0.48</v>
      </c>
      <c r="L68" t="n">
        <v>0.73</v>
      </c>
      <c r="M68" t="n">
        <v>0.37</v>
      </c>
      <c r="N68" t="n">
        <v>-0.43</v>
      </c>
      <c r="O68" t="n">
        <v>0.31</v>
      </c>
    </row>
    <row r="69">
      <c r="A69" s="5" t="inlineStr"/>
      <c r="B69" s="5" t="inlineStr"/>
    </row>
    <row r="70">
      <c r="A70" s="5" t="inlineStr"/>
      <c r="B70" s="5" t="inlineStr"/>
    </row>
    <row r="71">
      <c r="A71" s="5" t="inlineStr">
        <is>
          <t>Operativer Cashflow</t>
        </is>
      </c>
      <c r="B71" s="5" t="inlineStr">
        <is>
          <t>Operating Cashflow in M</t>
        </is>
      </c>
      <c r="C71" t="n">
        <v>89256.23999999999</v>
      </c>
      <c r="D71" t="n">
        <v>19903.23</v>
      </c>
      <c r="E71" t="n">
        <v>15609.96</v>
      </c>
      <c r="F71" t="n">
        <v>19216.09</v>
      </c>
      <c r="G71" t="n">
        <v>-6678.3</v>
      </c>
      <c r="H71" t="n">
        <v>-14849.22</v>
      </c>
      <c r="I71" t="n">
        <v>-7274.3</v>
      </c>
      <c r="J71" t="n">
        <v>-6790.08</v>
      </c>
      <c r="K71" t="n">
        <v>3909.78</v>
      </c>
      <c r="L71" t="n">
        <v>-3997.52</v>
      </c>
      <c r="M71" t="n">
        <v>-5178.900000000001</v>
      </c>
      <c r="N71" t="n">
        <v>3385.8</v>
      </c>
      <c r="O71" t="n">
        <v>3451.26</v>
      </c>
    </row>
    <row r="72">
      <c r="A72" s="5" t="inlineStr">
        <is>
          <t>Aktienrückkauf</t>
        </is>
      </c>
      <c r="B72" s="5" t="inlineStr">
        <is>
          <t>Share Buyback in M</t>
        </is>
      </c>
      <c r="C72" t="n">
        <v>190</v>
      </c>
      <c r="D72" t="n">
        <v>450</v>
      </c>
      <c r="E72" t="n">
        <v>-1000</v>
      </c>
      <c r="F72" t="n">
        <v>-9</v>
      </c>
      <c r="G72" t="n">
        <v>-11</v>
      </c>
      <c r="H72" t="n">
        <v>-14</v>
      </c>
      <c r="I72" t="n">
        <v>-16</v>
      </c>
      <c r="J72" t="n">
        <v>-3</v>
      </c>
      <c r="K72" t="n">
        <v>-58</v>
      </c>
      <c r="L72" t="n">
        <v>-38</v>
      </c>
      <c r="M72" t="n">
        <v>-48</v>
      </c>
      <c r="N72" t="n">
        <v>-3</v>
      </c>
      <c r="O72" t="n">
        <v>0</v>
      </c>
    </row>
    <row r="73">
      <c r="A73" s="5" t="inlineStr"/>
      <c r="B73" s="5" t="inlineStr"/>
    </row>
    <row r="74">
      <c r="A74" s="5" t="inlineStr"/>
      <c r="B74" s="5" t="inlineStr"/>
    </row>
    <row r="75">
      <c r="A75" s="5" t="inlineStr"/>
      <c r="B75" s="5" t="inlineStr"/>
    </row>
    <row r="76">
      <c r="A76" s="5" t="inlineStr"/>
      <c r="B76" s="5" t="inlineStr"/>
    </row>
    <row r="77">
      <c r="A77" s="5" t="inlineStr">
        <is>
          <t>Gewinnwachstum 1J in %</t>
        </is>
      </c>
      <c r="B77" s="5" t="inlineStr">
        <is>
          <t>Earnings Growth 1Y in %</t>
        </is>
      </c>
      <c r="C77" t="n">
        <v>-67.95</v>
      </c>
      <c r="D77" t="n">
        <v>18.74</v>
      </c>
      <c r="E77" t="n">
        <v>89.95</v>
      </c>
      <c r="F77" t="n">
        <v>-74.14</v>
      </c>
      <c r="G77" t="n">
        <v>182.9</v>
      </c>
      <c r="H77" t="n">
        <v>7.94</v>
      </c>
      <c r="I77" t="n">
        <v>-33.24</v>
      </c>
      <c r="J77" t="n">
        <v>134.23</v>
      </c>
      <c r="K77" t="n">
        <v>-31.02</v>
      </c>
      <c r="L77" t="n">
        <v>102.82</v>
      </c>
      <c r="M77" t="n">
        <v>113</v>
      </c>
      <c r="N77" t="n">
        <v>-78.48999999999999</v>
      </c>
      <c r="O77" t="inlineStr">
        <is>
          <t>-</t>
        </is>
      </c>
    </row>
    <row r="78">
      <c r="A78" s="5" t="inlineStr">
        <is>
          <t>Gewinnwachstum 3J in %</t>
        </is>
      </c>
      <c r="B78" s="5" t="inlineStr">
        <is>
          <t>Earnings Growth 3Y in %</t>
        </is>
      </c>
      <c r="C78" t="n">
        <v>13.58</v>
      </c>
      <c r="D78" t="n">
        <v>11.52</v>
      </c>
      <c r="E78" t="n">
        <v>66.23999999999999</v>
      </c>
      <c r="F78" t="n">
        <v>38.9</v>
      </c>
      <c r="G78" t="n">
        <v>52.53</v>
      </c>
      <c r="H78" t="n">
        <v>36.31</v>
      </c>
      <c r="I78" t="n">
        <v>23.32</v>
      </c>
      <c r="J78" t="n">
        <v>68.68000000000001</v>
      </c>
      <c r="K78" t="n">
        <v>61.6</v>
      </c>
      <c r="L78" t="n">
        <v>45.78</v>
      </c>
      <c r="M78" t="n">
        <v>11.5</v>
      </c>
      <c r="N78" t="inlineStr">
        <is>
          <t>-</t>
        </is>
      </c>
      <c r="O78" t="inlineStr">
        <is>
          <t>-</t>
        </is>
      </c>
    </row>
    <row r="79">
      <c r="A79" s="5" t="inlineStr">
        <is>
          <t>Gewinnwachstum 5J in %</t>
        </is>
      </c>
      <c r="B79" s="5" t="inlineStr">
        <is>
          <t>Earnings Growth 5Y in %</t>
        </is>
      </c>
      <c r="C79" t="n">
        <v>29.9</v>
      </c>
      <c r="D79" t="n">
        <v>45.08</v>
      </c>
      <c r="E79" t="n">
        <v>34.68</v>
      </c>
      <c r="F79" t="n">
        <v>43.54</v>
      </c>
      <c r="G79" t="n">
        <v>52.16</v>
      </c>
      <c r="H79" t="n">
        <v>36.15</v>
      </c>
      <c r="I79" t="n">
        <v>57.16</v>
      </c>
      <c r="J79" t="n">
        <v>48.11</v>
      </c>
      <c r="K79" t="n">
        <v>21.26</v>
      </c>
      <c r="L79" t="inlineStr">
        <is>
          <t>-</t>
        </is>
      </c>
      <c r="M79" t="inlineStr">
        <is>
          <t>-</t>
        </is>
      </c>
      <c r="N79" t="inlineStr">
        <is>
          <t>-</t>
        </is>
      </c>
      <c r="O79" t="inlineStr">
        <is>
          <t>-</t>
        </is>
      </c>
    </row>
    <row r="80">
      <c r="A80" s="5" t="inlineStr">
        <is>
          <t>Gewinnwachstum 10J in %</t>
        </is>
      </c>
      <c r="B80" s="5" t="inlineStr">
        <is>
          <t>Earnings Growth 10Y in %</t>
        </is>
      </c>
      <c r="C80" t="n">
        <v>33.02</v>
      </c>
      <c r="D80" t="n">
        <v>51.12</v>
      </c>
      <c r="E80" t="n">
        <v>41.39</v>
      </c>
      <c r="F80" t="n">
        <v>32.4</v>
      </c>
      <c r="G80" t="inlineStr">
        <is>
          <t>-</t>
        </is>
      </c>
      <c r="H80" t="inlineStr">
        <is>
          <t>-</t>
        </is>
      </c>
      <c r="I80" t="inlineStr">
        <is>
          <t>-</t>
        </is>
      </c>
      <c r="J80" t="inlineStr">
        <is>
          <t>-</t>
        </is>
      </c>
      <c r="K80" t="inlineStr">
        <is>
          <t>-</t>
        </is>
      </c>
      <c r="L80" t="inlineStr">
        <is>
          <t>-</t>
        </is>
      </c>
      <c r="M80" t="inlineStr">
        <is>
          <t>-</t>
        </is>
      </c>
      <c r="N80" t="inlineStr">
        <is>
          <t>-</t>
        </is>
      </c>
      <c r="O80" t="inlineStr">
        <is>
          <t>-</t>
        </is>
      </c>
    </row>
    <row r="81">
      <c r="A81" s="5" t="inlineStr">
        <is>
          <t>PEG Ratio</t>
        </is>
      </c>
      <c r="B81" s="5" t="inlineStr">
        <is>
          <t>KGW Kurs/Gewinn/Wachstum</t>
        </is>
      </c>
      <c r="C81" t="n">
        <v>0.98</v>
      </c>
      <c r="D81" t="n">
        <v>0.2</v>
      </c>
      <c r="E81" t="n">
        <v>0.37</v>
      </c>
      <c r="F81" t="n">
        <v>0.44</v>
      </c>
      <c r="G81" t="n">
        <v>0.11</v>
      </c>
      <c r="H81" t="n">
        <v>0.3</v>
      </c>
      <c r="I81" t="n">
        <v>0.32</v>
      </c>
      <c r="J81" t="n">
        <v>0.23</v>
      </c>
      <c r="K81" t="n">
        <v>0.79</v>
      </c>
      <c r="L81" t="inlineStr">
        <is>
          <t>-</t>
        </is>
      </c>
      <c r="M81" t="inlineStr">
        <is>
          <t>-</t>
        </is>
      </c>
      <c r="N81" t="inlineStr">
        <is>
          <t>-</t>
        </is>
      </c>
      <c r="O81" t="inlineStr">
        <is>
          <t>-</t>
        </is>
      </c>
    </row>
    <row r="82">
      <c r="A82" s="5" t="inlineStr">
        <is>
          <t>EBIT-Wachstum 1J in %</t>
        </is>
      </c>
      <c r="B82" s="5" t="inlineStr">
        <is>
          <t>EBIT Growth 1Y in %</t>
        </is>
      </c>
      <c r="C82" t="n">
        <v>-130.88</v>
      </c>
      <c r="D82" t="n">
        <v>-181.64</v>
      </c>
      <c r="E82" t="n">
        <v>22.18</v>
      </c>
      <c r="F82" t="n">
        <v>16.89</v>
      </c>
      <c r="G82" t="n">
        <v>-16.25</v>
      </c>
      <c r="H82" t="n">
        <v>-13.7</v>
      </c>
      <c r="I82" t="n">
        <v>-16.68</v>
      </c>
      <c r="J82" t="n">
        <v>47.11</v>
      </c>
      <c r="K82" t="n">
        <v>-31.23</v>
      </c>
      <c r="L82" t="n">
        <v>107.49</v>
      </c>
      <c r="M82" t="n">
        <v>-192.55</v>
      </c>
      <c r="N82" t="n">
        <v>-231.44</v>
      </c>
      <c r="O82" t="inlineStr">
        <is>
          <t>-</t>
        </is>
      </c>
    </row>
    <row r="83">
      <c r="A83" s="5" t="inlineStr">
        <is>
          <t>EBIT-Wachstum 3J in %</t>
        </is>
      </c>
      <c r="B83" s="5" t="inlineStr">
        <is>
          <t>EBIT Growth 3Y in %</t>
        </is>
      </c>
      <c r="C83" t="n">
        <v>-96.78</v>
      </c>
      <c r="D83" t="n">
        <v>-47.52</v>
      </c>
      <c r="E83" t="n">
        <v>7.61</v>
      </c>
      <c r="F83" t="n">
        <v>-4.35</v>
      </c>
      <c r="G83" t="n">
        <v>-15.54</v>
      </c>
      <c r="H83" t="n">
        <v>5.58</v>
      </c>
      <c r="I83" t="n">
        <v>-0.27</v>
      </c>
      <c r="J83" t="n">
        <v>41.12</v>
      </c>
      <c r="K83" t="n">
        <v>-38.76</v>
      </c>
      <c r="L83" t="n">
        <v>-105.5</v>
      </c>
      <c r="M83" t="n">
        <v>-141.33</v>
      </c>
      <c r="N83" t="inlineStr">
        <is>
          <t>-</t>
        </is>
      </c>
      <c r="O83" t="inlineStr">
        <is>
          <t>-</t>
        </is>
      </c>
    </row>
    <row r="84">
      <c r="A84" s="5" t="inlineStr">
        <is>
          <t>EBIT-Wachstum 5J in %</t>
        </is>
      </c>
      <c r="B84" s="5" t="inlineStr">
        <is>
          <t>EBIT Growth 5Y in %</t>
        </is>
      </c>
      <c r="C84" t="n">
        <v>-57.94</v>
      </c>
      <c r="D84" t="n">
        <v>-34.5</v>
      </c>
      <c r="E84" t="n">
        <v>-1.51</v>
      </c>
      <c r="F84" t="n">
        <v>3.47</v>
      </c>
      <c r="G84" t="n">
        <v>-6.15</v>
      </c>
      <c r="H84" t="n">
        <v>18.6</v>
      </c>
      <c r="I84" t="n">
        <v>-17.17</v>
      </c>
      <c r="J84" t="n">
        <v>-60.12</v>
      </c>
      <c r="K84" t="n">
        <v>-69.55</v>
      </c>
      <c r="L84" t="inlineStr">
        <is>
          <t>-</t>
        </is>
      </c>
      <c r="M84" t="inlineStr">
        <is>
          <t>-</t>
        </is>
      </c>
      <c r="N84" t="inlineStr">
        <is>
          <t>-</t>
        </is>
      </c>
      <c r="O84" t="inlineStr">
        <is>
          <t>-</t>
        </is>
      </c>
    </row>
    <row r="85">
      <c r="A85" s="5" t="inlineStr">
        <is>
          <t>EBIT-Wachstum 10J in %</t>
        </is>
      </c>
      <c r="B85" s="5" t="inlineStr">
        <is>
          <t>EBIT Growth 10Y in %</t>
        </is>
      </c>
      <c r="C85" t="n">
        <v>-19.67</v>
      </c>
      <c r="D85" t="n">
        <v>-25.84</v>
      </c>
      <c r="E85" t="n">
        <v>-30.82</v>
      </c>
      <c r="F85" t="n">
        <v>-33.04</v>
      </c>
      <c r="G85" t="inlineStr">
        <is>
          <t>-</t>
        </is>
      </c>
      <c r="H85" t="inlineStr">
        <is>
          <t>-</t>
        </is>
      </c>
      <c r="I85" t="inlineStr">
        <is>
          <t>-</t>
        </is>
      </c>
      <c r="J85" t="inlineStr">
        <is>
          <t>-</t>
        </is>
      </c>
      <c r="K85" t="inlineStr">
        <is>
          <t>-</t>
        </is>
      </c>
      <c r="L85" t="inlineStr">
        <is>
          <t>-</t>
        </is>
      </c>
      <c r="M85" t="inlineStr">
        <is>
          <t>-</t>
        </is>
      </c>
      <c r="N85" t="inlineStr">
        <is>
          <t>-</t>
        </is>
      </c>
      <c r="O85" t="inlineStr">
        <is>
          <t>-</t>
        </is>
      </c>
    </row>
    <row r="86">
      <c r="A86" s="5" t="inlineStr">
        <is>
          <t>Op.Cashflow Wachstum 1J in %</t>
        </is>
      </c>
      <c r="B86" s="5" t="inlineStr">
        <is>
          <t>Op.Cashflow Wachstum 1Y in %</t>
        </is>
      </c>
      <c r="C86" t="n">
        <v>384.88</v>
      </c>
      <c r="D86" t="n">
        <v>50.19</v>
      </c>
      <c r="E86" t="n">
        <v>-46.04</v>
      </c>
      <c r="F86" t="n">
        <v>-386.43</v>
      </c>
      <c r="G86" t="n">
        <v>-55.28</v>
      </c>
      <c r="H86" t="n">
        <v>102.67</v>
      </c>
      <c r="I86" t="n">
        <v>6.25</v>
      </c>
      <c r="J86" t="n">
        <v>-273.4</v>
      </c>
      <c r="K86" t="n">
        <v>-194.86</v>
      </c>
      <c r="L86" t="n">
        <v>-24.38</v>
      </c>
      <c r="M86" t="n">
        <v>-248.95</v>
      </c>
      <c r="N86" t="n">
        <v>-2.06</v>
      </c>
      <c r="O86" t="inlineStr">
        <is>
          <t>-</t>
        </is>
      </c>
    </row>
    <row r="87">
      <c r="A87" s="5" t="inlineStr">
        <is>
          <t>Op.Cashflow Wachstum 3J in %</t>
        </is>
      </c>
      <c r="B87" s="5" t="inlineStr">
        <is>
          <t>Op.Cashflow Wachstum 3Y in %</t>
        </is>
      </c>
      <c r="C87" t="n">
        <v>129.68</v>
      </c>
      <c r="D87" t="n">
        <v>-127.43</v>
      </c>
      <c r="E87" t="n">
        <v>-162.58</v>
      </c>
      <c r="F87" t="n">
        <v>-113.01</v>
      </c>
      <c r="G87" t="n">
        <v>17.88</v>
      </c>
      <c r="H87" t="n">
        <v>-54.83</v>
      </c>
      <c r="I87" t="n">
        <v>-154</v>
      </c>
      <c r="J87" t="n">
        <v>-164.21</v>
      </c>
      <c r="K87" t="n">
        <v>-156.06</v>
      </c>
      <c r="L87" t="n">
        <v>-91.8</v>
      </c>
      <c r="M87" t="n">
        <v>-83.67</v>
      </c>
      <c r="N87" t="inlineStr">
        <is>
          <t>-</t>
        </is>
      </c>
      <c r="O87" t="inlineStr">
        <is>
          <t>-</t>
        </is>
      </c>
    </row>
    <row r="88">
      <c r="A88" s="5" t="inlineStr">
        <is>
          <t>Op.Cashflow Wachstum 5J in %</t>
        </is>
      </c>
      <c r="B88" s="5" t="inlineStr">
        <is>
          <t>Op.Cashflow Wachstum 5Y in %</t>
        </is>
      </c>
      <c r="C88" t="n">
        <v>-10.54</v>
      </c>
      <c r="D88" t="n">
        <v>-66.98</v>
      </c>
      <c r="E88" t="n">
        <v>-75.77</v>
      </c>
      <c r="F88" t="n">
        <v>-121.24</v>
      </c>
      <c r="G88" t="n">
        <v>-82.92</v>
      </c>
      <c r="H88" t="n">
        <v>-76.73999999999999</v>
      </c>
      <c r="I88" t="n">
        <v>-147.07</v>
      </c>
      <c r="J88" t="n">
        <v>-148.73</v>
      </c>
      <c r="K88" t="n">
        <v>-94.05</v>
      </c>
      <c r="L88" t="inlineStr">
        <is>
          <t>-</t>
        </is>
      </c>
      <c r="M88" t="inlineStr">
        <is>
          <t>-</t>
        </is>
      </c>
      <c r="N88" t="inlineStr">
        <is>
          <t>-</t>
        </is>
      </c>
      <c r="O88" t="inlineStr">
        <is>
          <t>-</t>
        </is>
      </c>
    </row>
    <row r="89">
      <c r="A89" s="5" t="inlineStr">
        <is>
          <t>Op.Cashflow Wachstum 10J in %</t>
        </is>
      </c>
      <c r="B89" s="5" t="inlineStr">
        <is>
          <t>Op.Cashflow Wachstum 10Y in %</t>
        </is>
      </c>
      <c r="C89" t="n">
        <v>-43.64</v>
      </c>
      <c r="D89" t="n">
        <v>-107.02</v>
      </c>
      <c r="E89" t="n">
        <v>-112.25</v>
      </c>
      <c r="F89" t="n">
        <v>-107.64</v>
      </c>
      <c r="G89" t="inlineStr">
        <is>
          <t>-</t>
        </is>
      </c>
      <c r="H89" t="inlineStr">
        <is>
          <t>-</t>
        </is>
      </c>
      <c r="I89" t="inlineStr">
        <is>
          <t>-</t>
        </is>
      </c>
      <c r="J89" t="inlineStr">
        <is>
          <t>-</t>
        </is>
      </c>
      <c r="K89" t="inlineStr">
        <is>
          <t>-</t>
        </is>
      </c>
      <c r="L89" t="inlineStr">
        <is>
          <t>-</t>
        </is>
      </c>
      <c r="M89" t="inlineStr">
        <is>
          <t>-</t>
        </is>
      </c>
      <c r="N89" t="inlineStr">
        <is>
          <t>-</t>
        </is>
      </c>
      <c r="O89" t="inlineStr">
        <is>
          <t>-</t>
        </is>
      </c>
    </row>
    <row r="90">
      <c r="A90" s="5" t="inlineStr">
        <is>
          <t>Verschuldungsgrad in %</t>
        </is>
      </c>
      <c r="B90" s="5" t="inlineStr">
        <is>
          <t>Finance Gearing in %</t>
        </is>
      </c>
      <c r="C90" t="n">
        <v>74.01000000000001</v>
      </c>
      <c r="D90" t="n">
        <v>68.28</v>
      </c>
      <c r="E90" t="n">
        <v>2203</v>
      </c>
      <c r="F90" t="n">
        <v>4282</v>
      </c>
      <c r="G90" t="n">
        <v>4316</v>
      </c>
      <c r="H90" t="n">
        <v>4258</v>
      </c>
      <c r="I90" t="n">
        <v>4267</v>
      </c>
      <c r="J90" t="n">
        <v>3898</v>
      </c>
      <c r="K90" t="n">
        <v>3942</v>
      </c>
      <c r="L90" t="n">
        <v>3849</v>
      </c>
      <c r="M90" t="n">
        <v>4141</v>
      </c>
      <c r="N90" t="n">
        <v>3921</v>
      </c>
      <c r="O90" t="n">
        <v>4287</v>
      </c>
      <c r="P90" t="n">
        <v>4287</v>
      </c>
    </row>
  </sheetData>
  <pageMargins bottom="1" footer="0.5" header="0.5" left="0.75" right="0.75" top="1"/>
</worksheet>
</file>

<file path=xl/worksheets/sheet95.xml><?xml version="1.0" encoding="utf-8"?>
<worksheet xmlns="http://schemas.openxmlformats.org/spreadsheetml/2006/main">
  <sheetPr>
    <outlinePr summaryBelow="1" summaryRight="1"/>
    <pageSetUpPr/>
  </sheetPr>
  <dimension ref="F1:F1"/>
  <sheetViews>
    <sheetView workbookViewId="0">
      <selection activeCell="A1" sqref="A1"/>
    </sheetView>
  </sheetViews>
  <sheetFormatPr baseColWidth="8" defaultRowHeight="15"/>
  <sheetData>
    <row r="1">
      <c r="F1">
        <f>HYPERLINK("ftse_100-index__Stock_Data_EUR.xlsx#INDEX!A1", "Back to INDEX")</f>
        <v/>
      </c>
    </row>
  </sheetData>
  <pageMargins bottom="1" footer="0.5" header="0.5" left="0.75" right="0.75" top="1"/>
</worksheet>
</file>

<file path=xl/worksheets/sheet96.xml><?xml version="1.0" encoding="utf-8"?>
<worksheet xmlns="http://schemas.openxmlformats.org/spreadsheetml/2006/main">
  <sheetPr>
    <outlinePr summaryBelow="1" summaryRight="1"/>
    <pageSetUpPr/>
  </sheetPr>
  <dimension ref="A1:L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TAYLOR WIMPEY </t>
        </is>
      </c>
      <c r="B1" s="2" t="inlineStr">
        <is>
          <t>WKN: 852015  ISIN: GB0008782301  US-Symbol:TWODF  Typ: Aktie</t>
        </is>
      </c>
      <c r="C1" s="2" t="inlineStr"/>
      <c r="D1" s="2" t="inlineStr"/>
      <c r="E1" s="2" t="inlineStr"/>
      <c r="F1" s="2">
        <f>HYPERLINK("ftse_100-index__Stock_Data_EUR.xlsx#INDEX!A1",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+44-1-494-558323</t>
        </is>
      </c>
      <c r="G4" t="inlineStr">
        <is>
          <t>26.02.2020</t>
        </is>
      </c>
      <c r="H4" t="inlineStr">
        <is>
          <t>Preliminary Results</t>
        </is>
      </c>
      <c r="J4" t="inlineStr">
        <is>
          <t>BlackRock, Inc.</t>
        </is>
      </c>
      <c r="L4" t="inlineStr">
        <is>
          <t>5,58%</t>
        </is>
      </c>
    </row>
    <row r="5">
      <c r="A5" s="5" t="inlineStr">
        <is>
          <t>Ticker</t>
        </is>
      </c>
      <c r="B5" t="inlineStr">
        <is>
          <t>TWW</t>
        </is>
      </c>
      <c r="C5" s="5" t="inlineStr">
        <is>
          <t>Fax</t>
        </is>
      </c>
      <c r="D5" s="5" t="inlineStr"/>
      <c r="E5" t="inlineStr">
        <is>
          <t>+44-1-494-885663</t>
        </is>
      </c>
      <c r="G5" t="inlineStr">
        <is>
          <t>16.03.2020</t>
        </is>
      </c>
      <c r="H5" t="inlineStr">
        <is>
          <t>Publication Of Annual Report</t>
        </is>
      </c>
      <c r="J5" t="inlineStr">
        <is>
          <t>Legal &amp; General Group Plc</t>
        </is>
      </c>
      <c r="L5" t="inlineStr">
        <is>
          <t>3,02%</t>
        </is>
      </c>
    </row>
    <row r="6">
      <c r="A6" s="5" t="inlineStr">
        <is>
          <t>Gelistet Seit / Listed Since</t>
        </is>
      </c>
      <c r="B6" t="inlineStr">
        <is>
          <t>-</t>
        </is>
      </c>
      <c r="C6" s="5" t="inlineStr">
        <is>
          <t>Internet</t>
        </is>
      </c>
      <c r="D6" s="5" t="inlineStr"/>
      <c r="E6" t="inlineStr">
        <is>
          <t>https://www.taylorwimpey.co.uk</t>
        </is>
      </c>
      <c r="G6" t="inlineStr">
        <is>
          <t>23.04.2020</t>
        </is>
      </c>
      <c r="H6" t="inlineStr">
        <is>
          <t>Annual General Meeting</t>
        </is>
      </c>
      <c r="J6" t="inlineStr">
        <is>
          <t>Standard Life Investments Limited</t>
        </is>
      </c>
      <c r="L6" t="inlineStr">
        <is>
          <t>3,02%</t>
        </is>
      </c>
    </row>
    <row r="7">
      <c r="A7" s="5" t="inlineStr">
        <is>
          <t>Nominalwert / Nominal Value</t>
        </is>
      </c>
      <c r="B7" t="inlineStr">
        <is>
          <t>-</t>
        </is>
      </c>
      <c r="C7" s="5" t="inlineStr">
        <is>
          <t>E-Mail</t>
        </is>
      </c>
      <c r="D7" s="5" t="inlineStr"/>
      <c r="E7" t="inlineStr">
        <is>
          <t>twplc@taylorwimpey.com</t>
        </is>
      </c>
      <c r="G7" t="inlineStr">
        <is>
          <t>29.07.2020</t>
        </is>
      </c>
      <c r="H7" t="inlineStr">
        <is>
          <t>Score Half Year</t>
        </is>
      </c>
      <c r="J7" t="inlineStr">
        <is>
          <t>Freefloat</t>
        </is>
      </c>
      <c r="L7" t="inlineStr">
        <is>
          <t>88,38%</t>
        </is>
      </c>
    </row>
    <row r="8">
      <c r="A8" s="5" t="inlineStr">
        <is>
          <t>Land / Country</t>
        </is>
      </c>
      <c r="B8" t="inlineStr">
        <is>
          <t>Großbritannien</t>
        </is>
      </c>
      <c r="C8" s="5" t="inlineStr">
        <is>
          <t>Inv. Relations Telefon / Phone</t>
        </is>
      </c>
      <c r="D8" s="5" t="inlineStr"/>
      <c r="E8" t="inlineStr">
        <is>
          <t>+44-20-72513801</t>
        </is>
      </c>
    </row>
    <row r="9">
      <c r="A9" s="5" t="inlineStr">
        <is>
          <t>Währung / Currency</t>
        </is>
      </c>
      <c r="B9" t="inlineStr">
        <is>
          <t>GBP</t>
        </is>
      </c>
      <c r="C9" s="5" t="inlineStr">
        <is>
          <t>Inv. Relations E-Mail</t>
        </is>
      </c>
      <c r="D9" s="5" t="inlineStr"/>
      <c r="E9" t="inlineStr">
        <is>
          <t>ircomms@taylorwimpey.com</t>
        </is>
      </c>
    </row>
    <row r="10">
      <c r="A10" s="5" t="inlineStr">
        <is>
          <t>Branche / Industry</t>
        </is>
      </c>
      <c r="B10" t="inlineStr">
        <is>
          <t>Construction Industry</t>
        </is>
      </c>
      <c r="C10" s="5" t="inlineStr">
        <is>
          <t>Kontaktperson / Contact Person</t>
        </is>
      </c>
      <c r="D10" s="5" t="inlineStr"/>
      <c r="E10" t="inlineStr">
        <is>
          <t>-</t>
        </is>
      </c>
    </row>
    <row r="11">
      <c r="A11" s="5" t="inlineStr">
        <is>
          <t>Sektor / Sector</t>
        </is>
      </c>
      <c r="B11" t="inlineStr">
        <is>
          <t>Building Industry</t>
        </is>
      </c>
    </row>
    <row r="12">
      <c r="A12" s="5" t="inlineStr">
        <is>
          <t>Typ / Genre</t>
        </is>
      </c>
      <c r="B12" t="inlineStr">
        <is>
          <t>Stammaktie</t>
        </is>
      </c>
    </row>
    <row r="13">
      <c r="A13" s="5" t="inlineStr">
        <is>
          <t>Adresse / Address</t>
        </is>
      </c>
      <c r="B13" t="inlineStr">
        <is>
          <t>Taylor Wimpey plcGate House Turnpike Road High Wycombe  UK-Buckinghamshire HP12 3NR</t>
        </is>
      </c>
    </row>
    <row r="14">
      <c r="A14" s="5" t="inlineStr">
        <is>
          <t>Management</t>
        </is>
      </c>
      <c r="B14" t="inlineStr">
        <is>
          <t>Pete Redfern, Chris Carney, Jennie Daly, Alice Marsden</t>
        </is>
      </c>
    </row>
    <row r="15">
      <c r="A15" s="5" t="inlineStr">
        <is>
          <t>Aufsichtsrat / Board</t>
        </is>
      </c>
      <c r="B15" t="inlineStr">
        <is>
          <t>Kevin Beeston, Irene Dorner, Pete Redfern, Chris Carney, Jennie Daly, Dame Kate Barker, Gwyn Burr, Angela Knight, Robert Noel, Humphrey Singer</t>
        </is>
      </c>
    </row>
    <row r="16">
      <c r="A16" s="5" t="inlineStr">
        <is>
          <t>Beschreibung</t>
        </is>
      </c>
      <c r="B16" t="inlineStr">
        <is>
          <t>Taylor Wimpey plc ist ein Bauunternehmen mit Fokus auf Wohnimmobilien in Grossbritannien und Projekte in Spanien. Der Konzern unterhält 24 regionale Büros in England, Schottland und Wales wie auch Niederlassungen in Spanien und auf Mallorca. Taylor Wimpey biete eine breite Palette an Wohneigentum von 1 - 2 Zimmer Wohnungen bis hin zu 5 Zimmerwohnungen und freistehenden Einfamilienhäusern in unterschiedlichen Preisklassen an. Jährlich baut und verkauft das Unternehmen über 10.000 Wohnimmobilien. Taylor Wimpey plc entstand im Jahr 2007 durch die Fusion von George Wimpey mit Taylor Woodrow und hat seinen Hauptsitz in Buckinghamshire, UK. Copyright 2014 FINANCE BASE AG</t>
        </is>
      </c>
    </row>
    <row r="17">
      <c r="A17" s="5" t="inlineStr">
        <is>
          <t>Profile</t>
        </is>
      </c>
      <c r="B17" t="inlineStr">
        <is>
          <t>Taylor Wimpey plc is a construction company with a focus on residential property in the UK and projects in Spain. The Group has 24 regional offices in England, Scotland and Wales as well as offices in Spain and Mallorca. Taylor Wimpey offers a wide range of residential property 1 - 2-room apartments on the way to 5-room apartments and detached houses in different price ranges. Annually builds and the company sold over 10,000 residential properties. Taylor Wimpey plc was formed in 2007 through the merger of George Wimpey with Taylor Woodrow and headquartered in Buckinghamshire,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inlineStr"/>
    </row>
    <row r="20">
      <c r="A20" s="5" t="inlineStr">
        <is>
          <t>Umsatz</t>
        </is>
      </c>
      <c r="B20" s="5" t="inlineStr">
        <is>
          <t>Revenue</t>
        </is>
      </c>
      <c r="C20" t="n">
        <v>4341</v>
      </c>
      <c r="D20" t="n">
        <v>4082</v>
      </c>
      <c r="E20" t="n">
        <v>3965</v>
      </c>
      <c r="F20" t="n">
        <v>3676</v>
      </c>
      <c r="G20" t="n">
        <v>3140</v>
      </c>
      <c r="H20" t="n">
        <v>2686</v>
      </c>
      <c r="I20" t="n">
        <v>2296</v>
      </c>
      <c r="J20" t="n">
        <v>2019</v>
      </c>
      <c r="K20" t="n">
        <v>1808</v>
      </c>
    </row>
    <row r="21">
      <c r="A21" s="5" t="inlineStr">
        <is>
          <t>Bruttoergebnis vom Umsatz</t>
        </is>
      </c>
      <c r="B21" s="5" t="inlineStr">
        <is>
          <t>Gross Profit</t>
        </is>
      </c>
      <c r="C21" t="n">
        <v>1034</v>
      </c>
      <c r="D21" t="n">
        <v>1067</v>
      </c>
      <c r="E21" t="n">
        <v>1033</v>
      </c>
      <c r="F21" t="n">
        <v>926.8</v>
      </c>
      <c r="G21" t="n">
        <v>778.5</v>
      </c>
      <c r="H21" t="n">
        <v>623.7</v>
      </c>
      <c r="I21" t="n">
        <v>449.5</v>
      </c>
      <c r="J21" t="n">
        <v>356.3</v>
      </c>
      <c r="K21" t="n">
        <v>287.7</v>
      </c>
    </row>
    <row r="22">
      <c r="A22" s="5" t="inlineStr">
        <is>
          <t>Operatives Ergebnis (EBIT)</t>
        </is>
      </c>
      <c r="B22" s="5" t="inlineStr">
        <is>
          <t>EBIT Earning Before Interest &amp; Tax</t>
        </is>
      </c>
      <c r="C22" t="n">
        <v>856.8</v>
      </c>
      <c r="D22" t="n">
        <v>828.8</v>
      </c>
      <c r="E22" t="n">
        <v>703.6</v>
      </c>
      <c r="F22" t="n">
        <v>762.6</v>
      </c>
      <c r="G22" t="n">
        <v>631.5</v>
      </c>
      <c r="H22" t="n">
        <v>496.8</v>
      </c>
      <c r="I22" t="n">
        <v>355.3</v>
      </c>
      <c r="J22" t="n">
        <v>227.7</v>
      </c>
      <c r="K22" t="n">
        <v>152.5</v>
      </c>
    </row>
    <row r="23">
      <c r="A23" s="5" t="inlineStr">
        <is>
          <t>Finanzergebnis</t>
        </is>
      </c>
      <c r="B23" s="5" t="inlineStr">
        <is>
          <t>Financial Result</t>
        </is>
      </c>
      <c r="C23" t="n">
        <v>-20.9</v>
      </c>
      <c r="D23" t="n">
        <v>-18.1</v>
      </c>
      <c r="E23" t="n">
        <v>-21.6</v>
      </c>
      <c r="F23" t="n">
        <v>-29.7</v>
      </c>
      <c r="G23" t="n">
        <v>-28.3</v>
      </c>
      <c r="H23" t="n">
        <v>-28</v>
      </c>
      <c r="I23" t="n">
        <v>-49.1</v>
      </c>
      <c r="J23" t="n">
        <v>-20</v>
      </c>
      <c r="K23" t="n">
        <v>-73.90000000000001</v>
      </c>
    </row>
    <row r="24">
      <c r="A24" s="5" t="inlineStr">
        <is>
          <t>Ergebnis vor Steuer (EBT)</t>
        </is>
      </c>
      <c r="B24" s="5" t="inlineStr">
        <is>
          <t>EBT Earning Before Tax</t>
        </is>
      </c>
      <c r="C24" t="n">
        <v>835.9</v>
      </c>
      <c r="D24" t="n">
        <v>810.7</v>
      </c>
      <c r="E24" t="n">
        <v>682</v>
      </c>
      <c r="F24" t="n">
        <v>732.9</v>
      </c>
      <c r="G24" t="n">
        <v>603.2</v>
      </c>
      <c r="H24" t="n">
        <v>468.8</v>
      </c>
      <c r="I24" t="n">
        <v>306.2</v>
      </c>
      <c r="J24" t="n">
        <v>207.7</v>
      </c>
      <c r="K24" t="n">
        <v>78.59999999999999</v>
      </c>
    </row>
    <row r="25">
      <c r="A25" s="5" t="inlineStr">
        <is>
          <t>Ergebnis nach Steuer</t>
        </is>
      </c>
      <c r="B25" s="5" t="inlineStr">
        <is>
          <t>Earnings after tax</t>
        </is>
      </c>
      <c r="C25" t="n">
        <v>673.9</v>
      </c>
      <c r="D25" t="n">
        <v>656.6</v>
      </c>
      <c r="E25" t="n">
        <v>555.3</v>
      </c>
      <c r="F25" t="n">
        <v>589.3</v>
      </c>
      <c r="G25" t="n">
        <v>489.8</v>
      </c>
      <c r="H25" t="n">
        <v>374.4</v>
      </c>
      <c r="I25" t="n">
        <v>239.8</v>
      </c>
      <c r="J25" t="n">
        <v>231.3</v>
      </c>
      <c r="K25" t="n">
        <v>55.9</v>
      </c>
    </row>
    <row r="26">
      <c r="A26" s="5" t="inlineStr">
        <is>
          <t>Minderheitenanteil</t>
        </is>
      </c>
      <c r="B26" s="5" t="inlineStr">
        <is>
          <t>Minority Share</t>
        </is>
      </c>
      <c r="C26" t="inlineStr">
        <is>
          <t>-</t>
        </is>
      </c>
      <c r="D26" t="inlineStr">
        <is>
          <t>-</t>
        </is>
      </c>
      <c r="E26" t="inlineStr">
        <is>
          <t>-</t>
        </is>
      </c>
      <c r="F26" t="inlineStr">
        <is>
          <t>-</t>
        </is>
      </c>
      <c r="G26" t="n">
        <v>0.3</v>
      </c>
      <c r="H26" t="inlineStr">
        <is>
          <t>-</t>
        </is>
      </c>
      <c r="I26" t="n">
        <v>0.3</v>
      </c>
      <c r="J26" t="inlineStr">
        <is>
          <t>-</t>
        </is>
      </c>
      <c r="K26" t="inlineStr">
        <is>
          <t>-</t>
        </is>
      </c>
    </row>
    <row r="27">
      <c r="A27" s="5" t="inlineStr">
        <is>
          <t>Jahresüberschuss/-fehlbetrag</t>
        </is>
      </c>
      <c r="B27" s="5" t="inlineStr">
        <is>
          <t>Net Profit</t>
        </is>
      </c>
      <c r="C27" t="n">
        <v>673.9</v>
      </c>
      <c r="D27" t="n">
        <v>656.6</v>
      </c>
      <c r="E27" t="n">
        <v>555.3</v>
      </c>
      <c r="F27" t="n">
        <v>589.3</v>
      </c>
      <c r="G27" t="n">
        <v>490.1</v>
      </c>
      <c r="H27" t="n">
        <v>374.4</v>
      </c>
      <c r="I27" t="n">
        <v>271.4</v>
      </c>
      <c r="J27" t="n">
        <v>231.3</v>
      </c>
      <c r="K27" t="n">
        <v>99</v>
      </c>
    </row>
    <row r="28">
      <c r="A28" s="5" t="inlineStr">
        <is>
          <t>Summe Umlaufvermögen</t>
        </is>
      </c>
      <c r="B28" s="5" t="inlineStr">
        <is>
          <t>Current Assets</t>
        </is>
      </c>
      <c r="C28" t="n">
        <v>4987</v>
      </c>
      <c r="D28" t="n">
        <v>5058</v>
      </c>
      <c r="E28" t="n">
        <v>4799</v>
      </c>
      <c r="F28" t="n">
        <v>4526</v>
      </c>
      <c r="G28" t="n">
        <v>4330</v>
      </c>
      <c r="H28" t="n">
        <v>3813</v>
      </c>
      <c r="I28" t="n">
        <v>3161</v>
      </c>
      <c r="J28" t="n">
        <v>3085</v>
      </c>
      <c r="K28" t="n">
        <v>2918</v>
      </c>
    </row>
    <row r="29">
      <c r="A29" s="5" t="inlineStr">
        <is>
          <t>Summe Anlagevermögen</t>
        </is>
      </c>
      <c r="B29" s="5" t="inlineStr">
        <is>
          <t>Fixed Assets</t>
        </is>
      </c>
      <c r="C29" t="n">
        <v>188.8</v>
      </c>
      <c r="D29" t="n">
        <v>196.6</v>
      </c>
      <c r="E29" t="n">
        <v>167</v>
      </c>
      <c r="F29" t="n">
        <v>219.4</v>
      </c>
      <c r="G29" t="n">
        <v>200.9</v>
      </c>
      <c r="H29" t="n">
        <v>326.5</v>
      </c>
      <c r="I29" t="n">
        <v>404.6</v>
      </c>
      <c r="J29" t="n">
        <v>465.4</v>
      </c>
      <c r="K29" t="n">
        <v>455.1</v>
      </c>
    </row>
    <row r="30">
      <c r="A30" s="5" t="inlineStr">
        <is>
          <t>Summe Aktiva</t>
        </is>
      </c>
      <c r="B30" s="5" t="inlineStr">
        <is>
          <t>Total Assets</t>
        </is>
      </c>
      <c r="C30" t="n">
        <v>5176</v>
      </c>
      <c r="D30" t="n">
        <v>5254</v>
      </c>
      <c r="E30" t="n">
        <v>4966</v>
      </c>
      <c r="F30" t="n">
        <v>4745</v>
      </c>
      <c r="G30" t="n">
        <v>4531</v>
      </c>
      <c r="H30" t="n">
        <v>4140</v>
      </c>
      <c r="I30" t="n">
        <v>3565</v>
      </c>
      <c r="J30" t="n">
        <v>3550</v>
      </c>
      <c r="K30" t="n">
        <v>3373</v>
      </c>
    </row>
    <row r="31">
      <c r="A31" s="5" t="inlineStr">
        <is>
          <t>Summe kurzfristiges Fremdkapital</t>
        </is>
      </c>
      <c r="B31" s="5" t="inlineStr">
        <is>
          <t>Short-Term Debt</t>
        </is>
      </c>
      <c r="C31" t="n">
        <v>1123</v>
      </c>
      <c r="D31" t="n">
        <v>1200</v>
      </c>
      <c r="E31" t="n">
        <v>1170</v>
      </c>
      <c r="F31" t="n">
        <v>1078</v>
      </c>
      <c r="G31" t="n">
        <v>1125</v>
      </c>
      <c r="H31" t="n">
        <v>958.2</v>
      </c>
      <c r="I31" t="n">
        <v>829.8</v>
      </c>
      <c r="J31" t="n">
        <v>865.7</v>
      </c>
      <c r="K31" t="n">
        <v>844.8</v>
      </c>
    </row>
    <row r="32">
      <c r="A32" s="5" t="inlineStr">
        <is>
          <t>Summe langfristiges Fremdkapital</t>
        </is>
      </c>
      <c r="B32" s="5" t="inlineStr">
        <is>
          <t>Long-Term Debt</t>
        </is>
      </c>
      <c r="C32" t="n">
        <v>745.4</v>
      </c>
      <c r="D32" t="n">
        <v>827.6</v>
      </c>
      <c r="E32" t="n">
        <v>658.4</v>
      </c>
      <c r="F32" t="n">
        <v>767.2</v>
      </c>
      <c r="G32" t="n">
        <v>683.3</v>
      </c>
      <c r="H32" t="n">
        <v>646.3</v>
      </c>
      <c r="I32" t="n">
        <v>483.5</v>
      </c>
      <c r="J32" t="n">
        <v>695.1</v>
      </c>
      <c r="K32" t="n">
        <v>693</v>
      </c>
    </row>
    <row r="33">
      <c r="A33" s="5" t="inlineStr">
        <is>
          <t>Summe Fremdkapital</t>
        </is>
      </c>
      <c r="B33" s="5" t="inlineStr">
        <is>
          <t>Total Liabilities</t>
        </is>
      </c>
      <c r="C33" t="n">
        <v>1868</v>
      </c>
      <c r="D33" t="n">
        <v>2027</v>
      </c>
      <c r="E33" t="n">
        <v>1829</v>
      </c>
      <c r="F33" t="n">
        <v>1845</v>
      </c>
      <c r="G33" t="n">
        <v>1808</v>
      </c>
      <c r="H33" t="n">
        <v>1605</v>
      </c>
      <c r="I33" t="n">
        <v>1313</v>
      </c>
      <c r="J33" t="n">
        <v>1561</v>
      </c>
      <c r="K33" t="n">
        <v>1538</v>
      </c>
    </row>
    <row r="34">
      <c r="A34" s="5" t="inlineStr">
        <is>
          <t>Minderheitenanteil</t>
        </is>
      </c>
      <c r="B34" s="5" t="inlineStr">
        <is>
          <t>Minority Share</t>
        </is>
      </c>
      <c r="C34" t="inlineStr">
        <is>
          <t>-</t>
        </is>
      </c>
      <c r="D34" t="inlineStr">
        <is>
          <t>-</t>
        </is>
      </c>
      <c r="E34" t="inlineStr">
        <is>
          <t>-</t>
        </is>
      </c>
      <c r="F34" t="n">
        <v>0.7</v>
      </c>
      <c r="G34" t="n">
        <v>0.7</v>
      </c>
      <c r="H34" t="n">
        <v>1.1</v>
      </c>
      <c r="I34" t="n">
        <v>1.1</v>
      </c>
      <c r="J34" t="n">
        <v>1.4</v>
      </c>
      <c r="K34" t="n">
        <v>1.5</v>
      </c>
    </row>
    <row r="35">
      <c r="A35" s="5" t="inlineStr">
        <is>
          <t>Summe Eigenkapital</t>
        </is>
      </c>
      <c r="B35" s="5" t="inlineStr">
        <is>
          <t>Equity</t>
        </is>
      </c>
      <c r="C35" t="n">
        <v>3308</v>
      </c>
      <c r="D35" t="n">
        <v>3227</v>
      </c>
      <c r="E35" t="n">
        <v>3137</v>
      </c>
      <c r="F35" t="n">
        <v>2900</v>
      </c>
      <c r="G35" t="n">
        <v>2723</v>
      </c>
      <c r="H35" t="n">
        <v>2534</v>
      </c>
      <c r="I35" t="n">
        <v>2251</v>
      </c>
      <c r="J35" t="n">
        <v>1988</v>
      </c>
      <c r="K35" t="n">
        <v>1834</v>
      </c>
    </row>
    <row r="36">
      <c r="A36" s="5" t="inlineStr">
        <is>
          <t>Summe Passiva</t>
        </is>
      </c>
      <c r="B36" s="5" t="inlineStr">
        <is>
          <t>Liabilities &amp; Shareholder Equity</t>
        </is>
      </c>
      <c r="C36" t="n">
        <v>5176</v>
      </c>
      <c r="D36" t="n">
        <v>5254</v>
      </c>
      <c r="E36" t="n">
        <v>4966</v>
      </c>
      <c r="F36" t="n">
        <v>4745</v>
      </c>
      <c r="G36" t="n">
        <v>4531</v>
      </c>
      <c r="H36" t="n">
        <v>4140</v>
      </c>
      <c r="I36" t="n">
        <v>3565</v>
      </c>
      <c r="J36" t="n">
        <v>3550</v>
      </c>
      <c r="K36" t="n">
        <v>3373</v>
      </c>
    </row>
    <row r="37">
      <c r="A37" s="5" t="inlineStr">
        <is>
          <t>Mio.Aktien im Umlauf</t>
        </is>
      </c>
      <c r="B37" s="5" t="inlineStr">
        <is>
          <t>Million shares outstanding</t>
        </is>
      </c>
      <c r="C37" t="n">
        <v>3283</v>
      </c>
      <c r="D37" t="n">
        <v>3278</v>
      </c>
      <c r="E37" t="n">
        <v>3275</v>
      </c>
      <c r="F37" t="n">
        <v>3270</v>
      </c>
      <c r="G37" t="n">
        <v>3253</v>
      </c>
      <c r="H37" t="n">
        <v>3253</v>
      </c>
      <c r="I37" t="n">
        <v>3237</v>
      </c>
      <c r="J37" t="n">
        <v>3228</v>
      </c>
      <c r="K37" t="n">
        <v>3201</v>
      </c>
    </row>
    <row r="38">
      <c r="A38" s="5" t="inlineStr">
        <is>
          <t>Gezeichnetes Kapital (in Mio.)</t>
        </is>
      </c>
      <c r="B38" s="5" t="inlineStr">
        <is>
          <t>Subscribed Capital in M</t>
        </is>
      </c>
      <c r="C38" t="n">
        <v>288.6</v>
      </c>
      <c r="D38" t="n">
        <v>288.5</v>
      </c>
      <c r="E38" t="n">
        <v>288.5</v>
      </c>
      <c r="F38" t="n">
        <v>288.4</v>
      </c>
      <c r="G38" t="n">
        <v>288.3</v>
      </c>
      <c r="H38" t="n">
        <v>288.3</v>
      </c>
      <c r="I38" t="n">
        <v>288.1</v>
      </c>
      <c r="J38" t="n">
        <v>288</v>
      </c>
      <c r="K38" t="n">
        <v>287.7</v>
      </c>
    </row>
    <row r="39">
      <c r="A39" s="5" t="inlineStr">
        <is>
          <t>Ergebnis je Aktie (brutto)</t>
        </is>
      </c>
      <c r="B39" s="5" t="inlineStr">
        <is>
          <t>Earnings per share</t>
        </is>
      </c>
      <c r="C39" t="n">
        <v>0.25</v>
      </c>
      <c r="D39" t="n">
        <v>0.25</v>
      </c>
      <c r="E39" t="n">
        <v>0.21</v>
      </c>
      <c r="F39" t="n">
        <v>0.22</v>
      </c>
      <c r="G39" t="n">
        <v>0.19</v>
      </c>
      <c r="H39" t="n">
        <v>0.14</v>
      </c>
      <c r="I39" t="n">
        <v>0.09</v>
      </c>
      <c r="J39" t="n">
        <v>0.06</v>
      </c>
      <c r="K39" t="n">
        <v>0.02</v>
      </c>
    </row>
    <row r="40">
      <c r="A40" s="5" t="inlineStr">
        <is>
          <t>Ergebnis je Aktie (unverwässert)</t>
        </is>
      </c>
      <c r="B40" s="5" t="inlineStr">
        <is>
          <t>Basic Earnings per share</t>
        </is>
      </c>
      <c r="C40" t="n">
        <v>0.21</v>
      </c>
      <c r="D40" t="n">
        <v>0.2</v>
      </c>
      <c r="E40" t="n">
        <v>0.17</v>
      </c>
      <c r="F40" t="n">
        <v>0.18</v>
      </c>
      <c r="G40" t="n">
        <v>0.15</v>
      </c>
      <c r="H40" t="n">
        <v>0.12</v>
      </c>
      <c r="I40" t="n">
        <v>0.09</v>
      </c>
      <c r="J40" t="n">
        <v>0.07000000000000001</v>
      </c>
      <c r="K40" t="n">
        <v>0.03</v>
      </c>
    </row>
    <row r="41">
      <c r="A41" s="5" t="inlineStr">
        <is>
          <t>Ergebnis je Aktie (verwässert)</t>
        </is>
      </c>
      <c r="B41" s="5" t="inlineStr">
        <is>
          <t>Diluted Earnings per share</t>
        </is>
      </c>
      <c r="C41" t="n">
        <v>0.21</v>
      </c>
      <c r="D41" t="n">
        <v>0.2</v>
      </c>
      <c r="E41" t="n">
        <v>0.17</v>
      </c>
      <c r="F41" t="n">
        <v>0.18</v>
      </c>
      <c r="G41" t="n">
        <v>0.15</v>
      </c>
      <c r="H41" t="n">
        <v>0.12</v>
      </c>
      <c r="I41" t="n">
        <v>0.08</v>
      </c>
      <c r="J41" t="n">
        <v>0.07000000000000001</v>
      </c>
      <c r="K41" t="n">
        <v>0.03</v>
      </c>
    </row>
    <row r="42">
      <c r="A42" s="5" t="inlineStr">
        <is>
          <t>Dividende je Aktie</t>
        </is>
      </c>
      <c r="B42" s="5" t="inlineStr">
        <is>
          <t>Dividend per share</t>
        </is>
      </c>
      <c r="C42" t="n">
        <v>0.076</v>
      </c>
      <c r="D42" t="n">
        <v>0.062</v>
      </c>
      <c r="E42" t="n">
        <v>0.047</v>
      </c>
      <c r="F42" t="n">
        <v>0.046</v>
      </c>
      <c r="G42" t="n">
        <v>0.028</v>
      </c>
      <c r="H42" t="n">
        <v>0.02</v>
      </c>
      <c r="I42" t="n">
        <v>0.01</v>
      </c>
      <c r="J42" t="n">
        <v>0.01</v>
      </c>
      <c r="K42" t="inlineStr">
        <is>
          <t>-</t>
        </is>
      </c>
    </row>
    <row r="43">
      <c r="A43" s="5" t="inlineStr">
        <is>
          <t>Sonderdividende je Aktie</t>
        </is>
      </c>
      <c r="B43" s="5" t="inlineStr">
        <is>
          <t>Special Dividend per share</t>
        </is>
      </c>
      <c r="C43" t="n">
        <v>0.11</v>
      </c>
      <c r="D43" t="n">
        <v>0.11</v>
      </c>
      <c r="E43" t="n">
        <v>0.1</v>
      </c>
      <c r="F43" t="n">
        <v>0.092</v>
      </c>
      <c r="G43" t="n">
        <v>0.092</v>
      </c>
      <c r="H43" t="inlineStr">
        <is>
          <t>-</t>
        </is>
      </c>
      <c r="I43" t="inlineStr">
        <is>
          <t>-</t>
        </is>
      </c>
      <c r="J43" t="inlineStr">
        <is>
          <t>-</t>
        </is>
      </c>
      <c r="K43" t="inlineStr">
        <is>
          <t>-</t>
        </is>
      </c>
    </row>
    <row r="44">
      <c r="A44" s="5" t="inlineStr">
        <is>
          <t>Dividendenausschüttung in Mio</t>
        </is>
      </c>
      <c r="B44" s="5" t="inlineStr">
        <is>
          <t>Dividend Payment in M</t>
        </is>
      </c>
      <c r="C44" t="n">
        <v>599.7</v>
      </c>
      <c r="D44" t="n">
        <v>499.5</v>
      </c>
      <c r="E44" t="n">
        <v>450.5</v>
      </c>
      <c r="F44" t="n">
        <v>355.9</v>
      </c>
      <c r="G44" t="n">
        <v>308.4</v>
      </c>
      <c r="H44" t="n">
        <v>72.7</v>
      </c>
      <c r="I44" t="n">
        <v>20.8</v>
      </c>
      <c r="J44" t="n">
        <v>18.2</v>
      </c>
      <c r="K44" t="inlineStr">
        <is>
          <t>-</t>
        </is>
      </c>
    </row>
    <row r="45">
      <c r="A45" s="5" t="inlineStr">
        <is>
          <t>Umsatz je Aktie</t>
        </is>
      </c>
      <c r="B45" s="5" t="inlineStr">
        <is>
          <t>Revenue per share</t>
        </is>
      </c>
      <c r="C45" t="n">
        <v>1.32</v>
      </c>
      <c r="D45" t="n">
        <v>1.25</v>
      </c>
      <c r="E45" t="n">
        <v>1.21</v>
      </c>
      <c r="F45" t="n">
        <v>1.12</v>
      </c>
      <c r="G45" t="n">
        <v>0.97</v>
      </c>
      <c r="H45" t="n">
        <v>0.83</v>
      </c>
      <c r="I45" t="n">
        <v>0.71</v>
      </c>
      <c r="J45" t="n">
        <v>0.63</v>
      </c>
      <c r="K45" t="n">
        <v>0.5600000000000001</v>
      </c>
    </row>
    <row r="46">
      <c r="A46" s="5" t="inlineStr">
        <is>
          <t>Buchwert je Aktie</t>
        </is>
      </c>
      <c r="B46" s="5" t="inlineStr">
        <is>
          <t>Book value per share</t>
        </is>
      </c>
      <c r="C46" t="n">
        <v>1.01</v>
      </c>
      <c r="D46" t="n">
        <v>0.98</v>
      </c>
      <c r="E46" t="n">
        <v>0.96</v>
      </c>
      <c r="F46" t="n">
        <v>0.89</v>
      </c>
      <c r="G46" t="n">
        <v>0.84</v>
      </c>
      <c r="H46" t="n">
        <v>0.78</v>
      </c>
      <c r="I46" t="n">
        <v>0.7</v>
      </c>
      <c r="J46" t="n">
        <v>0.62</v>
      </c>
      <c r="K46" t="n">
        <v>0.57</v>
      </c>
    </row>
    <row r="47">
      <c r="A47" s="5" t="inlineStr">
        <is>
          <t>Cashflow je Aktie</t>
        </is>
      </c>
      <c r="B47" s="5" t="inlineStr">
        <is>
          <t>Cashflow per share</t>
        </is>
      </c>
      <c r="C47" t="n">
        <v>0.16</v>
      </c>
      <c r="D47" t="n">
        <v>0.2</v>
      </c>
      <c r="E47" t="n">
        <v>0.18</v>
      </c>
      <c r="F47" t="n">
        <v>0.16</v>
      </c>
      <c r="G47" t="n">
        <v>0.13</v>
      </c>
      <c r="H47" t="n">
        <v>0.06</v>
      </c>
      <c r="I47" t="n">
        <v>0.03</v>
      </c>
      <c r="J47" t="n">
        <v>0.02</v>
      </c>
      <c r="K47" t="n">
        <v>-0.01</v>
      </c>
    </row>
    <row r="48">
      <c r="A48" s="5" t="inlineStr">
        <is>
          <t>Bilanzsumme je Aktie</t>
        </is>
      </c>
      <c r="B48" s="5" t="inlineStr">
        <is>
          <t>Total assets per share</t>
        </is>
      </c>
      <c r="C48" t="n">
        <v>1.58</v>
      </c>
      <c r="D48" t="n">
        <v>1.6</v>
      </c>
      <c r="E48" t="n">
        <v>1.52</v>
      </c>
      <c r="F48" t="n">
        <v>1.45</v>
      </c>
      <c r="G48" t="n">
        <v>1.39</v>
      </c>
      <c r="H48" t="n">
        <v>1.27</v>
      </c>
      <c r="I48" t="n">
        <v>1.1</v>
      </c>
      <c r="J48" t="n">
        <v>1.1</v>
      </c>
      <c r="K48" t="n">
        <v>1.05</v>
      </c>
    </row>
    <row r="49">
      <c r="A49" s="5" t="inlineStr">
        <is>
          <t>Personal am Ende des Jahres</t>
        </is>
      </c>
      <c r="B49" s="5" t="inlineStr">
        <is>
          <t>Staff at the end of year</t>
        </is>
      </c>
      <c r="C49" t="n">
        <v>5883</v>
      </c>
      <c r="D49" t="n">
        <v>5442</v>
      </c>
      <c r="E49" t="n">
        <v>4995</v>
      </c>
      <c r="F49" t="n">
        <v>4673</v>
      </c>
      <c r="G49" t="n">
        <v>4260</v>
      </c>
      <c r="H49" t="n">
        <v>3857</v>
      </c>
      <c r="I49" t="n">
        <v>3700</v>
      </c>
      <c r="J49" t="n">
        <v>3527</v>
      </c>
      <c r="K49" t="n">
        <v>3529</v>
      </c>
    </row>
    <row r="50">
      <c r="A50" s="5" t="inlineStr">
        <is>
          <t>Personalaufwand in Mio. GBP</t>
        </is>
      </c>
      <c r="B50" s="5" t="inlineStr"/>
      <c r="C50" t="n">
        <v>321.1</v>
      </c>
      <c r="D50" t="n">
        <v>298.5</v>
      </c>
      <c r="E50" t="n">
        <v>271.4</v>
      </c>
      <c r="F50" t="n">
        <v>226.8</v>
      </c>
      <c r="G50" t="n">
        <v>220.8</v>
      </c>
      <c r="H50" t="n">
        <v>197.8</v>
      </c>
      <c r="I50" t="n">
        <v>189.2</v>
      </c>
      <c r="J50" t="n">
        <v>172.1</v>
      </c>
      <c r="K50" t="n">
        <v>170.4</v>
      </c>
    </row>
    <row r="51">
      <c r="A51" s="5" t="inlineStr">
        <is>
          <t>Aufwand je Mitarbeiter in GBP</t>
        </is>
      </c>
      <c r="B51" s="5" t="inlineStr"/>
      <c r="C51" t="n">
        <v>54581</v>
      </c>
      <c r="D51" t="n">
        <v>54851</v>
      </c>
      <c r="E51" t="n">
        <v>54334</v>
      </c>
      <c r="F51" t="n">
        <v>48534</v>
      </c>
      <c r="G51" t="n">
        <v>51831</v>
      </c>
      <c r="H51" t="n">
        <v>51283</v>
      </c>
      <c r="I51" t="n">
        <v>51135</v>
      </c>
      <c r="J51" t="n">
        <v>48795</v>
      </c>
      <c r="K51" t="n">
        <v>48286</v>
      </c>
    </row>
    <row r="52">
      <c r="A52" s="5" t="inlineStr">
        <is>
          <t>Umsatz je Mitarbeiter in GBP</t>
        </is>
      </c>
      <c r="B52" s="5" t="inlineStr"/>
      <c r="C52" t="n">
        <v>737940</v>
      </c>
      <c r="D52" t="n">
        <v>750092</v>
      </c>
      <c r="E52" t="n">
        <v>793834</v>
      </c>
      <c r="F52" t="n">
        <v>786689</v>
      </c>
      <c r="G52" t="n">
        <v>737042</v>
      </c>
      <c r="H52" t="n">
        <v>696422</v>
      </c>
      <c r="I52" t="n">
        <v>620405</v>
      </c>
      <c r="J52" t="n">
        <v>572441</v>
      </c>
      <c r="K52" t="n">
        <v>512326</v>
      </c>
    </row>
    <row r="53">
      <c r="A53" s="5" t="inlineStr">
        <is>
          <t>Bruttoergebnis je Mitarbeiter in GBP</t>
        </is>
      </c>
      <c r="B53" s="5" t="inlineStr"/>
      <c r="C53" t="n">
        <v>175761</v>
      </c>
      <c r="D53" t="n">
        <v>196031</v>
      </c>
      <c r="E53" t="n">
        <v>206807</v>
      </c>
      <c r="F53" t="n">
        <v>198331</v>
      </c>
      <c r="G53" t="n">
        <v>182746</v>
      </c>
      <c r="H53" t="n">
        <v>161706</v>
      </c>
      <c r="I53" t="n">
        <v>121486</v>
      </c>
      <c r="J53" t="n">
        <v>101021</v>
      </c>
      <c r="K53" t="n">
        <v>81525</v>
      </c>
    </row>
    <row r="54">
      <c r="A54" s="5" t="inlineStr">
        <is>
          <t>Gewinn je Mitarbeiter in GBP</t>
        </is>
      </c>
      <c r="B54" s="5" t="inlineStr"/>
      <c r="C54" t="n">
        <v>114550</v>
      </c>
      <c r="D54" t="n">
        <v>120654</v>
      </c>
      <c r="E54" t="n">
        <v>111171</v>
      </c>
      <c r="F54" t="n">
        <v>126107</v>
      </c>
      <c r="G54" t="n">
        <v>115047</v>
      </c>
      <c r="H54" t="n">
        <v>97070</v>
      </c>
      <c r="I54" t="n">
        <v>73351</v>
      </c>
      <c r="J54" t="n">
        <v>65580</v>
      </c>
      <c r="K54" t="n">
        <v>28053</v>
      </c>
    </row>
    <row r="55">
      <c r="A55" s="5" t="inlineStr">
        <is>
          <t>KGV (Kurs/Gewinn)</t>
        </is>
      </c>
      <c r="B55" s="5" t="inlineStr">
        <is>
          <t>PE (price/earnings)</t>
        </is>
      </c>
      <c r="C55" t="n">
        <v>9.4</v>
      </c>
      <c r="D55" t="n">
        <v>6.8</v>
      </c>
      <c r="E55" t="n">
        <v>12.1</v>
      </c>
      <c r="F55" t="n">
        <v>8.6</v>
      </c>
      <c r="G55" t="n">
        <v>13.5</v>
      </c>
      <c r="H55" t="n">
        <v>11.5</v>
      </c>
      <c r="I55" t="n">
        <v>12.4</v>
      </c>
      <c r="J55" t="n">
        <v>9.4</v>
      </c>
      <c r="K55" t="n">
        <v>12.7</v>
      </c>
    </row>
    <row r="56">
      <c r="A56" s="5" t="inlineStr">
        <is>
          <t>KUV (Kurs/Umsatz)</t>
        </is>
      </c>
      <c r="B56" s="5" t="inlineStr">
        <is>
          <t>PS (price/sales)</t>
        </is>
      </c>
      <c r="C56" t="n">
        <v>1.46</v>
      </c>
      <c r="D56" t="n">
        <v>1.09</v>
      </c>
      <c r="E56" t="n">
        <v>1.7</v>
      </c>
      <c r="F56" t="n">
        <v>1.37</v>
      </c>
      <c r="G56" t="n">
        <v>2.1</v>
      </c>
      <c r="H56" t="n">
        <v>1.67</v>
      </c>
      <c r="I56" t="n">
        <v>1.58</v>
      </c>
      <c r="J56" t="n">
        <v>1.06</v>
      </c>
      <c r="K56" t="n">
        <v>0.67</v>
      </c>
    </row>
    <row r="57">
      <c r="A57" s="5" t="inlineStr">
        <is>
          <t>KBV (Kurs/Buchwert)</t>
        </is>
      </c>
      <c r="B57" s="5" t="inlineStr">
        <is>
          <t>PB (price/book value)</t>
        </is>
      </c>
      <c r="C57" t="n">
        <v>1.92</v>
      </c>
      <c r="D57" t="n">
        <v>1.38</v>
      </c>
      <c r="E57" t="n">
        <v>2.15</v>
      </c>
      <c r="F57" t="n">
        <v>1.74</v>
      </c>
      <c r="G57" t="n">
        <v>2.43</v>
      </c>
      <c r="H57" t="n">
        <v>1.77</v>
      </c>
      <c r="I57" t="n">
        <v>1.61</v>
      </c>
      <c r="J57" t="n">
        <v>1.07</v>
      </c>
      <c r="K57" t="n">
        <v>0.66</v>
      </c>
    </row>
    <row r="58">
      <c r="A58" s="5" t="inlineStr">
        <is>
          <t>KCV (Kurs/Cashflow)</t>
        </is>
      </c>
      <c r="B58" s="5" t="inlineStr">
        <is>
          <t>PC (price/cashflow)</t>
        </is>
      </c>
      <c r="C58" t="n">
        <v>12.42</v>
      </c>
      <c r="D58" t="n">
        <v>6.95</v>
      </c>
      <c r="E58" t="n">
        <v>11.17</v>
      </c>
      <c r="F58" t="n">
        <v>9.369999999999999</v>
      </c>
      <c r="G58" t="n">
        <v>16.23</v>
      </c>
      <c r="H58" t="n">
        <v>23.3</v>
      </c>
      <c r="I58" t="n">
        <v>36.96</v>
      </c>
      <c r="J58" t="n">
        <v>27.18</v>
      </c>
      <c r="K58" t="n">
        <v>-34.96</v>
      </c>
    </row>
    <row r="59">
      <c r="A59" s="5" t="inlineStr">
        <is>
          <t>Dividendenrendite in %</t>
        </is>
      </c>
      <c r="B59" s="5" t="inlineStr">
        <is>
          <t>Dividend Yield in %</t>
        </is>
      </c>
      <c r="C59" t="n">
        <v>3.96</v>
      </c>
      <c r="D59" t="n">
        <v>4.59</v>
      </c>
      <c r="E59" t="n">
        <v>2.3</v>
      </c>
      <c r="F59" t="n">
        <v>2.99</v>
      </c>
      <c r="G59" t="n">
        <v>1.39</v>
      </c>
      <c r="H59" t="n">
        <v>1.45</v>
      </c>
      <c r="I59" t="n">
        <v>0.89</v>
      </c>
      <c r="J59" t="n">
        <v>1.52</v>
      </c>
      <c r="K59" t="inlineStr">
        <is>
          <t>-</t>
        </is>
      </c>
    </row>
    <row r="60">
      <c r="A60" s="5" t="inlineStr">
        <is>
          <t>Gewinnrendite in %</t>
        </is>
      </c>
      <c r="B60" s="5" t="inlineStr">
        <is>
          <t>Return on profit in %</t>
        </is>
      </c>
      <c r="C60" t="n">
        <v>10.7</v>
      </c>
      <c r="D60" t="n">
        <v>14.8</v>
      </c>
      <c r="E60" t="n">
        <v>8.300000000000001</v>
      </c>
      <c r="F60" t="n">
        <v>11.7</v>
      </c>
      <c r="G60" t="n">
        <v>7.4</v>
      </c>
      <c r="H60" t="n">
        <v>8.699999999999999</v>
      </c>
      <c r="I60" t="n">
        <v>8</v>
      </c>
      <c r="J60" t="n">
        <v>10.6</v>
      </c>
      <c r="K60" t="n">
        <v>7.9</v>
      </c>
    </row>
    <row r="61">
      <c r="A61" s="5" t="inlineStr">
        <is>
          <t>Eigenkapitalrendite in %</t>
        </is>
      </c>
      <c r="B61" s="5" t="inlineStr">
        <is>
          <t>Return on Equity in %</t>
        </is>
      </c>
      <c r="C61" t="n">
        <v>20.37</v>
      </c>
      <c r="D61" t="n">
        <v>20.35</v>
      </c>
      <c r="E61" t="n">
        <v>17.7</v>
      </c>
      <c r="F61" t="n">
        <v>20.32</v>
      </c>
      <c r="G61" t="n">
        <v>18</v>
      </c>
      <c r="H61" t="n">
        <v>14.77</v>
      </c>
      <c r="I61" t="n">
        <v>12.06</v>
      </c>
      <c r="J61" t="n">
        <v>11.63</v>
      </c>
      <c r="K61" t="n">
        <v>5.4</v>
      </c>
    </row>
    <row r="62">
      <c r="A62" s="5" t="inlineStr">
        <is>
          <t>Umsatzrendite in %</t>
        </is>
      </c>
      <c r="B62" s="5" t="inlineStr">
        <is>
          <t>Return on sales in %</t>
        </is>
      </c>
      <c r="C62" t="n">
        <v>15.52</v>
      </c>
      <c r="D62" t="n">
        <v>16.09</v>
      </c>
      <c r="E62" t="n">
        <v>14</v>
      </c>
      <c r="F62" t="n">
        <v>16.03</v>
      </c>
      <c r="G62" t="n">
        <v>15.61</v>
      </c>
      <c r="H62" t="n">
        <v>13.94</v>
      </c>
      <c r="I62" t="n">
        <v>11.82</v>
      </c>
      <c r="J62" t="n">
        <v>11.46</v>
      </c>
      <c r="K62" t="n">
        <v>5.48</v>
      </c>
    </row>
    <row r="63">
      <c r="A63" s="5" t="inlineStr">
        <is>
          <t>Gesamtkapitalrendite in %</t>
        </is>
      </c>
      <c r="B63" s="5" t="inlineStr">
        <is>
          <t>Total Return on Investment in %</t>
        </is>
      </c>
      <c r="C63" t="n">
        <v>13.02</v>
      </c>
      <c r="D63" t="n">
        <v>12.5</v>
      </c>
      <c r="E63" t="n">
        <v>11.18</v>
      </c>
      <c r="F63" t="n">
        <v>12.42</v>
      </c>
      <c r="G63" t="n">
        <v>10.82</v>
      </c>
      <c r="H63" t="n">
        <v>9.039999999999999</v>
      </c>
      <c r="I63" t="n">
        <v>7.61</v>
      </c>
      <c r="J63" t="n">
        <v>6.51</v>
      </c>
      <c r="K63" t="n">
        <v>2.94</v>
      </c>
    </row>
    <row r="64">
      <c r="A64" s="5" t="inlineStr">
        <is>
          <t>Return on Investment in %</t>
        </is>
      </c>
      <c r="B64" s="5" t="inlineStr">
        <is>
          <t>Return on Investment in %</t>
        </is>
      </c>
      <c r="C64" t="n">
        <v>13.02</v>
      </c>
      <c r="D64" t="n">
        <v>12.5</v>
      </c>
      <c r="E64" t="n">
        <v>11.18</v>
      </c>
      <c r="F64" t="n">
        <v>12.42</v>
      </c>
      <c r="G64" t="n">
        <v>10.82</v>
      </c>
      <c r="H64" t="n">
        <v>9.039999999999999</v>
      </c>
      <c r="I64" t="n">
        <v>7.61</v>
      </c>
      <c r="J64" t="n">
        <v>6.51</v>
      </c>
      <c r="K64" t="n">
        <v>2.94</v>
      </c>
    </row>
    <row r="65">
      <c r="A65" s="5" t="inlineStr">
        <is>
          <t>Arbeitsintensität in %</t>
        </is>
      </c>
      <c r="B65" s="5" t="inlineStr">
        <is>
          <t>Work Intensity in %</t>
        </is>
      </c>
      <c r="C65" t="n">
        <v>96.34999999999999</v>
      </c>
      <c r="D65" t="n">
        <v>96.26000000000001</v>
      </c>
      <c r="E65" t="n">
        <v>96.64</v>
      </c>
      <c r="F65" t="n">
        <v>95.38</v>
      </c>
      <c r="G65" t="n">
        <v>95.56999999999999</v>
      </c>
      <c r="H65" t="n">
        <v>92.11</v>
      </c>
      <c r="I65" t="n">
        <v>88.65000000000001</v>
      </c>
      <c r="J65" t="n">
        <v>86.89</v>
      </c>
      <c r="K65" t="n">
        <v>86.51000000000001</v>
      </c>
    </row>
    <row r="66">
      <c r="A66" s="5" t="inlineStr">
        <is>
          <t>Eigenkapitalquote in %</t>
        </is>
      </c>
      <c r="B66" s="5" t="inlineStr">
        <is>
          <t>Equity Ratio in %</t>
        </is>
      </c>
      <c r="C66" t="n">
        <v>63.9</v>
      </c>
      <c r="D66" t="n">
        <v>61.41</v>
      </c>
      <c r="E66" t="n">
        <v>63.17</v>
      </c>
      <c r="F66" t="n">
        <v>61.11</v>
      </c>
      <c r="G66" t="n">
        <v>60.09</v>
      </c>
      <c r="H66" t="n">
        <v>61.22</v>
      </c>
      <c r="I66" t="n">
        <v>63.13</v>
      </c>
      <c r="J66" t="n">
        <v>56</v>
      </c>
      <c r="K66" t="n">
        <v>54.36</v>
      </c>
    </row>
    <row r="67">
      <c r="A67" s="5" t="inlineStr">
        <is>
          <t>Fremdkapitalquote in %</t>
        </is>
      </c>
      <c r="B67" s="5" t="inlineStr">
        <is>
          <t>Debt Ratio in %</t>
        </is>
      </c>
      <c r="C67" t="n">
        <v>36.1</v>
      </c>
      <c r="D67" t="n">
        <v>38.59</v>
      </c>
      <c r="E67" t="n">
        <v>36.83</v>
      </c>
      <c r="F67" t="n">
        <v>38.89</v>
      </c>
      <c r="G67" t="n">
        <v>39.91</v>
      </c>
      <c r="H67" t="n">
        <v>38.78</v>
      </c>
      <c r="I67" t="n">
        <v>36.87</v>
      </c>
      <c r="J67" t="n">
        <v>44</v>
      </c>
      <c r="K67" t="n">
        <v>45.64</v>
      </c>
    </row>
    <row r="68">
      <c r="A68" s="5" t="inlineStr">
        <is>
          <t>Verschuldungsgrad in %</t>
        </is>
      </c>
      <c r="B68" s="5" t="inlineStr">
        <is>
          <t>Finance Gearing in %</t>
        </is>
      </c>
      <c r="C68" t="n">
        <v>56.48</v>
      </c>
      <c r="D68" t="n">
        <v>62.83</v>
      </c>
      <c r="E68" t="n">
        <v>58.29</v>
      </c>
      <c r="F68" t="n">
        <v>63.65</v>
      </c>
      <c r="G68" t="n">
        <v>66.43000000000001</v>
      </c>
      <c r="H68" t="n">
        <v>63.36</v>
      </c>
      <c r="I68" t="n">
        <v>58.4</v>
      </c>
      <c r="J68" t="n">
        <v>78.58</v>
      </c>
      <c r="K68" t="n">
        <v>83.95</v>
      </c>
    </row>
    <row r="69">
      <c r="A69" s="5" t="inlineStr">
        <is>
          <t>Bruttoergebnis Marge in %</t>
        </is>
      </c>
      <c r="B69" s="5" t="inlineStr">
        <is>
          <t>Gross Profit Marge in %</t>
        </is>
      </c>
      <c r="C69" t="n">
        <v>23.82</v>
      </c>
      <c r="D69" t="n">
        <v>26.14</v>
      </c>
      <c r="E69" t="n">
        <v>26.05</v>
      </c>
      <c r="F69" t="n">
        <v>25.21</v>
      </c>
      <c r="G69" t="n">
        <v>24.79</v>
      </c>
      <c r="H69" t="n">
        <v>23.22</v>
      </c>
      <c r="I69" t="n">
        <v>19.58</v>
      </c>
      <c r="J69" t="n">
        <v>17.65</v>
      </c>
    </row>
    <row r="70">
      <c r="A70" s="5" t="inlineStr">
        <is>
          <t>Kurzfristige Vermögensquote in %</t>
        </is>
      </c>
      <c r="B70" s="5" t="inlineStr">
        <is>
          <t>Current Assets Ratio in %</t>
        </is>
      </c>
      <c r="C70" t="n">
        <v>96.34999999999999</v>
      </c>
      <c r="D70" t="n">
        <v>96.27</v>
      </c>
      <c r="E70" t="n">
        <v>96.64</v>
      </c>
      <c r="F70" t="n">
        <v>95.38</v>
      </c>
      <c r="G70" t="n">
        <v>95.56</v>
      </c>
      <c r="H70" t="n">
        <v>92.09999999999999</v>
      </c>
      <c r="I70" t="n">
        <v>88.67</v>
      </c>
      <c r="J70" t="n">
        <v>86.90000000000001</v>
      </c>
    </row>
    <row r="71">
      <c r="A71" s="5" t="inlineStr">
        <is>
          <t>Nettogewinn Marge in %</t>
        </is>
      </c>
      <c r="B71" s="5" t="inlineStr">
        <is>
          <t>Net Profit Marge in %</t>
        </is>
      </c>
      <c r="C71" t="n">
        <v>15.52</v>
      </c>
      <c r="D71" t="n">
        <v>16.09</v>
      </c>
      <c r="E71" t="n">
        <v>14.01</v>
      </c>
      <c r="F71" t="n">
        <v>16.03</v>
      </c>
      <c r="G71" t="n">
        <v>15.61</v>
      </c>
      <c r="H71" t="n">
        <v>13.94</v>
      </c>
      <c r="I71" t="n">
        <v>11.82</v>
      </c>
      <c r="J71" t="n">
        <v>11.46</v>
      </c>
    </row>
    <row r="72">
      <c r="A72" s="5" t="inlineStr">
        <is>
          <t>Operative Ergebnis Marge in %</t>
        </is>
      </c>
      <c r="B72" s="5" t="inlineStr">
        <is>
          <t>EBIT Marge in %</t>
        </is>
      </c>
      <c r="C72" t="n">
        <v>19.74</v>
      </c>
      <c r="D72" t="n">
        <v>20.3</v>
      </c>
      <c r="E72" t="n">
        <v>17.75</v>
      </c>
      <c r="F72" t="n">
        <v>20.75</v>
      </c>
      <c r="G72" t="n">
        <v>20.11</v>
      </c>
      <c r="H72" t="n">
        <v>18.5</v>
      </c>
      <c r="I72" t="n">
        <v>15.47</v>
      </c>
      <c r="J72" t="n">
        <v>11.28</v>
      </c>
    </row>
    <row r="73">
      <c r="A73" s="5" t="inlineStr">
        <is>
          <t>Vermögensumsschlag in %</t>
        </is>
      </c>
      <c r="B73" s="5" t="inlineStr">
        <is>
          <t>Asset Turnover in %</t>
        </is>
      </c>
      <c r="C73" t="n">
        <v>83.87</v>
      </c>
      <c r="D73" t="n">
        <v>77.69</v>
      </c>
      <c r="E73" t="n">
        <v>79.84</v>
      </c>
      <c r="F73" t="n">
        <v>77.47</v>
      </c>
      <c r="G73" t="n">
        <v>69.3</v>
      </c>
      <c r="H73" t="n">
        <v>64.88</v>
      </c>
      <c r="I73" t="n">
        <v>64.40000000000001</v>
      </c>
      <c r="J73" t="n">
        <v>56.87</v>
      </c>
    </row>
    <row r="74">
      <c r="A74" s="5" t="inlineStr">
        <is>
          <t>Langfristige Vermögensquote in %</t>
        </is>
      </c>
      <c r="B74" s="5" t="inlineStr">
        <is>
          <t>Non-Current Assets Ratio in %</t>
        </is>
      </c>
      <c r="C74" t="n">
        <v>3.65</v>
      </c>
      <c r="D74" t="n">
        <v>3.74</v>
      </c>
      <c r="E74" t="n">
        <v>3.36</v>
      </c>
      <c r="F74" t="n">
        <v>4.62</v>
      </c>
      <c r="G74" t="n">
        <v>4.43</v>
      </c>
      <c r="H74" t="n">
        <v>7.89</v>
      </c>
      <c r="I74" t="n">
        <v>11.35</v>
      </c>
      <c r="J74" t="n">
        <v>13.11</v>
      </c>
    </row>
    <row r="75">
      <c r="A75" s="5" t="inlineStr">
        <is>
          <t>Gesamtkapitalrentabilität</t>
        </is>
      </c>
      <c r="B75" s="5" t="inlineStr">
        <is>
          <t>ROA Return on Assets in %</t>
        </is>
      </c>
      <c r="C75" t="n">
        <v>13.02</v>
      </c>
      <c r="D75" t="n">
        <v>12.5</v>
      </c>
      <c r="E75" t="n">
        <v>11.18</v>
      </c>
      <c r="F75" t="n">
        <v>12.42</v>
      </c>
      <c r="G75" t="n">
        <v>10.82</v>
      </c>
      <c r="H75" t="n">
        <v>9.039999999999999</v>
      </c>
      <c r="I75" t="n">
        <v>7.61</v>
      </c>
      <c r="J75" t="n">
        <v>6.52</v>
      </c>
    </row>
    <row r="76">
      <c r="A76" s="5" t="inlineStr">
        <is>
          <t>Ertrag des eingesetzten Kapitals</t>
        </is>
      </c>
      <c r="B76" s="5" t="inlineStr">
        <is>
          <t>ROCE Return on Cap. Empl. in %</t>
        </is>
      </c>
      <c r="C76" t="n">
        <v>21.14</v>
      </c>
      <c r="D76" t="n">
        <v>20.44</v>
      </c>
      <c r="E76" t="n">
        <v>18.54</v>
      </c>
      <c r="F76" t="n">
        <v>20.8</v>
      </c>
      <c r="G76" t="n">
        <v>18.54</v>
      </c>
      <c r="H76" t="n">
        <v>15.61</v>
      </c>
      <c r="I76" t="n">
        <v>12.99</v>
      </c>
      <c r="J76" t="n">
        <v>8.48</v>
      </c>
    </row>
    <row r="77">
      <c r="A77" s="5" t="inlineStr">
        <is>
          <t>Eigenkapital zu Anlagevermögen</t>
        </is>
      </c>
      <c r="B77" s="5" t="inlineStr">
        <is>
          <t>Equity to Fixed Assets in %</t>
        </is>
      </c>
      <c r="C77" t="n">
        <v>1752.12</v>
      </c>
      <c r="D77" t="n">
        <v>1641.4</v>
      </c>
      <c r="E77" t="n">
        <v>1878.44</v>
      </c>
      <c r="F77" t="n">
        <v>1321.79</v>
      </c>
      <c r="G77" t="n">
        <v>1355.4</v>
      </c>
      <c r="H77" t="n">
        <v>776.11</v>
      </c>
      <c r="I77" t="n">
        <v>556.35</v>
      </c>
      <c r="J77" t="n">
        <v>427.16</v>
      </c>
    </row>
    <row r="78">
      <c r="A78" s="5" t="inlineStr">
        <is>
          <t>Liquidität Dritten Grades</t>
        </is>
      </c>
      <c r="B78" s="5" t="inlineStr">
        <is>
          <t>Current Ratio in %</t>
        </is>
      </c>
      <c r="C78" t="n">
        <v>444.08</v>
      </c>
      <c r="D78" t="n">
        <v>421.5</v>
      </c>
      <c r="E78" t="n">
        <v>410.17</v>
      </c>
      <c r="F78" t="n">
        <v>419.85</v>
      </c>
      <c r="G78" t="n">
        <v>384.89</v>
      </c>
      <c r="H78" t="n">
        <v>397.93</v>
      </c>
      <c r="I78" t="n">
        <v>380.94</v>
      </c>
      <c r="J78" t="n">
        <v>356.36</v>
      </c>
    </row>
    <row r="79">
      <c r="A79" s="5" t="inlineStr">
        <is>
          <t>Operativer Cashflow</t>
        </is>
      </c>
      <c r="B79" s="5" t="inlineStr">
        <is>
          <t>Operating Cashflow in M</t>
        </is>
      </c>
      <c r="C79" t="n">
        <v>40774.86</v>
      </c>
      <c r="D79" t="n">
        <v>22782.1</v>
      </c>
      <c r="E79" t="n">
        <v>36581.75</v>
      </c>
      <c r="F79" t="n">
        <v>30639.9</v>
      </c>
      <c r="G79" t="n">
        <v>52796.19</v>
      </c>
      <c r="H79" t="n">
        <v>75794.90000000001</v>
      </c>
      <c r="I79" t="n">
        <v>119639.52</v>
      </c>
      <c r="J79" t="n">
        <v>87737.03999999999</v>
      </c>
    </row>
    <row r="80">
      <c r="A80" s="5" t="inlineStr">
        <is>
          <t>Aktienrückkauf</t>
        </is>
      </c>
      <c r="B80" s="5" t="inlineStr">
        <is>
          <t>Share Buyback in M</t>
        </is>
      </c>
      <c r="C80" t="n">
        <v>-5</v>
      </c>
      <c r="D80" t="n">
        <v>-3</v>
      </c>
      <c r="E80" t="n">
        <v>-5</v>
      </c>
      <c r="F80" t="n">
        <v>-17</v>
      </c>
      <c r="G80" t="n">
        <v>0</v>
      </c>
      <c r="H80" t="n">
        <v>-16</v>
      </c>
      <c r="I80" t="n">
        <v>-9</v>
      </c>
      <c r="J80" t="n">
        <v>-27</v>
      </c>
    </row>
    <row r="81">
      <c r="A81" s="5" t="inlineStr">
        <is>
          <t>Umsatzwachstum 1J in %</t>
        </is>
      </c>
      <c r="B81" s="5" t="inlineStr">
        <is>
          <t>Revenue Growth 1Y in %</t>
        </is>
      </c>
      <c r="C81" t="n">
        <v>6.34</v>
      </c>
      <c r="D81" t="n">
        <v>2.95</v>
      </c>
      <c r="E81" t="n">
        <v>7.86</v>
      </c>
      <c r="F81" t="n">
        <v>17.07</v>
      </c>
      <c r="G81" t="n">
        <v>16.9</v>
      </c>
      <c r="H81" t="n">
        <v>16.99</v>
      </c>
      <c r="I81" t="n">
        <v>13.72</v>
      </c>
      <c r="J81" t="n">
        <v>11.67</v>
      </c>
    </row>
    <row r="82">
      <c r="A82" s="5" t="inlineStr">
        <is>
          <t>Umsatzwachstum 3J in %</t>
        </is>
      </c>
      <c r="B82" s="5" t="inlineStr">
        <is>
          <t>Revenue Growth 3Y in %</t>
        </is>
      </c>
      <c r="C82" t="n">
        <v>5.72</v>
      </c>
      <c r="D82" t="n">
        <v>9.289999999999999</v>
      </c>
      <c r="E82" t="n">
        <v>13.94</v>
      </c>
      <c r="F82" t="n">
        <v>16.99</v>
      </c>
      <c r="G82" t="n">
        <v>15.87</v>
      </c>
      <c r="H82" t="n">
        <v>14.13</v>
      </c>
      <c r="I82" t="inlineStr">
        <is>
          <t>-</t>
        </is>
      </c>
      <c r="J82" t="inlineStr">
        <is>
          <t>-</t>
        </is>
      </c>
    </row>
    <row r="83">
      <c r="A83" s="5" t="inlineStr">
        <is>
          <t>Umsatzwachstum 5J in %</t>
        </is>
      </c>
      <c r="B83" s="5" t="inlineStr">
        <is>
          <t>Revenue Growth 5Y in %</t>
        </is>
      </c>
      <c r="C83" t="n">
        <v>10.22</v>
      </c>
      <c r="D83" t="n">
        <v>12.35</v>
      </c>
      <c r="E83" t="n">
        <v>14.51</v>
      </c>
      <c r="F83" t="n">
        <v>15.27</v>
      </c>
      <c r="G83" t="inlineStr">
        <is>
          <t>-</t>
        </is>
      </c>
      <c r="H83" t="inlineStr">
        <is>
          <t>-</t>
        </is>
      </c>
      <c r="I83" t="inlineStr">
        <is>
          <t>-</t>
        </is>
      </c>
      <c r="J83" t="inlineStr">
        <is>
          <t>-</t>
        </is>
      </c>
    </row>
    <row r="84">
      <c r="A84" s="5" t="inlineStr">
        <is>
          <t>Umsatzwachstum 10J in %</t>
        </is>
      </c>
      <c r="B84" s="5" t="inlineStr">
        <is>
          <t>Revenue Growth 10Y in %</t>
        </is>
      </c>
      <c r="C84" t="inlineStr">
        <is>
          <t>-</t>
        </is>
      </c>
      <c r="D84" t="inlineStr">
        <is>
          <t>-</t>
        </is>
      </c>
      <c r="E84" t="inlineStr">
        <is>
          <t>-</t>
        </is>
      </c>
      <c r="F84" t="inlineStr">
        <is>
          <t>-</t>
        </is>
      </c>
      <c r="G84" t="inlineStr">
        <is>
          <t>-</t>
        </is>
      </c>
      <c r="H84" t="inlineStr">
        <is>
          <t>-</t>
        </is>
      </c>
      <c r="I84" t="inlineStr">
        <is>
          <t>-</t>
        </is>
      </c>
      <c r="J84" t="inlineStr">
        <is>
          <t>-</t>
        </is>
      </c>
    </row>
    <row r="85">
      <c r="A85" s="5" t="inlineStr">
        <is>
          <t>Gewinnwachstum 1J in %</t>
        </is>
      </c>
      <c r="B85" s="5" t="inlineStr">
        <is>
          <t>Earnings Growth 1Y in %</t>
        </is>
      </c>
      <c r="C85" t="n">
        <v>2.63</v>
      </c>
      <c r="D85" t="n">
        <v>18.24</v>
      </c>
      <c r="E85" t="n">
        <v>-5.77</v>
      </c>
      <c r="F85" t="n">
        <v>20.24</v>
      </c>
      <c r="G85" t="n">
        <v>30.9</v>
      </c>
      <c r="H85" t="n">
        <v>37.95</v>
      </c>
      <c r="I85" t="n">
        <v>17.34</v>
      </c>
      <c r="J85" t="n">
        <v>133.64</v>
      </c>
    </row>
    <row r="86">
      <c r="A86" s="5" t="inlineStr">
        <is>
          <t>Gewinnwachstum 3J in %</t>
        </is>
      </c>
      <c r="B86" s="5" t="inlineStr">
        <is>
          <t>Earnings Growth 3Y in %</t>
        </is>
      </c>
      <c r="C86" t="n">
        <v>5.03</v>
      </c>
      <c r="D86" t="n">
        <v>10.9</v>
      </c>
      <c r="E86" t="n">
        <v>15.12</v>
      </c>
      <c r="F86" t="n">
        <v>29.7</v>
      </c>
      <c r="G86" t="n">
        <v>28.73</v>
      </c>
      <c r="H86" t="n">
        <v>62.98</v>
      </c>
      <c r="I86" t="inlineStr">
        <is>
          <t>-</t>
        </is>
      </c>
      <c r="J86" t="inlineStr">
        <is>
          <t>-</t>
        </is>
      </c>
    </row>
    <row r="87">
      <c r="A87" s="5" t="inlineStr">
        <is>
          <t>Gewinnwachstum 5J in %</t>
        </is>
      </c>
      <c r="B87" s="5" t="inlineStr">
        <is>
          <t>Earnings Growth 5Y in %</t>
        </is>
      </c>
      <c r="C87" t="n">
        <v>13.25</v>
      </c>
      <c r="D87" t="n">
        <v>20.31</v>
      </c>
      <c r="E87" t="n">
        <v>20.13</v>
      </c>
      <c r="F87" t="n">
        <v>48.01</v>
      </c>
      <c r="G87" t="inlineStr">
        <is>
          <t>-</t>
        </is>
      </c>
      <c r="H87" t="inlineStr">
        <is>
          <t>-</t>
        </is>
      </c>
      <c r="I87" t="inlineStr">
        <is>
          <t>-</t>
        </is>
      </c>
      <c r="J87" t="inlineStr">
        <is>
          <t>-</t>
        </is>
      </c>
    </row>
    <row r="88">
      <c r="A88" s="5" t="inlineStr">
        <is>
          <t>Gewinnwachstum 10J in %</t>
        </is>
      </c>
      <c r="B88" s="5" t="inlineStr">
        <is>
          <t>Earnings Growth 10Y in %</t>
        </is>
      </c>
      <c r="C88" t="inlineStr">
        <is>
          <t>-</t>
        </is>
      </c>
      <c r="D88" t="inlineStr">
        <is>
          <t>-</t>
        </is>
      </c>
      <c r="E88" t="inlineStr">
        <is>
          <t>-</t>
        </is>
      </c>
      <c r="F88" t="inlineStr">
        <is>
          <t>-</t>
        </is>
      </c>
      <c r="G88" t="inlineStr">
        <is>
          <t>-</t>
        </is>
      </c>
      <c r="H88" t="inlineStr">
        <is>
          <t>-</t>
        </is>
      </c>
      <c r="I88" t="inlineStr">
        <is>
          <t>-</t>
        </is>
      </c>
      <c r="J88" t="inlineStr">
        <is>
          <t>-</t>
        </is>
      </c>
    </row>
    <row r="89">
      <c r="A89" s="5" t="inlineStr">
        <is>
          <t>PEG Ratio</t>
        </is>
      </c>
      <c r="B89" s="5" t="inlineStr">
        <is>
          <t>KGW Kurs/Gewinn/Wachstum</t>
        </is>
      </c>
      <c r="C89" t="n">
        <v>0.71</v>
      </c>
      <c r="D89" t="n">
        <v>0.33</v>
      </c>
      <c r="E89" t="n">
        <v>0.6</v>
      </c>
      <c r="F89" t="n">
        <v>0.18</v>
      </c>
      <c r="G89" t="inlineStr">
        <is>
          <t>-</t>
        </is>
      </c>
      <c r="H89" t="inlineStr">
        <is>
          <t>-</t>
        </is>
      </c>
      <c r="I89" t="inlineStr">
        <is>
          <t>-</t>
        </is>
      </c>
      <c r="J89" t="inlineStr">
        <is>
          <t>-</t>
        </is>
      </c>
    </row>
    <row r="90">
      <c r="A90" s="5" t="inlineStr">
        <is>
          <t>EBIT-Wachstum 1J in %</t>
        </is>
      </c>
      <c r="B90" s="5" t="inlineStr">
        <is>
          <t>EBIT Growth 1Y in %</t>
        </is>
      </c>
      <c r="C90" t="n">
        <v>3.38</v>
      </c>
      <c r="D90" t="n">
        <v>17.79</v>
      </c>
      <c r="E90" t="n">
        <v>-7.74</v>
      </c>
      <c r="F90" t="n">
        <v>20.76</v>
      </c>
      <c r="G90" t="n">
        <v>27.11</v>
      </c>
      <c r="H90" t="n">
        <v>39.83</v>
      </c>
      <c r="I90" t="n">
        <v>56.04</v>
      </c>
      <c r="J90" t="n">
        <v>49.31</v>
      </c>
    </row>
    <row r="91">
      <c r="A91" s="5" t="inlineStr">
        <is>
          <t>EBIT-Wachstum 3J in %</t>
        </is>
      </c>
      <c r="B91" s="5" t="inlineStr">
        <is>
          <t>EBIT Growth 3Y in %</t>
        </is>
      </c>
      <c r="C91" t="n">
        <v>4.48</v>
      </c>
      <c r="D91" t="n">
        <v>10.27</v>
      </c>
      <c r="E91" t="n">
        <v>13.38</v>
      </c>
      <c r="F91" t="n">
        <v>29.23</v>
      </c>
      <c r="G91" t="n">
        <v>40.99</v>
      </c>
      <c r="H91" t="n">
        <v>48.39</v>
      </c>
      <c r="I91" t="inlineStr">
        <is>
          <t>-</t>
        </is>
      </c>
      <c r="J91" t="inlineStr">
        <is>
          <t>-</t>
        </is>
      </c>
    </row>
    <row r="92">
      <c r="A92" s="5" t="inlineStr">
        <is>
          <t>EBIT-Wachstum 5J in %</t>
        </is>
      </c>
      <c r="B92" s="5" t="inlineStr">
        <is>
          <t>EBIT Growth 5Y in %</t>
        </is>
      </c>
      <c r="C92" t="n">
        <v>12.26</v>
      </c>
      <c r="D92" t="n">
        <v>19.55</v>
      </c>
      <c r="E92" t="n">
        <v>27.2</v>
      </c>
      <c r="F92" t="n">
        <v>38.61</v>
      </c>
      <c r="G92" t="inlineStr">
        <is>
          <t>-</t>
        </is>
      </c>
      <c r="H92" t="inlineStr">
        <is>
          <t>-</t>
        </is>
      </c>
      <c r="I92" t="inlineStr">
        <is>
          <t>-</t>
        </is>
      </c>
      <c r="J92" t="inlineStr">
        <is>
          <t>-</t>
        </is>
      </c>
    </row>
    <row r="93">
      <c r="A93" s="5" t="inlineStr">
        <is>
          <t>EBIT-Wachstum 10J in %</t>
        </is>
      </c>
      <c r="B93" s="5" t="inlineStr">
        <is>
          <t>EBIT Growth 10Y in %</t>
        </is>
      </c>
      <c r="C93" t="inlineStr">
        <is>
          <t>-</t>
        </is>
      </c>
      <c r="D93" t="inlineStr">
        <is>
          <t>-</t>
        </is>
      </c>
      <c r="E93" t="inlineStr">
        <is>
          <t>-</t>
        </is>
      </c>
      <c r="F93" t="inlineStr">
        <is>
          <t>-</t>
        </is>
      </c>
      <c r="G93" t="inlineStr">
        <is>
          <t>-</t>
        </is>
      </c>
      <c r="H93" t="inlineStr">
        <is>
          <t>-</t>
        </is>
      </c>
      <c r="I93" t="inlineStr">
        <is>
          <t>-</t>
        </is>
      </c>
      <c r="J93" t="inlineStr">
        <is>
          <t>-</t>
        </is>
      </c>
    </row>
    <row r="94">
      <c r="A94" s="5" t="inlineStr">
        <is>
          <t>Op.Cashflow Wachstum 1J in %</t>
        </is>
      </c>
      <c r="B94" s="5" t="inlineStr">
        <is>
          <t>Op.Cashflow Wachstum 1Y in %</t>
        </is>
      </c>
      <c r="C94" t="n">
        <v>78.70999999999999</v>
      </c>
      <c r="D94" t="n">
        <v>-37.78</v>
      </c>
      <c r="E94" t="n">
        <v>19.21</v>
      </c>
      <c r="F94" t="n">
        <v>-42.27</v>
      </c>
      <c r="G94" t="n">
        <v>-30.34</v>
      </c>
      <c r="H94" t="n">
        <v>-36.96</v>
      </c>
      <c r="I94" t="n">
        <v>35.98</v>
      </c>
      <c r="J94" t="n">
        <v>-177.75</v>
      </c>
    </row>
    <row r="95">
      <c r="A95" s="5" t="inlineStr">
        <is>
          <t>Op.Cashflow Wachstum 3J in %</t>
        </is>
      </c>
      <c r="B95" s="5" t="inlineStr">
        <is>
          <t>Op.Cashflow Wachstum 3Y in %</t>
        </is>
      </c>
      <c r="C95" t="n">
        <v>20.05</v>
      </c>
      <c r="D95" t="n">
        <v>-20.28</v>
      </c>
      <c r="E95" t="n">
        <v>-17.8</v>
      </c>
      <c r="F95" t="n">
        <v>-36.52</v>
      </c>
      <c r="G95" t="n">
        <v>-10.44</v>
      </c>
      <c r="H95" t="n">
        <v>-59.58</v>
      </c>
      <c r="I95" t="inlineStr">
        <is>
          <t>-</t>
        </is>
      </c>
      <c r="J95" t="inlineStr">
        <is>
          <t>-</t>
        </is>
      </c>
    </row>
    <row r="96">
      <c r="A96" s="5" t="inlineStr">
        <is>
          <t>Op.Cashflow Wachstum 5J in %</t>
        </is>
      </c>
      <c r="B96" s="5" t="inlineStr">
        <is>
          <t>Op.Cashflow Wachstum 5Y in %</t>
        </is>
      </c>
      <c r="C96" t="n">
        <v>-2.49</v>
      </c>
      <c r="D96" t="n">
        <v>-25.63</v>
      </c>
      <c r="E96" t="n">
        <v>-10.88</v>
      </c>
      <c r="F96" t="n">
        <v>-50.27</v>
      </c>
      <c r="G96" t="inlineStr">
        <is>
          <t>-</t>
        </is>
      </c>
      <c r="H96" t="inlineStr">
        <is>
          <t>-</t>
        </is>
      </c>
      <c r="I96" t="inlineStr">
        <is>
          <t>-</t>
        </is>
      </c>
      <c r="J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c r="H97" t="inlineStr">
        <is>
          <t>-</t>
        </is>
      </c>
      <c r="I97" t="inlineStr">
        <is>
          <t>-</t>
        </is>
      </c>
      <c r="J97" t="inlineStr">
        <is>
          <t>-</t>
        </is>
      </c>
    </row>
    <row r="98">
      <c r="A98" s="5" t="inlineStr">
        <is>
          <t>Working Capital in Mio</t>
        </is>
      </c>
      <c r="B98" s="5" t="inlineStr">
        <is>
          <t>Working Capital in M</t>
        </is>
      </c>
      <c r="C98" t="n">
        <v>3864</v>
      </c>
      <c r="D98" t="n">
        <v>3858</v>
      </c>
      <c r="E98" t="n">
        <v>3629</v>
      </c>
      <c r="F98" t="n">
        <v>3448</v>
      </c>
      <c r="G98" t="n">
        <v>3206</v>
      </c>
      <c r="H98" t="n">
        <v>2855</v>
      </c>
      <c r="I98" t="n">
        <v>2331</v>
      </c>
      <c r="J98" t="n">
        <v>2219</v>
      </c>
      <c r="K98" t="n">
        <v>2073</v>
      </c>
    </row>
  </sheetData>
  <pageMargins bottom="1" footer="0.5" header="0.5" left="0.75" right="0.75" top="1"/>
</worksheet>
</file>

<file path=xl/worksheets/sheet97.xml><?xml version="1.0" encoding="utf-8"?>
<worksheet xmlns="http://schemas.openxmlformats.org/spreadsheetml/2006/main">
  <sheetPr>
    <outlinePr summaryBelow="1" summaryRight="1"/>
    <pageSetUpPr/>
  </sheetPr>
  <dimension ref="A1:X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20"/>
    <col customWidth="1" max="15" min="15" width="10"/>
    <col customWidth="1" max="16" min="16" width="20"/>
    <col customWidth="1" max="17" min="17" width="10"/>
    <col customWidth="1" max="18" min="18" width="10"/>
    <col customWidth="1" max="19" min="19" width="10"/>
    <col customWidth="1" max="20" min="20" width="10"/>
    <col customWidth="1" max="21" min="21" width="10"/>
    <col customWidth="1" max="22" min="22" width="10"/>
    <col customWidth="1" max="23" min="23" width="10"/>
    <col customWidth="1" max="24" min="24" width="10"/>
  </cols>
  <sheetData>
    <row r="1">
      <c r="A1" s="1" t="inlineStr">
        <is>
          <t xml:space="preserve">TESCO PLC </t>
        </is>
      </c>
      <c r="B1" s="2" t="inlineStr">
        <is>
          <t>WKN: 852647  ISIN: GB0008847096  US-Symbol:TSCDF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c r="X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c r="X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1924</t>
        </is>
      </c>
      <c r="C4" s="5" t="inlineStr">
        <is>
          <t>Telefon / Phone</t>
        </is>
      </c>
      <c r="D4" s="5" t="inlineStr"/>
      <c r="E4" t="inlineStr">
        <is>
          <t>+44-1992-632222</t>
        </is>
      </c>
      <c r="G4" t="inlineStr">
        <is>
          <t>08.04.2020</t>
        </is>
      </c>
      <c r="H4" t="inlineStr">
        <is>
          <t>Preliminary Results</t>
        </is>
      </c>
      <c r="J4" t="inlineStr">
        <is>
          <t>BlackRock, Inc.</t>
        </is>
      </c>
      <c r="L4" t="inlineStr">
        <is>
          <t>6,64%</t>
        </is>
      </c>
    </row>
    <row r="5">
      <c r="A5" s="5" t="inlineStr">
        <is>
          <t>Ticker</t>
        </is>
      </c>
      <c r="B5" t="inlineStr">
        <is>
          <t>TCO</t>
        </is>
      </c>
      <c r="C5" s="5" t="inlineStr">
        <is>
          <t>Fax</t>
        </is>
      </c>
      <c r="D5" s="5" t="inlineStr"/>
      <c r="E5" t="inlineStr">
        <is>
          <t>-</t>
        </is>
      </c>
      <c r="G5" t="inlineStr">
        <is>
          <t>13.05.2020</t>
        </is>
      </c>
      <c r="H5" t="inlineStr">
        <is>
          <t>Publication Of Annual Report</t>
        </is>
      </c>
      <c r="J5" t="inlineStr">
        <is>
          <t>Norges Bank</t>
        </is>
      </c>
      <c r="L5" t="inlineStr">
        <is>
          <t>4,00%</t>
        </is>
      </c>
    </row>
    <row r="6">
      <c r="A6" s="5" t="inlineStr">
        <is>
          <t>Gelistet Seit / Listed Since</t>
        </is>
      </c>
      <c r="B6" t="inlineStr">
        <is>
          <t>02.06.2000</t>
        </is>
      </c>
      <c r="C6" s="5" t="inlineStr">
        <is>
          <t>Internet</t>
        </is>
      </c>
      <c r="D6" s="5" t="inlineStr"/>
      <c r="E6" t="inlineStr">
        <is>
          <t>http://www.tescoplc.com/</t>
        </is>
      </c>
      <c r="G6" t="inlineStr">
        <is>
          <t>26.06.2020</t>
        </is>
      </c>
      <c r="H6" t="inlineStr">
        <is>
          <t>Annual General Meeting</t>
        </is>
      </c>
      <c r="J6" t="inlineStr">
        <is>
          <t>Schroders plc</t>
        </is>
      </c>
      <c r="L6" t="inlineStr">
        <is>
          <t>4,99%</t>
        </is>
      </c>
    </row>
    <row r="7">
      <c r="A7" s="5" t="inlineStr">
        <is>
          <t>Nominalwert / Nominal Value</t>
        </is>
      </c>
      <c r="B7" t="inlineStr">
        <is>
          <t>-</t>
        </is>
      </c>
      <c r="C7" s="5" t="inlineStr">
        <is>
          <t>Inv. Relations Telefon / Phone</t>
        </is>
      </c>
      <c r="D7" s="5" t="inlineStr"/>
      <c r="E7" t="inlineStr">
        <is>
          <t>+44-1707-912922</t>
        </is>
      </c>
      <c r="G7" t="inlineStr">
        <is>
          <t>03.07.2020</t>
        </is>
      </c>
      <c r="H7" t="inlineStr">
        <is>
          <t>Dividend Payout</t>
        </is>
      </c>
      <c r="J7" t="inlineStr">
        <is>
          <t>Freefloat</t>
        </is>
      </c>
      <c r="L7" t="inlineStr">
        <is>
          <t>84,37%</t>
        </is>
      </c>
    </row>
    <row r="8">
      <c r="A8" s="5" t="inlineStr">
        <is>
          <t>Land / Country</t>
        </is>
      </c>
      <c r="B8" t="inlineStr">
        <is>
          <t>Großbritannien</t>
        </is>
      </c>
      <c r="C8" s="5" t="inlineStr">
        <is>
          <t>Inv. Relations E-Mail</t>
        </is>
      </c>
      <c r="D8" s="5" t="inlineStr"/>
      <c r="E8" t="inlineStr">
        <is>
          <t>investor.relations@uk.tesco.com</t>
        </is>
      </c>
      <c r="G8" t="inlineStr">
        <is>
          <t>07.10.2020</t>
        </is>
      </c>
      <c r="H8" t="inlineStr">
        <is>
          <t>Score Half Year</t>
        </is>
      </c>
    </row>
    <row r="9">
      <c r="A9" s="5" t="inlineStr">
        <is>
          <t>Währung / Currency</t>
        </is>
      </c>
      <c r="B9" t="inlineStr">
        <is>
          <t>GBP</t>
        </is>
      </c>
      <c r="C9" s="5" t="inlineStr">
        <is>
          <t>Kontaktperson / Contact Person</t>
        </is>
      </c>
      <c r="D9" s="5" t="inlineStr"/>
      <c r="E9" t="inlineStr">
        <is>
          <t>Chris Griffith</t>
        </is>
      </c>
    </row>
    <row r="10">
      <c r="A10" s="5" t="inlineStr">
        <is>
          <t>Branche / Industry</t>
        </is>
      </c>
      <c r="B10" t="inlineStr">
        <is>
          <t>Retail Trade</t>
        </is>
      </c>
      <c r="C10" s="5" t="inlineStr"/>
      <c r="D10" s="5" t="inlineStr"/>
    </row>
    <row r="11">
      <c r="A11" s="5" t="inlineStr">
        <is>
          <t>Sektor / Sector</t>
        </is>
      </c>
      <c r="B11" t="inlineStr">
        <is>
          <t>Trade</t>
        </is>
      </c>
    </row>
    <row r="12">
      <c r="A12" s="5" t="inlineStr">
        <is>
          <t>Typ / Genre</t>
        </is>
      </c>
      <c r="B12" t="inlineStr">
        <is>
          <t>Namensaktie</t>
        </is>
      </c>
    </row>
    <row r="13">
      <c r="A13" s="5" t="inlineStr">
        <is>
          <t>Adresse / Address</t>
        </is>
      </c>
      <c r="B13" t="inlineStr">
        <is>
          <t>Tesco plcTesco House, Shire Park, Kestrel Way  UK-Welwyn Garden City AL7 1GA</t>
        </is>
      </c>
    </row>
    <row r="14">
      <c r="A14" s="5" t="inlineStr">
        <is>
          <t>Management</t>
        </is>
      </c>
      <c r="B14" t="inlineStr">
        <is>
          <t>Dave Lewis (bis 30.09.2020), Ken Murphy (ab 1.10.2020), Alan Stewart, Natasha Adams, Alessandra Bellini, Christine Heffernan, Tony Hoggett, Alison Horner, Gerry Mallon, Adrian Morris, Matt Simister, Jason Tarry, Charles Wilson, Andrew Yaxley</t>
        </is>
      </c>
    </row>
    <row r="15">
      <c r="A15" s="5" t="inlineStr">
        <is>
          <t>Aufsichtsrat / Board</t>
        </is>
      </c>
      <c r="B15" t="inlineStr">
        <is>
          <t>John Allan, Dave Lewis, Alan Stewart, Deanna Oppenheimer, Mark Armour, Melissa Bethell, Stewart Gilliland, Steve Golsby, Byron Grote, Mikael Olsson, Simon Patterson, Alison Platt, Lindsey Pownall, Robert Welch</t>
        </is>
      </c>
    </row>
    <row r="16">
      <c r="A16" s="5" t="inlineStr">
        <is>
          <t>Beschreibung</t>
        </is>
      </c>
      <c r="B16" t="inlineStr">
        <is>
          <t>Tesco plc. ist eine britische, international tätige Einzelhandelskette, die Supermärkte in Europa, Nordamerika und Asien betreibt. Die Produktpalette des Unternehmens umfasst Lebensmittel, Haushaltswaren, Babyartikel, Bücher, Elektroprodukte, Elektronikartikel, Blumen wie auch CDs, Videos, DVDs und Computerspiele. Des Weiteren bietet das Unternehmen auch Darlehen und Versicherungen an, die primär über das Internet beantragt werden können, und betreibt ein eigenes Tankstellennetz. Das Unternehmen ist vertreten in Großbritannien, China, Japan, Indien, Malaysia, Südkorea, Thailand, Tschechien, Ungarn, Irland, Polen, der Slowakei und Türkei sowie den USA. Neben dem regional variierenden Wareprogramm bietet das Unternehmen auch Treueprogramme für Kunden in Großbritannien und China. Das Produktsortiment von Tesco kann neben dem Filialkauf auch im Internet bestellt werden und wird von einem eigenen Vertriebsnetz geliefert. Copyright 2014 FINANCE BASE AG</t>
        </is>
      </c>
    </row>
    <row r="17">
      <c r="A17" s="5" t="inlineStr">
        <is>
          <t>Profile</t>
        </is>
      </c>
      <c r="B17" t="inlineStr">
        <is>
          <t>Tesco plc. is a British, international retail chain supermarkets in Europe, North America and Asia operates. The company's product range includes food, household goods, baby products, books, electronic products, electronics, flowers as well as CDs, videos, DVDs and computer games. In addition, the company also loans and insurance offers that can be applied primarily on the Internet, and operates its own network of filling stations. The company is represented in the UK, China, Japan, India, Malaysia, South Korea, Thailand, the Czech Republic, Hungary, Ireland, Poland, Slovakia and Turkey, and the United States. In addition to the regional varying product program, the company also offers loyalty programs for customers in the UK and China. The product range of Tesco can be ordered in addition to the branch purchase on the Internet and is supplied by its own sales network.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c r="X18" s="4" t="inlineStr"/>
    </row>
    <row r="19">
      <c r="A19" s="5" t="inlineStr">
        <is>
          <t>Bilanz in Mio.  GBP per  28.02</t>
        </is>
      </c>
      <c r="B19" s="5" t="inlineStr">
        <is>
          <t>Balance Sheet in M  GBP per  28.02</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2006</v>
      </c>
      <c r="R19" s="5" t="n">
        <v>2005</v>
      </c>
      <c r="S19" s="5" t="n">
        <v>2004</v>
      </c>
      <c r="T19" s="5" t="n">
        <v>2003</v>
      </c>
      <c r="U19" s="5" t="n">
        <v>2002</v>
      </c>
      <c r="V19" s="5" t="n">
        <v>2001</v>
      </c>
      <c r="W19" s="5" t="n">
        <v>2000</v>
      </c>
      <c r="X19" s="5" t="n">
        <v>1999</v>
      </c>
    </row>
    <row r="20">
      <c r="A20" s="5" t="inlineStr">
        <is>
          <t>Umsatz</t>
        </is>
      </c>
      <c r="B20" s="5" t="inlineStr">
        <is>
          <t>Revenue</t>
        </is>
      </c>
      <c r="C20" t="n">
        <v>64760</v>
      </c>
      <c r="D20" t="n">
        <v>63911</v>
      </c>
      <c r="E20" t="n">
        <v>57491</v>
      </c>
      <c r="F20" t="n">
        <v>55917</v>
      </c>
      <c r="G20" t="n">
        <v>54433</v>
      </c>
      <c r="H20" t="n">
        <v>62284</v>
      </c>
      <c r="I20" t="n">
        <v>63557</v>
      </c>
      <c r="J20" t="n">
        <v>64826</v>
      </c>
      <c r="K20" t="n">
        <v>64539</v>
      </c>
      <c r="L20" t="n">
        <v>60931</v>
      </c>
      <c r="M20" t="n">
        <v>56910</v>
      </c>
      <c r="N20" t="n">
        <v>54327</v>
      </c>
      <c r="O20" t="n">
        <v>47298</v>
      </c>
      <c r="P20" t="n">
        <v>42641</v>
      </c>
      <c r="Q20" t="n">
        <v>39454</v>
      </c>
      <c r="R20" t="n">
        <v>37070</v>
      </c>
      <c r="S20" t="n">
        <v>33557</v>
      </c>
      <c r="T20" t="n">
        <v>28613</v>
      </c>
      <c r="U20" t="n">
        <v>25654</v>
      </c>
      <c r="V20" t="n">
        <v>22773</v>
      </c>
      <c r="W20" t="n">
        <v>20358</v>
      </c>
      <c r="X20" t="n">
        <v>18546</v>
      </c>
    </row>
    <row r="21">
      <c r="A21" s="5" t="inlineStr">
        <is>
          <t>Operatives Ergebnis (EBIT)</t>
        </is>
      </c>
      <c r="B21" s="5" t="inlineStr">
        <is>
          <t>EBIT Earning Before Interest &amp; Tax</t>
        </is>
      </c>
      <c r="C21" t="n">
        <v>2518</v>
      </c>
      <c r="D21" t="n">
        <v>2153</v>
      </c>
      <c r="E21" t="n">
        <v>1837</v>
      </c>
      <c r="F21" t="n">
        <v>1017</v>
      </c>
      <c r="G21" t="n">
        <v>1046</v>
      </c>
      <c r="H21" t="n">
        <v>-5792</v>
      </c>
      <c r="I21" t="n">
        <v>2631</v>
      </c>
      <c r="J21" t="n">
        <v>2188</v>
      </c>
      <c r="K21" t="n">
        <v>3985</v>
      </c>
      <c r="L21" t="n">
        <v>3811</v>
      </c>
      <c r="M21" t="n">
        <v>3457</v>
      </c>
      <c r="N21" t="n">
        <v>3206</v>
      </c>
      <c r="O21" t="n">
        <v>2791</v>
      </c>
      <c r="P21" t="n">
        <v>2648</v>
      </c>
      <c r="Q21" t="n">
        <v>2280</v>
      </c>
      <c r="R21" t="n">
        <v>1949</v>
      </c>
      <c r="S21" t="n">
        <v>1735</v>
      </c>
      <c r="T21" t="n">
        <v>1484</v>
      </c>
      <c r="U21" t="n">
        <v>1322</v>
      </c>
      <c r="V21" t="n">
        <v>1166</v>
      </c>
      <c r="W21" t="n">
        <v>1030</v>
      </c>
      <c r="X21" t="n">
        <v>934</v>
      </c>
    </row>
    <row r="22">
      <c r="A22" s="5" t="inlineStr">
        <is>
          <t>Finanzergebnis</t>
        </is>
      </c>
      <c r="B22" s="5" t="inlineStr">
        <is>
          <t>Financial Result</t>
        </is>
      </c>
      <c r="C22" t="inlineStr">
        <is>
          <t>-</t>
        </is>
      </c>
      <c r="D22" t="n">
        <v>-479</v>
      </c>
      <c r="E22" t="n">
        <v>-539</v>
      </c>
      <c r="F22" t="n">
        <v>-872</v>
      </c>
      <c r="G22" t="n">
        <v>-884</v>
      </c>
      <c r="H22" t="n">
        <v>-584</v>
      </c>
      <c r="I22" t="n">
        <v>-372</v>
      </c>
      <c r="J22" t="n">
        <v>-228</v>
      </c>
      <c r="K22" t="n">
        <v>-150</v>
      </c>
      <c r="L22" t="n">
        <v>-276</v>
      </c>
      <c r="M22" t="n">
        <v>-281</v>
      </c>
      <c r="N22" t="n">
        <v>-252</v>
      </c>
      <c r="O22" t="n">
        <v>12</v>
      </c>
      <c r="P22" t="n">
        <v>5</v>
      </c>
      <c r="Q22" t="n">
        <v>-45</v>
      </c>
      <c r="R22" t="n">
        <v>13</v>
      </c>
      <c r="S22" t="n">
        <v>-135</v>
      </c>
      <c r="T22" t="n">
        <v>-123</v>
      </c>
      <c r="U22" t="n">
        <v>-121</v>
      </c>
      <c r="V22" t="n">
        <v>-112</v>
      </c>
      <c r="W22" t="n">
        <v>-97</v>
      </c>
      <c r="X22" t="n">
        <v>-92</v>
      </c>
    </row>
    <row r="23">
      <c r="A23" s="5" t="inlineStr">
        <is>
          <t>Ergebnis vor Steuer (EBT)</t>
        </is>
      </c>
      <c r="B23" s="5" t="inlineStr">
        <is>
          <t>EBT Earning Before Tax</t>
        </is>
      </c>
      <c r="C23" t="n">
        <v>1315</v>
      </c>
      <c r="D23" t="n">
        <v>1674</v>
      </c>
      <c r="E23" t="n">
        <v>1298</v>
      </c>
      <c r="F23" t="n">
        <v>145</v>
      </c>
      <c r="G23" t="n">
        <v>162</v>
      </c>
      <c r="H23" t="n">
        <v>-6376</v>
      </c>
      <c r="I23" t="n">
        <v>2259</v>
      </c>
      <c r="J23" t="n">
        <v>1960</v>
      </c>
      <c r="K23" t="n">
        <v>3835</v>
      </c>
      <c r="L23" t="n">
        <v>3535</v>
      </c>
      <c r="M23" t="n">
        <v>3176</v>
      </c>
      <c r="N23" t="n">
        <v>2954</v>
      </c>
      <c r="O23" t="n">
        <v>2803</v>
      </c>
      <c r="P23" t="n">
        <v>2653</v>
      </c>
      <c r="Q23" t="n">
        <v>2235</v>
      </c>
      <c r="R23" t="n">
        <v>1962</v>
      </c>
      <c r="S23" t="n">
        <v>1600</v>
      </c>
      <c r="T23" t="n">
        <v>1361</v>
      </c>
      <c r="U23" t="n">
        <v>1201</v>
      </c>
      <c r="V23" t="n">
        <v>1054</v>
      </c>
      <c r="W23" t="n">
        <v>933</v>
      </c>
      <c r="X23" t="n">
        <v>842</v>
      </c>
    </row>
    <row r="24">
      <c r="A24" s="5" t="inlineStr">
        <is>
          <t>Steuern auf Einkommen und Ertrag</t>
        </is>
      </c>
      <c r="B24" s="5" t="inlineStr">
        <is>
          <t>Taxes on income and earnings</t>
        </is>
      </c>
      <c r="C24" t="n">
        <v>380</v>
      </c>
      <c r="D24" t="n">
        <v>354</v>
      </c>
      <c r="E24" t="n">
        <v>306</v>
      </c>
      <c r="F24" t="n">
        <v>87</v>
      </c>
      <c r="G24" t="n">
        <v>-54</v>
      </c>
      <c r="H24" t="n">
        <v>-657</v>
      </c>
      <c r="I24" t="n">
        <v>347</v>
      </c>
      <c r="J24" t="n">
        <v>574</v>
      </c>
      <c r="K24" t="n">
        <v>879</v>
      </c>
      <c r="L24" t="n">
        <v>864</v>
      </c>
      <c r="M24" t="n">
        <v>840</v>
      </c>
      <c r="N24" t="n">
        <v>788</v>
      </c>
      <c r="O24" t="n">
        <v>673</v>
      </c>
      <c r="P24" t="n">
        <v>772</v>
      </c>
      <c r="Q24" t="n">
        <v>649</v>
      </c>
      <c r="R24" t="n">
        <v>593</v>
      </c>
      <c r="S24" t="n">
        <v>498</v>
      </c>
      <c r="T24" t="n">
        <v>415</v>
      </c>
      <c r="U24" t="n">
        <v>371</v>
      </c>
      <c r="V24" t="n">
        <v>333</v>
      </c>
      <c r="W24" t="n">
        <v>259</v>
      </c>
      <c r="X24" t="n">
        <v>237</v>
      </c>
    </row>
    <row r="25">
      <c r="A25" s="5" t="inlineStr">
        <is>
          <t>Ergebnis nach Steuer</t>
        </is>
      </c>
      <c r="B25" s="5" t="inlineStr">
        <is>
          <t>Earnings after tax</t>
        </is>
      </c>
      <c r="C25" t="n">
        <v>935</v>
      </c>
      <c r="D25" t="n">
        <v>1320</v>
      </c>
      <c r="E25" t="n">
        <v>992</v>
      </c>
      <c r="F25" t="n">
        <v>58</v>
      </c>
      <c r="G25" t="n">
        <v>216</v>
      </c>
      <c r="H25" t="n">
        <v>-5719</v>
      </c>
      <c r="I25" t="n">
        <v>1912</v>
      </c>
      <c r="J25" t="n">
        <v>1386</v>
      </c>
      <c r="K25" t="n">
        <v>2956</v>
      </c>
      <c r="L25" t="n">
        <v>2671</v>
      </c>
      <c r="M25" t="n">
        <v>2336</v>
      </c>
      <c r="N25" t="n">
        <v>2166</v>
      </c>
      <c r="O25" t="n">
        <v>2130</v>
      </c>
      <c r="P25" t="n">
        <v>1881</v>
      </c>
      <c r="Q25" t="n">
        <v>1586</v>
      </c>
      <c r="R25" t="n">
        <v>1369</v>
      </c>
      <c r="S25" t="n">
        <v>1102</v>
      </c>
      <c r="T25" t="n">
        <v>946</v>
      </c>
      <c r="U25" t="n">
        <v>830</v>
      </c>
      <c r="V25" t="n">
        <v>721</v>
      </c>
      <c r="W25" t="n">
        <v>674</v>
      </c>
      <c r="X25" t="n">
        <v>605</v>
      </c>
    </row>
    <row r="26">
      <c r="A26" s="5" t="inlineStr">
        <is>
          <t>Minderheitenanteil</t>
        </is>
      </c>
      <c r="B26" s="5" t="inlineStr">
        <is>
          <t>Minority Share</t>
        </is>
      </c>
      <c r="C26" t="n">
        <v>-2</v>
      </c>
      <c r="D26" t="n">
        <v>2</v>
      </c>
      <c r="E26" t="n">
        <v>-2</v>
      </c>
      <c r="F26" t="n">
        <v>14</v>
      </c>
      <c r="G26" t="n">
        <v>9</v>
      </c>
      <c r="H26" t="n">
        <v>25</v>
      </c>
      <c r="I26" t="n">
        <v>4</v>
      </c>
      <c r="J26" t="n">
        <v>4</v>
      </c>
      <c r="K26" t="n">
        <v>-8</v>
      </c>
      <c r="L26" t="n">
        <v>-16</v>
      </c>
      <c r="M26" t="n">
        <v>-9</v>
      </c>
      <c r="N26" t="n">
        <v>-5</v>
      </c>
      <c r="O26" t="n">
        <v>-6</v>
      </c>
      <c r="P26" t="n">
        <v>-7</v>
      </c>
      <c r="Q26" t="n">
        <v>-10</v>
      </c>
      <c r="R26" t="n">
        <v>-3</v>
      </c>
      <c r="S26" t="n">
        <v>-2</v>
      </c>
      <c r="T26" t="inlineStr">
        <is>
          <t>-</t>
        </is>
      </c>
      <c r="U26" t="inlineStr">
        <is>
          <t>-</t>
        </is>
      </c>
      <c r="V26" t="n">
        <v>1</v>
      </c>
      <c r="W26" t="inlineStr">
        <is>
          <t>-</t>
        </is>
      </c>
      <c r="X26" t="n">
        <v>1</v>
      </c>
    </row>
    <row r="27">
      <c r="A27" s="5" t="inlineStr">
        <is>
          <t>Jahresüberschuss/-fehlbetrag</t>
        </is>
      </c>
      <c r="B27" s="5" t="inlineStr">
        <is>
          <t>Net Profit</t>
        </is>
      </c>
      <c r="C27" t="n">
        <v>971</v>
      </c>
      <c r="D27" t="n">
        <v>1322</v>
      </c>
      <c r="E27" t="n">
        <v>1206</v>
      </c>
      <c r="F27" t="n">
        <v>-40</v>
      </c>
      <c r="G27" t="n">
        <v>138</v>
      </c>
      <c r="H27" t="n">
        <v>-5741</v>
      </c>
      <c r="I27" t="n">
        <v>974</v>
      </c>
      <c r="J27" t="n">
        <v>124</v>
      </c>
      <c r="K27" t="n">
        <v>2806</v>
      </c>
      <c r="L27" t="n">
        <v>2655</v>
      </c>
      <c r="M27" t="n">
        <v>2327</v>
      </c>
      <c r="N27" t="n">
        <v>2161</v>
      </c>
      <c r="O27" t="n">
        <v>2124</v>
      </c>
      <c r="P27" t="n">
        <v>1892</v>
      </c>
      <c r="Q27" t="n">
        <v>1576</v>
      </c>
      <c r="R27" t="n">
        <v>1366</v>
      </c>
      <c r="S27" t="n">
        <v>1100</v>
      </c>
      <c r="T27" t="n">
        <v>946</v>
      </c>
      <c r="U27" t="n">
        <v>830</v>
      </c>
      <c r="V27" t="n">
        <v>722</v>
      </c>
      <c r="W27" t="n">
        <v>674</v>
      </c>
      <c r="X27" t="n">
        <v>606</v>
      </c>
    </row>
    <row r="28">
      <c r="A28" s="5" t="inlineStr">
        <is>
          <t>Summe Umlaufvermögen</t>
        </is>
      </c>
      <c r="B28" s="5" t="inlineStr">
        <is>
          <t>Current Assets</t>
        </is>
      </c>
      <c r="C28" t="n">
        <v>12879</v>
      </c>
      <c r="D28" t="n">
        <v>12570</v>
      </c>
      <c r="E28" t="n">
        <v>13577</v>
      </c>
      <c r="F28" t="n">
        <v>15073</v>
      </c>
      <c r="G28" t="n">
        <v>14592</v>
      </c>
      <c r="H28" t="n">
        <v>11819</v>
      </c>
      <c r="I28" t="n">
        <v>15572</v>
      </c>
      <c r="J28" t="n">
        <v>12465</v>
      </c>
      <c r="K28" t="n">
        <v>12353</v>
      </c>
      <c r="L28" t="n">
        <v>11438</v>
      </c>
      <c r="M28" t="n">
        <v>11392</v>
      </c>
      <c r="N28" t="n">
        <v>13647</v>
      </c>
      <c r="O28" t="n">
        <v>6300</v>
      </c>
      <c r="P28" t="n">
        <v>4576</v>
      </c>
      <c r="Q28" t="n">
        <v>3919</v>
      </c>
      <c r="R28" t="n">
        <v>3457</v>
      </c>
      <c r="S28" t="n">
        <v>3139</v>
      </c>
      <c r="T28" t="n">
        <v>2440</v>
      </c>
      <c r="U28" t="n">
        <v>2053</v>
      </c>
      <c r="V28" t="n">
        <v>1694</v>
      </c>
      <c r="W28" t="n">
        <v>1342</v>
      </c>
      <c r="X28" t="n">
        <v>1146</v>
      </c>
    </row>
    <row r="29">
      <c r="A29" s="5" t="inlineStr">
        <is>
          <t>Summe Anlagevermögen</t>
        </is>
      </c>
      <c r="B29" s="5" t="inlineStr">
        <is>
          <t>Fixed Assets</t>
        </is>
      </c>
      <c r="C29" t="inlineStr">
        <is>
          <t>-</t>
        </is>
      </c>
      <c r="D29" t="n">
        <v>36477</v>
      </c>
      <c r="E29" t="n">
        <v>31285</v>
      </c>
      <c r="F29" t="n">
        <v>30780</v>
      </c>
      <c r="G29" t="n">
        <v>29312</v>
      </c>
      <c r="H29" t="n">
        <v>32395</v>
      </c>
      <c r="I29" t="n">
        <v>34592</v>
      </c>
      <c r="J29" t="n">
        <v>37664</v>
      </c>
      <c r="K29" t="n">
        <v>38428</v>
      </c>
      <c r="L29" t="n">
        <v>35768</v>
      </c>
      <c r="M29" t="n">
        <v>34631</v>
      </c>
      <c r="N29" t="n">
        <v>32406</v>
      </c>
      <c r="O29" t="n">
        <v>23864</v>
      </c>
      <c r="P29" t="n">
        <v>20231</v>
      </c>
      <c r="Q29" t="n">
        <v>18644</v>
      </c>
      <c r="R29" t="n">
        <v>16953</v>
      </c>
      <c r="S29" t="n">
        <v>15423</v>
      </c>
      <c r="T29" t="n">
        <v>14061</v>
      </c>
      <c r="U29" t="n">
        <v>11503</v>
      </c>
      <c r="V29" t="n">
        <v>10038</v>
      </c>
      <c r="W29" t="n">
        <v>8527</v>
      </c>
      <c r="X29" t="n">
        <v>7553</v>
      </c>
    </row>
    <row r="30">
      <c r="A30" s="5" t="inlineStr">
        <is>
          <t>Summe Aktiva</t>
        </is>
      </c>
      <c r="B30" s="5" t="inlineStr">
        <is>
          <t>Total Assets</t>
        </is>
      </c>
      <c r="C30" t="n">
        <v>52302</v>
      </c>
      <c r="D30" t="n">
        <v>49047</v>
      </c>
      <c r="E30" t="n">
        <v>44862</v>
      </c>
      <c r="F30" t="n">
        <v>45853</v>
      </c>
      <c r="G30" t="n">
        <v>43904</v>
      </c>
      <c r="H30" t="n">
        <v>44214</v>
      </c>
      <c r="I30" t="n">
        <v>50164</v>
      </c>
      <c r="J30" t="n">
        <v>50129</v>
      </c>
      <c r="K30" t="n">
        <v>50781</v>
      </c>
      <c r="L30" t="n">
        <v>47206</v>
      </c>
      <c r="M30" t="n">
        <v>46023</v>
      </c>
      <c r="N30" t="n">
        <v>46053</v>
      </c>
      <c r="O30" t="n">
        <v>30164</v>
      </c>
      <c r="P30" t="n">
        <v>24807</v>
      </c>
      <c r="Q30" t="n">
        <v>22563</v>
      </c>
      <c r="R30" t="n">
        <v>20410</v>
      </c>
      <c r="S30" t="n">
        <v>18562</v>
      </c>
      <c r="T30" t="n">
        <v>16501</v>
      </c>
      <c r="U30" t="n">
        <v>13556</v>
      </c>
      <c r="V30" t="n">
        <v>11732</v>
      </c>
      <c r="W30" t="n">
        <v>9869</v>
      </c>
      <c r="X30" t="n">
        <v>8699</v>
      </c>
    </row>
    <row r="31">
      <c r="A31" s="5" t="inlineStr">
        <is>
          <t>Summe kurzfristiges Fremdkapital</t>
        </is>
      </c>
      <c r="B31" s="5" t="inlineStr">
        <is>
          <t>Short-Term Debt</t>
        </is>
      </c>
      <c r="C31" t="n">
        <v>17927</v>
      </c>
      <c r="D31" t="n">
        <v>20680</v>
      </c>
      <c r="E31" t="n">
        <v>19238</v>
      </c>
      <c r="F31" t="n">
        <v>19234</v>
      </c>
      <c r="G31" t="n">
        <v>19714</v>
      </c>
      <c r="H31" t="n">
        <v>19805</v>
      </c>
      <c r="I31" t="n">
        <v>20206</v>
      </c>
      <c r="J31" t="n">
        <v>18703</v>
      </c>
      <c r="K31" t="n">
        <v>19180</v>
      </c>
      <c r="L31" t="n">
        <v>17731</v>
      </c>
      <c r="M31" t="n">
        <v>16015</v>
      </c>
      <c r="N31" t="n">
        <v>18040</v>
      </c>
      <c r="O31" t="n">
        <v>10263</v>
      </c>
      <c r="P31" t="n">
        <v>8152</v>
      </c>
      <c r="Q31" t="n">
        <v>7518</v>
      </c>
      <c r="R31" t="n">
        <v>6072</v>
      </c>
      <c r="S31" t="n">
        <v>5618</v>
      </c>
      <c r="T31" t="n">
        <v>5372</v>
      </c>
      <c r="U31" t="n">
        <v>4809</v>
      </c>
      <c r="V31" t="n">
        <v>4389</v>
      </c>
      <c r="W31" t="n">
        <v>3487</v>
      </c>
      <c r="X31" t="n">
        <v>3075</v>
      </c>
    </row>
    <row r="32">
      <c r="A32" s="5" t="inlineStr">
        <is>
          <t>Summe langfristiges Fremdkapital</t>
        </is>
      </c>
      <c r="B32" s="5" t="inlineStr">
        <is>
          <t>Long-Term Debt</t>
        </is>
      </c>
      <c r="C32" t="n">
        <v>21122</v>
      </c>
      <c r="D32" t="n">
        <v>13533</v>
      </c>
      <c r="E32" t="n">
        <v>15166</v>
      </c>
      <c r="F32" t="n">
        <v>20034</v>
      </c>
      <c r="G32" t="n">
        <v>15574</v>
      </c>
      <c r="H32" t="n">
        <v>17333</v>
      </c>
      <c r="I32" t="n">
        <v>14043</v>
      </c>
      <c r="J32" t="n">
        <v>14483</v>
      </c>
      <c r="K32" t="n">
        <v>13731</v>
      </c>
      <c r="L32" t="n">
        <v>12852</v>
      </c>
      <c r="M32" t="n">
        <v>15327</v>
      </c>
      <c r="N32" t="n">
        <v>15018</v>
      </c>
      <c r="O32" t="n">
        <v>7999</v>
      </c>
      <c r="P32" t="n">
        <v>6084</v>
      </c>
      <c r="Q32" t="n">
        <v>5601</v>
      </c>
      <c r="R32" t="n">
        <v>4531</v>
      </c>
      <c r="S32" t="n">
        <v>4368</v>
      </c>
      <c r="T32" t="n">
        <v>4049</v>
      </c>
      <c r="U32" t="n">
        <v>2741</v>
      </c>
      <c r="V32" t="n">
        <v>1927</v>
      </c>
      <c r="W32" t="n">
        <v>1565</v>
      </c>
      <c r="X32" t="n">
        <v>1230</v>
      </c>
    </row>
    <row r="33">
      <c r="A33" s="5" t="inlineStr">
        <is>
          <t>Summe Fremdkapital</t>
        </is>
      </c>
      <c r="B33" s="5" t="inlineStr">
        <is>
          <t>Total Liabilities</t>
        </is>
      </c>
      <c r="C33" t="inlineStr">
        <is>
          <t>-</t>
        </is>
      </c>
      <c r="D33" t="n">
        <v>34213</v>
      </c>
      <c r="E33" t="n">
        <v>34404</v>
      </c>
      <c r="F33" t="n">
        <v>39439</v>
      </c>
      <c r="G33" t="n">
        <v>35288</v>
      </c>
      <c r="H33" t="n">
        <v>37143</v>
      </c>
      <c r="I33" t="n">
        <v>35442</v>
      </c>
      <c r="J33" t="n">
        <v>33468</v>
      </c>
      <c r="K33" t="n">
        <v>32980</v>
      </c>
      <c r="L33" t="n">
        <v>30583</v>
      </c>
      <c r="M33" t="n">
        <v>31342</v>
      </c>
      <c r="N33" t="n">
        <v>33058</v>
      </c>
      <c r="O33" t="n">
        <v>18262</v>
      </c>
      <c r="P33" t="n">
        <v>14236</v>
      </c>
      <c r="Q33" t="n">
        <v>13119</v>
      </c>
      <c r="R33" t="n">
        <v>11353</v>
      </c>
      <c r="S33" t="n">
        <v>10572</v>
      </c>
      <c r="T33" t="n">
        <v>9942</v>
      </c>
      <c r="U33" t="n">
        <v>7990</v>
      </c>
      <c r="V33" t="n">
        <v>6718</v>
      </c>
      <c r="W33" t="n">
        <v>5071</v>
      </c>
      <c r="X33" t="n">
        <v>4322</v>
      </c>
    </row>
    <row r="34">
      <c r="A34" s="5" t="inlineStr">
        <is>
          <t>Minderheitenanteil</t>
        </is>
      </c>
      <c r="B34" s="5" t="inlineStr">
        <is>
          <t>Minority Share</t>
        </is>
      </c>
      <c r="C34" t="inlineStr">
        <is>
          <t>-</t>
        </is>
      </c>
      <c r="D34" t="n">
        <v>-24</v>
      </c>
      <c r="E34" t="n">
        <v>-22</v>
      </c>
      <c r="F34" t="n">
        <v>-24</v>
      </c>
      <c r="G34" t="n">
        <v>-10</v>
      </c>
      <c r="H34" t="inlineStr">
        <is>
          <t>-</t>
        </is>
      </c>
      <c r="I34" t="n">
        <v>7</v>
      </c>
      <c r="J34" t="n">
        <v>18</v>
      </c>
      <c r="K34" t="n">
        <v>26</v>
      </c>
      <c r="L34" t="n">
        <v>88</v>
      </c>
      <c r="M34" t="n">
        <v>85</v>
      </c>
      <c r="N34" t="n">
        <v>57</v>
      </c>
      <c r="O34" t="n">
        <v>87</v>
      </c>
      <c r="P34" t="n">
        <v>65</v>
      </c>
      <c r="Q34" t="n">
        <v>64</v>
      </c>
      <c r="R34" t="n">
        <v>51</v>
      </c>
      <c r="S34" t="n">
        <v>45</v>
      </c>
      <c r="T34" t="n">
        <v>43</v>
      </c>
      <c r="U34" t="n">
        <v>36</v>
      </c>
      <c r="V34" t="n">
        <v>36</v>
      </c>
      <c r="W34" t="n">
        <v>29</v>
      </c>
      <c r="X34" t="n">
        <v>-5</v>
      </c>
    </row>
    <row r="35">
      <c r="A35" s="5" t="inlineStr">
        <is>
          <t>Summe Eigenkapital</t>
        </is>
      </c>
      <c r="B35" s="5" t="inlineStr">
        <is>
          <t>Equity</t>
        </is>
      </c>
      <c r="C35" t="inlineStr">
        <is>
          <t>-</t>
        </is>
      </c>
      <c r="D35" t="n">
        <v>14858</v>
      </c>
      <c r="E35" t="n">
        <v>10480</v>
      </c>
      <c r="F35" t="n">
        <v>6438</v>
      </c>
      <c r="G35" t="n">
        <v>8626</v>
      </c>
      <c r="H35" t="n">
        <v>7071</v>
      </c>
      <c r="I35" t="n">
        <v>14715</v>
      </c>
      <c r="J35" t="n">
        <v>16643</v>
      </c>
      <c r="K35" t="n">
        <v>17775</v>
      </c>
      <c r="L35" t="n">
        <v>16535</v>
      </c>
      <c r="M35" t="n">
        <v>14596</v>
      </c>
      <c r="N35" t="n">
        <v>12938</v>
      </c>
      <c r="O35" t="n">
        <v>11815</v>
      </c>
      <c r="P35" t="n">
        <v>10506</v>
      </c>
      <c r="Q35" t="n">
        <v>9380</v>
      </c>
      <c r="R35" t="n">
        <v>9006</v>
      </c>
      <c r="S35" t="n">
        <v>7945</v>
      </c>
      <c r="T35" t="n">
        <v>6516</v>
      </c>
      <c r="U35" t="n">
        <v>5530</v>
      </c>
      <c r="V35" t="n">
        <v>4978</v>
      </c>
      <c r="W35" t="n">
        <v>4769</v>
      </c>
      <c r="X35" t="n">
        <v>4382</v>
      </c>
    </row>
    <row r="36">
      <c r="A36" s="5" t="inlineStr">
        <is>
          <t>Summe Passiva</t>
        </is>
      </c>
      <c r="B36" s="5" t="inlineStr">
        <is>
          <t>Liabilities &amp; Shareholder Equity</t>
        </is>
      </c>
      <c r="C36" t="n">
        <v>52302</v>
      </c>
      <c r="D36" t="n">
        <v>49047</v>
      </c>
      <c r="E36" t="n">
        <v>44862</v>
      </c>
      <c r="F36" t="n">
        <v>45853</v>
      </c>
      <c r="G36" t="n">
        <v>43904</v>
      </c>
      <c r="H36" t="n">
        <v>44214</v>
      </c>
      <c r="I36" t="n">
        <v>50164</v>
      </c>
      <c r="J36" t="n">
        <v>50129</v>
      </c>
      <c r="K36" t="n">
        <v>50781</v>
      </c>
      <c r="L36" t="n">
        <v>47206</v>
      </c>
      <c r="M36" t="n">
        <v>46023</v>
      </c>
      <c r="N36" t="n">
        <v>46053</v>
      </c>
      <c r="O36" t="n">
        <v>30164</v>
      </c>
      <c r="P36" t="n">
        <v>24807</v>
      </c>
      <c r="Q36" t="n">
        <v>22563</v>
      </c>
      <c r="R36" t="n">
        <v>20410</v>
      </c>
      <c r="S36" t="n">
        <v>18562</v>
      </c>
      <c r="T36" t="n">
        <v>16501</v>
      </c>
      <c r="U36" t="n">
        <v>13556</v>
      </c>
      <c r="V36" t="n">
        <v>11732</v>
      </c>
      <c r="W36" t="n">
        <v>9869</v>
      </c>
      <c r="X36" t="n">
        <v>8699</v>
      </c>
    </row>
    <row r="37">
      <c r="A37" s="5" t="inlineStr">
        <is>
          <t>Mio.Aktien im Umlauf</t>
        </is>
      </c>
      <c r="B37" s="5" t="inlineStr">
        <is>
          <t>Million shares outstanding</t>
        </is>
      </c>
      <c r="C37" t="n">
        <v>9793</v>
      </c>
      <c r="D37" t="n">
        <v>9793</v>
      </c>
      <c r="E37" t="n">
        <v>8192</v>
      </c>
      <c r="F37" t="n">
        <v>8175</v>
      </c>
      <c r="G37" t="n">
        <v>8141</v>
      </c>
      <c r="H37" t="n">
        <v>8123</v>
      </c>
      <c r="I37" t="n">
        <v>8096</v>
      </c>
      <c r="J37" t="n">
        <v>8054</v>
      </c>
      <c r="K37" t="n">
        <v>8032</v>
      </c>
      <c r="L37" t="n">
        <v>8047</v>
      </c>
      <c r="M37" t="n">
        <v>7849</v>
      </c>
      <c r="N37" t="n">
        <v>7895</v>
      </c>
      <c r="O37" t="n">
        <v>7864</v>
      </c>
      <c r="P37" t="n">
        <v>7936</v>
      </c>
      <c r="Q37" t="n">
        <v>7823</v>
      </c>
      <c r="R37" t="n">
        <v>7707</v>
      </c>
      <c r="S37" t="n">
        <v>7307</v>
      </c>
      <c r="T37" t="n">
        <v>6989</v>
      </c>
      <c r="U37" t="n">
        <v>6887</v>
      </c>
      <c r="V37" t="n">
        <v>6792</v>
      </c>
      <c r="W37" t="n">
        <v>6693</v>
      </c>
      <c r="X37" t="n">
        <v>6627</v>
      </c>
    </row>
    <row r="38">
      <c r="A38" s="5" t="inlineStr">
        <is>
          <t>Ergebnis je Aktie (brutto)</t>
        </is>
      </c>
      <c r="B38" s="5" t="inlineStr">
        <is>
          <t>Earnings per share</t>
        </is>
      </c>
      <c r="C38" t="inlineStr">
        <is>
          <t>-</t>
        </is>
      </c>
      <c r="D38" t="n">
        <v>0.17</v>
      </c>
      <c r="E38" t="n">
        <v>0.16</v>
      </c>
      <c r="F38" t="n">
        <v>0.02</v>
      </c>
      <c r="G38" t="n">
        <v>0.02</v>
      </c>
      <c r="H38" t="n">
        <v>-0.78</v>
      </c>
      <c r="I38" t="n">
        <v>0.28</v>
      </c>
      <c r="J38" t="n">
        <v>0.24</v>
      </c>
      <c r="K38" t="n">
        <v>0.48</v>
      </c>
      <c r="L38" t="n">
        <v>0.44</v>
      </c>
      <c r="M38" t="n">
        <v>0.4</v>
      </c>
      <c r="N38" t="n">
        <v>0.37</v>
      </c>
      <c r="O38" t="n">
        <v>0.36</v>
      </c>
      <c r="P38" t="n">
        <v>0.33</v>
      </c>
      <c r="Q38" t="n">
        <v>0.29</v>
      </c>
      <c r="R38" t="n">
        <v>0.25</v>
      </c>
      <c r="S38" t="n">
        <v>0.22</v>
      </c>
      <c r="T38" t="n">
        <v>0.19</v>
      </c>
      <c r="U38" t="n">
        <v>0.17</v>
      </c>
      <c r="V38" t="n">
        <v>0.16</v>
      </c>
      <c r="W38" t="n">
        <v>0.14</v>
      </c>
      <c r="X38" t="n">
        <v>0.13</v>
      </c>
    </row>
    <row r="39">
      <c r="A39" s="5" t="inlineStr">
        <is>
          <t>Ergebnis je Aktie (unverwässert)</t>
        </is>
      </c>
      <c r="B39" s="5" t="inlineStr">
        <is>
          <t>Basic Earnings per share</t>
        </is>
      </c>
      <c r="C39" t="n">
        <v>0.1</v>
      </c>
      <c r="D39" t="n">
        <v>0.14</v>
      </c>
      <c r="E39" t="n">
        <v>0.15</v>
      </c>
      <c r="F39" t="n">
        <v>-0.0049</v>
      </c>
      <c r="G39" t="n">
        <v>0.017</v>
      </c>
      <c r="H39" t="n">
        <v>-0.71</v>
      </c>
      <c r="I39" t="n">
        <v>0.12</v>
      </c>
      <c r="J39" t="n">
        <v>0.015</v>
      </c>
      <c r="K39" t="n">
        <v>0.37</v>
      </c>
      <c r="L39" t="n">
        <v>0.33</v>
      </c>
      <c r="M39" t="n">
        <v>0.29</v>
      </c>
      <c r="N39" t="n">
        <v>0.28</v>
      </c>
      <c r="O39" t="n">
        <v>0.27</v>
      </c>
      <c r="P39" t="n">
        <v>0.24</v>
      </c>
      <c r="Q39" t="n">
        <v>0.2</v>
      </c>
      <c r="R39" t="n">
        <v>0.18</v>
      </c>
      <c r="S39" t="n">
        <v>0.15</v>
      </c>
      <c r="T39" t="n">
        <v>0.14</v>
      </c>
      <c r="U39" t="n">
        <v>0.12</v>
      </c>
      <c r="V39" t="n">
        <v>0.11</v>
      </c>
      <c r="W39" t="n">
        <v>0.1</v>
      </c>
      <c r="X39" t="n">
        <v>0.1</v>
      </c>
    </row>
    <row r="40">
      <c r="A40" s="5" t="inlineStr">
        <is>
          <t>Ergebnis je Aktie (verwässert)</t>
        </is>
      </c>
      <c r="B40" s="5" t="inlineStr">
        <is>
          <t>Diluted Earnings per share</t>
        </is>
      </c>
      <c r="C40" t="n">
        <v>0.099</v>
      </c>
      <c r="D40" t="n">
        <v>0.14</v>
      </c>
      <c r="E40" t="n">
        <v>0.15</v>
      </c>
      <c r="F40" t="n">
        <v>-0.0049</v>
      </c>
      <c r="G40" t="n">
        <v>-0.017</v>
      </c>
      <c r="H40" t="n">
        <v>-0.71</v>
      </c>
      <c r="I40" t="n">
        <v>0.12</v>
      </c>
      <c r="J40" t="n">
        <v>0.015</v>
      </c>
      <c r="K40" t="n">
        <v>0.37</v>
      </c>
      <c r="L40" t="n">
        <v>0.33</v>
      </c>
      <c r="M40" t="n">
        <v>0.29</v>
      </c>
      <c r="N40" t="n">
        <v>0.27</v>
      </c>
      <c r="O40" t="n">
        <v>0.27</v>
      </c>
      <c r="P40" t="n">
        <v>0.24</v>
      </c>
      <c r="Q40" t="n">
        <v>0.2</v>
      </c>
      <c r="R40" t="n">
        <v>0.18</v>
      </c>
      <c r="S40" t="n">
        <v>0.15</v>
      </c>
      <c r="T40" t="n">
        <v>0.13</v>
      </c>
      <c r="U40" t="n">
        <v>0.12</v>
      </c>
      <c r="V40" t="n">
        <v>0.11</v>
      </c>
      <c r="W40" t="n">
        <v>0.1</v>
      </c>
      <c r="X40" t="n">
        <v>0.09</v>
      </c>
    </row>
    <row r="41">
      <c r="A41" s="5" t="inlineStr">
        <is>
          <t>Dividende je Aktie</t>
        </is>
      </c>
      <c r="B41" s="5" t="inlineStr">
        <is>
          <t>Dividend per share</t>
        </is>
      </c>
      <c r="C41" t="n">
        <v>0.092</v>
      </c>
      <c r="D41" t="n">
        <v>0.058</v>
      </c>
      <c r="E41" t="n">
        <v>0.03</v>
      </c>
      <c r="F41" t="inlineStr">
        <is>
          <t>-</t>
        </is>
      </c>
      <c r="G41" t="inlineStr">
        <is>
          <t>-</t>
        </is>
      </c>
      <c r="H41" t="n">
        <v>0.11</v>
      </c>
      <c r="I41" t="n">
        <v>0.15</v>
      </c>
      <c r="J41" t="n">
        <v>0.15</v>
      </c>
      <c r="K41" t="n">
        <v>0.15</v>
      </c>
      <c r="L41" t="n">
        <v>0.14</v>
      </c>
      <c r="M41" t="n">
        <v>0.13</v>
      </c>
      <c r="N41" t="n">
        <v>0.12</v>
      </c>
      <c r="O41" t="n">
        <v>0.11</v>
      </c>
      <c r="P41" t="n">
        <v>0.1</v>
      </c>
      <c r="Q41" t="n">
        <v>0.09</v>
      </c>
      <c r="R41" t="n">
        <v>0.08</v>
      </c>
      <c r="S41" t="n">
        <v>0.07000000000000001</v>
      </c>
      <c r="T41" t="n">
        <v>0.06</v>
      </c>
      <c r="U41" t="n">
        <v>0.06</v>
      </c>
      <c r="V41" t="n">
        <v>0.05</v>
      </c>
      <c r="W41" t="n">
        <v>0.04</v>
      </c>
      <c r="X41" t="n">
        <v>0.04</v>
      </c>
    </row>
    <row r="42">
      <c r="A42" s="5" t="inlineStr">
        <is>
          <t>Dividendenausschüttung in Mio</t>
        </is>
      </c>
      <c r="B42" s="5" t="inlineStr">
        <is>
          <t>Dividend Payment in M</t>
        </is>
      </c>
      <c r="C42" t="n">
        <v>656</v>
      </c>
      <c r="D42" t="n">
        <v>357</v>
      </c>
      <c r="E42" t="n">
        <v>277</v>
      </c>
      <c r="F42" t="inlineStr">
        <is>
          <t>-</t>
        </is>
      </c>
      <c r="G42" t="inlineStr">
        <is>
          <t>-</t>
        </is>
      </c>
      <c r="H42" t="n">
        <v>914</v>
      </c>
      <c r="I42" t="n">
        <v>1189</v>
      </c>
      <c r="J42" t="n">
        <v>1184</v>
      </c>
      <c r="K42" t="n">
        <v>1180</v>
      </c>
      <c r="L42" t="n">
        <v>1081</v>
      </c>
      <c r="M42" t="n">
        <v>968</v>
      </c>
      <c r="N42" t="n">
        <v>883</v>
      </c>
      <c r="O42" t="n">
        <v>792</v>
      </c>
      <c r="P42" t="n">
        <v>706</v>
      </c>
      <c r="Q42" t="n">
        <v>609</v>
      </c>
      <c r="R42" t="n">
        <v>587</v>
      </c>
      <c r="S42" t="n">
        <v>516</v>
      </c>
      <c r="T42" t="n">
        <v>443</v>
      </c>
      <c r="U42" t="n">
        <v>390</v>
      </c>
      <c r="V42" t="n">
        <v>340</v>
      </c>
      <c r="W42" t="n">
        <v>302</v>
      </c>
      <c r="X42" t="n">
        <v>277</v>
      </c>
    </row>
    <row r="43">
      <c r="A43" s="5" t="inlineStr">
        <is>
          <t>Umsatz</t>
        </is>
      </c>
      <c r="B43" s="5" t="inlineStr">
        <is>
          <t>Revenue</t>
        </is>
      </c>
      <c r="C43" t="n">
        <v>6.61</v>
      </c>
      <c r="D43" t="n">
        <v>6.53</v>
      </c>
      <c r="E43" t="n">
        <v>7.02</v>
      </c>
      <c r="F43" t="n">
        <v>6.84</v>
      </c>
      <c r="G43" t="n">
        <v>6.69</v>
      </c>
      <c r="H43" t="n">
        <v>7.67</v>
      </c>
      <c r="I43" t="n">
        <v>7.85</v>
      </c>
      <c r="J43" t="n">
        <v>8.050000000000001</v>
      </c>
      <c r="K43" t="n">
        <v>8.039999999999999</v>
      </c>
      <c r="L43" t="n">
        <v>7.57</v>
      </c>
      <c r="M43" t="n">
        <v>7.25</v>
      </c>
      <c r="N43" t="n">
        <v>6.88</v>
      </c>
      <c r="O43" t="n">
        <v>6.01</v>
      </c>
      <c r="P43" t="n">
        <v>5.37</v>
      </c>
      <c r="Q43" t="n">
        <v>5.04</v>
      </c>
      <c r="R43" t="n">
        <v>4.81</v>
      </c>
      <c r="S43" t="n">
        <v>4.59</v>
      </c>
      <c r="T43" t="n">
        <v>4.09</v>
      </c>
      <c r="U43" t="n">
        <v>3.72</v>
      </c>
      <c r="V43" t="n">
        <v>3.35</v>
      </c>
      <c r="W43" t="n">
        <v>3.04</v>
      </c>
      <c r="X43" t="n">
        <v>2.8</v>
      </c>
    </row>
    <row r="44">
      <c r="A44" s="5" t="inlineStr">
        <is>
          <t>Buchwert je Aktie</t>
        </is>
      </c>
      <c r="B44" s="5" t="inlineStr">
        <is>
          <t>Book value per share</t>
        </is>
      </c>
      <c r="C44" t="inlineStr">
        <is>
          <t>-</t>
        </is>
      </c>
      <c r="D44" t="n">
        <v>1.52</v>
      </c>
      <c r="E44" t="n">
        <v>1.28</v>
      </c>
      <c r="F44" t="n">
        <v>0.79</v>
      </c>
      <c r="G44" t="n">
        <v>1.06</v>
      </c>
      <c r="H44" t="n">
        <v>0.87</v>
      </c>
      <c r="I44" t="n">
        <v>1.82</v>
      </c>
      <c r="J44" t="n">
        <v>2.07</v>
      </c>
      <c r="K44" t="n">
        <v>2.21</v>
      </c>
      <c r="L44" t="n">
        <v>2.05</v>
      </c>
      <c r="M44" t="n">
        <v>1.86</v>
      </c>
      <c r="N44" t="n">
        <v>1.64</v>
      </c>
      <c r="O44" t="n">
        <v>1.5</v>
      </c>
      <c r="P44" t="n">
        <v>1.32</v>
      </c>
      <c r="Q44" t="n">
        <v>1.2</v>
      </c>
      <c r="R44" t="n">
        <v>1.17</v>
      </c>
      <c r="S44" t="n">
        <v>1.09</v>
      </c>
      <c r="T44" t="n">
        <v>0.93</v>
      </c>
      <c r="U44" t="n">
        <v>0.8</v>
      </c>
      <c r="V44" t="n">
        <v>0.73</v>
      </c>
      <c r="W44" t="n">
        <v>0.71</v>
      </c>
      <c r="X44" t="n">
        <v>0.66</v>
      </c>
    </row>
    <row r="45">
      <c r="A45" s="5" t="inlineStr">
        <is>
          <t>Cashflow je Aktie</t>
        </is>
      </c>
      <c r="B45" s="5" t="inlineStr">
        <is>
          <t>Cashflow per share</t>
        </is>
      </c>
      <c r="C45" t="inlineStr">
        <is>
          <t>-</t>
        </is>
      </c>
      <c r="D45" t="n">
        <v>0.2</v>
      </c>
      <c r="E45" t="n">
        <v>0.34</v>
      </c>
      <c r="F45" t="n">
        <v>0.24</v>
      </c>
      <c r="G45" t="n">
        <v>0.26</v>
      </c>
      <c r="H45" t="n">
        <v>0.06</v>
      </c>
      <c r="I45" t="n">
        <v>0.39</v>
      </c>
      <c r="J45" t="n">
        <v>0.35</v>
      </c>
      <c r="K45" t="n">
        <v>0.55</v>
      </c>
      <c r="L45" t="n">
        <v>0.5</v>
      </c>
      <c r="M45" t="n">
        <v>0.6</v>
      </c>
      <c r="N45" t="n">
        <v>0.5</v>
      </c>
      <c r="O45" t="n">
        <v>0.43</v>
      </c>
      <c r="P45" t="n">
        <v>0.33</v>
      </c>
      <c r="Q45" t="n">
        <v>0.33</v>
      </c>
      <c r="R45" t="inlineStr">
        <is>
          <t>-</t>
        </is>
      </c>
      <c r="S45" t="inlineStr">
        <is>
          <t>-</t>
        </is>
      </c>
      <c r="T45" t="inlineStr">
        <is>
          <t>-</t>
        </is>
      </c>
      <c r="U45" t="inlineStr">
        <is>
          <t>-</t>
        </is>
      </c>
      <c r="V45" t="inlineStr">
        <is>
          <t>-</t>
        </is>
      </c>
      <c r="W45" t="inlineStr">
        <is>
          <t>-</t>
        </is>
      </c>
      <c r="X45" t="inlineStr">
        <is>
          <t>-</t>
        </is>
      </c>
    </row>
    <row r="46">
      <c r="A46" s="5" t="inlineStr">
        <is>
          <t>Bilanzsumme je Aktie</t>
        </is>
      </c>
      <c r="B46" s="5" t="inlineStr">
        <is>
          <t>Total assets per share</t>
        </is>
      </c>
      <c r="C46" t="n">
        <v>5.34</v>
      </c>
      <c r="D46" t="n">
        <v>5.01</v>
      </c>
      <c r="E46" t="n">
        <v>5.48</v>
      </c>
      <c r="F46" t="n">
        <v>5.61</v>
      </c>
      <c r="G46" t="n">
        <v>5.39</v>
      </c>
      <c r="H46" t="n">
        <v>5.44</v>
      </c>
      <c r="I46" t="n">
        <v>6.2</v>
      </c>
      <c r="J46" t="n">
        <v>6.22</v>
      </c>
      <c r="K46" t="n">
        <v>6.32</v>
      </c>
      <c r="L46" t="n">
        <v>5.87</v>
      </c>
      <c r="M46" t="n">
        <v>5.86</v>
      </c>
      <c r="N46" t="n">
        <v>5.83</v>
      </c>
      <c r="O46" t="n">
        <v>3.84</v>
      </c>
      <c r="P46" t="n">
        <v>3.13</v>
      </c>
      <c r="Q46" t="n">
        <v>2.88</v>
      </c>
      <c r="R46" t="n">
        <v>2.65</v>
      </c>
      <c r="S46" t="n">
        <v>2.54</v>
      </c>
      <c r="T46" t="n">
        <v>2.36</v>
      </c>
      <c r="U46" t="n">
        <v>1.97</v>
      </c>
      <c r="V46" t="n">
        <v>1.73</v>
      </c>
      <c r="W46" t="n">
        <v>1.47</v>
      </c>
      <c r="X46" t="inlineStr">
        <is>
          <t>-</t>
        </is>
      </c>
    </row>
    <row r="47">
      <c r="A47" s="5" t="inlineStr">
        <is>
          <t>Personal am Ende des Jahres</t>
        </is>
      </c>
      <c r="B47" s="5" t="inlineStr">
        <is>
          <t>Staff at the end of year</t>
        </is>
      </c>
      <c r="C47" t="n">
        <v>423092</v>
      </c>
      <c r="D47" t="n">
        <v>464505</v>
      </c>
      <c r="E47" t="n">
        <v>448988</v>
      </c>
      <c r="F47" t="n">
        <v>460390</v>
      </c>
      <c r="G47" t="n">
        <v>482152</v>
      </c>
      <c r="H47" t="n">
        <v>506984</v>
      </c>
      <c r="I47" t="n">
        <v>510444</v>
      </c>
      <c r="J47" t="n">
        <v>537784</v>
      </c>
      <c r="K47" t="n">
        <v>514615</v>
      </c>
      <c r="L47" t="n">
        <v>492714</v>
      </c>
      <c r="M47" t="n">
        <v>471732</v>
      </c>
      <c r="N47" t="n">
        <v>444127</v>
      </c>
      <c r="O47" t="n">
        <v>345754</v>
      </c>
      <c r="P47" t="n">
        <v>318283</v>
      </c>
      <c r="Q47" t="n">
        <v>261578</v>
      </c>
      <c r="R47" t="n">
        <v>242980</v>
      </c>
      <c r="S47" t="n">
        <v>223335</v>
      </c>
      <c r="T47" t="n">
        <v>203766</v>
      </c>
      <c r="U47" t="n">
        <v>187393</v>
      </c>
      <c r="V47" t="n">
        <v>177527</v>
      </c>
      <c r="W47" t="n">
        <v>169500</v>
      </c>
      <c r="X47" t="n">
        <v>126914</v>
      </c>
    </row>
    <row r="48">
      <c r="A48" s="5" t="inlineStr">
        <is>
          <t>Personalaufwand in Mio. GBP</t>
        </is>
      </c>
      <c r="B48" s="5" t="inlineStr"/>
      <c r="C48" t="n">
        <v>7396</v>
      </c>
      <c r="D48" t="n">
        <v>7646</v>
      </c>
      <c r="E48" t="n">
        <v>7233</v>
      </c>
      <c r="F48" t="n">
        <v>7362</v>
      </c>
      <c r="G48" t="n">
        <v>6968</v>
      </c>
      <c r="H48" t="n">
        <v>8269</v>
      </c>
      <c r="I48" t="n">
        <v>7271</v>
      </c>
      <c r="J48" t="n">
        <v>7050</v>
      </c>
      <c r="K48" t="n">
        <v>6716</v>
      </c>
      <c r="L48" t="n">
        <v>6768</v>
      </c>
      <c r="M48" t="n">
        <v>6195</v>
      </c>
      <c r="N48" t="n">
        <v>5798</v>
      </c>
      <c r="O48" t="n">
        <v>5293</v>
      </c>
      <c r="P48" t="n">
        <v>4595</v>
      </c>
      <c r="Q48" t="n">
        <v>4269</v>
      </c>
      <c r="R48" t="n">
        <v>3534</v>
      </c>
      <c r="S48" t="n">
        <v>3234</v>
      </c>
      <c r="T48" t="n">
        <v>2653</v>
      </c>
      <c r="U48" t="n">
        <v>2336</v>
      </c>
      <c r="V48" t="n">
        <v>2047</v>
      </c>
      <c r="W48" t="n">
        <v>1865</v>
      </c>
      <c r="X48" t="n">
        <v>1736</v>
      </c>
    </row>
    <row r="49">
      <c r="A49" s="5" t="inlineStr">
        <is>
          <t>Aufwand je Mitarbeiter in GBP</t>
        </is>
      </c>
      <c r="B49" s="5" t="inlineStr"/>
      <c r="C49" t="n">
        <v>17481</v>
      </c>
      <c r="D49" t="n">
        <v>16461</v>
      </c>
      <c r="E49" t="n">
        <v>16110</v>
      </c>
      <c r="F49" t="n">
        <v>15991</v>
      </c>
      <c r="G49" t="n">
        <v>14452</v>
      </c>
      <c r="H49" t="n">
        <v>16310</v>
      </c>
      <c r="I49" t="n">
        <v>14244</v>
      </c>
      <c r="J49" t="n">
        <v>13109</v>
      </c>
      <c r="K49" t="n">
        <v>13051</v>
      </c>
      <c r="L49" t="n">
        <v>13736</v>
      </c>
      <c r="M49" t="n">
        <v>13132</v>
      </c>
      <c r="N49" t="n">
        <v>13055</v>
      </c>
      <c r="O49" t="n">
        <v>15309</v>
      </c>
      <c r="P49" t="n">
        <v>14437</v>
      </c>
      <c r="Q49" t="n">
        <v>16320</v>
      </c>
      <c r="R49" t="n">
        <v>14544</v>
      </c>
      <c r="S49" t="n">
        <v>14480</v>
      </c>
      <c r="T49" t="n">
        <v>13020</v>
      </c>
      <c r="U49" t="n">
        <v>12466</v>
      </c>
      <c r="V49" t="n">
        <v>11531</v>
      </c>
      <c r="W49" t="n">
        <v>11003</v>
      </c>
      <c r="X49" t="inlineStr">
        <is>
          <t>-</t>
        </is>
      </c>
    </row>
    <row r="50">
      <c r="A50" s="5" t="inlineStr">
        <is>
          <t>Umsatz je Aktie</t>
        </is>
      </c>
      <c r="B50" s="5" t="inlineStr">
        <is>
          <t>Revenue per share</t>
        </is>
      </c>
      <c r="C50" t="n">
        <v>153064</v>
      </c>
      <c r="D50" t="n">
        <v>137589</v>
      </c>
      <c r="E50" t="n">
        <v>128046</v>
      </c>
      <c r="F50" t="n">
        <v>121456</v>
      </c>
      <c r="G50" t="n">
        <v>112896</v>
      </c>
      <c r="H50" t="n">
        <v>122852</v>
      </c>
      <c r="I50" t="n">
        <v>124513</v>
      </c>
      <c r="J50" t="n">
        <v>120543</v>
      </c>
      <c r="K50" t="n">
        <v>126103</v>
      </c>
      <c r="L50" t="n">
        <v>123664</v>
      </c>
      <c r="M50" t="n">
        <v>120641</v>
      </c>
      <c r="N50" t="n">
        <v>122323</v>
      </c>
      <c r="O50" t="n">
        <v>136796</v>
      </c>
      <c r="P50" t="n">
        <v>133971</v>
      </c>
      <c r="Q50" t="n">
        <v>150830</v>
      </c>
      <c r="R50" t="n">
        <v>152563</v>
      </c>
      <c r="S50" t="n">
        <v>150254</v>
      </c>
      <c r="T50" t="n">
        <v>140420</v>
      </c>
      <c r="U50" t="n">
        <v>136899</v>
      </c>
      <c r="V50" t="n">
        <v>128279</v>
      </c>
      <c r="W50" t="n">
        <v>120106</v>
      </c>
      <c r="X50" t="n">
        <v>146130</v>
      </c>
    </row>
    <row r="51">
      <c r="A51" s="5" t="inlineStr">
        <is>
          <t>Bruttoergebnis je Mitarbeiter in GBP</t>
        </is>
      </c>
      <c r="B51" s="5" t="inlineStr"/>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c r="X51" t="inlineStr">
        <is>
          <t>-</t>
        </is>
      </c>
    </row>
    <row r="52">
      <c r="A52" s="5" t="inlineStr">
        <is>
          <t>Gewinn je Mitarbeiter in GBP</t>
        </is>
      </c>
      <c r="B52" s="5" t="inlineStr"/>
      <c r="C52" t="n">
        <v>2295</v>
      </c>
      <c r="D52" t="n">
        <v>2846</v>
      </c>
      <c r="E52" t="n">
        <v>2686</v>
      </c>
      <c r="F52" t="n">
        <v>-86.88</v>
      </c>
      <c r="G52" t="n">
        <v>286.22</v>
      </c>
      <c r="H52" t="n">
        <v>-11324</v>
      </c>
      <c r="I52" t="n">
        <v>1908</v>
      </c>
      <c r="J52" t="n">
        <v>230.58</v>
      </c>
      <c r="K52" t="n">
        <v>5453</v>
      </c>
      <c r="L52" t="n">
        <v>5389</v>
      </c>
      <c r="M52" t="n">
        <v>4933</v>
      </c>
      <c r="N52" t="n">
        <v>4866</v>
      </c>
      <c r="O52" t="n">
        <v>6143</v>
      </c>
      <c r="P52" t="n">
        <v>5944</v>
      </c>
      <c r="Q52" t="n">
        <v>6025</v>
      </c>
      <c r="R52" t="n">
        <v>5622</v>
      </c>
      <c r="S52" t="n">
        <v>4925</v>
      </c>
      <c r="T52" t="n">
        <v>4643</v>
      </c>
      <c r="U52" t="n">
        <v>4429</v>
      </c>
      <c r="V52" t="n">
        <v>4067</v>
      </c>
      <c r="W52" t="n">
        <v>3976</v>
      </c>
      <c r="X52" t="n">
        <v>4775</v>
      </c>
    </row>
    <row r="53">
      <c r="A53" s="5" t="inlineStr">
        <is>
          <t>KGV (Kurs/Gewinn)</t>
        </is>
      </c>
      <c r="B53" s="5" t="inlineStr">
        <is>
          <t>PE (price/earnings)</t>
        </is>
      </c>
      <c r="C53" t="n">
        <v>26.03</v>
      </c>
      <c r="D53" t="n">
        <v>16.6</v>
      </c>
      <c r="E53" t="n">
        <v>14.2</v>
      </c>
      <c r="F53" t="inlineStr">
        <is>
          <t>-</t>
        </is>
      </c>
      <c r="G53" t="n">
        <v>108.2</v>
      </c>
      <c r="H53" t="inlineStr">
        <is>
          <t>-</t>
        </is>
      </c>
      <c r="I53" t="n">
        <v>27.3</v>
      </c>
      <c r="J53" t="n">
        <v>239.6</v>
      </c>
      <c r="K53" t="n">
        <v>8.5</v>
      </c>
      <c r="L53" t="n">
        <v>12.2</v>
      </c>
      <c r="M53" t="n">
        <v>16.4</v>
      </c>
      <c r="N53" t="n">
        <v>11.9</v>
      </c>
      <c r="O53" t="n">
        <v>17.7</v>
      </c>
      <c r="P53" t="n">
        <v>18</v>
      </c>
      <c r="Q53" t="n">
        <v>16.6</v>
      </c>
      <c r="R53" t="n">
        <v>17.2</v>
      </c>
      <c r="S53" t="n">
        <v>17.2</v>
      </c>
      <c r="T53" t="n">
        <v>11.6</v>
      </c>
      <c r="U53" t="n">
        <v>21.1</v>
      </c>
      <c r="V53" t="n">
        <v>24.6</v>
      </c>
      <c r="W53" t="n">
        <v>16.9</v>
      </c>
      <c r="X53" t="n">
        <v>17.7</v>
      </c>
    </row>
    <row r="54">
      <c r="A54" s="5" t="inlineStr">
        <is>
          <t>KUV (Kurs/Umsatz)</t>
        </is>
      </c>
      <c r="B54" s="5" t="inlineStr">
        <is>
          <t>PS (price/sales)</t>
        </is>
      </c>
      <c r="C54" t="n">
        <v>0.39</v>
      </c>
      <c r="D54" t="n">
        <v>0.35</v>
      </c>
      <c r="E54" t="n">
        <v>0.3</v>
      </c>
      <c r="F54" t="n">
        <v>0.27</v>
      </c>
      <c r="G54" t="n">
        <v>0.28</v>
      </c>
      <c r="H54" t="n">
        <v>0.32</v>
      </c>
      <c r="I54" t="n">
        <v>0.42</v>
      </c>
      <c r="J54" t="n">
        <v>0.46</v>
      </c>
      <c r="K54" t="n">
        <v>0.39</v>
      </c>
      <c r="L54" t="n">
        <v>0.53</v>
      </c>
      <c r="M54" t="n">
        <v>0.66</v>
      </c>
      <c r="N54" t="n">
        <v>0.48</v>
      </c>
      <c r="O54" t="n">
        <v>0.79</v>
      </c>
      <c r="P54" t="n">
        <v>0.8</v>
      </c>
      <c r="Q54" t="n">
        <v>0.66</v>
      </c>
      <c r="R54" t="n">
        <v>0.64</v>
      </c>
      <c r="S54" t="n">
        <v>0.5600000000000001</v>
      </c>
      <c r="T54" t="n">
        <v>0.4</v>
      </c>
      <c r="U54" t="n">
        <v>0.68</v>
      </c>
      <c r="V54" t="n">
        <v>0.8100000000000001</v>
      </c>
      <c r="W54" t="n">
        <v>0.5600000000000001</v>
      </c>
      <c r="X54" t="n">
        <v>0.63</v>
      </c>
    </row>
    <row r="55">
      <c r="A55" s="5" t="inlineStr">
        <is>
          <t>KBV (Kurs/Buchwert)</t>
        </is>
      </c>
      <c r="B55" s="5" t="inlineStr">
        <is>
          <t>PB (price/book value)</t>
        </is>
      </c>
      <c r="C55" t="inlineStr">
        <is>
          <t>-</t>
        </is>
      </c>
      <c r="D55" t="n">
        <v>1.49</v>
      </c>
      <c r="E55" t="n">
        <v>1.63</v>
      </c>
      <c r="F55" t="n">
        <v>2.39</v>
      </c>
      <c r="G55" t="n">
        <v>1.74</v>
      </c>
      <c r="H55" t="n">
        <v>2.81</v>
      </c>
      <c r="I55" t="n">
        <v>1.81</v>
      </c>
      <c r="J55" t="n">
        <v>1.79</v>
      </c>
      <c r="K55" t="n">
        <v>1.43</v>
      </c>
      <c r="L55" t="n">
        <v>1.97</v>
      </c>
      <c r="M55" t="n">
        <v>2.55</v>
      </c>
      <c r="N55" t="n">
        <v>2.03</v>
      </c>
      <c r="O55" t="n">
        <v>3.17</v>
      </c>
      <c r="P55" t="n">
        <v>3.26</v>
      </c>
      <c r="Q55" t="n">
        <v>2.77</v>
      </c>
      <c r="R55" t="n">
        <v>2.64</v>
      </c>
      <c r="S55" t="n">
        <v>2.37</v>
      </c>
      <c r="T55" t="n">
        <v>1.74</v>
      </c>
      <c r="U55" t="n">
        <v>3.15</v>
      </c>
      <c r="V55" t="n">
        <v>3.7</v>
      </c>
      <c r="W55" t="n">
        <v>2.37</v>
      </c>
      <c r="X55" t="n">
        <v>2.68</v>
      </c>
    </row>
    <row r="56">
      <c r="A56" s="5" t="inlineStr">
        <is>
          <t>KCV (Kurs/Cashflow)</t>
        </is>
      </c>
      <c r="B56" s="5" t="inlineStr">
        <is>
          <t>PC (price/cashflow)</t>
        </is>
      </c>
      <c r="C56" t="inlineStr">
        <is>
          <t>-</t>
        </is>
      </c>
      <c r="D56" t="n">
        <v>11.26</v>
      </c>
      <c r="E56" t="n">
        <v>6.15</v>
      </c>
      <c r="F56" t="n">
        <v>7.73</v>
      </c>
      <c r="G56" t="n">
        <v>7.05</v>
      </c>
      <c r="H56" t="n">
        <v>41.12</v>
      </c>
      <c r="I56" t="n">
        <v>8.359999999999999</v>
      </c>
      <c r="J56" t="n">
        <v>10.48</v>
      </c>
      <c r="K56" t="n">
        <v>5.76</v>
      </c>
      <c r="L56" t="n">
        <v>8.140000000000001</v>
      </c>
      <c r="M56" t="n">
        <v>7.86</v>
      </c>
      <c r="N56" t="n">
        <v>6.64</v>
      </c>
      <c r="O56" t="n">
        <v>11.22</v>
      </c>
      <c r="P56" t="n">
        <v>13.13</v>
      </c>
      <c r="Q56" t="n">
        <v>9.92</v>
      </c>
      <c r="R56" t="inlineStr">
        <is>
          <t>-</t>
        </is>
      </c>
      <c r="S56" t="inlineStr">
        <is>
          <t>-</t>
        </is>
      </c>
      <c r="T56" t="inlineStr">
        <is>
          <t>-</t>
        </is>
      </c>
      <c r="U56" t="inlineStr">
        <is>
          <t>-</t>
        </is>
      </c>
      <c r="V56" t="inlineStr">
        <is>
          <t>-</t>
        </is>
      </c>
      <c r="W56" t="inlineStr">
        <is>
          <t>-</t>
        </is>
      </c>
      <c r="X56" t="inlineStr">
        <is>
          <t>-</t>
        </is>
      </c>
    </row>
    <row r="57">
      <c r="A57" s="5" t="inlineStr">
        <is>
          <t>Dividendenrendite in %</t>
        </is>
      </c>
      <c r="B57" s="5" t="inlineStr">
        <is>
          <t>Dividend Yield in %</t>
        </is>
      </c>
      <c r="C57" t="n">
        <v>3.52</v>
      </c>
      <c r="D57" t="n">
        <v>2.55</v>
      </c>
      <c r="E57" t="n">
        <v>1.44</v>
      </c>
      <c r="F57" t="inlineStr">
        <is>
          <t>-</t>
        </is>
      </c>
      <c r="G57" t="inlineStr">
        <is>
          <t>-</t>
        </is>
      </c>
      <c r="H57" t="n">
        <v>4.61</v>
      </c>
      <c r="I57" t="n">
        <v>4.49</v>
      </c>
      <c r="J57" t="n">
        <v>4</v>
      </c>
      <c r="K57" t="n">
        <v>4.67</v>
      </c>
      <c r="L57" t="n">
        <v>3.47</v>
      </c>
      <c r="M57" t="n">
        <v>2.74</v>
      </c>
      <c r="N57" t="n">
        <v>3.6</v>
      </c>
      <c r="O57" t="n">
        <v>2.31</v>
      </c>
      <c r="P57" t="n">
        <v>2.31</v>
      </c>
      <c r="Q57" t="n">
        <v>2.71</v>
      </c>
      <c r="R57" t="n">
        <v>2.59</v>
      </c>
      <c r="S57" t="n">
        <v>2.71</v>
      </c>
      <c r="T57" t="n">
        <v>3.7</v>
      </c>
      <c r="U57" t="n">
        <v>2.37</v>
      </c>
      <c r="V57" t="n">
        <v>1.85</v>
      </c>
      <c r="W57" t="n">
        <v>2.37</v>
      </c>
      <c r="X57" t="n">
        <v>2.26</v>
      </c>
    </row>
    <row r="58">
      <c r="A58" s="5" t="inlineStr">
        <is>
          <t>Gewinnrendite in %</t>
        </is>
      </c>
      <c r="B58" s="5" t="inlineStr">
        <is>
          <t>Return on profit in %</t>
        </is>
      </c>
      <c r="C58" t="inlineStr">
        <is>
          <t>-</t>
        </is>
      </c>
      <c r="D58" t="n">
        <v>6</v>
      </c>
      <c r="E58" t="n">
        <v>7.1</v>
      </c>
      <c r="F58" t="n">
        <v>-0.3</v>
      </c>
      <c r="G58" t="n">
        <v>0.9</v>
      </c>
      <c r="H58" t="n">
        <v>-28.9</v>
      </c>
      <c r="I58" t="n">
        <v>3.7</v>
      </c>
      <c r="J58" t="n">
        <v>0.4</v>
      </c>
      <c r="K58" t="n">
        <v>11.7</v>
      </c>
      <c r="L58" t="n">
        <v>8.199999999999999</v>
      </c>
      <c r="M58" t="n">
        <v>6.1</v>
      </c>
      <c r="N58" t="n">
        <v>8.4</v>
      </c>
      <c r="O58" t="n">
        <v>5.7</v>
      </c>
      <c r="P58" t="n">
        <v>5.6</v>
      </c>
      <c r="Q58" t="n">
        <v>6</v>
      </c>
      <c r="R58" t="n">
        <v>5.8</v>
      </c>
      <c r="S58" t="n">
        <v>5.8</v>
      </c>
      <c r="T58" t="n">
        <v>8.6</v>
      </c>
      <c r="U58" t="n">
        <v>4.7</v>
      </c>
      <c r="V58" t="n">
        <v>4.1</v>
      </c>
      <c r="W58" t="n">
        <v>5.9</v>
      </c>
      <c r="X58" t="n">
        <v>5.6</v>
      </c>
    </row>
    <row r="59">
      <c r="A59" s="5" t="inlineStr">
        <is>
          <t>Eigenkapitalrendite in %</t>
        </is>
      </c>
      <c r="B59" s="5" t="inlineStr">
        <is>
          <t>Return on Equity in %</t>
        </is>
      </c>
      <c r="C59" t="inlineStr">
        <is>
          <t>-</t>
        </is>
      </c>
      <c r="D59" t="n">
        <v>8.9</v>
      </c>
      <c r="E59" t="n">
        <v>11.51</v>
      </c>
      <c r="F59" t="n">
        <v>-0.62</v>
      </c>
      <c r="G59" t="n">
        <v>1.6</v>
      </c>
      <c r="H59" t="n">
        <v>-81.19</v>
      </c>
      <c r="I59" t="n">
        <v>6.62</v>
      </c>
      <c r="J59" t="n">
        <v>0.75</v>
      </c>
      <c r="K59" t="n">
        <v>15.79</v>
      </c>
      <c r="L59" t="n">
        <v>16.06</v>
      </c>
      <c r="M59" t="n">
        <v>15.94</v>
      </c>
      <c r="N59" t="n">
        <v>16.7</v>
      </c>
      <c r="O59" t="n">
        <v>17.98</v>
      </c>
      <c r="P59" t="n">
        <v>18.01</v>
      </c>
      <c r="Q59" t="n">
        <v>16.8</v>
      </c>
      <c r="R59" t="n">
        <v>15.17</v>
      </c>
      <c r="S59" t="n">
        <v>13.85</v>
      </c>
      <c r="T59" t="n">
        <v>14.52</v>
      </c>
      <c r="U59" t="n">
        <v>15.01</v>
      </c>
      <c r="V59" t="n">
        <v>14.5</v>
      </c>
      <c r="W59" t="n">
        <v>14.13</v>
      </c>
      <c r="X59" t="n">
        <v>13.83</v>
      </c>
    </row>
    <row r="60">
      <c r="A60" s="5" t="inlineStr">
        <is>
          <t>Umsatzrendite in %</t>
        </is>
      </c>
      <c r="B60" s="5" t="inlineStr">
        <is>
          <t>Return on sales in %</t>
        </is>
      </c>
      <c r="C60" t="inlineStr">
        <is>
          <t>-</t>
        </is>
      </c>
      <c r="D60" t="n">
        <v>2.07</v>
      </c>
      <c r="E60" t="n">
        <v>2.1</v>
      </c>
      <c r="F60" t="n">
        <v>-0.07000000000000001</v>
      </c>
      <c r="G60" t="n">
        <v>0.25</v>
      </c>
      <c r="H60" t="n">
        <v>-9.220000000000001</v>
      </c>
      <c r="I60" t="n">
        <v>1.53</v>
      </c>
      <c r="J60" t="n">
        <v>0.19</v>
      </c>
      <c r="K60" t="n">
        <v>4.35</v>
      </c>
      <c r="L60" t="n">
        <v>4.36</v>
      </c>
      <c r="M60" t="n">
        <v>4.09</v>
      </c>
      <c r="N60" t="n">
        <v>3.98</v>
      </c>
      <c r="O60" t="n">
        <v>4.49</v>
      </c>
      <c r="P60" t="n">
        <v>4.44</v>
      </c>
      <c r="Q60" t="n">
        <v>3.99</v>
      </c>
      <c r="R60" t="n">
        <v>3.68</v>
      </c>
      <c r="S60" t="n">
        <v>3.28</v>
      </c>
      <c r="T60" t="n">
        <v>3.31</v>
      </c>
      <c r="U60" t="n">
        <v>3.24</v>
      </c>
      <c r="V60" t="n">
        <v>3.17</v>
      </c>
      <c r="W60" t="n">
        <v>3.31</v>
      </c>
      <c r="X60" t="n">
        <v>3.27</v>
      </c>
    </row>
    <row r="61">
      <c r="A61" s="5" t="inlineStr">
        <is>
          <t>Gesamtkapitalrendite in %</t>
        </is>
      </c>
      <c r="B61" s="5" t="inlineStr">
        <is>
          <t>Total Return on Investment in %</t>
        </is>
      </c>
      <c r="C61" t="inlineStr">
        <is>
          <t>-</t>
        </is>
      </c>
      <c r="D61" t="n">
        <v>3.79</v>
      </c>
      <c r="E61" t="n">
        <v>4.09</v>
      </c>
      <c r="F61" t="n">
        <v>1.82</v>
      </c>
      <c r="G61" t="n">
        <v>2.35</v>
      </c>
      <c r="H61" t="n">
        <v>-11.49</v>
      </c>
      <c r="I61" t="n">
        <v>3.07</v>
      </c>
      <c r="J61" t="n">
        <v>1.16</v>
      </c>
      <c r="K61" t="n">
        <v>6</v>
      </c>
      <c r="L61" t="n">
        <v>6.33</v>
      </c>
      <c r="M61" t="n">
        <v>5.74</v>
      </c>
      <c r="N61" t="n">
        <v>5.48</v>
      </c>
      <c r="O61" t="n">
        <v>7.25</v>
      </c>
      <c r="P61" t="n">
        <v>8.130000000000001</v>
      </c>
      <c r="Q61" t="n">
        <v>7.55</v>
      </c>
      <c r="R61" t="n">
        <v>7.53</v>
      </c>
      <c r="S61" t="n">
        <v>7.13</v>
      </c>
      <c r="T61" t="n">
        <v>6.82</v>
      </c>
      <c r="U61" t="n">
        <v>7.25</v>
      </c>
      <c r="V61" t="n">
        <v>7.22</v>
      </c>
      <c r="W61" t="n">
        <v>7.83</v>
      </c>
      <c r="X61" t="n">
        <v>8</v>
      </c>
    </row>
    <row r="62">
      <c r="A62" s="5" t="inlineStr">
        <is>
          <t>Return on Investment in %</t>
        </is>
      </c>
      <c r="B62" s="5" t="inlineStr">
        <is>
          <t>Return on Investment in %</t>
        </is>
      </c>
      <c r="C62" t="inlineStr">
        <is>
          <t>-</t>
        </is>
      </c>
      <c r="D62" t="n">
        <v>2.7</v>
      </c>
      <c r="E62" t="n">
        <v>2.69</v>
      </c>
      <c r="F62" t="n">
        <v>-0.09</v>
      </c>
      <c r="G62" t="n">
        <v>0.31</v>
      </c>
      <c r="H62" t="n">
        <v>-12.98</v>
      </c>
      <c r="I62" t="n">
        <v>1.94</v>
      </c>
      <c r="J62" t="n">
        <v>0.25</v>
      </c>
      <c r="K62" t="n">
        <v>5.53</v>
      </c>
      <c r="L62" t="n">
        <v>5.62</v>
      </c>
      <c r="M62" t="n">
        <v>5.06</v>
      </c>
      <c r="N62" t="n">
        <v>4.69</v>
      </c>
      <c r="O62" t="n">
        <v>7.04</v>
      </c>
      <c r="P62" t="n">
        <v>7.63</v>
      </c>
      <c r="Q62" t="n">
        <v>6.98</v>
      </c>
      <c r="R62" t="n">
        <v>6.69</v>
      </c>
      <c r="S62" t="n">
        <v>5.93</v>
      </c>
      <c r="T62" t="n">
        <v>5.73</v>
      </c>
      <c r="U62" t="n">
        <v>6.12</v>
      </c>
      <c r="V62" t="n">
        <v>6.15</v>
      </c>
      <c r="W62" t="n">
        <v>6.83</v>
      </c>
      <c r="X62" t="n">
        <v>6.97</v>
      </c>
    </row>
    <row r="63">
      <c r="A63" s="5" t="inlineStr">
        <is>
          <t>Arbeitsintensität in %</t>
        </is>
      </c>
      <c r="B63" s="5" t="inlineStr">
        <is>
          <t>Work Intensity in %</t>
        </is>
      </c>
      <c r="C63" t="inlineStr">
        <is>
          <t>-</t>
        </is>
      </c>
      <c r="D63" t="n">
        <v>25.63</v>
      </c>
      <c r="E63" t="n">
        <v>30.26</v>
      </c>
      <c r="F63" t="n">
        <v>32.87</v>
      </c>
      <c r="G63" t="n">
        <v>33.24</v>
      </c>
      <c r="H63" t="n">
        <v>26.73</v>
      </c>
      <c r="I63" t="n">
        <v>31.04</v>
      </c>
      <c r="J63" t="n">
        <v>24.87</v>
      </c>
      <c r="K63" t="n">
        <v>24.33</v>
      </c>
      <c r="L63" t="n">
        <v>24.23</v>
      </c>
      <c r="M63" t="n">
        <v>24.75</v>
      </c>
      <c r="N63" t="n">
        <v>29.63</v>
      </c>
      <c r="O63" t="n">
        <v>20.89</v>
      </c>
      <c r="P63" t="n">
        <v>18.45</v>
      </c>
      <c r="Q63" t="n">
        <v>17.37</v>
      </c>
      <c r="R63" t="n">
        <v>16.94</v>
      </c>
      <c r="S63" t="n">
        <v>16.91</v>
      </c>
      <c r="T63" t="n">
        <v>14.79</v>
      </c>
      <c r="U63" t="n">
        <v>15.14</v>
      </c>
      <c r="V63" t="n">
        <v>14.44</v>
      </c>
      <c r="W63" t="n">
        <v>13.6</v>
      </c>
      <c r="X63" t="n">
        <v>13.17</v>
      </c>
    </row>
    <row r="64">
      <c r="A64" s="5" t="inlineStr">
        <is>
          <t>Eigenkapitalquote in %</t>
        </is>
      </c>
      <c r="B64" s="5" t="inlineStr">
        <is>
          <t>Equity Ratio in %</t>
        </is>
      </c>
      <c r="C64" t="inlineStr">
        <is>
          <t>-</t>
        </is>
      </c>
      <c r="D64" t="n">
        <v>30.29</v>
      </c>
      <c r="E64" t="n">
        <v>23.36</v>
      </c>
      <c r="F64" t="n">
        <v>14.04</v>
      </c>
      <c r="G64" t="n">
        <v>19.65</v>
      </c>
      <c r="H64" t="n">
        <v>15.99</v>
      </c>
      <c r="I64" t="n">
        <v>29.33</v>
      </c>
      <c r="J64" t="n">
        <v>33.2</v>
      </c>
      <c r="K64" t="n">
        <v>35</v>
      </c>
      <c r="L64" t="n">
        <v>35.03</v>
      </c>
      <c r="M64" t="n">
        <v>31.71</v>
      </c>
      <c r="N64" t="n">
        <v>28.09</v>
      </c>
      <c r="O64" t="n">
        <v>39.17</v>
      </c>
      <c r="P64" t="n">
        <v>42.35</v>
      </c>
      <c r="Q64" t="n">
        <v>41.57</v>
      </c>
      <c r="R64" t="n">
        <v>44.13</v>
      </c>
      <c r="S64" t="n">
        <v>42.8</v>
      </c>
      <c r="T64" t="n">
        <v>39.49</v>
      </c>
      <c r="U64" t="n">
        <v>40.79</v>
      </c>
      <c r="V64" t="n">
        <v>42.43</v>
      </c>
      <c r="W64" t="n">
        <v>48.32</v>
      </c>
      <c r="X64" t="n">
        <v>50.37</v>
      </c>
    </row>
    <row r="65">
      <c r="A65" s="5" t="inlineStr">
        <is>
          <t>Fremdkapitalquote in %</t>
        </is>
      </c>
      <c r="B65" s="5" t="inlineStr">
        <is>
          <t>Debt Ratio in %</t>
        </is>
      </c>
      <c r="C65" t="inlineStr">
        <is>
          <t>-</t>
        </is>
      </c>
      <c r="D65" t="n">
        <v>69.70999999999999</v>
      </c>
      <c r="E65" t="n">
        <v>76.64</v>
      </c>
      <c r="F65" t="n">
        <v>85.95999999999999</v>
      </c>
      <c r="G65" t="n">
        <v>80.34999999999999</v>
      </c>
      <c r="H65" t="n">
        <v>84.01000000000001</v>
      </c>
      <c r="I65" t="n">
        <v>70.67</v>
      </c>
      <c r="J65" t="n">
        <v>66.8</v>
      </c>
      <c r="K65" t="n">
        <v>65</v>
      </c>
      <c r="L65" t="n">
        <v>64.97</v>
      </c>
      <c r="M65" t="n">
        <v>68.29000000000001</v>
      </c>
      <c r="N65" t="n">
        <v>71.91</v>
      </c>
      <c r="O65" t="n">
        <v>60.83</v>
      </c>
      <c r="P65" t="n">
        <v>57.65</v>
      </c>
      <c r="Q65" t="n">
        <v>58.43</v>
      </c>
      <c r="R65" t="n">
        <v>55.87</v>
      </c>
      <c r="S65" t="n">
        <v>57.2</v>
      </c>
      <c r="T65" t="n">
        <v>60.51</v>
      </c>
      <c r="U65" t="n">
        <v>59.21</v>
      </c>
      <c r="V65" t="n">
        <v>57.57</v>
      </c>
      <c r="W65" t="n">
        <v>51.68</v>
      </c>
      <c r="X65" t="n">
        <v>49.63</v>
      </c>
    </row>
    <row r="66">
      <c r="A66" s="5" t="inlineStr">
        <is>
          <t>Verschuldungsgrad in %</t>
        </is>
      </c>
      <c r="B66" s="5" t="inlineStr">
        <is>
          <t>Finance Gearing in %</t>
        </is>
      </c>
      <c r="C66" t="inlineStr">
        <is>
          <t>-</t>
        </is>
      </c>
      <c r="D66" t="n">
        <v>230.1</v>
      </c>
      <c r="E66" t="n">
        <v>328.07</v>
      </c>
      <c r="F66" t="n">
        <v>612.22</v>
      </c>
      <c r="G66" t="n">
        <v>408.97</v>
      </c>
      <c r="H66" t="n">
        <v>525.29</v>
      </c>
      <c r="I66" t="n">
        <v>240.9</v>
      </c>
      <c r="J66" t="n">
        <v>201.2</v>
      </c>
      <c r="K66" t="n">
        <v>185.69</v>
      </c>
      <c r="L66" t="n">
        <v>185.49</v>
      </c>
      <c r="M66" t="n">
        <v>215.31</v>
      </c>
      <c r="N66" t="n">
        <v>255.95</v>
      </c>
      <c r="O66" t="n">
        <v>155.3</v>
      </c>
      <c r="P66" t="n">
        <v>136.12</v>
      </c>
      <c r="Q66" t="n">
        <v>140.54</v>
      </c>
      <c r="R66" t="n">
        <v>126.63</v>
      </c>
      <c r="S66" t="n">
        <v>133.63</v>
      </c>
      <c r="T66" t="n">
        <v>153.24</v>
      </c>
      <c r="U66" t="n">
        <v>145.14</v>
      </c>
      <c r="V66" t="n">
        <v>135.68</v>
      </c>
      <c r="W66" t="n">
        <v>106.94</v>
      </c>
      <c r="X66" t="n">
        <v>98.52</v>
      </c>
    </row>
    <row r="67">
      <c r="A67" s="5" t="inlineStr"/>
      <c r="B67" s="5" t="inlineStr"/>
    </row>
    <row r="68">
      <c r="A68" s="5" t="inlineStr">
        <is>
          <t>Kurzfristige Vermögensquote in %</t>
        </is>
      </c>
      <c r="B68" s="5" t="inlineStr">
        <is>
          <t>Current Assets Ratio in %</t>
        </is>
      </c>
      <c r="C68" t="n">
        <v>24.62</v>
      </c>
      <c r="D68" t="n">
        <v>25.63</v>
      </c>
      <c r="E68" t="n">
        <v>30.26</v>
      </c>
      <c r="F68" t="n">
        <v>32.87</v>
      </c>
      <c r="G68" t="n">
        <v>33.24</v>
      </c>
      <c r="H68" t="n">
        <v>26.73</v>
      </c>
      <c r="I68" t="n">
        <v>31.04</v>
      </c>
      <c r="J68" t="n">
        <v>24.87</v>
      </c>
      <c r="K68" t="n">
        <v>24.33</v>
      </c>
      <c r="L68" t="n">
        <v>24.23</v>
      </c>
      <c r="M68" t="n">
        <v>24.75</v>
      </c>
      <c r="N68" t="n">
        <v>29.63</v>
      </c>
      <c r="O68" t="n">
        <v>20.89</v>
      </c>
      <c r="P68" t="n">
        <v>18.45</v>
      </c>
      <c r="Q68" t="n">
        <v>17.37</v>
      </c>
      <c r="R68" t="n">
        <v>16.94</v>
      </c>
      <c r="S68" t="n">
        <v>16.91</v>
      </c>
      <c r="T68" t="n">
        <v>14.79</v>
      </c>
      <c r="U68" t="n">
        <v>15.14</v>
      </c>
      <c r="V68" t="n">
        <v>14.44</v>
      </c>
      <c r="W68" t="n">
        <v>13.6</v>
      </c>
    </row>
    <row r="69">
      <c r="A69" s="5" t="inlineStr">
        <is>
          <t>Nettogewinn Marge in %</t>
        </is>
      </c>
      <c r="B69" s="5" t="inlineStr">
        <is>
          <t>Net Profit Marge in %</t>
        </is>
      </c>
      <c r="C69" t="n">
        <v>14689.86</v>
      </c>
      <c r="D69" t="n">
        <v>20245.02</v>
      </c>
      <c r="E69" t="n">
        <v>17179.49</v>
      </c>
      <c r="F69" t="n">
        <v>-584.8</v>
      </c>
      <c r="G69" t="n">
        <v>2062.78</v>
      </c>
      <c r="H69" t="n">
        <v>-74850.07000000001</v>
      </c>
      <c r="I69" t="n">
        <v>12407.64</v>
      </c>
      <c r="J69" t="n">
        <v>1540.37</v>
      </c>
      <c r="K69" t="n">
        <v>34900.5</v>
      </c>
      <c r="L69" t="n">
        <v>35072.66</v>
      </c>
      <c r="M69" t="n">
        <v>32096.55</v>
      </c>
      <c r="N69" t="n">
        <v>31409.88</v>
      </c>
      <c r="O69" t="n">
        <v>35341.1</v>
      </c>
      <c r="P69" t="n">
        <v>35232.77</v>
      </c>
      <c r="Q69" t="n">
        <v>31269.84</v>
      </c>
      <c r="R69" t="n">
        <v>28399.17</v>
      </c>
      <c r="S69" t="n">
        <v>23965.14</v>
      </c>
      <c r="T69" t="n">
        <v>23129.58</v>
      </c>
      <c r="U69" t="n">
        <v>22311.83</v>
      </c>
      <c r="V69" t="n">
        <v>21552.24</v>
      </c>
      <c r="W69" t="n">
        <v>22171.05</v>
      </c>
    </row>
    <row r="70">
      <c r="A70" s="5" t="inlineStr">
        <is>
          <t>Operative Ergebnis Marge in %</t>
        </is>
      </c>
      <c r="B70" s="5" t="inlineStr">
        <is>
          <t>EBIT Marge in %</t>
        </is>
      </c>
      <c r="C70" t="n">
        <v>38093.8</v>
      </c>
      <c r="D70" t="n">
        <v>32970.9</v>
      </c>
      <c r="E70" t="n">
        <v>26168.09</v>
      </c>
      <c r="F70" t="n">
        <v>14868.42</v>
      </c>
      <c r="G70" t="n">
        <v>15635.28</v>
      </c>
      <c r="H70" t="n">
        <v>-75514.99000000001</v>
      </c>
      <c r="I70" t="n">
        <v>33515.92</v>
      </c>
      <c r="J70" t="n">
        <v>27180.12</v>
      </c>
      <c r="K70" t="n">
        <v>49564.68</v>
      </c>
      <c r="L70" t="n">
        <v>50343.46</v>
      </c>
      <c r="M70" t="n">
        <v>47682.76</v>
      </c>
      <c r="N70" t="n">
        <v>46598.84</v>
      </c>
      <c r="O70" t="n">
        <v>46439.27</v>
      </c>
      <c r="P70" t="n">
        <v>49310.99</v>
      </c>
      <c r="Q70" t="n">
        <v>45238.1</v>
      </c>
      <c r="R70" t="n">
        <v>40519.75</v>
      </c>
      <c r="S70" t="n">
        <v>37799.56</v>
      </c>
      <c r="T70" t="n">
        <v>36283.62</v>
      </c>
      <c r="U70" t="n">
        <v>35537.63</v>
      </c>
      <c r="V70" t="n">
        <v>34805.97</v>
      </c>
      <c r="W70" t="n">
        <v>33881.58</v>
      </c>
    </row>
    <row r="71">
      <c r="A71" s="5" t="inlineStr">
        <is>
          <t>Vermögensumsschlag in %</t>
        </is>
      </c>
      <c r="B71" s="5" t="inlineStr">
        <is>
          <t>Asset Turnover in %</t>
        </is>
      </c>
      <c r="C71" t="n">
        <v>0.01</v>
      </c>
      <c r="D71" t="n">
        <v>0.01</v>
      </c>
      <c r="E71" t="n">
        <v>0.02</v>
      </c>
      <c r="F71" t="n">
        <v>0.01</v>
      </c>
      <c r="G71" t="n">
        <v>0.02</v>
      </c>
      <c r="H71" t="n">
        <v>0.02</v>
      </c>
      <c r="I71" t="n">
        <v>0.02</v>
      </c>
      <c r="J71" t="n">
        <v>0.02</v>
      </c>
      <c r="K71" t="n">
        <v>0.02</v>
      </c>
      <c r="L71" t="n">
        <v>0.02</v>
      </c>
      <c r="M71" t="n">
        <v>0.02</v>
      </c>
      <c r="N71" t="n">
        <v>0.01</v>
      </c>
      <c r="O71" t="n">
        <v>0.02</v>
      </c>
      <c r="P71" t="n">
        <v>0.02</v>
      </c>
      <c r="Q71" t="n">
        <v>0.02</v>
      </c>
      <c r="R71" t="n">
        <v>0.02</v>
      </c>
      <c r="S71" t="n">
        <v>0.02</v>
      </c>
      <c r="T71" t="n">
        <v>0.02</v>
      </c>
      <c r="U71" t="n">
        <v>0.03</v>
      </c>
      <c r="V71" t="n">
        <v>0.03</v>
      </c>
      <c r="W71" t="n">
        <v>0.03</v>
      </c>
    </row>
    <row r="72">
      <c r="A72" s="5" t="inlineStr">
        <is>
          <t>Langfristige Vermögensquote in %</t>
        </is>
      </c>
      <c r="B72" s="5" t="inlineStr">
        <is>
          <t>Non-Current Assets Ratio in %</t>
        </is>
      </c>
      <c r="C72" t="inlineStr">
        <is>
          <t>-</t>
        </is>
      </c>
      <c r="D72" t="n">
        <v>74.37</v>
      </c>
      <c r="E72" t="n">
        <v>69.73999999999999</v>
      </c>
      <c r="F72" t="n">
        <v>67.13</v>
      </c>
      <c r="G72" t="n">
        <v>66.76000000000001</v>
      </c>
      <c r="H72" t="n">
        <v>73.27</v>
      </c>
      <c r="I72" t="n">
        <v>68.95999999999999</v>
      </c>
      <c r="J72" t="n">
        <v>75.13</v>
      </c>
      <c r="K72" t="n">
        <v>75.67</v>
      </c>
      <c r="L72" t="n">
        <v>75.77</v>
      </c>
      <c r="M72" t="n">
        <v>75.25</v>
      </c>
      <c r="N72" t="n">
        <v>70.37</v>
      </c>
      <c r="O72" t="n">
        <v>79.11</v>
      </c>
      <c r="P72" t="n">
        <v>81.55</v>
      </c>
      <c r="Q72" t="n">
        <v>82.63</v>
      </c>
      <c r="R72" t="n">
        <v>83.06</v>
      </c>
      <c r="S72" t="n">
        <v>83.09</v>
      </c>
      <c r="T72" t="n">
        <v>85.20999999999999</v>
      </c>
      <c r="U72" t="n">
        <v>84.86</v>
      </c>
      <c r="V72" t="n">
        <v>85.56</v>
      </c>
      <c r="W72" t="n">
        <v>86.40000000000001</v>
      </c>
    </row>
    <row r="73">
      <c r="A73" s="5" t="inlineStr">
        <is>
          <t>Gesamtkapitalrentabilität</t>
        </is>
      </c>
      <c r="B73" s="5" t="inlineStr">
        <is>
          <t>ROA Return on Assets in %</t>
        </is>
      </c>
      <c r="C73" t="n">
        <v>1.86</v>
      </c>
      <c r="D73" t="n">
        <v>2.7</v>
      </c>
      <c r="E73" t="n">
        <v>2.69</v>
      </c>
      <c r="F73" t="n">
        <v>-0.09</v>
      </c>
      <c r="G73" t="n">
        <v>0.31</v>
      </c>
      <c r="H73" t="n">
        <v>-12.98</v>
      </c>
      <c r="I73" t="n">
        <v>1.94</v>
      </c>
      <c r="J73" t="n">
        <v>0.25</v>
      </c>
      <c r="K73" t="n">
        <v>5.53</v>
      </c>
      <c r="L73" t="n">
        <v>5.62</v>
      </c>
      <c r="M73" t="n">
        <v>5.06</v>
      </c>
      <c r="N73" t="n">
        <v>4.69</v>
      </c>
      <c r="O73" t="n">
        <v>7.04</v>
      </c>
      <c r="P73" t="n">
        <v>7.63</v>
      </c>
      <c r="Q73" t="n">
        <v>6.98</v>
      </c>
      <c r="R73" t="n">
        <v>6.69</v>
      </c>
      <c r="S73" t="n">
        <v>5.93</v>
      </c>
      <c r="T73" t="n">
        <v>5.73</v>
      </c>
      <c r="U73" t="n">
        <v>6.12</v>
      </c>
      <c r="V73" t="n">
        <v>6.15</v>
      </c>
      <c r="W73" t="n">
        <v>6.83</v>
      </c>
    </row>
    <row r="74">
      <c r="A74" s="5" t="inlineStr">
        <is>
          <t>Ertrag des eingesetzten Kapitals</t>
        </is>
      </c>
      <c r="B74" s="5" t="inlineStr">
        <is>
          <t>ROCE Return on Cap. Empl. in %</t>
        </is>
      </c>
      <c r="C74" t="n">
        <v>7.33</v>
      </c>
      <c r="D74" t="n">
        <v>7.59</v>
      </c>
      <c r="E74" t="n">
        <v>7.17</v>
      </c>
      <c r="F74" t="n">
        <v>3.82</v>
      </c>
      <c r="G74" t="n">
        <v>4.32</v>
      </c>
      <c r="H74" t="n">
        <v>-23.73</v>
      </c>
      <c r="I74" t="n">
        <v>8.779999999999999</v>
      </c>
      <c r="J74" t="n">
        <v>6.96</v>
      </c>
      <c r="K74" t="n">
        <v>12.61</v>
      </c>
      <c r="L74" t="n">
        <v>12.93</v>
      </c>
      <c r="M74" t="n">
        <v>11.52</v>
      </c>
      <c r="N74" t="n">
        <v>11.44</v>
      </c>
      <c r="O74" t="n">
        <v>14.02</v>
      </c>
      <c r="P74" t="n">
        <v>15.9</v>
      </c>
      <c r="Q74" t="n">
        <v>15.15</v>
      </c>
      <c r="R74" t="n">
        <v>13.59</v>
      </c>
      <c r="S74" t="n">
        <v>13.4</v>
      </c>
      <c r="T74" t="n">
        <v>13.33</v>
      </c>
      <c r="U74" t="n">
        <v>15.11</v>
      </c>
      <c r="V74" t="n">
        <v>15.88</v>
      </c>
      <c r="W74" t="n">
        <v>16.14</v>
      </c>
    </row>
    <row r="75">
      <c r="A75" s="5" t="inlineStr">
        <is>
          <t>Eigenkapital zu Anlagevermögen</t>
        </is>
      </c>
      <c r="B75" s="5" t="inlineStr">
        <is>
          <t>Equity to Fixed Assets in %</t>
        </is>
      </c>
      <c r="C75" t="inlineStr">
        <is>
          <t>-</t>
        </is>
      </c>
      <c r="D75" t="n">
        <v>40.73</v>
      </c>
      <c r="E75" t="n">
        <v>33.5</v>
      </c>
      <c r="F75" t="n">
        <v>20.92</v>
      </c>
      <c r="G75" t="n">
        <v>29.43</v>
      </c>
      <c r="H75" t="n">
        <v>21.83</v>
      </c>
      <c r="I75" t="n">
        <v>42.54</v>
      </c>
      <c r="J75" t="n">
        <v>44.19</v>
      </c>
      <c r="K75" t="n">
        <v>46.26</v>
      </c>
      <c r="L75" t="n">
        <v>46.23</v>
      </c>
      <c r="M75" t="n">
        <v>42.15</v>
      </c>
      <c r="N75" t="n">
        <v>39.92</v>
      </c>
      <c r="O75" t="n">
        <v>49.51</v>
      </c>
      <c r="P75" t="n">
        <v>51.93</v>
      </c>
      <c r="Q75" t="n">
        <v>50.31</v>
      </c>
      <c r="R75" t="n">
        <v>53.12</v>
      </c>
      <c r="S75" t="n">
        <v>51.51</v>
      </c>
      <c r="T75" t="n">
        <v>46.34</v>
      </c>
      <c r="U75" t="n">
        <v>48.07</v>
      </c>
      <c r="V75" t="n">
        <v>49.59</v>
      </c>
      <c r="W75" t="n">
        <v>55.93</v>
      </c>
    </row>
    <row r="76">
      <c r="A76" s="5" t="inlineStr">
        <is>
          <t>Liquidität Dritten Grades</t>
        </is>
      </c>
      <c r="B76" s="5" t="inlineStr">
        <is>
          <t>Current Ratio in %</t>
        </is>
      </c>
      <c r="C76" t="n">
        <v>71.84</v>
      </c>
      <c r="D76" t="n">
        <v>60.78</v>
      </c>
      <c r="E76" t="n">
        <v>70.56999999999999</v>
      </c>
      <c r="F76" t="n">
        <v>78.37</v>
      </c>
      <c r="G76" t="n">
        <v>74.02</v>
      </c>
      <c r="H76" t="n">
        <v>59.68</v>
      </c>
      <c r="I76" t="n">
        <v>77.06999999999999</v>
      </c>
      <c r="J76" t="n">
        <v>66.65000000000001</v>
      </c>
      <c r="K76" t="n">
        <v>64.41</v>
      </c>
      <c r="L76" t="n">
        <v>64.51000000000001</v>
      </c>
      <c r="M76" t="n">
        <v>71.13</v>
      </c>
      <c r="N76" t="n">
        <v>75.65000000000001</v>
      </c>
      <c r="O76" t="n">
        <v>61.39</v>
      </c>
      <c r="P76" t="n">
        <v>56.13</v>
      </c>
      <c r="Q76" t="n">
        <v>52.13</v>
      </c>
      <c r="R76" t="n">
        <v>56.93</v>
      </c>
      <c r="S76" t="n">
        <v>55.87</v>
      </c>
      <c r="T76" t="n">
        <v>45.42</v>
      </c>
      <c r="U76" t="n">
        <v>42.69</v>
      </c>
      <c r="V76" t="n">
        <v>38.6</v>
      </c>
      <c r="W76" t="n">
        <v>38.49</v>
      </c>
    </row>
    <row r="77">
      <c r="A77" s="5" t="inlineStr">
        <is>
          <t>Operativer Cashflow</t>
        </is>
      </c>
      <c r="B77" s="5" t="inlineStr">
        <is>
          <t>Operating Cashflow in M</t>
        </is>
      </c>
      <c r="C77" t="inlineStr">
        <is>
          <t>-</t>
        </is>
      </c>
      <c r="D77" t="n">
        <v>110269.18</v>
      </c>
      <c r="E77" t="n">
        <v>50380.8</v>
      </c>
      <c r="F77" t="n">
        <v>63192.75</v>
      </c>
      <c r="G77" t="n">
        <v>57394.05</v>
      </c>
      <c r="H77" t="n">
        <v>334017.76</v>
      </c>
      <c r="I77" t="n">
        <v>67682.56</v>
      </c>
      <c r="J77" t="n">
        <v>84405.92</v>
      </c>
      <c r="K77" t="n">
        <v>46264.32</v>
      </c>
      <c r="L77" t="n">
        <v>65502.58</v>
      </c>
      <c r="M77" t="n">
        <v>61693.14</v>
      </c>
      <c r="N77" t="n">
        <v>52422.8</v>
      </c>
      <c r="O77" t="n">
        <v>88234.08</v>
      </c>
      <c r="P77" t="n">
        <v>104199.68</v>
      </c>
      <c r="Q77" t="n">
        <v>77604.16</v>
      </c>
      <c r="R77" t="inlineStr">
        <is>
          <t>-</t>
        </is>
      </c>
      <c r="S77" t="inlineStr">
        <is>
          <t>-</t>
        </is>
      </c>
      <c r="T77" t="inlineStr">
        <is>
          <t>-</t>
        </is>
      </c>
      <c r="U77" t="inlineStr">
        <is>
          <t>-</t>
        </is>
      </c>
      <c r="V77" t="inlineStr">
        <is>
          <t>-</t>
        </is>
      </c>
      <c r="W77" t="inlineStr">
        <is>
          <t>-</t>
        </is>
      </c>
    </row>
    <row r="78">
      <c r="A78" s="5" t="inlineStr">
        <is>
          <t>Aktienrückkauf</t>
        </is>
      </c>
      <c r="B78" s="5" t="inlineStr">
        <is>
          <t>Share Buyback in M</t>
        </is>
      </c>
      <c r="C78" t="n">
        <v>0</v>
      </c>
      <c r="D78" t="n">
        <v>-1601</v>
      </c>
      <c r="E78" t="n">
        <v>-17</v>
      </c>
      <c r="F78" t="n">
        <v>-34</v>
      </c>
      <c r="G78" t="n">
        <v>-18</v>
      </c>
      <c r="H78" t="n">
        <v>-27</v>
      </c>
      <c r="I78" t="n">
        <v>-42</v>
      </c>
      <c r="J78" t="n">
        <v>-22</v>
      </c>
      <c r="K78" t="n">
        <v>15</v>
      </c>
      <c r="L78" t="n">
        <v>-198</v>
      </c>
      <c r="M78" t="n">
        <v>46</v>
      </c>
      <c r="N78" t="n">
        <v>-31</v>
      </c>
      <c r="O78" t="n">
        <v>72</v>
      </c>
      <c r="P78" t="n">
        <v>-113</v>
      </c>
      <c r="Q78" t="n">
        <v>-116</v>
      </c>
      <c r="R78" t="n">
        <v>-400</v>
      </c>
      <c r="S78" t="n">
        <v>-318</v>
      </c>
      <c r="T78" t="n">
        <v>-102</v>
      </c>
      <c r="U78" t="n">
        <v>-95</v>
      </c>
      <c r="V78" t="n">
        <v>-99</v>
      </c>
      <c r="W78" t="n">
        <v>-66</v>
      </c>
    </row>
    <row r="79">
      <c r="A79" s="5" t="inlineStr">
        <is>
          <t>Umsatzwachstum 1J in %</t>
        </is>
      </c>
      <c r="B79" s="5" t="inlineStr">
        <is>
          <t>Revenue Growth 1Y in %</t>
        </is>
      </c>
      <c r="C79" t="n">
        <v>1.23</v>
      </c>
      <c r="D79" t="n">
        <v>-6.98</v>
      </c>
      <c r="E79" t="n">
        <v>2.63</v>
      </c>
      <c r="F79" t="n">
        <v>2.24</v>
      </c>
      <c r="G79" t="n">
        <v>-12.78</v>
      </c>
      <c r="H79" t="n">
        <v>-2.29</v>
      </c>
      <c r="I79" t="n">
        <v>-2.48</v>
      </c>
      <c r="J79" t="n">
        <v>0.12</v>
      </c>
      <c r="K79" t="n">
        <v>6.21</v>
      </c>
      <c r="L79" t="n">
        <v>4.41</v>
      </c>
      <c r="M79" t="n">
        <v>5.38</v>
      </c>
      <c r="N79" t="n">
        <v>14.48</v>
      </c>
      <c r="O79" t="n">
        <v>11.92</v>
      </c>
      <c r="P79" t="n">
        <v>6.55</v>
      </c>
      <c r="Q79" t="n">
        <v>4.78</v>
      </c>
      <c r="R79" t="n">
        <v>4.79</v>
      </c>
      <c r="S79" t="n">
        <v>12.22</v>
      </c>
      <c r="T79" t="n">
        <v>9.949999999999999</v>
      </c>
      <c r="U79" t="n">
        <v>11.04</v>
      </c>
      <c r="V79" t="n">
        <v>10.2</v>
      </c>
      <c r="W79" t="n">
        <v>8.57</v>
      </c>
    </row>
    <row r="80">
      <c r="A80" s="5" t="inlineStr">
        <is>
          <t>Umsatzwachstum 3J in %</t>
        </is>
      </c>
      <c r="B80" s="5" t="inlineStr">
        <is>
          <t>Revenue Growth 3Y in %</t>
        </is>
      </c>
      <c r="C80" t="n">
        <v>-1.04</v>
      </c>
      <c r="D80" t="n">
        <v>-0.7</v>
      </c>
      <c r="E80" t="n">
        <v>-2.64</v>
      </c>
      <c r="F80" t="n">
        <v>-4.28</v>
      </c>
      <c r="G80" t="n">
        <v>-5.85</v>
      </c>
      <c r="H80" t="n">
        <v>-1.55</v>
      </c>
      <c r="I80" t="n">
        <v>1.28</v>
      </c>
      <c r="J80" t="n">
        <v>3.58</v>
      </c>
      <c r="K80" t="n">
        <v>5.33</v>
      </c>
      <c r="L80" t="n">
        <v>8.09</v>
      </c>
      <c r="M80" t="n">
        <v>10.59</v>
      </c>
      <c r="N80" t="n">
        <v>10.98</v>
      </c>
      <c r="O80" t="n">
        <v>7.75</v>
      </c>
      <c r="P80" t="n">
        <v>5.37</v>
      </c>
      <c r="Q80" t="n">
        <v>7.26</v>
      </c>
      <c r="R80" t="n">
        <v>8.99</v>
      </c>
      <c r="S80" t="n">
        <v>11.07</v>
      </c>
      <c r="T80" t="n">
        <v>10.4</v>
      </c>
      <c r="U80" t="n">
        <v>9.94</v>
      </c>
      <c r="V80" t="inlineStr">
        <is>
          <t>-</t>
        </is>
      </c>
      <c r="W80" t="inlineStr">
        <is>
          <t>-</t>
        </is>
      </c>
    </row>
    <row r="81">
      <c r="A81" s="5" t="inlineStr">
        <is>
          <t>Umsatzwachstum 5J in %</t>
        </is>
      </c>
      <c r="B81" s="5" t="inlineStr">
        <is>
          <t>Revenue Growth 5Y in %</t>
        </is>
      </c>
      <c r="C81" t="n">
        <v>-2.73</v>
      </c>
      <c r="D81" t="n">
        <v>-3.44</v>
      </c>
      <c r="E81" t="n">
        <v>-2.54</v>
      </c>
      <c r="F81" t="n">
        <v>-3.04</v>
      </c>
      <c r="G81" t="n">
        <v>-2.24</v>
      </c>
      <c r="H81" t="n">
        <v>1.19</v>
      </c>
      <c r="I81" t="n">
        <v>2.73</v>
      </c>
      <c r="J81" t="n">
        <v>6.12</v>
      </c>
      <c r="K81" t="n">
        <v>8.48</v>
      </c>
      <c r="L81" t="n">
        <v>8.550000000000001</v>
      </c>
      <c r="M81" t="n">
        <v>8.619999999999999</v>
      </c>
      <c r="N81" t="n">
        <v>8.5</v>
      </c>
      <c r="O81" t="n">
        <v>8.050000000000001</v>
      </c>
      <c r="P81" t="n">
        <v>7.66</v>
      </c>
      <c r="Q81" t="n">
        <v>8.56</v>
      </c>
      <c r="R81" t="n">
        <v>9.640000000000001</v>
      </c>
      <c r="S81" t="n">
        <v>10.4</v>
      </c>
      <c r="T81" t="inlineStr">
        <is>
          <t>-</t>
        </is>
      </c>
      <c r="U81" t="inlineStr">
        <is>
          <t>-</t>
        </is>
      </c>
      <c r="V81" t="inlineStr">
        <is>
          <t>-</t>
        </is>
      </c>
      <c r="W81" t="inlineStr">
        <is>
          <t>-</t>
        </is>
      </c>
    </row>
    <row r="82">
      <c r="A82" s="5" t="inlineStr">
        <is>
          <t>Umsatzwachstum 10J in %</t>
        </is>
      </c>
      <c r="B82" s="5" t="inlineStr">
        <is>
          <t>Revenue Growth 10Y in %</t>
        </is>
      </c>
      <c r="C82" t="n">
        <v>-0.77</v>
      </c>
      <c r="D82" t="n">
        <v>-0.35</v>
      </c>
      <c r="E82" t="n">
        <v>1.79</v>
      </c>
      <c r="F82" t="n">
        <v>2.72</v>
      </c>
      <c r="G82" t="n">
        <v>3.15</v>
      </c>
      <c r="H82" t="n">
        <v>4.91</v>
      </c>
      <c r="I82" t="n">
        <v>5.62</v>
      </c>
      <c r="J82" t="n">
        <v>7.09</v>
      </c>
      <c r="K82" t="n">
        <v>8.07</v>
      </c>
      <c r="L82" t="n">
        <v>8.550000000000001</v>
      </c>
      <c r="M82" t="n">
        <v>9.130000000000001</v>
      </c>
      <c r="N82" t="n">
        <v>9.449999999999999</v>
      </c>
      <c r="O82" t="inlineStr">
        <is>
          <t>-</t>
        </is>
      </c>
      <c r="P82" t="inlineStr">
        <is>
          <t>-</t>
        </is>
      </c>
      <c r="Q82" t="inlineStr">
        <is>
          <t>-</t>
        </is>
      </c>
      <c r="R82" t="inlineStr">
        <is>
          <t>-</t>
        </is>
      </c>
      <c r="S82" t="inlineStr">
        <is>
          <t>-</t>
        </is>
      </c>
      <c r="T82" t="inlineStr">
        <is>
          <t>-</t>
        </is>
      </c>
      <c r="U82" t="inlineStr">
        <is>
          <t>-</t>
        </is>
      </c>
      <c r="V82" t="inlineStr">
        <is>
          <t>-</t>
        </is>
      </c>
      <c r="W82" t="inlineStr">
        <is>
          <t>-</t>
        </is>
      </c>
    </row>
    <row r="83">
      <c r="A83" s="5" t="inlineStr">
        <is>
          <t>Gewinnwachstum 1J in %</t>
        </is>
      </c>
      <c r="B83" s="5" t="inlineStr">
        <is>
          <t>Earnings Growth 1Y in %</t>
        </is>
      </c>
      <c r="C83" t="n">
        <v>-26.55</v>
      </c>
      <c r="D83" t="n">
        <v>9.619999999999999</v>
      </c>
      <c r="E83" t="n">
        <v>-3115</v>
      </c>
      <c r="F83" t="n">
        <v>-128.99</v>
      </c>
      <c r="G83" t="n">
        <v>-102.4</v>
      </c>
      <c r="H83" t="n">
        <v>-689.4299999999999</v>
      </c>
      <c r="I83" t="n">
        <v>685.48</v>
      </c>
      <c r="J83" t="n">
        <v>-95.58</v>
      </c>
      <c r="K83" t="n">
        <v>5.69</v>
      </c>
      <c r="L83" t="n">
        <v>14.1</v>
      </c>
      <c r="M83" t="n">
        <v>7.68</v>
      </c>
      <c r="N83" t="n">
        <v>1.74</v>
      </c>
      <c r="O83" t="n">
        <v>12.26</v>
      </c>
      <c r="P83" t="n">
        <v>20.05</v>
      </c>
      <c r="Q83" t="n">
        <v>15.37</v>
      </c>
      <c r="R83" t="n">
        <v>24.18</v>
      </c>
      <c r="S83" t="n">
        <v>16.28</v>
      </c>
      <c r="T83" t="n">
        <v>13.98</v>
      </c>
      <c r="U83" t="n">
        <v>14.96</v>
      </c>
      <c r="V83" t="n">
        <v>7.12</v>
      </c>
      <c r="W83" t="n">
        <v>11.22</v>
      </c>
    </row>
    <row r="84">
      <c r="A84" s="5" t="inlineStr">
        <is>
          <t>Gewinnwachstum 3J in %</t>
        </is>
      </c>
      <c r="B84" s="5" t="inlineStr">
        <is>
          <t>Earnings Growth 3Y in %</t>
        </is>
      </c>
      <c r="C84" t="n">
        <v>-1043.98</v>
      </c>
      <c r="D84" t="n">
        <v>-1078.12</v>
      </c>
      <c r="E84" t="n">
        <v>-1115.46</v>
      </c>
      <c r="F84" t="n">
        <v>-306.94</v>
      </c>
      <c r="G84" t="n">
        <v>-35.45</v>
      </c>
      <c r="H84" t="n">
        <v>-33.18</v>
      </c>
      <c r="I84" t="n">
        <v>198.53</v>
      </c>
      <c r="J84" t="n">
        <v>-25.26</v>
      </c>
      <c r="K84" t="n">
        <v>9.16</v>
      </c>
      <c r="L84" t="n">
        <v>7.84</v>
      </c>
      <c r="M84" t="n">
        <v>7.23</v>
      </c>
      <c r="N84" t="n">
        <v>11.35</v>
      </c>
      <c r="O84" t="n">
        <v>15.89</v>
      </c>
      <c r="P84" t="n">
        <v>19.87</v>
      </c>
      <c r="Q84" t="n">
        <v>18.61</v>
      </c>
      <c r="R84" t="n">
        <v>18.15</v>
      </c>
      <c r="S84" t="n">
        <v>15.07</v>
      </c>
      <c r="T84" t="n">
        <v>12.02</v>
      </c>
      <c r="U84" t="n">
        <v>11.1</v>
      </c>
      <c r="V84" t="inlineStr">
        <is>
          <t>-</t>
        </is>
      </c>
      <c r="W84" t="inlineStr">
        <is>
          <t>-</t>
        </is>
      </c>
    </row>
    <row r="85">
      <c r="A85" s="5" t="inlineStr">
        <is>
          <t>Gewinnwachstum 5J in %</t>
        </is>
      </c>
      <c r="B85" s="5" t="inlineStr">
        <is>
          <t>Earnings Growth 5Y in %</t>
        </is>
      </c>
      <c r="C85" t="n">
        <v>-672.66</v>
      </c>
      <c r="D85" t="n">
        <v>-805.24</v>
      </c>
      <c r="E85" t="n">
        <v>-670.0700000000001</v>
      </c>
      <c r="F85" t="n">
        <v>-66.18000000000001</v>
      </c>
      <c r="G85" t="n">
        <v>-39.25</v>
      </c>
      <c r="H85" t="n">
        <v>-15.95</v>
      </c>
      <c r="I85" t="n">
        <v>123.47</v>
      </c>
      <c r="J85" t="n">
        <v>-13.27</v>
      </c>
      <c r="K85" t="n">
        <v>8.289999999999999</v>
      </c>
      <c r="L85" t="n">
        <v>11.17</v>
      </c>
      <c r="M85" t="n">
        <v>11.42</v>
      </c>
      <c r="N85" t="n">
        <v>14.72</v>
      </c>
      <c r="O85" t="n">
        <v>17.63</v>
      </c>
      <c r="P85" t="n">
        <v>17.97</v>
      </c>
      <c r="Q85" t="n">
        <v>16.95</v>
      </c>
      <c r="R85" t="n">
        <v>15.3</v>
      </c>
      <c r="S85" t="n">
        <v>12.71</v>
      </c>
      <c r="T85" t="inlineStr">
        <is>
          <t>-</t>
        </is>
      </c>
      <c r="U85" t="inlineStr">
        <is>
          <t>-</t>
        </is>
      </c>
      <c r="V85" t="inlineStr">
        <is>
          <t>-</t>
        </is>
      </c>
      <c r="W85" t="inlineStr">
        <is>
          <t>-</t>
        </is>
      </c>
    </row>
    <row r="86">
      <c r="A86" s="5" t="inlineStr">
        <is>
          <t>Gewinnwachstum 10J in %</t>
        </is>
      </c>
      <c r="B86" s="5" t="inlineStr">
        <is>
          <t>Earnings Growth 10Y in %</t>
        </is>
      </c>
      <c r="C86" t="n">
        <v>-344.31</v>
      </c>
      <c r="D86" t="n">
        <v>-340.88</v>
      </c>
      <c r="E86" t="n">
        <v>-341.67</v>
      </c>
      <c r="F86" t="n">
        <v>-28.94</v>
      </c>
      <c r="G86" t="n">
        <v>-14.04</v>
      </c>
      <c r="H86" t="n">
        <v>-2.26</v>
      </c>
      <c r="I86" t="n">
        <v>69.09999999999999</v>
      </c>
      <c r="J86" t="n">
        <v>2.18</v>
      </c>
      <c r="K86" t="n">
        <v>13.13</v>
      </c>
      <c r="L86" t="n">
        <v>14.06</v>
      </c>
      <c r="M86" t="n">
        <v>13.36</v>
      </c>
      <c r="N86" t="n">
        <v>13.72</v>
      </c>
      <c r="O86" t="inlineStr">
        <is>
          <t>-</t>
        </is>
      </c>
      <c r="P86" t="inlineStr">
        <is>
          <t>-</t>
        </is>
      </c>
      <c r="Q86" t="inlineStr">
        <is>
          <t>-</t>
        </is>
      </c>
      <c r="R86" t="inlineStr">
        <is>
          <t>-</t>
        </is>
      </c>
      <c r="S86" t="inlineStr">
        <is>
          <t>-</t>
        </is>
      </c>
      <c r="T86" t="inlineStr">
        <is>
          <t>-</t>
        </is>
      </c>
      <c r="U86" t="inlineStr">
        <is>
          <t>-</t>
        </is>
      </c>
      <c r="V86" t="inlineStr">
        <is>
          <t>-</t>
        </is>
      </c>
      <c r="W86" t="inlineStr">
        <is>
          <t>-</t>
        </is>
      </c>
    </row>
    <row r="87">
      <c r="A87" s="5" t="inlineStr">
        <is>
          <t>PEG Ratio</t>
        </is>
      </c>
      <c r="B87" s="5" t="inlineStr">
        <is>
          <t>KGW Kurs/Gewinn/Wachstum</t>
        </is>
      </c>
      <c r="C87" t="n">
        <v>-0.04</v>
      </c>
      <c r="D87" t="n">
        <v>-0.02</v>
      </c>
      <c r="E87" t="n">
        <v>-0.02</v>
      </c>
      <c r="F87" t="inlineStr">
        <is>
          <t>-</t>
        </is>
      </c>
      <c r="G87" t="n">
        <v>-2.76</v>
      </c>
      <c r="H87" t="inlineStr">
        <is>
          <t>-</t>
        </is>
      </c>
      <c r="I87" t="n">
        <v>0.22</v>
      </c>
      <c r="J87" t="n">
        <v>-18.06</v>
      </c>
      <c r="K87" t="n">
        <v>1.03</v>
      </c>
      <c r="L87" t="n">
        <v>1.09</v>
      </c>
      <c r="M87" t="n">
        <v>1.44</v>
      </c>
      <c r="N87" t="n">
        <v>0.8100000000000001</v>
      </c>
      <c r="O87" t="n">
        <v>1</v>
      </c>
      <c r="P87" t="n">
        <v>1</v>
      </c>
      <c r="Q87" t="n">
        <v>0.98</v>
      </c>
      <c r="R87" t="n">
        <v>1.12</v>
      </c>
      <c r="S87" t="n">
        <v>1.35</v>
      </c>
      <c r="T87" t="inlineStr">
        <is>
          <t>-</t>
        </is>
      </c>
      <c r="U87" t="inlineStr">
        <is>
          <t>-</t>
        </is>
      </c>
      <c r="V87" t="inlineStr">
        <is>
          <t>-</t>
        </is>
      </c>
      <c r="W87" t="inlineStr">
        <is>
          <t>-</t>
        </is>
      </c>
    </row>
    <row r="88">
      <c r="A88" s="5" t="inlineStr">
        <is>
          <t>EBIT-Wachstum 1J in %</t>
        </is>
      </c>
      <c r="B88" s="5" t="inlineStr">
        <is>
          <t>EBIT Growth 1Y in %</t>
        </is>
      </c>
      <c r="C88" t="n">
        <v>16.95</v>
      </c>
      <c r="D88" t="n">
        <v>17.2</v>
      </c>
      <c r="E88" t="n">
        <v>80.63</v>
      </c>
      <c r="F88" t="n">
        <v>-2.77</v>
      </c>
      <c r="G88" t="n">
        <v>-118.06</v>
      </c>
      <c r="H88" t="n">
        <v>-320.14</v>
      </c>
      <c r="I88" t="n">
        <v>20.25</v>
      </c>
      <c r="J88" t="n">
        <v>-45.09</v>
      </c>
      <c r="K88" t="n">
        <v>4.57</v>
      </c>
      <c r="L88" t="n">
        <v>10.24</v>
      </c>
      <c r="M88" t="n">
        <v>7.83</v>
      </c>
      <c r="N88" t="n">
        <v>14.87</v>
      </c>
      <c r="O88" t="n">
        <v>5.4</v>
      </c>
      <c r="P88" t="n">
        <v>16.14</v>
      </c>
      <c r="Q88" t="n">
        <v>16.98</v>
      </c>
      <c r="R88" t="n">
        <v>12.33</v>
      </c>
      <c r="S88" t="n">
        <v>16.91</v>
      </c>
      <c r="T88" t="n">
        <v>12.25</v>
      </c>
      <c r="U88" t="n">
        <v>13.38</v>
      </c>
      <c r="V88" t="n">
        <v>13.2</v>
      </c>
      <c r="W88" t="n">
        <v>10.28</v>
      </c>
    </row>
    <row r="89">
      <c r="A89" s="5" t="inlineStr">
        <is>
          <t>EBIT-Wachstum 3J in %</t>
        </is>
      </c>
      <c r="B89" s="5" t="inlineStr">
        <is>
          <t>EBIT Growth 3Y in %</t>
        </is>
      </c>
      <c r="C89" t="n">
        <v>38.26</v>
      </c>
      <c r="D89" t="n">
        <v>31.69</v>
      </c>
      <c r="E89" t="n">
        <v>-13.4</v>
      </c>
      <c r="F89" t="n">
        <v>-146.99</v>
      </c>
      <c r="G89" t="n">
        <v>-139.32</v>
      </c>
      <c r="H89" t="n">
        <v>-114.99</v>
      </c>
      <c r="I89" t="n">
        <v>-6.76</v>
      </c>
      <c r="J89" t="n">
        <v>-10.09</v>
      </c>
      <c r="K89" t="n">
        <v>7.55</v>
      </c>
      <c r="L89" t="n">
        <v>10.98</v>
      </c>
      <c r="M89" t="n">
        <v>9.369999999999999</v>
      </c>
      <c r="N89" t="n">
        <v>12.14</v>
      </c>
      <c r="O89" t="n">
        <v>12.84</v>
      </c>
      <c r="P89" t="n">
        <v>15.15</v>
      </c>
      <c r="Q89" t="n">
        <v>15.41</v>
      </c>
      <c r="R89" t="n">
        <v>13.83</v>
      </c>
      <c r="S89" t="n">
        <v>14.18</v>
      </c>
      <c r="T89" t="n">
        <v>12.94</v>
      </c>
      <c r="U89" t="n">
        <v>12.29</v>
      </c>
      <c r="V89" t="inlineStr">
        <is>
          <t>-</t>
        </is>
      </c>
      <c r="W89" t="inlineStr">
        <is>
          <t>-</t>
        </is>
      </c>
    </row>
    <row r="90">
      <c r="A90" s="5" t="inlineStr">
        <is>
          <t>EBIT-Wachstum 5J in %</t>
        </is>
      </c>
      <c r="B90" s="5" t="inlineStr">
        <is>
          <t>EBIT Growth 5Y in %</t>
        </is>
      </c>
      <c r="C90" t="n">
        <v>-1.21</v>
      </c>
      <c r="D90" t="n">
        <v>-68.63</v>
      </c>
      <c r="E90" t="n">
        <v>-68.02</v>
      </c>
      <c r="F90" t="n">
        <v>-93.16</v>
      </c>
      <c r="G90" t="n">
        <v>-91.69</v>
      </c>
      <c r="H90" t="n">
        <v>-66.03</v>
      </c>
      <c r="I90" t="n">
        <v>-0.44</v>
      </c>
      <c r="J90" t="n">
        <v>-1.52</v>
      </c>
      <c r="K90" t="n">
        <v>8.58</v>
      </c>
      <c r="L90" t="n">
        <v>10.9</v>
      </c>
      <c r="M90" t="n">
        <v>12.24</v>
      </c>
      <c r="N90" t="n">
        <v>13.14</v>
      </c>
      <c r="O90" t="n">
        <v>13.55</v>
      </c>
      <c r="P90" t="n">
        <v>14.92</v>
      </c>
      <c r="Q90" t="n">
        <v>14.37</v>
      </c>
      <c r="R90" t="n">
        <v>13.61</v>
      </c>
      <c r="S90" t="n">
        <v>13.2</v>
      </c>
      <c r="T90" t="inlineStr">
        <is>
          <t>-</t>
        </is>
      </c>
      <c r="U90" t="inlineStr">
        <is>
          <t>-</t>
        </is>
      </c>
      <c r="V90" t="inlineStr">
        <is>
          <t>-</t>
        </is>
      </c>
      <c r="W90" t="inlineStr">
        <is>
          <t>-</t>
        </is>
      </c>
    </row>
    <row r="91">
      <c r="A91" s="5" t="inlineStr">
        <is>
          <t>EBIT-Wachstum 10J in %</t>
        </is>
      </c>
      <c r="B91" s="5" t="inlineStr">
        <is>
          <t>EBIT Growth 10Y in %</t>
        </is>
      </c>
      <c r="C91" t="n">
        <v>-33.62</v>
      </c>
      <c r="D91" t="n">
        <v>-34.53</v>
      </c>
      <c r="E91" t="n">
        <v>-34.77</v>
      </c>
      <c r="F91" t="n">
        <v>-42.29</v>
      </c>
      <c r="G91" t="n">
        <v>-40.4</v>
      </c>
      <c r="H91" t="n">
        <v>-26.9</v>
      </c>
      <c r="I91" t="n">
        <v>6.35</v>
      </c>
      <c r="J91" t="n">
        <v>6.02</v>
      </c>
      <c r="K91" t="n">
        <v>11.75</v>
      </c>
      <c r="L91" t="n">
        <v>12.63</v>
      </c>
      <c r="M91" t="n">
        <v>12.93</v>
      </c>
      <c r="N91" t="n">
        <v>13.17</v>
      </c>
      <c r="O91" t="inlineStr">
        <is>
          <t>-</t>
        </is>
      </c>
      <c r="P91" t="inlineStr">
        <is>
          <t>-</t>
        </is>
      </c>
      <c r="Q91" t="inlineStr">
        <is>
          <t>-</t>
        </is>
      </c>
      <c r="R91" t="inlineStr">
        <is>
          <t>-</t>
        </is>
      </c>
      <c r="S91" t="inlineStr">
        <is>
          <t>-</t>
        </is>
      </c>
      <c r="T91" t="inlineStr">
        <is>
          <t>-</t>
        </is>
      </c>
      <c r="U91" t="inlineStr">
        <is>
          <t>-</t>
        </is>
      </c>
      <c r="V91" t="inlineStr">
        <is>
          <t>-</t>
        </is>
      </c>
      <c r="W91" t="inlineStr">
        <is>
          <t>-</t>
        </is>
      </c>
    </row>
    <row r="92">
      <c r="A92" s="5" t="inlineStr">
        <is>
          <t>Op.Cashflow Wachstum 1J in %</t>
        </is>
      </c>
      <c r="B92" s="5" t="inlineStr">
        <is>
          <t>Op.Cashflow Wachstum 1Y in %</t>
        </is>
      </c>
      <c r="C92" t="inlineStr">
        <is>
          <t>-</t>
        </is>
      </c>
      <c r="D92" t="n">
        <v>83.09</v>
      </c>
      <c r="E92" t="n">
        <v>-20.44</v>
      </c>
      <c r="F92" t="n">
        <v>9.65</v>
      </c>
      <c r="G92" t="n">
        <v>-82.86</v>
      </c>
      <c r="H92" t="n">
        <v>391.87</v>
      </c>
      <c r="I92" t="n">
        <v>-20.23</v>
      </c>
      <c r="J92" t="n">
        <v>81.94</v>
      </c>
      <c r="K92" t="n">
        <v>-29.24</v>
      </c>
      <c r="L92" t="n">
        <v>3.56</v>
      </c>
      <c r="M92" t="n">
        <v>18.37</v>
      </c>
      <c r="N92" t="n">
        <v>-40.82</v>
      </c>
      <c r="O92" t="n">
        <v>-14.55</v>
      </c>
      <c r="P92" t="n">
        <v>32.36</v>
      </c>
      <c r="Q92" t="inlineStr">
        <is>
          <t>-</t>
        </is>
      </c>
      <c r="R92" t="inlineStr">
        <is>
          <t>-</t>
        </is>
      </c>
      <c r="S92" t="inlineStr">
        <is>
          <t>-</t>
        </is>
      </c>
      <c r="T92" t="inlineStr">
        <is>
          <t>-</t>
        </is>
      </c>
      <c r="U92" t="inlineStr">
        <is>
          <t>-</t>
        </is>
      </c>
      <c r="V92" t="inlineStr">
        <is>
          <t>-</t>
        </is>
      </c>
      <c r="W92" t="inlineStr">
        <is>
          <t>-</t>
        </is>
      </c>
    </row>
    <row r="93">
      <c r="A93" s="5" t="inlineStr">
        <is>
          <t>Op.Cashflow Wachstum 3J in %</t>
        </is>
      </c>
      <c r="B93" s="5" t="inlineStr">
        <is>
          <t>Op.Cashflow Wachstum 3Y in %</t>
        </is>
      </c>
      <c r="C93" t="inlineStr">
        <is>
          <t>-</t>
        </is>
      </c>
      <c r="D93" t="n">
        <v>24.1</v>
      </c>
      <c r="E93" t="n">
        <v>-31.22</v>
      </c>
      <c r="F93" t="n">
        <v>106.22</v>
      </c>
      <c r="G93" t="n">
        <v>96.26000000000001</v>
      </c>
      <c r="H93" t="n">
        <v>151.19</v>
      </c>
      <c r="I93" t="n">
        <v>10.82</v>
      </c>
      <c r="J93" t="n">
        <v>18.75</v>
      </c>
      <c r="K93" t="n">
        <v>-2.44</v>
      </c>
      <c r="L93" t="n">
        <v>-6.3</v>
      </c>
      <c r="M93" t="n">
        <v>-12.33</v>
      </c>
      <c r="N93" t="n">
        <v>-7.67</v>
      </c>
      <c r="O93" t="inlineStr">
        <is>
          <t>-</t>
        </is>
      </c>
      <c r="P93" t="inlineStr">
        <is>
          <t>-</t>
        </is>
      </c>
      <c r="Q93" t="inlineStr">
        <is>
          <t>-</t>
        </is>
      </c>
      <c r="R93" t="inlineStr">
        <is>
          <t>-</t>
        </is>
      </c>
      <c r="S93" t="inlineStr">
        <is>
          <t>-</t>
        </is>
      </c>
      <c r="T93" t="inlineStr">
        <is>
          <t>-</t>
        </is>
      </c>
      <c r="U93" t="inlineStr">
        <is>
          <t>-</t>
        </is>
      </c>
      <c r="V93" t="inlineStr">
        <is>
          <t>-</t>
        </is>
      </c>
      <c r="W93" t="inlineStr">
        <is>
          <t>-</t>
        </is>
      </c>
    </row>
    <row r="94">
      <c r="A94" s="5" t="inlineStr">
        <is>
          <t>Op.Cashflow Wachstum 5J in %</t>
        </is>
      </c>
      <c r="B94" s="5" t="inlineStr">
        <is>
          <t>Op.Cashflow Wachstum 5Y in %</t>
        </is>
      </c>
      <c r="C94" t="inlineStr">
        <is>
          <t>-</t>
        </is>
      </c>
      <c r="D94" t="n">
        <v>76.26000000000001</v>
      </c>
      <c r="E94" t="n">
        <v>55.6</v>
      </c>
      <c r="F94" t="n">
        <v>76.06999999999999</v>
      </c>
      <c r="G94" t="n">
        <v>68.3</v>
      </c>
      <c r="H94" t="n">
        <v>85.58</v>
      </c>
      <c r="I94" t="n">
        <v>10.88</v>
      </c>
      <c r="J94" t="n">
        <v>6.76</v>
      </c>
      <c r="K94" t="n">
        <v>-12.54</v>
      </c>
      <c r="L94" t="n">
        <v>-0.22</v>
      </c>
      <c r="M94" t="inlineStr">
        <is>
          <t>-</t>
        </is>
      </c>
      <c r="N94" t="inlineStr">
        <is>
          <t>-</t>
        </is>
      </c>
      <c r="O94" t="inlineStr">
        <is>
          <t>-</t>
        </is>
      </c>
      <c r="P94" t="inlineStr">
        <is>
          <t>-</t>
        </is>
      </c>
      <c r="Q94" t="inlineStr">
        <is>
          <t>-</t>
        </is>
      </c>
      <c r="R94" t="inlineStr">
        <is>
          <t>-</t>
        </is>
      </c>
      <c r="S94" t="inlineStr">
        <is>
          <t>-</t>
        </is>
      </c>
      <c r="T94" t="inlineStr">
        <is>
          <t>-</t>
        </is>
      </c>
      <c r="U94" t="inlineStr">
        <is>
          <t>-</t>
        </is>
      </c>
      <c r="V94" t="inlineStr">
        <is>
          <t>-</t>
        </is>
      </c>
      <c r="W94" t="inlineStr">
        <is>
          <t>-</t>
        </is>
      </c>
    </row>
    <row r="95">
      <c r="A95" s="5" t="inlineStr">
        <is>
          <t>Op.Cashflow Wachstum 10J in %</t>
        </is>
      </c>
      <c r="B95" s="5" t="inlineStr">
        <is>
          <t>Op.Cashflow Wachstum 10Y in %</t>
        </is>
      </c>
      <c r="C95" t="inlineStr">
        <is>
          <t>-</t>
        </is>
      </c>
      <c r="D95" t="n">
        <v>43.57</v>
      </c>
      <c r="E95" t="n">
        <v>31.18</v>
      </c>
      <c r="F95" t="n">
        <v>31.77</v>
      </c>
      <c r="G95" t="n">
        <v>34.04</v>
      </c>
      <c r="H95" t="inlineStr">
        <is>
          <t>-</t>
        </is>
      </c>
      <c r="I95" t="inlineStr">
        <is>
          <t>-</t>
        </is>
      </c>
      <c r="J95" t="inlineStr">
        <is>
          <t>-</t>
        </is>
      </c>
      <c r="K95" t="inlineStr">
        <is>
          <t>-</t>
        </is>
      </c>
      <c r="L95" t="inlineStr">
        <is>
          <t>-</t>
        </is>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c r="W95" t="inlineStr">
        <is>
          <t>-</t>
        </is>
      </c>
    </row>
    <row r="96">
      <c r="A96" s="5" t="inlineStr">
        <is>
          <t>Working Capital in Mio</t>
        </is>
      </c>
      <c r="B96" s="5" t="inlineStr">
        <is>
          <t>Working Capital in M</t>
        </is>
      </c>
      <c r="C96" t="inlineStr">
        <is>
          <t>-</t>
        </is>
      </c>
      <c r="D96" t="n">
        <v>-8110</v>
      </c>
      <c r="E96" t="n">
        <v>-5661</v>
      </c>
      <c r="F96" t="n">
        <v>-4161</v>
      </c>
      <c r="G96" t="n">
        <v>-5122</v>
      </c>
      <c r="H96" t="n">
        <v>-7986</v>
      </c>
      <c r="I96" t="n">
        <v>-4634</v>
      </c>
      <c r="J96" t="n">
        <v>-6238</v>
      </c>
      <c r="K96" t="n">
        <v>-6827</v>
      </c>
      <c r="L96" t="n">
        <v>-6293</v>
      </c>
      <c r="M96" t="n">
        <v>-4623</v>
      </c>
      <c r="N96" t="n">
        <v>-4393</v>
      </c>
      <c r="O96" t="n">
        <v>-3963</v>
      </c>
      <c r="P96" t="n">
        <v>-3576</v>
      </c>
      <c r="Q96" t="n">
        <v>-3599</v>
      </c>
      <c r="R96" t="n">
        <v>-2615</v>
      </c>
      <c r="S96" t="n">
        <v>-2479</v>
      </c>
      <c r="T96" t="n">
        <v>-2932</v>
      </c>
      <c r="U96" t="n">
        <v>-2756</v>
      </c>
      <c r="V96" t="n">
        <v>-2695</v>
      </c>
      <c r="W96" t="n">
        <v>-2145</v>
      </c>
      <c r="X96" t="n">
        <v>-1929</v>
      </c>
    </row>
  </sheetData>
  <pageMargins bottom="1" footer="0.5" header="0.5" left="0.75" right="0.75" top="1"/>
</worksheet>
</file>

<file path=xl/worksheets/sheet98.xml><?xml version="1.0" encoding="utf-8"?>
<worksheet xmlns="http://schemas.openxmlformats.org/spreadsheetml/2006/main">
  <sheetPr>
    <outlinePr summaryBelow="1" summaryRight="1"/>
    <pageSetUpPr/>
  </sheetPr>
  <dimension ref="A1:W94"/>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20"/>
    <col customWidth="1" max="18" min="18" width="10"/>
    <col customWidth="1" max="19" min="19" width="10"/>
    <col customWidth="1" max="20" min="20" width="10"/>
    <col customWidth="1" max="21" min="21" width="10"/>
    <col customWidth="1" max="22" min="22" width="10"/>
    <col customWidth="1" max="23" min="23" width="10"/>
  </cols>
  <sheetData>
    <row r="1">
      <c r="A1" s="1" t="inlineStr">
        <is>
          <t xml:space="preserve">UNILEVER PLC </t>
        </is>
      </c>
      <c r="B1" s="2" t="inlineStr">
        <is>
          <t>WKN: A0JNE2  ISIN: GB00B10RZP78  US-Symbol:UNLYF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1930</t>
        </is>
      </c>
      <c r="C4" s="5" t="inlineStr">
        <is>
          <t>Telefon / Phone</t>
        </is>
      </c>
      <c r="D4" s="5" t="inlineStr"/>
      <c r="E4" t="inlineStr">
        <is>
          <t>+44-20-7822-5252</t>
        </is>
      </c>
      <c r="G4" t="inlineStr">
        <is>
          <t>30.01.2020</t>
        </is>
      </c>
      <c r="H4" t="inlineStr">
        <is>
          <t>Q4 Result</t>
        </is>
      </c>
      <c r="J4" t="inlineStr">
        <is>
          <t>BlackRock</t>
        </is>
      </c>
      <c r="L4" t="inlineStr">
        <is>
          <t>4,92%</t>
        </is>
      </c>
    </row>
    <row r="5">
      <c r="A5" s="5" t="inlineStr">
        <is>
          <t>Ticker</t>
        </is>
      </c>
      <c r="B5" t="inlineStr">
        <is>
          <t>UNVB</t>
        </is>
      </c>
      <c r="C5" s="5" t="inlineStr">
        <is>
          <t>Fax</t>
        </is>
      </c>
      <c r="D5" s="5" t="inlineStr"/>
      <c r="E5" t="inlineStr">
        <is>
          <t>-</t>
        </is>
      </c>
      <c r="G5" t="inlineStr">
        <is>
          <t>09.03.2020</t>
        </is>
      </c>
      <c r="H5" t="inlineStr">
        <is>
          <t>Publication Of Annual Report</t>
        </is>
      </c>
      <c r="J5" t="inlineStr">
        <is>
          <t>Freefloat</t>
        </is>
      </c>
      <c r="L5" t="inlineStr">
        <is>
          <t>95,08%</t>
        </is>
      </c>
    </row>
    <row r="6">
      <c r="A6" s="5" t="inlineStr">
        <is>
          <t>Gelistet Seit / Listed Since</t>
        </is>
      </c>
      <c r="B6" t="inlineStr">
        <is>
          <t>-</t>
        </is>
      </c>
      <c r="C6" s="5" t="inlineStr">
        <is>
          <t>Internet</t>
        </is>
      </c>
      <c r="D6" s="5" t="inlineStr"/>
      <c r="E6" t="inlineStr">
        <is>
          <t>http://www.unilever.com</t>
        </is>
      </c>
      <c r="G6" t="inlineStr">
        <is>
          <t>18.03.2020</t>
        </is>
      </c>
      <c r="H6" t="inlineStr">
        <is>
          <t>Dividend Payout</t>
        </is>
      </c>
    </row>
    <row r="7">
      <c r="A7" s="5" t="inlineStr">
        <is>
          <t>Nominalwert / Nominal Value</t>
        </is>
      </c>
      <c r="B7" t="inlineStr">
        <is>
          <t>0,16</t>
        </is>
      </c>
      <c r="C7" s="5" t="inlineStr">
        <is>
          <t>E-Mail</t>
        </is>
      </c>
      <c r="D7" s="5" t="inlineStr"/>
      <c r="E7" t="inlineStr">
        <is>
          <t>Press-Office.London@Unilever.com</t>
        </is>
      </c>
      <c r="G7" t="inlineStr">
        <is>
          <t>23.04.2020</t>
        </is>
      </c>
      <c r="H7" t="inlineStr">
        <is>
          <t>Result Q1</t>
        </is>
      </c>
    </row>
    <row r="8">
      <c r="A8" s="5" t="inlineStr">
        <is>
          <t>Land / Country</t>
        </is>
      </c>
      <c r="B8" t="inlineStr">
        <is>
          <t>Großbritannien</t>
        </is>
      </c>
      <c r="C8" s="5" t="inlineStr">
        <is>
          <t>Inv. Relations Telefon / Phone</t>
        </is>
      </c>
      <c r="D8" s="5" t="inlineStr"/>
      <c r="E8" t="inlineStr">
        <is>
          <t>+44-20-7822-6830</t>
        </is>
      </c>
      <c r="G8" t="inlineStr">
        <is>
          <t>30.04.2020</t>
        </is>
      </c>
      <c r="H8" t="inlineStr">
        <is>
          <t>Annual General Meeting</t>
        </is>
      </c>
    </row>
    <row r="9">
      <c r="A9" s="5" t="inlineStr">
        <is>
          <t>Währung / Currency</t>
        </is>
      </c>
      <c r="B9" t="inlineStr">
        <is>
          <t>EUR</t>
        </is>
      </c>
      <c r="C9" s="5" t="inlineStr">
        <is>
          <t>Inv. Relations E-Mail</t>
        </is>
      </c>
      <c r="D9" s="5" t="inlineStr"/>
      <c r="E9" t="inlineStr">
        <is>
          <t>investor.relations@unilever.com</t>
        </is>
      </c>
      <c r="G9" t="inlineStr">
        <is>
          <t>04.06.2020</t>
        </is>
      </c>
      <c r="H9" t="inlineStr">
        <is>
          <t>Dividend Payout</t>
        </is>
      </c>
    </row>
    <row r="10">
      <c r="A10" s="5" t="inlineStr">
        <is>
          <t>Branche / Industry</t>
        </is>
      </c>
      <c r="B10" t="inlineStr">
        <is>
          <t>Food</t>
        </is>
      </c>
      <c r="C10" s="5" t="inlineStr">
        <is>
          <t>Kontaktperson / Contact Person</t>
        </is>
      </c>
      <c r="D10" s="5" t="inlineStr"/>
      <c r="E10" t="inlineStr">
        <is>
          <t>-</t>
        </is>
      </c>
      <c r="G10" t="inlineStr">
        <is>
          <t>23.07.2020</t>
        </is>
      </c>
      <c r="H10" t="inlineStr">
        <is>
          <t>Score Half Year</t>
        </is>
      </c>
    </row>
    <row r="11">
      <c r="A11" s="5" t="inlineStr">
        <is>
          <t>Sektor / Sector</t>
        </is>
      </c>
      <c r="B11" t="inlineStr">
        <is>
          <t>Consumer Goods</t>
        </is>
      </c>
      <c r="C11" t="inlineStr">
        <is>
          <t>09.09.2020</t>
        </is>
      </c>
      <c r="D11" t="inlineStr">
        <is>
          <t>Dividend Payout</t>
        </is>
      </c>
    </row>
    <row r="12">
      <c r="A12" s="5" t="inlineStr">
        <is>
          <t>Typ / Genre</t>
        </is>
      </c>
      <c r="B12" t="inlineStr">
        <is>
          <t>Namensaktie</t>
        </is>
      </c>
      <c r="C12" t="inlineStr">
        <is>
          <t>22.10.2020</t>
        </is>
      </c>
      <c r="D12" t="inlineStr">
        <is>
          <t>Q3 Earnings</t>
        </is>
      </c>
    </row>
    <row r="13">
      <c r="A13" s="5" t="inlineStr">
        <is>
          <t>Adresse / Address</t>
        </is>
      </c>
      <c r="B13" t="inlineStr">
        <is>
          <t>Unilever plcUnilever House, 100 Victoria Embankment  UK-London, EC4Y 0DY</t>
        </is>
      </c>
    </row>
    <row r="14">
      <c r="A14" s="5" t="inlineStr">
        <is>
          <t>Management</t>
        </is>
      </c>
      <c r="B14" t="inlineStr">
        <is>
          <t>Alan Jope, Graeme Pitkethly, Conny Braams, Marc Engel, Hanneke Faber, Sunny Jain, Sanjiv Mehta, Leena Nair, Nitin Paranjpe, Richard Slater, Ritva Sotamaa, Peter Ter Kulve</t>
        </is>
      </c>
    </row>
    <row r="15">
      <c r="A15" s="5" t="inlineStr">
        <is>
          <t>Aufsichtsrat / Board</t>
        </is>
      </c>
      <c r="B15" t="inlineStr">
        <is>
          <t>Nils Andersen, Alan Jope, Graeme Pitkethly, Prof. Youngme Moon, Conny Braams, Laura Cha, Vittorio Colao, Dr. Marijn Dekkers, Dr. Judith Hartmann, Andrea Jung, Susan Kilsby, Strive Masiyiwa, John Rishton, Feike Sijbesma</t>
        </is>
      </c>
    </row>
    <row r="16">
      <c r="A16" s="5" t="inlineStr">
        <is>
          <t>Beschreibung</t>
        </is>
      </c>
      <c r="B16" t="inlineStr">
        <is>
          <t>Unilever ist einer der weltweit größten Anbieter von Markenartikeln in den Bereichen Ernährung, Körperpflege, Parfum, Kosmetik sowie Wasch- und Reinigungsmittel. Der wesentliche Teil des Unilever-Geschäftes besteht aus der Herstellung und dem Vertrieb von täglich gebrauchten Markenartikeln. Die beiden Unternehmen Unilever N. V. und Unilever plc bilden eine lose Einheit, welche von einem gemeinsamen Management geleitet wird und vertraglich eng miteinander verbunden ist. Zu den Produkten des Unternehmens gehören unter anderem Deodorants, Körperpflegeprodukte, Haushaltsreiniger, Koch- und Backprodukte wie Dressings, Brotaufstriche und Tütensuppen sowie Getränke und Eiscreme. Unilever hält in seinen Produktkategorien einige weltweit bekannten Marken wie Axe, Dove, Knorr, Rama, Brunch, Livio, Lipton und Ben &amp; Jerry’s. Copyright 2014 FINANCE BASE AG</t>
        </is>
      </c>
    </row>
    <row r="17">
      <c r="A17" s="5" t="inlineStr">
        <is>
          <t>Profile</t>
        </is>
      </c>
      <c r="B17" t="inlineStr">
        <is>
          <t>Unilever is one of the world's largest provider of branded products in the fields of nutrition, personal care, perfume, cosmetics, detergents and cleaning agents. The essential part of Unilever's business consists of the production and distribution of daily used branded goods. The two companies Unilever N.V. Unilever plc and form a loose unit, which is managed by a common management and contractual is closely linked. At the company's products include deodorants, body care products, household cleaners, cooking and baking products such as dressings, spreads and packet soups, drinks and ice cream. Unilever some world famous brands such as Ax, Dove, Knorr, Rama, brunch, Livio, Lipton and Ben &amp; Jerry's holds in its product categories.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51980</v>
      </c>
      <c r="D20" t="n">
        <v>50982</v>
      </c>
      <c r="E20" t="n">
        <v>53715</v>
      </c>
      <c r="F20" t="n">
        <v>52713</v>
      </c>
      <c r="G20" t="n">
        <v>53272</v>
      </c>
      <c r="H20" t="n">
        <v>48436</v>
      </c>
      <c r="I20" t="n">
        <v>49797</v>
      </c>
      <c r="J20" t="n">
        <v>51324</v>
      </c>
      <c r="K20" t="n">
        <v>46467</v>
      </c>
      <c r="L20" t="n">
        <v>44262</v>
      </c>
      <c r="M20" t="n">
        <v>39823</v>
      </c>
      <c r="N20" t="n">
        <v>40523</v>
      </c>
      <c r="O20" t="n">
        <v>40187</v>
      </c>
      <c r="P20" t="n">
        <v>39642</v>
      </c>
      <c r="Q20" t="n">
        <v>39672</v>
      </c>
      <c r="R20" t="n">
        <v>40366</v>
      </c>
      <c r="S20" t="n">
        <v>42942</v>
      </c>
      <c r="T20" t="n">
        <v>48760</v>
      </c>
      <c r="U20" t="n">
        <v>52206</v>
      </c>
      <c r="V20" t="n">
        <v>48066</v>
      </c>
      <c r="W20" t="n">
        <v>41262</v>
      </c>
    </row>
    <row r="21">
      <c r="A21" s="5" t="inlineStr">
        <is>
          <t>Operatives Ergebnis (EBIT)</t>
        </is>
      </c>
      <c r="B21" s="5" t="inlineStr">
        <is>
          <t>EBIT Earning Before Interest &amp; Tax</t>
        </is>
      </c>
      <c r="C21" t="n">
        <v>8708</v>
      </c>
      <c r="D21" t="n">
        <v>12535</v>
      </c>
      <c r="E21" t="n">
        <v>8857</v>
      </c>
      <c r="F21" t="n">
        <v>7801</v>
      </c>
      <c r="G21" t="n">
        <v>7515</v>
      </c>
      <c r="H21" t="n">
        <v>7980</v>
      </c>
      <c r="I21" t="n">
        <v>7517</v>
      </c>
      <c r="J21" t="n">
        <v>6989</v>
      </c>
      <c r="K21" t="n">
        <v>6433</v>
      </c>
      <c r="L21" t="n">
        <v>6339</v>
      </c>
      <c r="M21" t="n">
        <v>5020</v>
      </c>
      <c r="N21" t="n">
        <v>7167</v>
      </c>
      <c r="O21" t="n">
        <v>5245</v>
      </c>
      <c r="P21" t="n">
        <v>5408</v>
      </c>
      <c r="Q21" t="n">
        <v>5314</v>
      </c>
      <c r="R21" t="n">
        <v>3455</v>
      </c>
      <c r="S21" t="n">
        <v>5529</v>
      </c>
      <c r="T21" t="n">
        <v>5125</v>
      </c>
      <c r="U21" t="n">
        <v>5258</v>
      </c>
      <c r="V21" t="n">
        <v>3359</v>
      </c>
      <c r="W21" t="n">
        <v>4345</v>
      </c>
    </row>
    <row r="22">
      <c r="A22" s="5" t="inlineStr">
        <is>
          <t>Finanzergebnis</t>
        </is>
      </c>
      <c r="B22" s="5" t="inlineStr">
        <is>
          <t>Financial Result</t>
        </is>
      </c>
      <c r="C22" t="n">
        <v>-419</v>
      </c>
      <c r="D22" t="n">
        <v>-152</v>
      </c>
      <c r="E22" t="n">
        <v>-704</v>
      </c>
      <c r="F22" t="n">
        <v>-332</v>
      </c>
      <c r="G22" t="n">
        <v>-295</v>
      </c>
      <c r="H22" t="n">
        <v>-334</v>
      </c>
      <c r="I22" t="n">
        <v>-403</v>
      </c>
      <c r="J22" t="n">
        <v>-306</v>
      </c>
      <c r="K22" t="n">
        <v>-188</v>
      </c>
      <c r="L22" t="n">
        <v>-207</v>
      </c>
      <c r="M22" t="n">
        <v>-104</v>
      </c>
      <c r="N22" t="n">
        <v>-38</v>
      </c>
      <c r="O22" t="n">
        <v>-61</v>
      </c>
      <c r="P22" t="n">
        <v>-577</v>
      </c>
      <c r="Q22" t="n">
        <v>-563</v>
      </c>
      <c r="R22" t="n">
        <v>-616</v>
      </c>
      <c r="S22" t="n">
        <v>-991</v>
      </c>
      <c r="T22" t="n">
        <v>-1146</v>
      </c>
      <c r="U22" t="n">
        <v>-1634</v>
      </c>
      <c r="V22" t="n">
        <v>-636</v>
      </c>
      <c r="W22" t="n">
        <v>-4</v>
      </c>
    </row>
    <row r="23">
      <c r="A23" s="5" t="inlineStr">
        <is>
          <t>Ergebnis vor Steuer (EBT)</t>
        </is>
      </c>
      <c r="B23" s="5" t="inlineStr">
        <is>
          <t>EBT Earning Before Tax</t>
        </is>
      </c>
      <c r="C23" t="n">
        <v>8289</v>
      </c>
      <c r="D23" t="n">
        <v>12383</v>
      </c>
      <c r="E23" t="n">
        <v>8153</v>
      </c>
      <c r="F23" t="n">
        <v>7469</v>
      </c>
      <c r="G23" t="n">
        <v>7220</v>
      </c>
      <c r="H23" t="n">
        <v>7646</v>
      </c>
      <c r="I23" t="n">
        <v>7114</v>
      </c>
      <c r="J23" t="n">
        <v>6683</v>
      </c>
      <c r="K23" t="n">
        <v>6245</v>
      </c>
      <c r="L23" t="n">
        <v>6132</v>
      </c>
      <c r="M23" t="n">
        <v>4916</v>
      </c>
      <c r="N23" t="n">
        <v>7129</v>
      </c>
      <c r="O23" t="n">
        <v>5184</v>
      </c>
      <c r="P23" t="n">
        <v>4831</v>
      </c>
      <c r="Q23" t="n">
        <v>4751</v>
      </c>
      <c r="R23" t="n">
        <v>2839</v>
      </c>
      <c r="S23" t="n">
        <v>4538</v>
      </c>
      <c r="T23" t="n">
        <v>3979</v>
      </c>
      <c r="U23" t="n">
        <v>3624</v>
      </c>
      <c r="V23" t="n">
        <v>2723</v>
      </c>
      <c r="W23" t="n">
        <v>4341</v>
      </c>
    </row>
    <row r="24">
      <c r="A24" s="5" t="inlineStr">
        <is>
          <t>Steuern auf Einkommen und Ertrag</t>
        </is>
      </c>
      <c r="B24" s="5" t="inlineStr">
        <is>
          <t>Taxes on income and earnings</t>
        </is>
      </c>
      <c r="C24" t="n">
        <v>2263</v>
      </c>
      <c r="D24" t="n">
        <v>2575</v>
      </c>
      <c r="E24" t="n">
        <v>1667</v>
      </c>
      <c r="F24" t="n">
        <v>1922</v>
      </c>
      <c r="G24" t="n">
        <v>1961</v>
      </c>
      <c r="H24" t="n">
        <v>2131</v>
      </c>
      <c r="I24" t="n">
        <v>1851</v>
      </c>
      <c r="J24" t="n">
        <v>1735</v>
      </c>
      <c r="K24" t="n">
        <v>1622</v>
      </c>
      <c r="L24" t="n">
        <v>1534</v>
      </c>
      <c r="M24" t="n">
        <v>1257</v>
      </c>
      <c r="N24" t="n">
        <v>1844</v>
      </c>
      <c r="O24" t="n">
        <v>1128</v>
      </c>
      <c r="P24" t="n">
        <v>1146</v>
      </c>
      <c r="Q24" t="n">
        <v>1249</v>
      </c>
      <c r="R24" t="n">
        <v>782</v>
      </c>
      <c r="S24" t="n">
        <v>1527</v>
      </c>
      <c r="T24" t="n">
        <v>1538</v>
      </c>
      <c r="U24" t="n">
        <v>1547</v>
      </c>
      <c r="V24" t="n">
        <v>1403</v>
      </c>
      <c r="W24" t="n">
        <v>1369</v>
      </c>
    </row>
    <row r="25">
      <c r="A25" s="5" t="inlineStr">
        <is>
          <t>Ergebnis nach Steuer</t>
        </is>
      </c>
      <c r="B25" s="5" t="inlineStr">
        <is>
          <t>Earnings after tax</t>
        </is>
      </c>
      <c r="C25" t="n">
        <v>6026</v>
      </c>
      <c r="D25" t="n">
        <v>9808</v>
      </c>
      <c r="E25" t="n">
        <v>6486</v>
      </c>
      <c r="F25" t="n">
        <v>5547</v>
      </c>
      <c r="G25" t="n">
        <v>5259</v>
      </c>
      <c r="H25" t="n">
        <v>5515</v>
      </c>
      <c r="I25" t="n">
        <v>5263</v>
      </c>
      <c r="J25" t="n">
        <v>4948</v>
      </c>
      <c r="K25" t="n">
        <v>4623</v>
      </c>
      <c r="L25" t="n">
        <v>4598</v>
      </c>
      <c r="M25" t="n">
        <v>3659</v>
      </c>
      <c r="N25" t="n">
        <v>5285</v>
      </c>
      <c r="O25" t="n">
        <v>4056</v>
      </c>
      <c r="P25" t="n">
        <v>3685</v>
      </c>
      <c r="Q25" t="n">
        <v>3502</v>
      </c>
      <c r="R25" t="n">
        <v>2057</v>
      </c>
      <c r="S25" t="n">
        <v>3011</v>
      </c>
      <c r="T25" t="n">
        <v>2441</v>
      </c>
      <c r="U25" t="n">
        <v>2077</v>
      </c>
      <c r="V25" t="n">
        <v>1320</v>
      </c>
      <c r="W25" t="n">
        <v>2972</v>
      </c>
    </row>
    <row r="26">
      <c r="A26" s="5" t="inlineStr">
        <is>
          <t>Minderheitenanteil</t>
        </is>
      </c>
      <c r="B26" s="5" t="inlineStr">
        <is>
          <t>Minority Share</t>
        </is>
      </c>
      <c r="C26" t="n">
        <v>-401</v>
      </c>
      <c r="D26" t="n">
        <v>-419</v>
      </c>
      <c r="E26" t="n">
        <v>-433</v>
      </c>
      <c r="F26" t="n">
        <v>-363</v>
      </c>
      <c r="G26" t="n">
        <v>-350</v>
      </c>
      <c r="H26" t="n">
        <v>-344</v>
      </c>
      <c r="I26" t="n">
        <v>-421</v>
      </c>
      <c r="J26" t="n">
        <v>-468</v>
      </c>
      <c r="K26" t="n">
        <v>-371</v>
      </c>
      <c r="L26" t="n">
        <v>-354</v>
      </c>
      <c r="M26" t="n">
        <v>-289</v>
      </c>
      <c r="N26" t="n">
        <v>-258</v>
      </c>
      <c r="O26" t="n">
        <v>-248</v>
      </c>
      <c r="P26" t="n">
        <v>-270</v>
      </c>
      <c r="Q26" t="n">
        <v>-209</v>
      </c>
      <c r="R26" t="n">
        <v>-181</v>
      </c>
      <c r="S26" t="n">
        <v>-249</v>
      </c>
      <c r="T26" t="n">
        <v>-312</v>
      </c>
      <c r="U26" t="n">
        <v>-239</v>
      </c>
      <c r="V26" t="n">
        <v>-215</v>
      </c>
      <c r="W26" t="n">
        <v>-201</v>
      </c>
    </row>
    <row r="27">
      <c r="A27" s="5" t="inlineStr">
        <is>
          <t>Jahresüberschuss/-fehlbetrag</t>
        </is>
      </c>
      <c r="B27" s="5" t="inlineStr">
        <is>
          <t>Net Profit</t>
        </is>
      </c>
      <c r="C27" t="n">
        <v>5625</v>
      </c>
      <c r="D27" t="n">
        <v>9389</v>
      </c>
      <c r="E27" t="n">
        <v>6053</v>
      </c>
      <c r="F27" t="n">
        <v>5184</v>
      </c>
      <c r="G27" t="n">
        <v>4909</v>
      </c>
      <c r="H27" t="n">
        <v>5171</v>
      </c>
      <c r="I27" t="n">
        <v>4842</v>
      </c>
      <c r="J27" t="n">
        <v>4480</v>
      </c>
      <c r="K27" t="n">
        <v>4252</v>
      </c>
      <c r="L27" t="n">
        <v>4244</v>
      </c>
      <c r="M27" t="n">
        <v>3370</v>
      </c>
      <c r="N27" t="n">
        <v>5027</v>
      </c>
      <c r="O27" t="n">
        <v>3888</v>
      </c>
      <c r="P27" t="n">
        <v>4745</v>
      </c>
      <c r="Q27" t="n">
        <v>3766</v>
      </c>
      <c r="R27" t="n">
        <v>1876</v>
      </c>
      <c r="S27" t="n">
        <v>2762</v>
      </c>
      <c r="T27" t="n">
        <v>2129</v>
      </c>
      <c r="U27" t="n">
        <v>1838</v>
      </c>
      <c r="V27" t="n">
        <v>1105</v>
      </c>
      <c r="W27" t="n">
        <v>2771</v>
      </c>
    </row>
    <row r="28">
      <c r="A28" s="5" t="inlineStr">
        <is>
          <t>Summe Umlaufvermögen</t>
        </is>
      </c>
      <c r="B28" s="5" t="inlineStr">
        <is>
          <t>Current Assets</t>
        </is>
      </c>
      <c r="C28" t="n">
        <v>16430</v>
      </c>
      <c r="D28" t="n">
        <v>15481</v>
      </c>
      <c r="E28" t="n">
        <v>16983</v>
      </c>
      <c r="F28" t="n">
        <v>13884</v>
      </c>
      <c r="G28" t="n">
        <v>12686</v>
      </c>
      <c r="H28" t="n">
        <v>12347</v>
      </c>
      <c r="I28" t="n">
        <v>12122</v>
      </c>
      <c r="J28" t="n">
        <v>12147</v>
      </c>
      <c r="K28" t="n">
        <v>14291</v>
      </c>
      <c r="L28" t="n">
        <v>12484</v>
      </c>
      <c r="M28" t="n">
        <v>10811</v>
      </c>
      <c r="N28" t="n">
        <v>11175</v>
      </c>
      <c r="O28" t="n">
        <v>9928</v>
      </c>
      <c r="P28" t="n">
        <v>9501</v>
      </c>
      <c r="Q28" t="n">
        <v>10801</v>
      </c>
      <c r="R28" t="n">
        <v>12064</v>
      </c>
      <c r="S28" t="n">
        <v>13401</v>
      </c>
      <c r="T28" t="n">
        <v>16209</v>
      </c>
      <c r="U28" t="n">
        <v>17738</v>
      </c>
      <c r="V28" t="n">
        <v>20177</v>
      </c>
      <c r="W28" t="inlineStr">
        <is>
          <t>-</t>
        </is>
      </c>
    </row>
    <row r="29">
      <c r="A29" s="5" t="inlineStr">
        <is>
          <t>Summe Anlagevermögen</t>
        </is>
      </c>
      <c r="B29" s="5" t="inlineStr">
        <is>
          <t>Fixed Assets</t>
        </is>
      </c>
      <c r="C29" t="n">
        <v>48376</v>
      </c>
      <c r="D29" t="n">
        <v>43975</v>
      </c>
      <c r="E29" t="n">
        <v>43302</v>
      </c>
      <c r="F29" t="n">
        <v>42545</v>
      </c>
      <c r="G29" t="n">
        <v>39612</v>
      </c>
      <c r="H29" t="n">
        <v>35680</v>
      </c>
      <c r="I29" t="n">
        <v>33391</v>
      </c>
      <c r="J29" t="n">
        <v>34019</v>
      </c>
      <c r="K29" t="n">
        <v>33221</v>
      </c>
      <c r="L29" t="n">
        <v>28683</v>
      </c>
      <c r="M29" t="n">
        <v>26205</v>
      </c>
      <c r="N29" t="n">
        <v>11167</v>
      </c>
      <c r="O29" t="n">
        <v>13815</v>
      </c>
      <c r="P29" t="n">
        <v>13687</v>
      </c>
      <c r="Q29" t="n">
        <v>13331</v>
      </c>
      <c r="R29" t="n">
        <v>7241</v>
      </c>
      <c r="S29" t="n">
        <v>7493</v>
      </c>
      <c r="T29" t="n">
        <v>7787</v>
      </c>
      <c r="U29" t="n">
        <v>12009</v>
      </c>
      <c r="V29" t="n">
        <v>9099</v>
      </c>
      <c r="W29" t="inlineStr">
        <is>
          <t>-</t>
        </is>
      </c>
    </row>
    <row r="30">
      <c r="A30" s="5" t="inlineStr">
        <is>
          <t>Summe Aktiva</t>
        </is>
      </c>
      <c r="B30" s="5" t="inlineStr">
        <is>
          <t>Total Assets</t>
        </is>
      </c>
      <c r="C30" t="n">
        <v>64806</v>
      </c>
      <c r="D30" t="n">
        <v>59456</v>
      </c>
      <c r="E30" t="n">
        <v>60285</v>
      </c>
      <c r="F30" t="n">
        <v>56429</v>
      </c>
      <c r="G30" t="n">
        <v>52298</v>
      </c>
      <c r="H30" t="n">
        <v>48027</v>
      </c>
      <c r="I30" t="n">
        <v>45513</v>
      </c>
      <c r="J30" t="n">
        <v>46166</v>
      </c>
      <c r="K30" t="n">
        <v>47512</v>
      </c>
      <c r="L30" t="n">
        <v>41167</v>
      </c>
      <c r="M30" t="n">
        <v>37016</v>
      </c>
      <c r="N30" t="n">
        <v>22342</v>
      </c>
      <c r="O30" t="n">
        <v>23743</v>
      </c>
      <c r="P30" t="n">
        <v>23188</v>
      </c>
      <c r="Q30" t="n">
        <v>24132</v>
      </c>
      <c r="R30" t="n">
        <v>19305</v>
      </c>
      <c r="S30" t="n">
        <v>20894</v>
      </c>
      <c r="T30" t="n">
        <v>23996</v>
      </c>
      <c r="U30" t="n">
        <v>29747</v>
      </c>
      <c r="V30" t="n">
        <v>29276</v>
      </c>
      <c r="W30" t="inlineStr">
        <is>
          <t>-</t>
        </is>
      </c>
    </row>
    <row r="31">
      <c r="A31" s="5" t="inlineStr">
        <is>
          <t>Summe Fremdkapital</t>
        </is>
      </c>
      <c r="B31" s="5" t="inlineStr">
        <is>
          <t>Total Liabilities</t>
        </is>
      </c>
      <c r="C31" t="n">
        <v>50920</v>
      </c>
      <c r="D31" t="n">
        <v>27392</v>
      </c>
      <c r="E31" t="n">
        <v>22721</v>
      </c>
      <c r="F31" t="n">
        <v>18893</v>
      </c>
      <c r="G31" t="n">
        <v>16197</v>
      </c>
      <c r="H31" t="n">
        <v>14122</v>
      </c>
      <c r="I31" t="n">
        <v>13316</v>
      </c>
      <c r="J31" t="n">
        <v>14635</v>
      </c>
      <c r="K31" t="n">
        <v>14662</v>
      </c>
      <c r="L31" t="n">
        <v>12483</v>
      </c>
      <c r="M31" t="n">
        <v>12881</v>
      </c>
      <c r="N31" t="n">
        <v>11970</v>
      </c>
      <c r="O31" t="n">
        <v>10924</v>
      </c>
      <c r="P31" t="n">
        <v>11516</v>
      </c>
      <c r="Q31" t="n">
        <v>15367</v>
      </c>
      <c r="R31" t="n">
        <v>13409</v>
      </c>
      <c r="S31" t="n">
        <v>14534</v>
      </c>
      <c r="T31" t="n">
        <v>17501</v>
      </c>
      <c r="U31" t="n">
        <v>21888</v>
      </c>
      <c r="V31" t="n">
        <v>20489</v>
      </c>
      <c r="W31" t="inlineStr">
        <is>
          <t>-</t>
        </is>
      </c>
    </row>
    <row r="32">
      <c r="A32" s="5" t="inlineStr">
        <is>
          <t>Minderheitenanteil</t>
        </is>
      </c>
      <c r="B32" s="5" t="inlineStr">
        <is>
          <t>Minority Share</t>
        </is>
      </c>
      <c r="C32" t="n">
        <v>694</v>
      </c>
      <c r="D32" t="n">
        <v>720</v>
      </c>
      <c r="E32" t="n">
        <v>758</v>
      </c>
      <c r="F32" t="n">
        <v>626</v>
      </c>
      <c r="G32" t="n">
        <v>643</v>
      </c>
      <c r="H32" t="n">
        <v>612</v>
      </c>
      <c r="I32" t="n">
        <v>471</v>
      </c>
      <c r="J32" t="n">
        <v>557</v>
      </c>
      <c r="K32" t="n">
        <v>628</v>
      </c>
      <c r="L32" t="n">
        <v>593</v>
      </c>
      <c r="M32" t="n">
        <v>471</v>
      </c>
      <c r="N32" t="n">
        <v>424</v>
      </c>
      <c r="O32" t="n">
        <v>432</v>
      </c>
      <c r="P32" t="n">
        <v>442</v>
      </c>
      <c r="Q32" t="n">
        <v>404</v>
      </c>
      <c r="R32" t="n">
        <v>362</v>
      </c>
      <c r="S32" t="n">
        <v>440</v>
      </c>
      <c r="T32" t="n">
        <v>628</v>
      </c>
      <c r="U32" t="n">
        <v>664</v>
      </c>
      <c r="V32" t="n">
        <v>618</v>
      </c>
      <c r="W32" t="inlineStr">
        <is>
          <t>-</t>
        </is>
      </c>
    </row>
    <row r="33">
      <c r="A33" s="5" t="inlineStr">
        <is>
          <t>Summe Eigenkapital</t>
        </is>
      </c>
      <c r="B33" s="5" t="inlineStr">
        <is>
          <t>Equity</t>
        </is>
      </c>
      <c r="C33" t="n">
        <v>13192</v>
      </c>
      <c r="D33" t="n">
        <v>11572</v>
      </c>
      <c r="E33" t="n">
        <v>13629</v>
      </c>
      <c r="F33" t="n">
        <v>16354</v>
      </c>
      <c r="G33" t="n">
        <v>15439</v>
      </c>
      <c r="H33" t="n">
        <v>13651</v>
      </c>
      <c r="I33" t="n">
        <v>14344</v>
      </c>
      <c r="J33" t="n">
        <v>15159</v>
      </c>
      <c r="K33" t="n">
        <v>14293</v>
      </c>
      <c r="L33" t="n">
        <v>14485</v>
      </c>
      <c r="M33" t="n">
        <v>12065</v>
      </c>
      <c r="N33" t="n">
        <v>9948</v>
      </c>
      <c r="O33" t="n">
        <v>12387</v>
      </c>
      <c r="P33" t="n">
        <v>11230</v>
      </c>
      <c r="Q33" t="n">
        <v>8361</v>
      </c>
      <c r="R33" t="n">
        <v>5534</v>
      </c>
      <c r="S33" t="n">
        <v>5920</v>
      </c>
      <c r="T33" t="n">
        <v>5867</v>
      </c>
      <c r="U33" t="n">
        <v>7195</v>
      </c>
      <c r="V33" t="n">
        <v>8169</v>
      </c>
      <c r="W33" t="inlineStr">
        <is>
          <t>-</t>
        </is>
      </c>
    </row>
    <row r="34">
      <c r="A34" s="5" t="inlineStr">
        <is>
          <t>Summe Passiva</t>
        </is>
      </c>
      <c r="B34" s="5" t="inlineStr">
        <is>
          <t>Liabilities &amp; Shareholder Equity</t>
        </is>
      </c>
      <c r="C34" t="n">
        <v>64806</v>
      </c>
      <c r="D34" t="n">
        <v>39684</v>
      </c>
      <c r="E34" t="n">
        <v>37108</v>
      </c>
      <c r="F34" t="n">
        <v>35873</v>
      </c>
      <c r="G34" t="n">
        <v>32279</v>
      </c>
      <c r="H34" t="n">
        <v>28385</v>
      </c>
      <c r="I34" t="n">
        <v>28131</v>
      </c>
      <c r="J34" t="n">
        <v>30351</v>
      </c>
      <c r="K34" t="n">
        <v>29583</v>
      </c>
      <c r="L34" t="n">
        <v>27561</v>
      </c>
      <c r="M34" t="n">
        <v>25417</v>
      </c>
      <c r="N34" t="n">
        <v>22342</v>
      </c>
      <c r="O34" t="n">
        <v>23743</v>
      </c>
      <c r="P34" t="n">
        <v>23188</v>
      </c>
      <c r="Q34" t="n">
        <v>24132</v>
      </c>
      <c r="R34" t="n">
        <v>19305</v>
      </c>
      <c r="S34" t="n">
        <v>20894</v>
      </c>
      <c r="T34" t="n">
        <v>23996</v>
      </c>
      <c r="U34" t="n">
        <v>29747</v>
      </c>
      <c r="V34" t="n">
        <v>29276</v>
      </c>
      <c r="W34" t="inlineStr">
        <is>
          <t>-</t>
        </is>
      </c>
    </row>
    <row r="35">
      <c r="A35" s="5" t="inlineStr">
        <is>
          <t>Mio.Aktien im Umlauf</t>
        </is>
      </c>
      <c r="B35" s="5" t="inlineStr">
        <is>
          <t>Million shares outstanding</t>
        </is>
      </c>
      <c r="C35" t="n">
        <v>3000</v>
      </c>
      <c r="D35" t="n">
        <v>3000</v>
      </c>
      <c r="E35" t="n">
        <v>3000</v>
      </c>
      <c r="F35" t="n">
        <v>3000</v>
      </c>
      <c r="G35" t="n">
        <v>3000</v>
      </c>
      <c r="H35" t="n">
        <v>3000</v>
      </c>
      <c r="I35" t="n">
        <v>3000</v>
      </c>
      <c r="J35" t="n">
        <v>3000</v>
      </c>
      <c r="K35" t="n">
        <v>3000</v>
      </c>
      <c r="L35" t="n">
        <v>3000</v>
      </c>
      <c r="M35" t="n">
        <v>3000</v>
      </c>
      <c r="N35" t="n">
        <v>3000</v>
      </c>
      <c r="O35" t="n">
        <v>3000</v>
      </c>
      <c r="P35" t="n">
        <v>3000</v>
      </c>
      <c r="Q35" t="n">
        <v>3000</v>
      </c>
      <c r="R35" t="n">
        <v>3000</v>
      </c>
      <c r="S35" t="n">
        <v>3000</v>
      </c>
      <c r="T35" t="n">
        <v>3000</v>
      </c>
      <c r="U35" t="n">
        <v>3000</v>
      </c>
      <c r="V35" t="n">
        <v>3000</v>
      </c>
      <c r="W35" t="n">
        <v>3000</v>
      </c>
    </row>
    <row r="36">
      <c r="A36" s="5" t="inlineStr">
        <is>
          <t>Mio.Aktien im Umlauf</t>
        </is>
      </c>
      <c r="B36" s="5" t="inlineStr">
        <is>
          <t>Million shares outstanding</t>
        </is>
      </c>
      <c r="C36" t="n">
        <v>1189</v>
      </c>
      <c r="D36" t="n">
        <v>1189</v>
      </c>
      <c r="E36" t="n">
        <v>1310</v>
      </c>
      <c r="F36" t="n">
        <v>1310</v>
      </c>
      <c r="G36" t="n">
        <v>1310</v>
      </c>
      <c r="H36" t="n">
        <v>1310</v>
      </c>
      <c r="I36" t="n">
        <v>1310</v>
      </c>
      <c r="J36" t="n">
        <v>1310</v>
      </c>
      <c r="K36" t="n">
        <v>1310</v>
      </c>
      <c r="L36" t="n">
        <v>1310</v>
      </c>
      <c r="M36" t="n">
        <v>1310</v>
      </c>
      <c r="N36" t="n">
        <v>1310</v>
      </c>
      <c r="O36" t="n">
        <v>1310</v>
      </c>
      <c r="P36" t="n">
        <v>1310</v>
      </c>
      <c r="Q36" t="n">
        <v>1310</v>
      </c>
      <c r="R36" t="n">
        <v>1310</v>
      </c>
      <c r="S36" t="n">
        <v>1310</v>
      </c>
      <c r="T36" t="n">
        <v>1310</v>
      </c>
      <c r="U36" t="n">
        <v>1310</v>
      </c>
      <c r="V36" t="n">
        <v>1310</v>
      </c>
      <c r="W36" t="n">
        <v>1310</v>
      </c>
    </row>
    <row r="37">
      <c r="A37" s="5" t="inlineStr">
        <is>
          <t>Ergebnis je Aktie (brutto)</t>
        </is>
      </c>
      <c r="B37" s="5" t="inlineStr">
        <is>
          <t>Earnings per share</t>
        </is>
      </c>
      <c r="C37" t="n">
        <v>2.76</v>
      </c>
      <c r="D37" t="n">
        <v>4.13</v>
      </c>
      <c r="E37" t="n">
        <v>2.72</v>
      </c>
      <c r="F37" t="n">
        <v>2.49</v>
      </c>
      <c r="G37" t="n">
        <v>2.41</v>
      </c>
      <c r="H37" t="n">
        <v>2.55</v>
      </c>
      <c r="I37" t="n">
        <v>2.37</v>
      </c>
      <c r="J37" t="n">
        <v>2.23</v>
      </c>
      <c r="K37" t="n">
        <v>2.08</v>
      </c>
      <c r="L37" t="n">
        <v>2.04</v>
      </c>
      <c r="M37" t="n">
        <v>1.64</v>
      </c>
      <c r="N37" t="n">
        <v>2.38</v>
      </c>
      <c r="O37" t="n">
        <v>1.73</v>
      </c>
      <c r="P37" t="n">
        <v>1.61</v>
      </c>
      <c r="Q37" t="n">
        <v>1.58</v>
      </c>
      <c r="R37" t="n">
        <v>0.95</v>
      </c>
      <c r="S37" t="n">
        <v>1.51</v>
      </c>
      <c r="T37" t="n">
        <v>1.33</v>
      </c>
      <c r="U37" t="n">
        <v>1.21</v>
      </c>
      <c r="V37" t="n">
        <v>0.91</v>
      </c>
      <c r="W37" t="n">
        <v>1.45</v>
      </c>
    </row>
    <row r="38">
      <c r="A38" s="5" t="inlineStr">
        <is>
          <t>Ergebnis je Aktie (unverwässert)</t>
        </is>
      </c>
      <c r="B38" s="5" t="inlineStr">
        <is>
          <t>Basic Earnings per share</t>
        </is>
      </c>
      <c r="C38" t="n">
        <v>2.15</v>
      </c>
      <c r="D38" t="n">
        <v>3.5</v>
      </c>
      <c r="E38" t="n">
        <v>2.16</v>
      </c>
      <c r="F38" t="n">
        <v>1.83</v>
      </c>
      <c r="G38" t="n">
        <v>1.73</v>
      </c>
      <c r="H38" t="n">
        <v>1.82</v>
      </c>
      <c r="I38" t="n">
        <v>1.71</v>
      </c>
      <c r="J38" t="n">
        <v>1.58</v>
      </c>
      <c r="K38" t="n">
        <v>1.51</v>
      </c>
      <c r="L38" t="n">
        <v>1.51</v>
      </c>
      <c r="M38" t="n">
        <v>1.21</v>
      </c>
      <c r="N38" t="n">
        <v>1.79</v>
      </c>
      <c r="O38" t="n">
        <v>1.35</v>
      </c>
      <c r="P38" t="n">
        <v>1.65</v>
      </c>
      <c r="Q38" t="n">
        <v>1.29</v>
      </c>
      <c r="R38" t="n">
        <v>0.64</v>
      </c>
      <c r="S38" t="n">
        <v>0.9399999999999999</v>
      </c>
      <c r="T38" t="n">
        <v>0.71</v>
      </c>
      <c r="U38" t="n">
        <v>0.61</v>
      </c>
      <c r="V38" t="n">
        <v>0.36</v>
      </c>
      <c r="W38" t="n">
        <v>0.88</v>
      </c>
    </row>
    <row r="39">
      <c r="A39" s="5" t="inlineStr">
        <is>
          <t>Ergebnis je Aktie (verwässert)</t>
        </is>
      </c>
      <c r="B39" s="5" t="inlineStr">
        <is>
          <t>Diluted Earnings per share</t>
        </is>
      </c>
      <c r="C39" t="n">
        <v>2.14</v>
      </c>
      <c r="D39" t="n">
        <v>3.48</v>
      </c>
      <c r="E39" t="n">
        <v>2.15</v>
      </c>
      <c r="F39" t="n">
        <v>1.82</v>
      </c>
      <c r="G39" t="n">
        <v>1.72</v>
      </c>
      <c r="H39" t="n">
        <v>1.79</v>
      </c>
      <c r="I39" t="n">
        <v>1.66</v>
      </c>
      <c r="J39" t="n">
        <v>1.54</v>
      </c>
      <c r="K39" t="n">
        <v>1.46</v>
      </c>
      <c r="L39" t="n">
        <v>1.46</v>
      </c>
      <c r="M39" t="n">
        <v>1.17</v>
      </c>
      <c r="N39" t="n">
        <v>1.73</v>
      </c>
      <c r="O39" t="n">
        <v>1.31</v>
      </c>
      <c r="P39" t="n">
        <v>1.6</v>
      </c>
      <c r="Q39" t="n">
        <v>1.25</v>
      </c>
      <c r="R39" t="n">
        <v>0.62</v>
      </c>
      <c r="S39" t="n">
        <v>0.91</v>
      </c>
      <c r="T39" t="n">
        <v>0.6899999999999999</v>
      </c>
      <c r="U39" t="n">
        <v>0.59</v>
      </c>
      <c r="V39" t="n">
        <v>0.35</v>
      </c>
      <c r="W39" t="n">
        <v>0.86</v>
      </c>
    </row>
    <row r="40">
      <c r="A40" s="5" t="inlineStr">
        <is>
          <t>Dividende je Aktie</t>
        </is>
      </c>
      <c r="B40" s="5" t="inlineStr">
        <is>
          <t>Dividend per share</t>
        </is>
      </c>
      <c r="C40" t="n">
        <v>1.42</v>
      </c>
      <c r="D40" t="n">
        <v>1.33</v>
      </c>
      <c r="E40" t="n">
        <v>1.4</v>
      </c>
      <c r="F40" t="n">
        <v>1.26</v>
      </c>
      <c r="G40" t="n">
        <v>1.19</v>
      </c>
      <c r="H40" t="n">
        <v>1.12</v>
      </c>
      <c r="I40" t="n">
        <v>1.05</v>
      </c>
      <c r="J40" t="n">
        <v>0.97</v>
      </c>
      <c r="K40" t="n">
        <v>0.9</v>
      </c>
      <c r="L40" t="n">
        <v>0.83</v>
      </c>
      <c r="M40" t="n">
        <v>0.46</v>
      </c>
      <c r="N40" t="n">
        <v>0.77</v>
      </c>
      <c r="O40" t="n">
        <v>0.75</v>
      </c>
      <c r="P40" t="n">
        <v>0.96</v>
      </c>
      <c r="Q40" t="n">
        <v>0.66</v>
      </c>
      <c r="R40" t="n">
        <v>0.63</v>
      </c>
      <c r="S40" t="n">
        <v>0.58</v>
      </c>
      <c r="T40" t="n">
        <v>0.57</v>
      </c>
      <c r="U40" t="n">
        <v>0.52</v>
      </c>
      <c r="V40" t="n">
        <v>0.48</v>
      </c>
      <c r="W40" t="n">
        <v>0.42</v>
      </c>
    </row>
    <row r="41">
      <c r="A41" s="5" t="inlineStr">
        <is>
          <t>Dividendenausschüttung in Mio</t>
        </is>
      </c>
      <c r="B41" s="5" t="inlineStr">
        <is>
          <t>Dividend Payment in M</t>
        </is>
      </c>
      <c r="C41" t="n">
        <v>4223</v>
      </c>
      <c r="D41" t="n">
        <v>4081</v>
      </c>
      <c r="E41" t="n">
        <v>3916</v>
      </c>
      <c r="F41" t="n">
        <v>3609</v>
      </c>
      <c r="G41" t="n">
        <v>3331</v>
      </c>
      <c r="H41" t="n">
        <v>3189</v>
      </c>
      <c r="I41" t="n">
        <v>2993</v>
      </c>
      <c r="J41" t="n">
        <v>2696</v>
      </c>
      <c r="K41" t="n">
        <v>2487</v>
      </c>
      <c r="L41" t="n">
        <v>2309</v>
      </c>
      <c r="M41" t="n">
        <v>2115</v>
      </c>
      <c r="N41" t="n">
        <v>2052</v>
      </c>
      <c r="O41" t="n">
        <v>2070</v>
      </c>
      <c r="P41" t="n">
        <v>2684</v>
      </c>
      <c r="Q41" t="n">
        <v>1867</v>
      </c>
      <c r="R41" t="n">
        <v>1815</v>
      </c>
      <c r="S41" t="n">
        <v>1682</v>
      </c>
      <c r="T41" t="n">
        <v>1659</v>
      </c>
      <c r="U41" t="n">
        <v>1530</v>
      </c>
      <c r="V41" t="n">
        <v>1414</v>
      </c>
      <c r="W41" t="n">
        <v>1245</v>
      </c>
    </row>
    <row r="42">
      <c r="A42" s="5" t="inlineStr">
        <is>
          <t>Umsatz</t>
        </is>
      </c>
      <c r="B42" s="5" t="inlineStr">
        <is>
          <t>Revenue</t>
        </is>
      </c>
      <c r="C42" t="n">
        <v>17.33</v>
      </c>
      <c r="D42" t="n">
        <v>16.99</v>
      </c>
      <c r="E42" t="n">
        <v>17.91</v>
      </c>
      <c r="F42" t="n">
        <v>17.57</v>
      </c>
      <c r="G42" t="n">
        <v>17.76</v>
      </c>
      <c r="H42" t="n">
        <v>16.15</v>
      </c>
      <c r="I42" t="n">
        <v>16.6</v>
      </c>
      <c r="J42" t="n">
        <v>17.11</v>
      </c>
      <c r="K42" t="n">
        <v>15.49</v>
      </c>
      <c r="L42" t="n">
        <v>14.75</v>
      </c>
      <c r="M42" t="n">
        <v>13.27</v>
      </c>
      <c r="N42" t="n">
        <v>13.51</v>
      </c>
      <c r="O42" t="n">
        <v>13.4</v>
      </c>
      <c r="P42" t="n">
        <v>13.21</v>
      </c>
      <c r="Q42" t="n">
        <v>13.22</v>
      </c>
      <c r="R42" t="n">
        <v>13.46</v>
      </c>
      <c r="S42" t="n">
        <v>14.31</v>
      </c>
      <c r="T42" t="n">
        <v>16.25</v>
      </c>
      <c r="U42" t="n">
        <v>17.4</v>
      </c>
      <c r="V42" t="n">
        <v>16.02</v>
      </c>
      <c r="W42" t="n">
        <v>13.75</v>
      </c>
    </row>
    <row r="43">
      <c r="A43" s="5" t="inlineStr">
        <is>
          <t>Buchwert je Aktie</t>
        </is>
      </c>
      <c r="B43" s="5" t="inlineStr">
        <is>
          <t>Book value per share</t>
        </is>
      </c>
      <c r="C43" t="n">
        <v>4.4</v>
      </c>
      <c r="D43" t="n">
        <v>3.86</v>
      </c>
      <c r="E43" t="n">
        <v>4.54</v>
      </c>
      <c r="F43" t="n">
        <v>5.45</v>
      </c>
      <c r="G43" t="n">
        <v>5.15</v>
      </c>
      <c r="H43" t="n">
        <v>4.55</v>
      </c>
      <c r="I43" t="n">
        <v>4.78</v>
      </c>
      <c r="J43" t="n">
        <v>5.05</v>
      </c>
      <c r="K43" t="n">
        <v>4.76</v>
      </c>
      <c r="L43" t="n">
        <v>4.83</v>
      </c>
      <c r="M43" t="n">
        <v>4.02</v>
      </c>
      <c r="N43" t="n">
        <v>3.32</v>
      </c>
      <c r="O43" t="n">
        <v>4.13</v>
      </c>
      <c r="P43" t="n">
        <v>3.74</v>
      </c>
      <c r="Q43" t="n">
        <v>2.79</v>
      </c>
      <c r="R43" t="n">
        <v>1.84</v>
      </c>
      <c r="S43" t="n">
        <v>1.97</v>
      </c>
      <c r="T43" t="n">
        <v>1.96</v>
      </c>
      <c r="U43" t="n">
        <v>2.4</v>
      </c>
      <c r="V43" t="n">
        <v>2.72</v>
      </c>
      <c r="W43" t="inlineStr">
        <is>
          <t>-</t>
        </is>
      </c>
    </row>
    <row r="44">
      <c r="A44" s="5" t="inlineStr">
        <is>
          <t>Cashflow je Aktie</t>
        </is>
      </c>
      <c r="B44" s="5" t="inlineStr">
        <is>
          <t>Cashflow per share</t>
        </is>
      </c>
      <c r="C44" t="n">
        <v>2.7</v>
      </c>
      <c r="D44" t="n">
        <v>2.25</v>
      </c>
      <c r="E44" t="n">
        <v>2.43</v>
      </c>
      <c r="F44" t="n">
        <v>2.35</v>
      </c>
      <c r="G44" t="n">
        <v>2.44</v>
      </c>
      <c r="H44" t="n">
        <v>1.85</v>
      </c>
      <c r="I44" t="n">
        <v>2.1</v>
      </c>
      <c r="J44" t="n">
        <v>2.28</v>
      </c>
      <c r="K44" t="n">
        <v>1.82</v>
      </c>
      <c r="L44" t="n">
        <v>1.83</v>
      </c>
      <c r="M44" t="n">
        <v>1.92</v>
      </c>
      <c r="N44" t="n">
        <v>1.29</v>
      </c>
      <c r="O44" t="n">
        <v>1.29</v>
      </c>
      <c r="P44" t="n">
        <v>1.5</v>
      </c>
      <c r="Q44" t="n">
        <v>1.45</v>
      </c>
      <c r="R44" t="n">
        <v>2.28</v>
      </c>
      <c r="S44" t="n">
        <v>2.26</v>
      </c>
      <c r="T44" t="n">
        <v>2.63</v>
      </c>
      <c r="U44" t="n">
        <v>2.5</v>
      </c>
      <c r="V44" t="inlineStr">
        <is>
          <t>-</t>
        </is>
      </c>
      <c r="W44" t="inlineStr">
        <is>
          <t>-</t>
        </is>
      </c>
    </row>
    <row r="45">
      <c r="A45" s="5" t="inlineStr">
        <is>
          <t>Bilanzsumme je Aktie</t>
        </is>
      </c>
      <c r="B45" s="5" t="inlineStr">
        <is>
          <t>Total assets per share</t>
        </is>
      </c>
      <c r="C45" t="n">
        <v>21.6</v>
      </c>
      <c r="D45" t="n">
        <v>19.82</v>
      </c>
      <c r="E45" t="n">
        <v>20.09</v>
      </c>
      <c r="F45" t="n">
        <v>18.81</v>
      </c>
      <c r="G45" t="n">
        <v>17.43</v>
      </c>
      <c r="H45" t="n">
        <v>16.01</v>
      </c>
      <c r="I45" t="n">
        <v>15.17</v>
      </c>
      <c r="J45" t="n">
        <v>15.39</v>
      </c>
      <c r="K45" t="n">
        <v>15.84</v>
      </c>
      <c r="L45" t="n">
        <v>13.72</v>
      </c>
      <c r="M45" t="n">
        <v>12.34</v>
      </c>
      <c r="N45" t="n">
        <v>7.45</v>
      </c>
      <c r="O45" t="n">
        <v>7.91</v>
      </c>
      <c r="P45" t="n">
        <v>7.73</v>
      </c>
      <c r="Q45" t="n">
        <v>8.039999999999999</v>
      </c>
      <c r="R45" t="n">
        <v>6.43</v>
      </c>
      <c r="S45" t="n">
        <v>6.96</v>
      </c>
      <c r="T45" t="n">
        <v>8</v>
      </c>
      <c r="U45" t="n">
        <v>9.92</v>
      </c>
      <c r="V45" t="n">
        <v>9.76</v>
      </c>
      <c r="W45" t="inlineStr">
        <is>
          <t>-</t>
        </is>
      </c>
    </row>
    <row r="46">
      <c r="A46" s="5" t="inlineStr">
        <is>
          <t>Personal am Ende des Jahres</t>
        </is>
      </c>
      <c r="B46" s="5" t="inlineStr">
        <is>
          <t>Staff at the end of year</t>
        </is>
      </c>
      <c r="C46" t="n">
        <v>153000</v>
      </c>
      <c r="D46" t="n">
        <v>158000</v>
      </c>
      <c r="E46" t="n">
        <v>165000</v>
      </c>
      <c r="F46" t="n">
        <v>169000</v>
      </c>
      <c r="G46" t="n">
        <v>169000</v>
      </c>
      <c r="H46" t="n">
        <v>173000</v>
      </c>
      <c r="I46" t="n">
        <v>174000</v>
      </c>
      <c r="J46" t="n">
        <v>172000</v>
      </c>
      <c r="K46" t="n">
        <v>171000</v>
      </c>
      <c r="L46" t="n">
        <v>167000</v>
      </c>
      <c r="M46" t="n">
        <v>163000</v>
      </c>
      <c r="N46" t="n">
        <v>174000</v>
      </c>
      <c r="O46" t="n">
        <v>174000</v>
      </c>
      <c r="P46" t="n">
        <v>179000</v>
      </c>
      <c r="Q46" t="n">
        <v>206000</v>
      </c>
      <c r="R46" t="n">
        <v>227000</v>
      </c>
      <c r="S46" t="n">
        <v>240000</v>
      </c>
      <c r="T46" t="n">
        <v>258000</v>
      </c>
      <c r="U46" t="n">
        <v>265000</v>
      </c>
      <c r="V46" t="n">
        <v>295000</v>
      </c>
      <c r="W46" t="n">
        <v>246000</v>
      </c>
    </row>
    <row r="47">
      <c r="A47" s="5" t="inlineStr">
        <is>
          <t>Personalaufwand in Mio. EUR</t>
        </is>
      </c>
      <c r="B47" s="5" t="inlineStr">
        <is>
          <t>Personnel expenses in M</t>
        </is>
      </c>
      <c r="C47" t="n">
        <v>6390</v>
      </c>
      <c r="D47" t="n">
        <v>6552</v>
      </c>
      <c r="E47" t="n">
        <v>6712</v>
      </c>
      <c r="F47" t="n">
        <v>6523</v>
      </c>
      <c r="G47" t="n">
        <v>6555</v>
      </c>
      <c r="H47" t="n">
        <v>6054</v>
      </c>
      <c r="I47" t="n">
        <v>6194</v>
      </c>
      <c r="J47" t="n">
        <v>6291</v>
      </c>
      <c r="K47" t="n">
        <v>5345</v>
      </c>
      <c r="L47" t="n">
        <v>5599</v>
      </c>
      <c r="M47" t="n">
        <v>5223</v>
      </c>
      <c r="N47" t="n">
        <v>5274</v>
      </c>
      <c r="O47" t="n">
        <v>5537</v>
      </c>
      <c r="P47" t="n">
        <v>5355</v>
      </c>
      <c r="Q47" t="n">
        <v>5922</v>
      </c>
      <c r="R47" t="n">
        <v>5975</v>
      </c>
      <c r="S47" t="n">
        <v>6225</v>
      </c>
      <c r="T47" t="n">
        <v>7008</v>
      </c>
      <c r="U47" t="n">
        <v>7131</v>
      </c>
      <c r="V47" t="n">
        <v>6905</v>
      </c>
      <c r="W47" t="inlineStr">
        <is>
          <t>-</t>
        </is>
      </c>
    </row>
    <row r="48">
      <c r="A48" s="5" t="inlineStr">
        <is>
          <t>Aufwand je Mitarbeiter in EUR</t>
        </is>
      </c>
      <c r="B48" s="5" t="inlineStr">
        <is>
          <t>Effort per employee</t>
        </is>
      </c>
      <c r="C48" t="n">
        <v>41765</v>
      </c>
      <c r="D48" t="n">
        <v>41468</v>
      </c>
      <c r="E48" t="n">
        <v>40679</v>
      </c>
      <c r="F48" t="n">
        <v>38598</v>
      </c>
      <c r="G48" t="n">
        <v>38787</v>
      </c>
      <c r="H48" t="n">
        <v>34994</v>
      </c>
      <c r="I48" t="n">
        <v>35598</v>
      </c>
      <c r="J48" t="n">
        <v>36576</v>
      </c>
      <c r="K48" t="n">
        <v>31257</v>
      </c>
      <c r="L48" t="n">
        <v>33527</v>
      </c>
      <c r="M48" t="n">
        <v>32043</v>
      </c>
      <c r="N48" t="n">
        <v>30310</v>
      </c>
      <c r="O48" t="n">
        <v>31822</v>
      </c>
      <c r="P48" t="n">
        <v>29916</v>
      </c>
      <c r="Q48" t="n">
        <v>28748</v>
      </c>
      <c r="R48" t="n">
        <v>26322</v>
      </c>
      <c r="S48" t="n">
        <v>25938</v>
      </c>
      <c r="T48" t="n">
        <v>27163</v>
      </c>
      <c r="U48" t="n">
        <v>26909</v>
      </c>
      <c r="V48" t="n">
        <v>23407</v>
      </c>
      <c r="W48" t="inlineStr">
        <is>
          <t>-</t>
        </is>
      </c>
    </row>
    <row r="49">
      <c r="A49" s="5" t="inlineStr">
        <is>
          <t>Umsatz je Aktie</t>
        </is>
      </c>
      <c r="B49" s="5" t="inlineStr">
        <is>
          <t>Revenue per share</t>
        </is>
      </c>
      <c r="C49" t="n">
        <v>339739</v>
      </c>
      <c r="D49" t="n">
        <v>322671</v>
      </c>
      <c r="E49" t="n">
        <v>325545</v>
      </c>
      <c r="F49" t="n">
        <v>311911</v>
      </c>
      <c r="G49" t="n">
        <v>315219</v>
      </c>
      <c r="H49" t="n">
        <v>279977</v>
      </c>
      <c r="I49" t="n">
        <v>285564</v>
      </c>
      <c r="J49" t="n">
        <v>296671</v>
      </c>
      <c r="K49" t="n">
        <v>271737</v>
      </c>
      <c r="L49" t="n">
        <v>265042</v>
      </c>
      <c r="M49" t="n">
        <v>244312</v>
      </c>
      <c r="N49" t="n">
        <v>232890</v>
      </c>
      <c r="O49" t="n">
        <v>230959</v>
      </c>
      <c r="P49" t="n">
        <v>221463</v>
      </c>
      <c r="Q49" t="n">
        <v>192582</v>
      </c>
      <c r="R49" t="n">
        <v>177823</v>
      </c>
      <c r="S49" t="n">
        <v>178925</v>
      </c>
      <c r="T49" t="n">
        <v>188992</v>
      </c>
      <c r="U49" t="n">
        <v>197003</v>
      </c>
      <c r="V49" t="n">
        <v>162935</v>
      </c>
      <c r="W49" t="n">
        <v>167731</v>
      </c>
    </row>
    <row r="50">
      <c r="A50" s="5" t="inlineStr">
        <is>
          <t>Bruttoergebnis je Mitarbeiter in EUR</t>
        </is>
      </c>
      <c r="B50" s="5" t="inlineStr">
        <is>
          <t>Gross Profit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Gewinn je Mitarbeiter in EUR</t>
        </is>
      </c>
      <c r="B51" s="5" t="inlineStr">
        <is>
          <t>Earnings per employee</t>
        </is>
      </c>
      <c r="C51" t="n">
        <v>36765</v>
      </c>
      <c r="D51" t="n">
        <v>59424</v>
      </c>
      <c r="E51" t="n">
        <v>36685</v>
      </c>
      <c r="F51" t="n">
        <v>30675</v>
      </c>
      <c r="G51" t="n">
        <v>29047</v>
      </c>
      <c r="H51" t="n">
        <v>29890</v>
      </c>
      <c r="I51" t="n">
        <v>27828</v>
      </c>
      <c r="J51" t="n">
        <v>26047</v>
      </c>
      <c r="K51" t="n">
        <v>24866</v>
      </c>
      <c r="L51" t="n">
        <v>25413</v>
      </c>
      <c r="M51" t="n">
        <v>20675</v>
      </c>
      <c r="N51" t="n">
        <v>28891</v>
      </c>
      <c r="O51" t="n">
        <v>22345</v>
      </c>
      <c r="P51" t="n">
        <v>26508</v>
      </c>
      <c r="Q51" t="n">
        <v>18282</v>
      </c>
      <c r="R51" t="n">
        <v>8264</v>
      </c>
      <c r="S51" t="n">
        <v>11508</v>
      </c>
      <c r="T51" t="n">
        <v>8252</v>
      </c>
      <c r="U51" t="n">
        <v>6936</v>
      </c>
      <c r="V51" t="n">
        <v>3746</v>
      </c>
      <c r="W51" t="n">
        <v>11264</v>
      </c>
    </row>
    <row r="52">
      <c r="A52" s="5" t="inlineStr">
        <is>
          <t>KGV (Kurs/Gewinn)</t>
        </is>
      </c>
      <c r="B52" s="5" t="inlineStr">
        <is>
          <t>PE (price/earnings)</t>
        </is>
      </c>
      <c r="C52" t="n">
        <v>23.9</v>
      </c>
      <c r="D52" t="n">
        <v>13.4</v>
      </c>
      <c r="E52" t="n">
        <v>21.5</v>
      </c>
      <c r="F52" t="n">
        <v>20.9</v>
      </c>
      <c r="G52" t="n">
        <v>22.9</v>
      </c>
      <c r="H52" t="n">
        <v>18.5</v>
      </c>
      <c r="I52" t="n">
        <v>17.3</v>
      </c>
      <c r="J52" t="n">
        <v>18.3</v>
      </c>
      <c r="K52" t="n">
        <v>17.2</v>
      </c>
      <c r="L52" t="n">
        <v>15.4</v>
      </c>
      <c r="M52" t="n">
        <v>18.4</v>
      </c>
      <c r="N52" t="n">
        <v>9.9</v>
      </c>
      <c r="O52" t="n">
        <v>17.7</v>
      </c>
      <c r="P52" t="n">
        <v>12.8</v>
      </c>
      <c r="Q52" t="n">
        <v>14.6</v>
      </c>
      <c r="R52" t="n">
        <v>26.4</v>
      </c>
      <c r="S52" t="n">
        <v>18.3</v>
      </c>
      <c r="T52" t="n">
        <v>27.5</v>
      </c>
      <c r="U52" t="n">
        <v>30.5</v>
      </c>
      <c r="V52" t="n">
        <v>52.5</v>
      </c>
      <c r="W52" t="inlineStr">
        <is>
          <t>-</t>
        </is>
      </c>
    </row>
    <row r="53">
      <c r="A53" s="5" t="inlineStr">
        <is>
          <t>KUV (Kurs/Umsatz)</t>
        </is>
      </c>
      <c r="B53" s="5" t="inlineStr">
        <is>
          <t>PS (price/sales)</t>
        </is>
      </c>
      <c r="C53" t="n">
        <v>2.97</v>
      </c>
      <c r="D53" t="n">
        <v>2.77</v>
      </c>
      <c r="E53" t="n">
        <v>2.59</v>
      </c>
      <c r="F53" t="n">
        <v>2.18</v>
      </c>
      <c r="G53" t="n">
        <v>2.23</v>
      </c>
      <c r="H53" t="n">
        <v>2.08</v>
      </c>
      <c r="I53" t="n">
        <v>1.79</v>
      </c>
      <c r="J53" t="n">
        <v>1.69</v>
      </c>
      <c r="K53" t="n">
        <v>1.68</v>
      </c>
      <c r="L53" t="n">
        <v>1.58</v>
      </c>
      <c r="M53" t="n">
        <v>1.68</v>
      </c>
      <c r="N53" t="n">
        <v>1.31</v>
      </c>
      <c r="O53" t="n">
        <v>1.78</v>
      </c>
      <c r="P53" t="n">
        <v>1.6</v>
      </c>
      <c r="Q53" t="n">
        <v>1.42</v>
      </c>
      <c r="R53" t="n">
        <v>1.25</v>
      </c>
      <c r="S53" t="n">
        <v>1.2</v>
      </c>
      <c r="T53" t="n">
        <v>1.2</v>
      </c>
      <c r="U53" t="n">
        <v>1.07</v>
      </c>
      <c r="V53" t="n">
        <v>1.18</v>
      </c>
      <c r="W53" t="inlineStr">
        <is>
          <t>-</t>
        </is>
      </c>
    </row>
    <row r="54">
      <c r="A54" s="5" t="inlineStr">
        <is>
          <t>KBV (Kurs/Buchwert)</t>
        </is>
      </c>
      <c r="B54" s="5" t="inlineStr">
        <is>
          <t>PB (price/book value)</t>
        </is>
      </c>
      <c r="C54" t="n">
        <v>11.69</v>
      </c>
      <c r="D54" t="n">
        <v>12.18</v>
      </c>
      <c r="E54" t="n">
        <v>10.22</v>
      </c>
      <c r="F54" t="n">
        <v>7.02</v>
      </c>
      <c r="G54" t="n">
        <v>7.71</v>
      </c>
      <c r="H54" t="n">
        <v>7.39</v>
      </c>
      <c r="I54" t="n">
        <v>6.2</v>
      </c>
      <c r="J54" t="n">
        <v>5.72</v>
      </c>
      <c r="K54" t="n">
        <v>5.46</v>
      </c>
      <c r="L54" t="n">
        <v>4.83</v>
      </c>
      <c r="M54" t="n">
        <v>5.54</v>
      </c>
      <c r="N54" t="n">
        <v>5.35</v>
      </c>
      <c r="O54" t="n">
        <v>5.79</v>
      </c>
      <c r="P54" t="n">
        <v>5.63</v>
      </c>
      <c r="Q54" t="n">
        <v>6.74</v>
      </c>
      <c r="R54" t="n">
        <v>9.15</v>
      </c>
      <c r="S54" t="n">
        <v>8.699999999999999</v>
      </c>
      <c r="T54" t="n">
        <v>9.970000000000001</v>
      </c>
      <c r="U54" t="n">
        <v>7.76</v>
      </c>
      <c r="V54" t="n">
        <v>6.94</v>
      </c>
      <c r="W54" t="inlineStr">
        <is>
          <t>-</t>
        </is>
      </c>
    </row>
    <row r="55">
      <c r="A55" s="5" t="inlineStr">
        <is>
          <t>KCV (Kurs/Cashflow)</t>
        </is>
      </c>
      <c r="B55" s="5" t="inlineStr">
        <is>
          <t>PC (price/cashflow)</t>
        </is>
      </c>
      <c r="C55" t="n">
        <v>19.02</v>
      </c>
      <c r="D55" t="n">
        <v>20.88</v>
      </c>
      <c r="E55" t="n">
        <v>19.11</v>
      </c>
      <c r="F55" t="n">
        <v>16.29</v>
      </c>
      <c r="G55" t="n">
        <v>16.23</v>
      </c>
      <c r="H55" t="n">
        <v>18.21</v>
      </c>
      <c r="I55" t="n">
        <v>14.13</v>
      </c>
      <c r="J55" t="n">
        <v>12.69</v>
      </c>
      <c r="K55" t="n">
        <v>14.32</v>
      </c>
      <c r="L55" t="n">
        <v>12.74</v>
      </c>
      <c r="M55" t="n">
        <v>11.57</v>
      </c>
      <c r="N55" t="n">
        <v>13.75</v>
      </c>
      <c r="O55" t="n">
        <v>18.5</v>
      </c>
      <c r="P55" t="n">
        <v>14.02</v>
      </c>
      <c r="Q55" t="n">
        <v>12.94</v>
      </c>
      <c r="R55" t="n">
        <v>7.39</v>
      </c>
      <c r="S55" t="n">
        <v>7.59</v>
      </c>
      <c r="T55" t="n">
        <v>7.42</v>
      </c>
      <c r="U55" t="n">
        <v>7.44</v>
      </c>
      <c r="V55" t="inlineStr">
        <is>
          <t>-</t>
        </is>
      </c>
      <c r="W55" t="inlineStr">
        <is>
          <t>-</t>
        </is>
      </c>
    </row>
    <row r="56">
      <c r="A56" s="5" t="inlineStr">
        <is>
          <t>Dividendenrendite in %</t>
        </is>
      </c>
      <c r="B56" s="5" t="inlineStr">
        <is>
          <t>Dividend Yield in %</t>
        </is>
      </c>
      <c r="C56" t="n">
        <v>2.76</v>
      </c>
      <c r="D56" t="n">
        <v>2.83</v>
      </c>
      <c r="E56" t="n">
        <v>3.01</v>
      </c>
      <c r="F56" t="n">
        <v>3.29</v>
      </c>
      <c r="G56" t="n">
        <v>3</v>
      </c>
      <c r="H56" t="n">
        <v>3.33</v>
      </c>
      <c r="I56" t="n">
        <v>3.54</v>
      </c>
      <c r="J56" t="n">
        <v>3.36</v>
      </c>
      <c r="K56" t="n">
        <v>3.46</v>
      </c>
      <c r="L56" t="n">
        <v>3.56</v>
      </c>
      <c r="M56" t="n">
        <v>2.07</v>
      </c>
      <c r="N56" t="n">
        <v>4.34</v>
      </c>
      <c r="O56" t="n">
        <v>3.14</v>
      </c>
      <c r="P56" t="n">
        <v>4.55</v>
      </c>
      <c r="Q56" t="n">
        <v>3.51</v>
      </c>
      <c r="R56" t="n">
        <v>3.73</v>
      </c>
      <c r="S56" t="n">
        <v>3.38</v>
      </c>
      <c r="T56" t="n">
        <v>2.92</v>
      </c>
      <c r="U56" t="n">
        <v>2.8</v>
      </c>
      <c r="V56" t="n">
        <v>2.54</v>
      </c>
      <c r="W56" t="inlineStr">
        <is>
          <t>-</t>
        </is>
      </c>
    </row>
    <row r="57">
      <c r="A57" s="5" t="inlineStr">
        <is>
          <t>Gewinnrendite in %</t>
        </is>
      </c>
      <c r="B57" s="5" t="inlineStr">
        <is>
          <t>Return on profit in %</t>
        </is>
      </c>
      <c r="C57" t="n">
        <v>4.2</v>
      </c>
      <c r="D57" t="n">
        <v>7.4</v>
      </c>
      <c r="E57" t="n">
        <v>4.7</v>
      </c>
      <c r="F57" t="n">
        <v>4.8</v>
      </c>
      <c r="G57" t="n">
        <v>4.4</v>
      </c>
      <c r="H57" t="n">
        <v>5.4</v>
      </c>
      <c r="I57" t="n">
        <v>5.8</v>
      </c>
      <c r="J57" t="n">
        <v>5.5</v>
      </c>
      <c r="K57" t="n">
        <v>5.8</v>
      </c>
      <c r="L57" t="n">
        <v>6.5</v>
      </c>
      <c r="M57" t="n">
        <v>5.4</v>
      </c>
      <c r="N57" t="n">
        <v>10.1</v>
      </c>
      <c r="O57" t="n">
        <v>5.6</v>
      </c>
      <c r="P57" t="n">
        <v>7.8</v>
      </c>
      <c r="Q57" t="n">
        <v>6.9</v>
      </c>
      <c r="R57" t="n">
        <v>3.8</v>
      </c>
      <c r="S57" t="n">
        <v>5.5</v>
      </c>
      <c r="T57" t="n">
        <v>3.6</v>
      </c>
      <c r="U57" t="n">
        <v>3.3</v>
      </c>
      <c r="V57" t="n">
        <v>1.9</v>
      </c>
      <c r="W57" t="inlineStr">
        <is>
          <t>-</t>
        </is>
      </c>
    </row>
    <row r="58">
      <c r="A58" s="5" t="inlineStr">
        <is>
          <t>Eigenkapitalrendite in %</t>
        </is>
      </c>
      <c r="B58" s="5" t="inlineStr">
        <is>
          <t>Return on Equity in %</t>
        </is>
      </c>
      <c r="C58" t="n">
        <v>42.64</v>
      </c>
      <c r="D58" t="n">
        <v>81.14</v>
      </c>
      <c r="E58" t="n">
        <v>44.41</v>
      </c>
      <c r="F58" t="n">
        <v>31.7</v>
      </c>
      <c r="G58" t="n">
        <v>31.8</v>
      </c>
      <c r="H58" t="n">
        <v>37.88</v>
      </c>
      <c r="I58" t="n">
        <v>33.76</v>
      </c>
      <c r="J58" t="n">
        <v>29.55</v>
      </c>
      <c r="K58" t="n">
        <v>29.75</v>
      </c>
      <c r="L58" t="n">
        <v>29.3</v>
      </c>
      <c r="M58" t="n">
        <v>27.93</v>
      </c>
      <c r="N58" t="n">
        <v>50.53</v>
      </c>
      <c r="O58" t="n">
        <v>31.39</v>
      </c>
      <c r="P58" t="n">
        <v>42.25</v>
      </c>
      <c r="Q58" t="n">
        <v>45.04</v>
      </c>
      <c r="R58" t="n">
        <v>33.9</v>
      </c>
      <c r="S58" t="n">
        <v>46.66</v>
      </c>
      <c r="T58" t="n">
        <v>36.29</v>
      </c>
      <c r="U58" t="n">
        <v>25.55</v>
      </c>
      <c r="V58" t="n">
        <v>13.53</v>
      </c>
      <c r="W58" t="inlineStr">
        <is>
          <t>-</t>
        </is>
      </c>
    </row>
    <row r="59">
      <c r="A59" s="5" t="inlineStr">
        <is>
          <t>Umsatzrendite in %</t>
        </is>
      </c>
      <c r="B59" s="5" t="inlineStr">
        <is>
          <t>Return on sales in %</t>
        </is>
      </c>
      <c r="C59" t="n">
        <v>10.82</v>
      </c>
      <c r="D59" t="n">
        <v>18.42</v>
      </c>
      <c r="E59" t="n">
        <v>11.27</v>
      </c>
      <c r="F59" t="n">
        <v>9.83</v>
      </c>
      <c r="G59" t="n">
        <v>9.210000000000001</v>
      </c>
      <c r="H59" t="n">
        <v>10.68</v>
      </c>
      <c r="I59" t="n">
        <v>9.720000000000001</v>
      </c>
      <c r="J59" t="n">
        <v>8.73</v>
      </c>
      <c r="K59" t="n">
        <v>9.15</v>
      </c>
      <c r="L59" t="n">
        <v>9.59</v>
      </c>
      <c r="M59" t="n">
        <v>8.460000000000001</v>
      </c>
      <c r="N59" t="n">
        <v>12.41</v>
      </c>
      <c r="O59" t="n">
        <v>9.67</v>
      </c>
      <c r="P59" t="n">
        <v>11.97</v>
      </c>
      <c r="Q59" t="n">
        <v>9.49</v>
      </c>
      <c r="R59" t="n">
        <v>4.65</v>
      </c>
      <c r="S59" t="n">
        <v>6.43</v>
      </c>
      <c r="T59" t="n">
        <v>4.37</v>
      </c>
      <c r="U59" t="n">
        <v>3.52</v>
      </c>
      <c r="V59" t="n">
        <v>2.3</v>
      </c>
      <c r="W59" t="n">
        <v>6.72</v>
      </c>
    </row>
    <row r="60">
      <c r="A60" s="5" t="inlineStr">
        <is>
          <t>Gesamtkapitalrendite in %</t>
        </is>
      </c>
      <c r="B60" s="5" t="inlineStr">
        <is>
          <t>Total Return on Investment in %</t>
        </is>
      </c>
      <c r="C60" t="n">
        <v>9.949999999999999</v>
      </c>
      <c r="D60" t="n">
        <v>16.6</v>
      </c>
      <c r="E60" t="n">
        <v>11.5</v>
      </c>
      <c r="F60" t="n">
        <v>10.18</v>
      </c>
      <c r="G60" t="n">
        <v>10.33</v>
      </c>
      <c r="H60" t="n">
        <v>11.76</v>
      </c>
      <c r="I60" t="n">
        <v>11.8</v>
      </c>
      <c r="J60" t="n">
        <v>10.56</v>
      </c>
      <c r="K60" t="n">
        <v>9.74</v>
      </c>
      <c r="L60" t="n">
        <v>11.27</v>
      </c>
      <c r="M60" t="n">
        <v>10.71</v>
      </c>
      <c r="N60" t="n">
        <v>23.65</v>
      </c>
      <c r="O60" t="n">
        <v>17.44</v>
      </c>
      <c r="P60" t="n">
        <v>23.57</v>
      </c>
      <c r="Q60" t="n">
        <v>18.17</v>
      </c>
      <c r="R60" t="n">
        <v>12.97</v>
      </c>
      <c r="S60" t="n">
        <v>17.27</v>
      </c>
      <c r="T60" t="n">
        <v>13.76</v>
      </c>
      <c r="U60" t="n">
        <v>11.71</v>
      </c>
      <c r="V60" t="n">
        <v>5.93</v>
      </c>
      <c r="W60" t="inlineStr">
        <is>
          <t>-</t>
        </is>
      </c>
    </row>
    <row r="61">
      <c r="A61" s="5" t="inlineStr">
        <is>
          <t>Return on Investment in %</t>
        </is>
      </c>
      <c r="B61" s="5" t="inlineStr">
        <is>
          <t>Return on Investment in %</t>
        </is>
      </c>
      <c r="C61" t="n">
        <v>8.68</v>
      </c>
      <c r="D61" t="n">
        <v>23.66</v>
      </c>
      <c r="E61" t="n">
        <v>16.31</v>
      </c>
      <c r="F61" t="n">
        <v>14.45</v>
      </c>
      <c r="G61" t="n">
        <v>15.21</v>
      </c>
      <c r="H61" t="n">
        <v>18.22</v>
      </c>
      <c r="I61" t="n">
        <v>17.21</v>
      </c>
      <c r="J61" t="n">
        <v>14.76</v>
      </c>
      <c r="K61" t="n">
        <v>14.37</v>
      </c>
      <c r="L61" t="n">
        <v>15.4</v>
      </c>
      <c r="M61" t="n">
        <v>13.26</v>
      </c>
      <c r="N61" t="n">
        <v>22.5</v>
      </c>
      <c r="O61" t="n">
        <v>16.38</v>
      </c>
      <c r="P61" t="n">
        <v>20.46</v>
      </c>
      <c r="Q61" t="n">
        <v>15.61</v>
      </c>
      <c r="R61" t="n">
        <v>9.720000000000001</v>
      </c>
      <c r="S61" t="n">
        <v>13.22</v>
      </c>
      <c r="T61" t="n">
        <v>8.869999999999999</v>
      </c>
      <c r="U61" t="n">
        <v>6.18</v>
      </c>
      <c r="V61" t="n">
        <v>3.77</v>
      </c>
      <c r="W61" t="inlineStr">
        <is>
          <t>-</t>
        </is>
      </c>
    </row>
    <row r="62">
      <c r="A62" s="5" t="inlineStr">
        <is>
          <t>Arbeitsintensität in %</t>
        </is>
      </c>
      <c r="B62" s="5" t="inlineStr">
        <is>
          <t>Work Intensity in %</t>
        </is>
      </c>
      <c r="C62" t="n">
        <v>25.35</v>
      </c>
      <c r="D62" t="n">
        <v>26.04</v>
      </c>
      <c r="E62" t="n">
        <v>28.17</v>
      </c>
      <c r="F62" t="n">
        <v>24.6</v>
      </c>
      <c r="G62" t="n">
        <v>24.26</v>
      </c>
      <c r="H62" t="n">
        <v>25.71</v>
      </c>
      <c r="I62" t="n">
        <v>26.63</v>
      </c>
      <c r="J62" t="n">
        <v>26.31</v>
      </c>
      <c r="K62" t="n">
        <v>30.08</v>
      </c>
      <c r="L62" t="n">
        <v>30.33</v>
      </c>
      <c r="M62" t="n">
        <v>29.21</v>
      </c>
      <c r="N62" t="n">
        <v>50.02</v>
      </c>
      <c r="O62" t="n">
        <v>41.81</v>
      </c>
      <c r="P62" t="n">
        <v>40.97</v>
      </c>
      <c r="Q62" t="n">
        <v>44.76</v>
      </c>
      <c r="R62" t="n">
        <v>62.49</v>
      </c>
      <c r="S62" t="n">
        <v>64.14</v>
      </c>
      <c r="T62" t="n">
        <v>67.55</v>
      </c>
      <c r="U62" t="n">
        <v>59.63</v>
      </c>
      <c r="V62" t="n">
        <v>68.92</v>
      </c>
      <c r="W62" t="inlineStr">
        <is>
          <t>-</t>
        </is>
      </c>
    </row>
    <row r="63">
      <c r="A63" s="5" t="inlineStr">
        <is>
          <t>Eigenkapitalquote in %</t>
        </is>
      </c>
      <c r="B63" s="5" t="inlineStr">
        <is>
          <t>Equity Ratio in %</t>
        </is>
      </c>
      <c r="C63" t="n">
        <v>20.36</v>
      </c>
      <c r="D63" t="n">
        <v>29.16</v>
      </c>
      <c r="E63" t="n">
        <v>36.73</v>
      </c>
      <c r="F63" t="n">
        <v>45.59</v>
      </c>
      <c r="G63" t="n">
        <v>47.83</v>
      </c>
      <c r="H63" t="n">
        <v>48.09</v>
      </c>
      <c r="I63" t="n">
        <v>50.99</v>
      </c>
      <c r="J63" t="n">
        <v>49.95</v>
      </c>
      <c r="K63" t="n">
        <v>48.31</v>
      </c>
      <c r="L63" t="n">
        <v>52.56</v>
      </c>
      <c r="M63" t="n">
        <v>47.47</v>
      </c>
      <c r="N63" t="n">
        <v>44.53</v>
      </c>
      <c r="O63" t="n">
        <v>52.17</v>
      </c>
      <c r="P63" t="n">
        <v>48.43</v>
      </c>
      <c r="Q63" t="n">
        <v>34.65</v>
      </c>
      <c r="R63" t="n">
        <v>28.67</v>
      </c>
      <c r="S63" t="n">
        <v>28.33</v>
      </c>
      <c r="T63" t="n">
        <v>24.45</v>
      </c>
      <c r="U63" t="n">
        <v>24.19</v>
      </c>
      <c r="V63" t="n">
        <v>27.9</v>
      </c>
      <c r="W63" t="inlineStr">
        <is>
          <t>-</t>
        </is>
      </c>
    </row>
    <row r="64">
      <c r="A64" s="5" t="inlineStr">
        <is>
          <t>Fremdkapitalquote in %</t>
        </is>
      </c>
      <c r="B64" s="5" t="inlineStr">
        <is>
          <t>Debt Ratio in %</t>
        </is>
      </c>
      <c r="C64" t="n">
        <v>79.64</v>
      </c>
      <c r="D64" t="n">
        <v>70.84</v>
      </c>
      <c r="E64" t="n">
        <v>63.27</v>
      </c>
      <c r="F64" t="n">
        <v>54.41</v>
      </c>
      <c r="G64" t="n">
        <v>52.17</v>
      </c>
      <c r="H64" t="n">
        <v>51.91</v>
      </c>
      <c r="I64" t="n">
        <v>49.01</v>
      </c>
      <c r="J64" t="n">
        <v>50.05</v>
      </c>
      <c r="K64" t="n">
        <v>51.69</v>
      </c>
      <c r="L64" t="n">
        <v>47.44</v>
      </c>
      <c r="M64" t="n">
        <v>52.53</v>
      </c>
      <c r="N64" t="n">
        <v>55.47</v>
      </c>
      <c r="O64" t="n">
        <v>47.83</v>
      </c>
      <c r="P64" t="n">
        <v>51.57</v>
      </c>
      <c r="Q64" t="n">
        <v>65.34999999999999</v>
      </c>
      <c r="R64" t="n">
        <v>71.33</v>
      </c>
      <c r="S64" t="n">
        <v>71.67</v>
      </c>
      <c r="T64" t="n">
        <v>75.55</v>
      </c>
      <c r="U64" t="n">
        <v>75.81</v>
      </c>
      <c r="V64" t="n">
        <v>72.09999999999999</v>
      </c>
      <c r="W64" t="inlineStr">
        <is>
          <t>-</t>
        </is>
      </c>
    </row>
    <row r="65">
      <c r="A65" s="5" t="inlineStr"/>
      <c r="B65" s="5" t="inlineStr"/>
    </row>
    <row r="66">
      <c r="A66" s="5" t="inlineStr">
        <is>
          <t>Kurzfristige Vermögensquote in %</t>
        </is>
      </c>
      <c r="B66" s="5" t="inlineStr">
        <is>
          <t>Current Assets Ratio in %</t>
        </is>
      </c>
      <c r="C66" t="n">
        <v>25.35</v>
      </c>
      <c r="D66" t="n">
        <v>26.04</v>
      </c>
      <c r="E66" t="n">
        <v>28.17</v>
      </c>
      <c r="F66" t="n">
        <v>24.6</v>
      </c>
      <c r="G66" t="n">
        <v>24.26</v>
      </c>
      <c r="H66" t="n">
        <v>25.71</v>
      </c>
      <c r="I66" t="n">
        <v>26.63</v>
      </c>
      <c r="J66" t="n">
        <v>26.31</v>
      </c>
      <c r="K66" t="n">
        <v>30.08</v>
      </c>
      <c r="L66" t="n">
        <v>30.33</v>
      </c>
      <c r="M66" t="n">
        <v>29.21</v>
      </c>
      <c r="N66" t="n">
        <v>50.02</v>
      </c>
      <c r="O66" t="n">
        <v>41.81</v>
      </c>
      <c r="P66" t="n">
        <v>40.97</v>
      </c>
      <c r="Q66" t="n">
        <v>44.76</v>
      </c>
      <c r="R66" t="n">
        <v>62.49</v>
      </c>
      <c r="S66" t="n">
        <v>64.14</v>
      </c>
      <c r="T66" t="n">
        <v>67.55</v>
      </c>
      <c r="U66" t="n">
        <v>59.63</v>
      </c>
      <c r="V66" t="n">
        <v>68.92</v>
      </c>
    </row>
    <row r="67">
      <c r="A67" s="5" t="inlineStr">
        <is>
          <t>Nettogewinn Marge in %</t>
        </is>
      </c>
      <c r="B67" s="5" t="inlineStr">
        <is>
          <t>Net Profit Marge in %</t>
        </is>
      </c>
      <c r="C67" t="n">
        <v>32458.17</v>
      </c>
      <c r="D67" t="n">
        <v>55261.92</v>
      </c>
      <c r="E67" t="n">
        <v>33796.76</v>
      </c>
      <c r="F67" t="n">
        <v>29504.84</v>
      </c>
      <c r="G67" t="n">
        <v>27640.77</v>
      </c>
      <c r="H67" t="n">
        <v>32018.58</v>
      </c>
      <c r="I67" t="n">
        <v>29168.67</v>
      </c>
      <c r="J67" t="n">
        <v>26183.52</v>
      </c>
      <c r="K67" t="n">
        <v>27449.97</v>
      </c>
      <c r="L67" t="n">
        <v>28772.88</v>
      </c>
      <c r="M67" t="n">
        <v>25395.63</v>
      </c>
      <c r="N67" t="n">
        <v>37209.47</v>
      </c>
      <c r="O67" t="n">
        <v>29014.93</v>
      </c>
      <c r="P67" t="n">
        <v>35919.76</v>
      </c>
      <c r="Q67" t="n">
        <v>28487.14</v>
      </c>
      <c r="R67" t="n">
        <v>13937.59</v>
      </c>
      <c r="S67" t="n">
        <v>19301.19</v>
      </c>
      <c r="T67" t="n">
        <v>13101.54</v>
      </c>
      <c r="U67" t="n">
        <v>10563.22</v>
      </c>
      <c r="V67" t="n">
        <v>6897.63</v>
      </c>
    </row>
    <row r="68">
      <c r="A68" s="5" t="inlineStr">
        <is>
          <t>Operative Ergebnis Marge in %</t>
        </is>
      </c>
      <c r="B68" s="5" t="inlineStr">
        <is>
          <t>EBIT Marge in %</t>
        </is>
      </c>
      <c r="C68" t="n">
        <v>50248.12</v>
      </c>
      <c r="D68" t="n">
        <v>73778.69</v>
      </c>
      <c r="E68" t="n">
        <v>49452.82</v>
      </c>
      <c r="F68" t="n">
        <v>44399.54</v>
      </c>
      <c r="G68" t="n">
        <v>42314.19</v>
      </c>
      <c r="H68" t="n">
        <v>49411.76</v>
      </c>
      <c r="I68" t="n">
        <v>45283.13</v>
      </c>
      <c r="J68" t="n">
        <v>40847.46</v>
      </c>
      <c r="K68" t="n">
        <v>41530.02</v>
      </c>
      <c r="L68" t="n">
        <v>42976.27</v>
      </c>
      <c r="M68" t="n">
        <v>37829.69</v>
      </c>
      <c r="N68" t="n">
        <v>53049.59</v>
      </c>
      <c r="O68" t="n">
        <v>39141.79</v>
      </c>
      <c r="P68" t="n">
        <v>40938.68</v>
      </c>
      <c r="Q68" t="n">
        <v>40196.67</v>
      </c>
      <c r="R68" t="n">
        <v>25668.65</v>
      </c>
      <c r="S68" t="n">
        <v>38637.32</v>
      </c>
      <c r="T68" t="n">
        <v>31538.46</v>
      </c>
      <c r="U68" t="n">
        <v>30218.39</v>
      </c>
      <c r="V68" t="n">
        <v>20967.54</v>
      </c>
    </row>
    <row r="69">
      <c r="A69" s="5" t="inlineStr">
        <is>
          <t>Vermögensumsschlag in %</t>
        </is>
      </c>
      <c r="B69" s="5" t="inlineStr">
        <is>
          <t>Asset Turnover in %</t>
        </is>
      </c>
      <c r="C69" t="n">
        <v>0.03</v>
      </c>
      <c r="D69" t="n">
        <v>0.03</v>
      </c>
      <c r="E69" t="n">
        <v>0.03</v>
      </c>
      <c r="F69" t="n">
        <v>0.03</v>
      </c>
      <c r="G69" t="n">
        <v>0.03</v>
      </c>
      <c r="H69" t="n">
        <v>0.03</v>
      </c>
      <c r="I69" t="n">
        <v>0.04</v>
      </c>
      <c r="J69" t="n">
        <v>0.04</v>
      </c>
      <c r="K69" t="n">
        <v>0.03</v>
      </c>
      <c r="L69" t="n">
        <v>0.04</v>
      </c>
      <c r="M69" t="n">
        <v>0.04</v>
      </c>
      <c r="N69" t="n">
        <v>0.06</v>
      </c>
      <c r="O69" t="n">
        <v>0.06</v>
      </c>
      <c r="P69" t="n">
        <v>0.06</v>
      </c>
      <c r="Q69" t="n">
        <v>0.05</v>
      </c>
      <c r="R69" t="n">
        <v>0.07000000000000001</v>
      </c>
      <c r="S69" t="n">
        <v>0.07000000000000001</v>
      </c>
      <c r="T69" t="n">
        <v>0.07000000000000001</v>
      </c>
      <c r="U69" t="n">
        <v>0.06</v>
      </c>
      <c r="V69" t="n">
        <v>0.05</v>
      </c>
    </row>
    <row r="70">
      <c r="A70" s="5" t="inlineStr">
        <is>
          <t>Langfristige Vermögensquote in %</t>
        </is>
      </c>
      <c r="B70" s="5" t="inlineStr">
        <is>
          <t>Non-Current Assets Ratio in %</t>
        </is>
      </c>
      <c r="C70" t="n">
        <v>74.65000000000001</v>
      </c>
      <c r="D70" t="n">
        <v>73.95999999999999</v>
      </c>
      <c r="E70" t="n">
        <v>71.83</v>
      </c>
      <c r="F70" t="n">
        <v>75.40000000000001</v>
      </c>
      <c r="G70" t="n">
        <v>75.73999999999999</v>
      </c>
      <c r="H70" t="n">
        <v>74.29000000000001</v>
      </c>
      <c r="I70" t="n">
        <v>73.37</v>
      </c>
      <c r="J70" t="n">
        <v>73.69</v>
      </c>
      <c r="K70" t="n">
        <v>69.92</v>
      </c>
      <c r="L70" t="n">
        <v>69.67</v>
      </c>
      <c r="M70" t="n">
        <v>70.79000000000001</v>
      </c>
      <c r="N70" t="n">
        <v>49.98</v>
      </c>
      <c r="O70" t="n">
        <v>58.19</v>
      </c>
      <c r="P70" t="n">
        <v>59.03</v>
      </c>
      <c r="Q70" t="n">
        <v>55.24</v>
      </c>
      <c r="R70" t="n">
        <v>37.51</v>
      </c>
      <c r="S70" t="n">
        <v>35.86</v>
      </c>
      <c r="T70" t="n">
        <v>32.45</v>
      </c>
      <c r="U70" t="n">
        <v>40.37</v>
      </c>
      <c r="V70" t="n">
        <v>31.08</v>
      </c>
    </row>
    <row r="71">
      <c r="A71" s="5" t="inlineStr">
        <is>
          <t>Gesamtkapitalrentabilität</t>
        </is>
      </c>
      <c r="B71" s="5" t="inlineStr">
        <is>
          <t>ROA Return on Assets in %</t>
        </is>
      </c>
      <c r="C71" t="n">
        <v>8.68</v>
      </c>
      <c r="D71" t="n">
        <v>15.79</v>
      </c>
      <c r="E71" t="n">
        <v>10.04</v>
      </c>
      <c r="F71" t="n">
        <v>9.19</v>
      </c>
      <c r="G71" t="n">
        <v>9.390000000000001</v>
      </c>
      <c r="H71" t="n">
        <v>10.77</v>
      </c>
      <c r="I71" t="n">
        <v>10.64</v>
      </c>
      <c r="J71" t="n">
        <v>9.699999999999999</v>
      </c>
      <c r="K71" t="n">
        <v>8.949999999999999</v>
      </c>
      <c r="L71" t="n">
        <v>10.31</v>
      </c>
      <c r="M71" t="n">
        <v>9.1</v>
      </c>
      <c r="N71" t="n">
        <v>22.5</v>
      </c>
      <c r="O71" t="n">
        <v>16.38</v>
      </c>
      <c r="P71" t="n">
        <v>20.46</v>
      </c>
      <c r="Q71" t="n">
        <v>15.61</v>
      </c>
      <c r="R71" t="n">
        <v>9.720000000000001</v>
      </c>
      <c r="S71" t="n">
        <v>13.22</v>
      </c>
      <c r="T71" t="n">
        <v>8.869999999999999</v>
      </c>
      <c r="U71" t="n">
        <v>6.18</v>
      </c>
      <c r="V71" t="n">
        <v>3.77</v>
      </c>
    </row>
    <row r="72">
      <c r="A72" s="5" t="inlineStr">
        <is>
          <t>Ertrag des eingesetzten Kapitals</t>
        </is>
      </c>
      <c r="B72" s="5" t="inlineStr">
        <is>
          <t>ROCE Return on Cap. Empl. in %</t>
        </is>
      </c>
      <c r="C72" t="n">
        <v>13.87</v>
      </c>
      <c r="D72" t="n">
        <v>21.82</v>
      </c>
      <c r="E72" t="n">
        <v>15.2</v>
      </c>
      <c r="F72" t="n">
        <v>14.34</v>
      </c>
      <c r="G72" t="n">
        <v>14.95</v>
      </c>
      <c r="H72" t="n">
        <v>17.34</v>
      </c>
      <c r="I72" t="n">
        <v>17.28</v>
      </c>
      <c r="J72" t="n">
        <v>15.83</v>
      </c>
      <c r="K72" t="n">
        <v>14.14</v>
      </c>
      <c r="L72" t="n">
        <v>16.19</v>
      </c>
      <c r="M72" t="n">
        <v>14.34</v>
      </c>
      <c r="N72" t="n">
        <v>35.25</v>
      </c>
      <c r="O72" t="n">
        <v>24.13</v>
      </c>
      <c r="P72" t="n">
        <v>25.53</v>
      </c>
      <c r="Q72" t="n">
        <v>24.02</v>
      </c>
      <c r="R72" t="n">
        <v>19.97</v>
      </c>
      <c r="S72" t="n">
        <v>29.27</v>
      </c>
      <c r="T72" t="n">
        <v>23.3</v>
      </c>
      <c r="U72" t="n">
        <v>18.95</v>
      </c>
      <c r="V72" t="n">
        <v>12.31</v>
      </c>
    </row>
    <row r="73">
      <c r="A73" s="5" t="inlineStr">
        <is>
          <t>Eigenkapital zu Anlagevermögen</t>
        </is>
      </c>
      <c r="B73" s="5" t="inlineStr">
        <is>
          <t>Equity to Fixed Assets in %</t>
        </is>
      </c>
      <c r="C73" t="n">
        <v>27.27</v>
      </c>
      <c r="D73" t="n">
        <v>26.31</v>
      </c>
      <c r="E73" t="n">
        <v>31.47</v>
      </c>
      <c r="F73" t="n">
        <v>38.44</v>
      </c>
      <c r="G73" t="n">
        <v>38.98</v>
      </c>
      <c r="H73" t="n">
        <v>38.26</v>
      </c>
      <c r="I73" t="n">
        <v>42.96</v>
      </c>
      <c r="J73" t="n">
        <v>44.56</v>
      </c>
      <c r="K73" t="n">
        <v>43.02</v>
      </c>
      <c r="L73" t="n">
        <v>50.5</v>
      </c>
      <c r="M73" t="n">
        <v>46.04</v>
      </c>
      <c r="N73" t="n">
        <v>89.08</v>
      </c>
      <c r="O73" t="n">
        <v>89.66</v>
      </c>
      <c r="P73" t="n">
        <v>82.05</v>
      </c>
      <c r="Q73" t="n">
        <v>62.72</v>
      </c>
      <c r="R73" t="n">
        <v>76.43000000000001</v>
      </c>
      <c r="S73" t="n">
        <v>79.01000000000001</v>
      </c>
      <c r="T73" t="n">
        <v>75.34</v>
      </c>
      <c r="U73" t="n">
        <v>59.91</v>
      </c>
      <c r="V73" t="n">
        <v>89.78</v>
      </c>
    </row>
    <row r="74">
      <c r="A74" s="5" t="inlineStr"/>
      <c r="B74" s="5" t="inlineStr"/>
    </row>
    <row r="75">
      <c r="A75" s="5" t="inlineStr">
        <is>
          <t>Operativer Cashflow</t>
        </is>
      </c>
      <c r="B75" s="5" t="inlineStr">
        <is>
          <t>Operating Cashflow in M</t>
        </is>
      </c>
      <c r="C75" t="n">
        <v>22614.78</v>
      </c>
      <c r="D75" t="n">
        <v>24826.32</v>
      </c>
      <c r="E75" t="n">
        <v>25034.1</v>
      </c>
      <c r="F75" t="n">
        <v>21339.9</v>
      </c>
      <c r="G75" t="n">
        <v>21261.3</v>
      </c>
      <c r="H75" t="n">
        <v>23855.1</v>
      </c>
      <c r="I75" t="n">
        <v>18510.3</v>
      </c>
      <c r="J75" t="n">
        <v>16623.9</v>
      </c>
      <c r="K75" t="n">
        <v>18759.2</v>
      </c>
      <c r="L75" t="n">
        <v>16689.4</v>
      </c>
      <c r="M75" t="n">
        <v>15156.7</v>
      </c>
      <c r="N75" t="n">
        <v>18012.5</v>
      </c>
      <c r="O75" t="n">
        <v>24235</v>
      </c>
      <c r="P75" t="n">
        <v>18366.2</v>
      </c>
      <c r="Q75" t="n">
        <v>16951.4</v>
      </c>
      <c r="R75" t="n">
        <v>9680.9</v>
      </c>
      <c r="S75" t="n">
        <v>9942.9</v>
      </c>
      <c r="T75" t="n">
        <v>9720.200000000001</v>
      </c>
      <c r="U75" t="n">
        <v>9746.4</v>
      </c>
      <c r="V75" t="inlineStr">
        <is>
          <t>-</t>
        </is>
      </c>
    </row>
    <row r="76">
      <c r="A76" s="5" t="inlineStr">
        <is>
          <t>Aktienrückkauf</t>
        </is>
      </c>
      <c r="B76" s="5" t="inlineStr">
        <is>
          <t>Share Buyback in M</t>
        </is>
      </c>
      <c r="C76" t="n">
        <v>0</v>
      </c>
      <c r="D76" t="n">
        <v>121</v>
      </c>
      <c r="E76" t="n">
        <v>0</v>
      </c>
      <c r="F76" t="n">
        <v>0</v>
      </c>
      <c r="G76" t="n">
        <v>0</v>
      </c>
      <c r="H76" t="n">
        <v>0</v>
      </c>
      <c r="I76" t="n">
        <v>0</v>
      </c>
      <c r="J76" t="n">
        <v>0</v>
      </c>
      <c r="K76" t="n">
        <v>0</v>
      </c>
      <c r="L76" t="n">
        <v>0</v>
      </c>
      <c r="M76" t="n">
        <v>0</v>
      </c>
      <c r="N76" t="n">
        <v>0</v>
      </c>
      <c r="O76" t="n">
        <v>0</v>
      </c>
      <c r="P76" t="n">
        <v>0</v>
      </c>
      <c r="Q76" t="n">
        <v>0</v>
      </c>
      <c r="R76" t="n">
        <v>0</v>
      </c>
      <c r="S76" t="n">
        <v>0</v>
      </c>
      <c r="T76" t="n">
        <v>0</v>
      </c>
      <c r="U76" t="n">
        <v>0</v>
      </c>
      <c r="V76" t="n">
        <v>0</v>
      </c>
    </row>
    <row r="77">
      <c r="A77" s="5" t="inlineStr">
        <is>
          <t>Umsatzwachstum 1J in %</t>
        </is>
      </c>
      <c r="B77" s="5" t="inlineStr">
        <is>
          <t>Revenue Growth 1Y in %</t>
        </is>
      </c>
      <c r="C77" t="n">
        <v>2</v>
      </c>
      <c r="D77" t="n">
        <v>-5.14</v>
      </c>
      <c r="E77" t="n">
        <v>1.94</v>
      </c>
      <c r="F77" t="n">
        <v>-1.07</v>
      </c>
      <c r="G77" t="n">
        <v>9.970000000000001</v>
      </c>
      <c r="H77" t="n">
        <v>-2.71</v>
      </c>
      <c r="I77" t="n">
        <v>-2.98</v>
      </c>
      <c r="J77" t="n">
        <v>10.46</v>
      </c>
      <c r="K77" t="n">
        <v>5.02</v>
      </c>
      <c r="L77" t="n">
        <v>11.15</v>
      </c>
      <c r="M77" t="n">
        <v>-1.78</v>
      </c>
      <c r="N77" t="n">
        <v>0.82</v>
      </c>
      <c r="O77" t="n">
        <v>1.44</v>
      </c>
      <c r="P77" t="n">
        <v>-0.08</v>
      </c>
      <c r="Q77" t="n">
        <v>-1.78</v>
      </c>
      <c r="R77" t="n">
        <v>-5.94</v>
      </c>
      <c r="S77" t="n">
        <v>-11.94</v>
      </c>
      <c r="T77" t="n">
        <v>-6.61</v>
      </c>
      <c r="U77" t="n">
        <v>8.609999999999999</v>
      </c>
      <c r="V77" t="n">
        <v>16.51</v>
      </c>
    </row>
    <row r="78">
      <c r="A78" s="5" t="inlineStr">
        <is>
          <t>Umsatzwachstum 3J in %</t>
        </is>
      </c>
      <c r="B78" s="5" t="inlineStr">
        <is>
          <t>Revenue Growth 3Y in %</t>
        </is>
      </c>
      <c r="C78" t="n">
        <v>-0.4</v>
      </c>
      <c r="D78" t="n">
        <v>-1.42</v>
      </c>
      <c r="E78" t="n">
        <v>3.61</v>
      </c>
      <c r="F78" t="n">
        <v>2.06</v>
      </c>
      <c r="G78" t="n">
        <v>1.43</v>
      </c>
      <c r="H78" t="n">
        <v>1.59</v>
      </c>
      <c r="I78" t="n">
        <v>4.17</v>
      </c>
      <c r="J78" t="n">
        <v>8.880000000000001</v>
      </c>
      <c r="K78" t="n">
        <v>4.8</v>
      </c>
      <c r="L78" t="n">
        <v>3.4</v>
      </c>
      <c r="M78" t="n">
        <v>0.16</v>
      </c>
      <c r="N78" t="n">
        <v>0.73</v>
      </c>
      <c r="O78" t="n">
        <v>-0.14</v>
      </c>
      <c r="P78" t="n">
        <v>-2.6</v>
      </c>
      <c r="Q78" t="n">
        <v>-6.55</v>
      </c>
      <c r="R78" t="n">
        <v>-8.16</v>
      </c>
      <c r="S78" t="n">
        <v>-3.31</v>
      </c>
      <c r="T78" t="n">
        <v>6.17</v>
      </c>
      <c r="U78" t="inlineStr">
        <is>
          <t>-</t>
        </is>
      </c>
      <c r="V78" t="inlineStr">
        <is>
          <t>-</t>
        </is>
      </c>
    </row>
    <row r="79">
      <c r="A79" s="5" t="inlineStr">
        <is>
          <t>Umsatzwachstum 5J in %</t>
        </is>
      </c>
      <c r="B79" s="5" t="inlineStr">
        <is>
          <t>Revenue Growth 5Y in %</t>
        </is>
      </c>
      <c r="C79" t="n">
        <v>1.54</v>
      </c>
      <c r="D79" t="n">
        <v>0.6</v>
      </c>
      <c r="E79" t="n">
        <v>1.03</v>
      </c>
      <c r="F79" t="n">
        <v>2.73</v>
      </c>
      <c r="G79" t="n">
        <v>3.95</v>
      </c>
      <c r="H79" t="n">
        <v>4.19</v>
      </c>
      <c r="I79" t="n">
        <v>4.37</v>
      </c>
      <c r="J79" t="n">
        <v>5.13</v>
      </c>
      <c r="K79" t="n">
        <v>3.33</v>
      </c>
      <c r="L79" t="n">
        <v>2.31</v>
      </c>
      <c r="M79" t="n">
        <v>-0.28</v>
      </c>
      <c r="N79" t="n">
        <v>-1.11</v>
      </c>
      <c r="O79" t="n">
        <v>-3.66</v>
      </c>
      <c r="P79" t="n">
        <v>-5.27</v>
      </c>
      <c r="Q79" t="n">
        <v>-3.53</v>
      </c>
      <c r="R79" t="n">
        <v>0.13</v>
      </c>
      <c r="S79" t="inlineStr">
        <is>
          <t>-</t>
        </is>
      </c>
      <c r="T79" t="inlineStr">
        <is>
          <t>-</t>
        </is>
      </c>
      <c r="U79" t="inlineStr">
        <is>
          <t>-</t>
        </is>
      </c>
      <c r="V79" t="inlineStr">
        <is>
          <t>-</t>
        </is>
      </c>
    </row>
    <row r="80">
      <c r="A80" s="5" t="inlineStr">
        <is>
          <t>Umsatzwachstum 10J in %</t>
        </is>
      </c>
      <c r="B80" s="5" t="inlineStr">
        <is>
          <t>Revenue Growth 10Y in %</t>
        </is>
      </c>
      <c r="C80" t="n">
        <v>2.86</v>
      </c>
      <c r="D80" t="n">
        <v>2.49</v>
      </c>
      <c r="E80" t="n">
        <v>3.08</v>
      </c>
      <c r="F80" t="n">
        <v>3.03</v>
      </c>
      <c r="G80" t="n">
        <v>3.13</v>
      </c>
      <c r="H80" t="n">
        <v>1.96</v>
      </c>
      <c r="I80" t="n">
        <v>1.63</v>
      </c>
      <c r="J80" t="n">
        <v>0.74</v>
      </c>
      <c r="K80" t="n">
        <v>-0.97</v>
      </c>
      <c r="L80" t="n">
        <v>-0.61</v>
      </c>
      <c r="M80" t="n">
        <v>-0.07000000000000001</v>
      </c>
      <c r="N80" t="inlineStr">
        <is>
          <t>-</t>
        </is>
      </c>
      <c r="O80" t="inlineStr">
        <is>
          <t>-</t>
        </is>
      </c>
      <c r="P80" t="inlineStr">
        <is>
          <t>-</t>
        </is>
      </c>
      <c r="Q80" t="inlineStr">
        <is>
          <t>-</t>
        </is>
      </c>
      <c r="R80" t="inlineStr">
        <is>
          <t>-</t>
        </is>
      </c>
      <c r="S80" t="inlineStr">
        <is>
          <t>-</t>
        </is>
      </c>
      <c r="T80" t="inlineStr">
        <is>
          <t>-</t>
        </is>
      </c>
      <c r="U80" t="inlineStr">
        <is>
          <t>-</t>
        </is>
      </c>
      <c r="V80" t="inlineStr">
        <is>
          <t>-</t>
        </is>
      </c>
    </row>
    <row r="81">
      <c r="A81" s="5" t="inlineStr">
        <is>
          <t>Gewinnwachstum 1J in %</t>
        </is>
      </c>
      <c r="B81" s="5" t="inlineStr">
        <is>
          <t>Earnings Growth 1Y in %</t>
        </is>
      </c>
      <c r="C81" t="n">
        <v>-40.09</v>
      </c>
      <c r="D81" t="n">
        <v>55.11</v>
      </c>
      <c r="E81" t="n">
        <v>16.76</v>
      </c>
      <c r="F81" t="n">
        <v>5.6</v>
      </c>
      <c r="G81" t="n">
        <v>-5.07</v>
      </c>
      <c r="H81" t="n">
        <v>6.79</v>
      </c>
      <c r="I81" t="n">
        <v>8.08</v>
      </c>
      <c r="J81" t="n">
        <v>5.36</v>
      </c>
      <c r="K81" t="n">
        <v>0.19</v>
      </c>
      <c r="L81" t="n">
        <v>25.93</v>
      </c>
      <c r="M81" t="n">
        <v>-32.96</v>
      </c>
      <c r="N81" t="n">
        <v>29.3</v>
      </c>
      <c r="O81" t="n">
        <v>-18.06</v>
      </c>
      <c r="P81" t="n">
        <v>26</v>
      </c>
      <c r="Q81" t="n">
        <v>100.75</v>
      </c>
      <c r="R81" t="n">
        <v>-32.08</v>
      </c>
      <c r="S81" t="n">
        <v>29.73</v>
      </c>
      <c r="T81" t="n">
        <v>15.83</v>
      </c>
      <c r="U81" t="n">
        <v>66.33</v>
      </c>
      <c r="V81" t="n">
        <v>-60.12</v>
      </c>
    </row>
    <row r="82">
      <c r="A82" s="5" t="inlineStr">
        <is>
          <t>Gewinnwachstum 3J in %</t>
        </is>
      </c>
      <c r="B82" s="5" t="inlineStr">
        <is>
          <t>Earnings Growth 3Y in %</t>
        </is>
      </c>
      <c r="C82" t="n">
        <v>10.59</v>
      </c>
      <c r="D82" t="n">
        <v>25.82</v>
      </c>
      <c r="E82" t="n">
        <v>5.76</v>
      </c>
      <c r="F82" t="n">
        <v>2.44</v>
      </c>
      <c r="G82" t="n">
        <v>3.27</v>
      </c>
      <c r="H82" t="n">
        <v>6.74</v>
      </c>
      <c r="I82" t="n">
        <v>4.54</v>
      </c>
      <c r="J82" t="n">
        <v>10.49</v>
      </c>
      <c r="K82" t="n">
        <v>-2.28</v>
      </c>
      <c r="L82" t="n">
        <v>7.42</v>
      </c>
      <c r="M82" t="n">
        <v>-7.24</v>
      </c>
      <c r="N82" t="n">
        <v>12.41</v>
      </c>
      <c r="O82" t="n">
        <v>36.23</v>
      </c>
      <c r="P82" t="n">
        <v>31.56</v>
      </c>
      <c r="Q82" t="n">
        <v>32.8</v>
      </c>
      <c r="R82" t="n">
        <v>4.49</v>
      </c>
      <c r="S82" t="n">
        <v>37.3</v>
      </c>
      <c r="T82" t="n">
        <v>7.35</v>
      </c>
      <c r="U82" t="inlineStr">
        <is>
          <t>-</t>
        </is>
      </c>
      <c r="V82" t="inlineStr">
        <is>
          <t>-</t>
        </is>
      </c>
    </row>
    <row r="83">
      <c r="A83" s="5" t="inlineStr">
        <is>
          <t>Gewinnwachstum 5J in %</t>
        </is>
      </c>
      <c r="B83" s="5" t="inlineStr">
        <is>
          <t>Earnings Growth 5Y in %</t>
        </is>
      </c>
      <c r="C83" t="n">
        <v>6.46</v>
      </c>
      <c r="D83" t="n">
        <v>15.84</v>
      </c>
      <c r="E83" t="n">
        <v>6.43</v>
      </c>
      <c r="F83" t="n">
        <v>4.15</v>
      </c>
      <c r="G83" t="n">
        <v>3.07</v>
      </c>
      <c r="H83" t="n">
        <v>9.27</v>
      </c>
      <c r="I83" t="n">
        <v>1.32</v>
      </c>
      <c r="J83" t="n">
        <v>5.56</v>
      </c>
      <c r="K83" t="n">
        <v>0.88</v>
      </c>
      <c r="L83" t="n">
        <v>6.04</v>
      </c>
      <c r="M83" t="n">
        <v>21.01</v>
      </c>
      <c r="N83" t="n">
        <v>21.18</v>
      </c>
      <c r="O83" t="n">
        <v>21.27</v>
      </c>
      <c r="P83" t="n">
        <v>28.05</v>
      </c>
      <c r="Q83" t="n">
        <v>36.11</v>
      </c>
      <c r="R83" t="n">
        <v>3.94</v>
      </c>
      <c r="S83" t="inlineStr">
        <is>
          <t>-</t>
        </is>
      </c>
      <c r="T83" t="inlineStr">
        <is>
          <t>-</t>
        </is>
      </c>
      <c r="U83" t="inlineStr">
        <is>
          <t>-</t>
        </is>
      </c>
      <c r="V83" t="inlineStr">
        <is>
          <t>-</t>
        </is>
      </c>
    </row>
    <row r="84">
      <c r="A84" s="5" t="inlineStr">
        <is>
          <t>Gewinnwachstum 10J in %</t>
        </is>
      </c>
      <c r="B84" s="5" t="inlineStr">
        <is>
          <t>Earnings Growth 10Y in %</t>
        </is>
      </c>
      <c r="C84" t="n">
        <v>7.87</v>
      </c>
      <c r="D84" t="n">
        <v>8.58</v>
      </c>
      <c r="E84" t="n">
        <v>6</v>
      </c>
      <c r="F84" t="n">
        <v>2.52</v>
      </c>
      <c r="G84" t="n">
        <v>4.56</v>
      </c>
      <c r="H84" t="n">
        <v>15.14</v>
      </c>
      <c r="I84" t="n">
        <v>11.25</v>
      </c>
      <c r="J84" t="n">
        <v>13.42</v>
      </c>
      <c r="K84" t="n">
        <v>14.46</v>
      </c>
      <c r="L84" t="n">
        <v>21.08</v>
      </c>
      <c r="M84" t="n">
        <v>12.47</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PEG Ratio</t>
        </is>
      </c>
      <c r="B85" s="5" t="inlineStr">
        <is>
          <t>KGW Kurs/Gewinn/Wachstum</t>
        </is>
      </c>
      <c r="C85" t="n">
        <v>3.7</v>
      </c>
      <c r="D85" t="n">
        <v>0.85</v>
      </c>
      <c r="E85" t="n">
        <v>3.34</v>
      </c>
      <c r="F85" t="n">
        <v>5.04</v>
      </c>
      <c r="G85" t="n">
        <v>7.46</v>
      </c>
      <c r="H85" t="n">
        <v>2</v>
      </c>
      <c r="I85" t="n">
        <v>13.11</v>
      </c>
      <c r="J85" t="n">
        <v>3.29</v>
      </c>
      <c r="K85" t="n">
        <v>19.55</v>
      </c>
      <c r="L85" t="n">
        <v>2.55</v>
      </c>
      <c r="M85" t="n">
        <v>0.88</v>
      </c>
      <c r="N85" t="n">
        <v>0.47</v>
      </c>
      <c r="O85" t="n">
        <v>0.83</v>
      </c>
      <c r="P85" t="n">
        <v>0.46</v>
      </c>
      <c r="Q85" t="n">
        <v>0.4</v>
      </c>
      <c r="R85" t="n">
        <v>6.7</v>
      </c>
      <c r="S85" t="inlineStr">
        <is>
          <t>-</t>
        </is>
      </c>
      <c r="T85" t="inlineStr">
        <is>
          <t>-</t>
        </is>
      </c>
      <c r="U85" t="inlineStr">
        <is>
          <t>-</t>
        </is>
      </c>
      <c r="V85" t="inlineStr">
        <is>
          <t>-</t>
        </is>
      </c>
    </row>
    <row r="86">
      <c r="A86" s="5" t="inlineStr">
        <is>
          <t>EBIT-Wachstum 1J in %</t>
        </is>
      </c>
      <c r="B86" s="5" t="inlineStr">
        <is>
          <t>EBIT Growth 1Y in %</t>
        </is>
      </c>
      <c r="C86" t="n">
        <v>-30.53</v>
      </c>
      <c r="D86" t="n">
        <v>41.53</v>
      </c>
      <c r="E86" t="n">
        <v>13.54</v>
      </c>
      <c r="F86" t="n">
        <v>3.81</v>
      </c>
      <c r="G86" t="n">
        <v>-5.83</v>
      </c>
      <c r="H86" t="n">
        <v>6.16</v>
      </c>
      <c r="I86" t="n">
        <v>7.55</v>
      </c>
      <c r="J86" t="n">
        <v>8.640000000000001</v>
      </c>
      <c r="K86" t="n">
        <v>1.48</v>
      </c>
      <c r="L86" t="n">
        <v>26.27</v>
      </c>
      <c r="M86" t="n">
        <v>-29.96</v>
      </c>
      <c r="N86" t="n">
        <v>36.64</v>
      </c>
      <c r="O86" t="n">
        <v>-3.01</v>
      </c>
      <c r="P86" t="n">
        <v>1.77</v>
      </c>
      <c r="Q86" t="n">
        <v>53.81</v>
      </c>
      <c r="R86" t="n">
        <v>-37.51</v>
      </c>
      <c r="S86" t="n">
        <v>7.88</v>
      </c>
      <c r="T86" t="n">
        <v>-2.53</v>
      </c>
      <c r="U86" t="n">
        <v>56.53</v>
      </c>
      <c r="V86" t="n">
        <v>-22.69</v>
      </c>
    </row>
    <row r="87">
      <c r="A87" s="5" t="inlineStr">
        <is>
          <t>EBIT-Wachstum 3J in %</t>
        </is>
      </c>
      <c r="B87" s="5" t="inlineStr">
        <is>
          <t>EBIT Growth 3Y in %</t>
        </is>
      </c>
      <c r="C87" t="n">
        <v>8.18</v>
      </c>
      <c r="D87" t="n">
        <v>19.63</v>
      </c>
      <c r="E87" t="n">
        <v>3.84</v>
      </c>
      <c r="F87" t="n">
        <v>1.38</v>
      </c>
      <c r="G87" t="n">
        <v>2.63</v>
      </c>
      <c r="H87" t="n">
        <v>7.45</v>
      </c>
      <c r="I87" t="n">
        <v>5.89</v>
      </c>
      <c r="J87" t="n">
        <v>12.13</v>
      </c>
      <c r="K87" t="n">
        <v>-0.74</v>
      </c>
      <c r="L87" t="n">
        <v>10.98</v>
      </c>
      <c r="M87" t="n">
        <v>1.22</v>
      </c>
      <c r="N87" t="n">
        <v>11.8</v>
      </c>
      <c r="O87" t="n">
        <v>17.52</v>
      </c>
      <c r="P87" t="n">
        <v>6.02</v>
      </c>
      <c r="Q87" t="n">
        <v>8.06</v>
      </c>
      <c r="R87" t="n">
        <v>-10.72</v>
      </c>
      <c r="S87" t="n">
        <v>20.63</v>
      </c>
      <c r="T87" t="n">
        <v>10.44</v>
      </c>
      <c r="U87" t="inlineStr">
        <is>
          <t>-</t>
        </is>
      </c>
      <c r="V87" t="inlineStr">
        <is>
          <t>-</t>
        </is>
      </c>
    </row>
    <row r="88">
      <c r="A88" s="5" t="inlineStr">
        <is>
          <t>EBIT-Wachstum 5J in %</t>
        </is>
      </c>
      <c r="B88" s="5" t="inlineStr">
        <is>
          <t>EBIT Growth 5Y in %</t>
        </is>
      </c>
      <c r="C88" t="n">
        <v>4.5</v>
      </c>
      <c r="D88" t="n">
        <v>11.84</v>
      </c>
      <c r="E88" t="n">
        <v>5.05</v>
      </c>
      <c r="F88" t="n">
        <v>4.07</v>
      </c>
      <c r="G88" t="n">
        <v>3.6</v>
      </c>
      <c r="H88" t="n">
        <v>10.02</v>
      </c>
      <c r="I88" t="n">
        <v>2.8</v>
      </c>
      <c r="J88" t="n">
        <v>8.609999999999999</v>
      </c>
      <c r="K88" t="n">
        <v>6.28</v>
      </c>
      <c r="L88" t="n">
        <v>6.34</v>
      </c>
      <c r="M88" t="n">
        <v>11.85</v>
      </c>
      <c r="N88" t="n">
        <v>10.34</v>
      </c>
      <c r="O88" t="n">
        <v>4.59</v>
      </c>
      <c r="P88" t="n">
        <v>4.68</v>
      </c>
      <c r="Q88" t="n">
        <v>15.64</v>
      </c>
      <c r="R88" t="n">
        <v>0.34</v>
      </c>
      <c r="S88" t="inlineStr">
        <is>
          <t>-</t>
        </is>
      </c>
      <c r="T88" t="inlineStr">
        <is>
          <t>-</t>
        </is>
      </c>
      <c r="U88" t="inlineStr">
        <is>
          <t>-</t>
        </is>
      </c>
      <c r="V88" t="inlineStr">
        <is>
          <t>-</t>
        </is>
      </c>
    </row>
    <row r="89">
      <c r="A89" s="5" t="inlineStr">
        <is>
          <t>EBIT-Wachstum 10J in %</t>
        </is>
      </c>
      <c r="B89" s="5" t="inlineStr">
        <is>
          <t>EBIT Growth 10Y in %</t>
        </is>
      </c>
      <c r="C89" t="n">
        <v>7.26</v>
      </c>
      <c r="D89" t="n">
        <v>7.32</v>
      </c>
      <c r="E89" t="n">
        <v>6.83</v>
      </c>
      <c r="F89" t="n">
        <v>5.17</v>
      </c>
      <c r="G89" t="n">
        <v>4.97</v>
      </c>
      <c r="H89" t="n">
        <v>10.94</v>
      </c>
      <c r="I89" t="n">
        <v>6.57</v>
      </c>
      <c r="J89" t="n">
        <v>6.6</v>
      </c>
      <c r="K89" t="n">
        <v>5.48</v>
      </c>
      <c r="L89" t="n">
        <v>10.99</v>
      </c>
      <c r="M89" t="n">
        <v>6.09</v>
      </c>
      <c r="N89" t="inlineStr">
        <is>
          <t>-</t>
        </is>
      </c>
      <c r="O89" t="inlineStr">
        <is>
          <t>-</t>
        </is>
      </c>
      <c r="P89" t="inlineStr">
        <is>
          <t>-</t>
        </is>
      </c>
      <c r="Q89" t="inlineStr">
        <is>
          <t>-</t>
        </is>
      </c>
      <c r="R89" t="inlineStr">
        <is>
          <t>-</t>
        </is>
      </c>
      <c r="S89" t="inlineStr">
        <is>
          <t>-</t>
        </is>
      </c>
      <c r="T89" t="inlineStr">
        <is>
          <t>-</t>
        </is>
      </c>
      <c r="U89" t="inlineStr">
        <is>
          <t>-</t>
        </is>
      </c>
      <c r="V89" t="inlineStr">
        <is>
          <t>-</t>
        </is>
      </c>
    </row>
    <row r="90">
      <c r="A90" s="5" t="inlineStr">
        <is>
          <t>Op.Cashflow Wachstum 1J in %</t>
        </is>
      </c>
      <c r="B90" s="5" t="inlineStr">
        <is>
          <t>Op.Cashflow Wachstum 1Y in %</t>
        </is>
      </c>
      <c r="C90" t="n">
        <v>-8.91</v>
      </c>
      <c r="D90" t="n">
        <v>9.26</v>
      </c>
      <c r="E90" t="n">
        <v>17.31</v>
      </c>
      <c r="F90" t="n">
        <v>0.37</v>
      </c>
      <c r="G90" t="n">
        <v>-10.87</v>
      </c>
      <c r="H90" t="n">
        <v>28.87</v>
      </c>
      <c r="I90" t="n">
        <v>11.35</v>
      </c>
      <c r="J90" t="n">
        <v>-11.38</v>
      </c>
      <c r="K90" t="n">
        <v>12.4</v>
      </c>
      <c r="L90" t="n">
        <v>10.11</v>
      </c>
      <c r="M90" t="n">
        <v>-15.85</v>
      </c>
      <c r="N90" t="n">
        <v>-25.68</v>
      </c>
      <c r="O90" t="n">
        <v>31.95</v>
      </c>
      <c r="P90" t="n">
        <v>8.35</v>
      </c>
      <c r="Q90" t="n">
        <v>75.09999999999999</v>
      </c>
      <c r="R90" t="n">
        <v>-2.64</v>
      </c>
      <c r="S90" t="n">
        <v>2.29</v>
      </c>
      <c r="T90" t="n">
        <v>-0.27</v>
      </c>
      <c r="U90" t="inlineStr">
        <is>
          <t>-</t>
        </is>
      </c>
      <c r="V90" t="inlineStr">
        <is>
          <t>-</t>
        </is>
      </c>
    </row>
    <row r="91">
      <c r="A91" s="5" t="inlineStr">
        <is>
          <t>Op.Cashflow Wachstum 3J in %</t>
        </is>
      </c>
      <c r="B91" s="5" t="inlineStr">
        <is>
          <t>Op.Cashflow Wachstum 3Y in %</t>
        </is>
      </c>
      <c r="C91" t="n">
        <v>5.89</v>
      </c>
      <c r="D91" t="n">
        <v>8.98</v>
      </c>
      <c r="E91" t="n">
        <v>2.27</v>
      </c>
      <c r="F91" t="n">
        <v>6.12</v>
      </c>
      <c r="G91" t="n">
        <v>9.779999999999999</v>
      </c>
      <c r="H91" t="n">
        <v>9.609999999999999</v>
      </c>
      <c r="I91" t="n">
        <v>4.12</v>
      </c>
      <c r="J91" t="n">
        <v>3.71</v>
      </c>
      <c r="K91" t="n">
        <v>2.22</v>
      </c>
      <c r="L91" t="n">
        <v>-10.47</v>
      </c>
      <c r="M91" t="n">
        <v>-3.19</v>
      </c>
      <c r="N91" t="n">
        <v>4.87</v>
      </c>
      <c r="O91" t="n">
        <v>38.47</v>
      </c>
      <c r="P91" t="n">
        <v>26.94</v>
      </c>
      <c r="Q91" t="n">
        <v>24.92</v>
      </c>
      <c r="R91" t="n">
        <v>-0.21</v>
      </c>
      <c r="S91" t="inlineStr">
        <is>
          <t>-</t>
        </is>
      </c>
      <c r="T91" t="inlineStr">
        <is>
          <t>-</t>
        </is>
      </c>
      <c r="U91" t="inlineStr">
        <is>
          <t>-</t>
        </is>
      </c>
      <c r="V91" t="inlineStr">
        <is>
          <t>-</t>
        </is>
      </c>
    </row>
    <row r="92">
      <c r="A92" s="5" t="inlineStr">
        <is>
          <t>Op.Cashflow Wachstum 5J in %</t>
        </is>
      </c>
      <c r="B92" s="5" t="inlineStr">
        <is>
          <t>Op.Cashflow Wachstum 5Y in %</t>
        </is>
      </c>
      <c r="C92" t="n">
        <v>1.43</v>
      </c>
      <c r="D92" t="n">
        <v>8.99</v>
      </c>
      <c r="E92" t="n">
        <v>9.41</v>
      </c>
      <c r="F92" t="n">
        <v>3.67</v>
      </c>
      <c r="G92" t="n">
        <v>6.07</v>
      </c>
      <c r="H92" t="n">
        <v>10.27</v>
      </c>
      <c r="I92" t="n">
        <v>1.33</v>
      </c>
      <c r="J92" t="n">
        <v>-6.08</v>
      </c>
      <c r="K92" t="n">
        <v>2.59</v>
      </c>
      <c r="L92" t="n">
        <v>1.78</v>
      </c>
      <c r="M92" t="n">
        <v>14.77</v>
      </c>
      <c r="N92" t="n">
        <v>17.42</v>
      </c>
      <c r="O92" t="n">
        <v>23.01</v>
      </c>
      <c r="P92" t="n">
        <v>16.57</v>
      </c>
      <c r="Q92" t="inlineStr">
        <is>
          <t>-</t>
        </is>
      </c>
      <c r="R92" t="inlineStr">
        <is>
          <t>-</t>
        </is>
      </c>
      <c r="S92" t="inlineStr">
        <is>
          <t>-</t>
        </is>
      </c>
      <c r="T92" t="inlineStr">
        <is>
          <t>-</t>
        </is>
      </c>
      <c r="U92" t="inlineStr">
        <is>
          <t>-</t>
        </is>
      </c>
      <c r="V92" t="inlineStr">
        <is>
          <t>-</t>
        </is>
      </c>
    </row>
    <row r="93">
      <c r="A93" s="5" t="inlineStr">
        <is>
          <t>Op.Cashflow Wachstum 10J in %</t>
        </is>
      </c>
      <c r="B93" s="5" t="inlineStr">
        <is>
          <t>Op.Cashflow Wachstum 10Y in %</t>
        </is>
      </c>
      <c r="C93" t="n">
        <v>5.85</v>
      </c>
      <c r="D93" t="n">
        <v>5.16</v>
      </c>
      <c r="E93" t="n">
        <v>1.66</v>
      </c>
      <c r="F93" t="n">
        <v>3.13</v>
      </c>
      <c r="G93" t="n">
        <v>3.92</v>
      </c>
      <c r="H93" t="n">
        <v>12.52</v>
      </c>
      <c r="I93" t="n">
        <v>9.369999999999999</v>
      </c>
      <c r="J93" t="n">
        <v>8.460000000000001</v>
      </c>
      <c r="K93" t="n">
        <v>9.58</v>
      </c>
      <c r="L93" t="inlineStr">
        <is>
          <t>-</t>
        </is>
      </c>
      <c r="M93" t="inlineStr">
        <is>
          <t>-</t>
        </is>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Verschuldungsgrad in %</t>
        </is>
      </c>
      <c r="B94" s="5" t="inlineStr">
        <is>
          <t>Finance Gearing in %</t>
        </is>
      </c>
      <c r="C94" t="n">
        <v>391.25</v>
      </c>
      <c r="D94" t="n">
        <v>242.93</v>
      </c>
      <c r="E94" t="n">
        <v>172.27</v>
      </c>
      <c r="F94" t="n">
        <v>119.35</v>
      </c>
      <c r="G94" t="n">
        <v>109.07</v>
      </c>
      <c r="H94" t="n">
        <v>107.93</v>
      </c>
      <c r="I94" t="n">
        <v>96.12</v>
      </c>
      <c r="J94" t="n">
        <v>100.22</v>
      </c>
      <c r="K94" t="n">
        <v>106.98</v>
      </c>
      <c r="L94" t="n">
        <v>90.27</v>
      </c>
      <c r="M94" t="n">
        <v>110.67</v>
      </c>
      <c r="N94" t="n">
        <v>124.59</v>
      </c>
      <c r="O94" t="n">
        <v>91.68000000000001</v>
      </c>
      <c r="P94" t="n">
        <v>106.48</v>
      </c>
      <c r="Q94" t="n">
        <v>188.63</v>
      </c>
      <c r="R94" t="n">
        <v>248.84</v>
      </c>
      <c r="S94" t="n">
        <v>252.94</v>
      </c>
      <c r="T94" t="n">
        <v>309</v>
      </c>
      <c r="U94" t="n">
        <v>313.44</v>
      </c>
      <c r="V94" t="n">
        <v>258.38</v>
      </c>
      <c r="W94" t="inlineStr">
        <is>
          <t>-</t>
        </is>
      </c>
    </row>
  </sheetData>
  <pageMargins bottom="1" footer="0.5" header="0.5" left="0.75" right="0.75" top="1"/>
</worksheet>
</file>

<file path=xl/worksheets/sheet99.xml><?xml version="1.0" encoding="utf-8"?>
<worksheet xmlns="http://schemas.openxmlformats.org/spreadsheetml/2006/main">
  <sheetPr>
    <outlinePr summaryBelow="1" summaryRight="1"/>
    <pageSetUpPr/>
  </sheetPr>
  <dimension ref="A1:N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2"/>
    <col customWidth="1" max="13" min="13" width="10"/>
    <col customWidth="1" max="14" min="14" width="9"/>
  </cols>
  <sheetData>
    <row r="1">
      <c r="A1" s="1" t="inlineStr">
        <is>
          <t xml:space="preserve">UNITED UTILITIES </t>
        </is>
      </c>
      <c r="B1" s="2" t="inlineStr">
        <is>
          <t>WKN: A0Q4EC  ISIN: GB00B39J2M42  US-Symbol:UUGWF  Typ: Aktie</t>
        </is>
      </c>
      <c r="C1" s="2" t="inlineStr"/>
      <c r="D1" s="2" t="inlineStr"/>
      <c r="E1" s="2" t="inlineStr"/>
      <c r="F1" s="2">
        <f>HYPERLINK("ftse_100-index__Stock_Data_EUR.xlsx#INDEX!A1", "Back to INDEX")</f>
        <v/>
      </c>
      <c r="G1" s="2" t="inlineStr"/>
      <c r="H1" s="2" t="inlineStr"/>
      <c r="I1" s="2" t="inlineStr"/>
      <c r="J1" s="2" t="inlineStr"/>
      <c r="K1" s="2" t="inlineStr"/>
      <c r="L1" s="2" t="inlineStr"/>
      <c r="M1" s="2" t="inlineStr"/>
      <c r="N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+44-1925-237-000</t>
        </is>
      </c>
      <c r="G4" t="inlineStr">
        <is>
          <t>03.02.2020</t>
        </is>
      </c>
      <c r="H4" t="inlineStr">
        <is>
          <t>Dividend Payout</t>
        </is>
      </c>
      <c r="J4" t="inlineStr">
        <is>
          <t>Lazard Asset Management LLC</t>
        </is>
      </c>
      <c r="L4" t="inlineStr">
        <is>
          <t>8,03%</t>
        </is>
      </c>
    </row>
    <row r="5">
      <c r="A5" s="5" t="inlineStr">
        <is>
          <t>Ticker</t>
        </is>
      </c>
      <c r="B5" t="inlineStr">
        <is>
          <t>UUEC</t>
        </is>
      </c>
      <c r="C5" s="5" t="inlineStr">
        <is>
          <t>Fax</t>
        </is>
      </c>
      <c r="D5" s="5" t="inlineStr"/>
      <c r="E5" t="inlineStr">
        <is>
          <t>+44-1925-237-066</t>
        </is>
      </c>
      <c r="G5" t="inlineStr">
        <is>
          <t>19.06.2020</t>
        </is>
      </c>
      <c r="H5" t="inlineStr">
        <is>
          <t>Publication Of Annual Report (Estimated)</t>
        </is>
      </c>
      <c r="J5" t="inlineStr">
        <is>
          <t>BlackRock Inc</t>
        </is>
      </c>
      <c r="L5" t="inlineStr">
        <is>
          <t>5,13%</t>
        </is>
      </c>
    </row>
    <row r="6">
      <c r="A6" s="5" t="inlineStr">
        <is>
          <t>Gelistet Seit / Listed Since</t>
        </is>
      </c>
      <c r="B6" t="inlineStr">
        <is>
          <t>-</t>
        </is>
      </c>
      <c r="C6" s="5" t="inlineStr">
        <is>
          <t>Internet</t>
        </is>
      </c>
      <c r="D6" s="5" t="inlineStr"/>
      <c r="E6" t="inlineStr">
        <is>
          <t>http://www.unitedutilities.com</t>
        </is>
      </c>
      <c r="J6" t="inlineStr">
        <is>
          <t>Norges Bank</t>
        </is>
      </c>
      <c r="L6" t="inlineStr">
        <is>
          <t>3,03%</t>
        </is>
      </c>
    </row>
    <row r="7">
      <c r="A7" s="5" t="inlineStr">
        <is>
          <t>Nominalwert / Nominal Value</t>
        </is>
      </c>
      <c r="B7" t="inlineStr">
        <is>
          <t>0,05</t>
        </is>
      </c>
      <c r="C7" s="5" t="inlineStr">
        <is>
          <t>E-Mail</t>
        </is>
      </c>
      <c r="D7" s="5" t="inlineStr"/>
      <c r="E7" t="inlineStr">
        <is>
          <t>webmaster@uuplc.co.uk</t>
        </is>
      </c>
      <c r="J7" t="inlineStr">
        <is>
          <t>Freefloat</t>
        </is>
      </c>
      <c r="L7" t="inlineStr">
        <is>
          <t>83,81%</t>
        </is>
      </c>
    </row>
    <row r="8">
      <c r="A8" s="5" t="inlineStr">
        <is>
          <t>Land / Country</t>
        </is>
      </c>
      <c r="B8" t="inlineStr">
        <is>
          <t>Großbritannien</t>
        </is>
      </c>
      <c r="C8" s="5" t="inlineStr">
        <is>
          <t>Inv. Relations Telefon / Phone</t>
        </is>
      </c>
      <c r="D8" s="5" t="inlineStr"/>
      <c r="E8" t="inlineStr">
        <is>
          <t>+44-1925-237-033</t>
        </is>
      </c>
    </row>
    <row r="9">
      <c r="A9" s="5" t="inlineStr">
        <is>
          <t>Währung / Currency</t>
        </is>
      </c>
      <c r="B9" t="inlineStr">
        <is>
          <t>GBP</t>
        </is>
      </c>
      <c r="C9" s="5" t="inlineStr">
        <is>
          <t>Kontaktperson / Contact Person</t>
        </is>
      </c>
      <c r="D9" s="5" t="inlineStr"/>
      <c r="E9" t="inlineStr">
        <is>
          <t>-</t>
        </is>
      </c>
    </row>
    <row r="10">
      <c r="A10" s="5" t="inlineStr">
        <is>
          <t>Branche / Industry</t>
        </is>
      </c>
      <c r="B10" t="inlineStr">
        <is>
          <t>Others Utilities</t>
        </is>
      </c>
      <c r="C10" s="5" t="inlineStr"/>
      <c r="D10" s="5" t="inlineStr"/>
    </row>
    <row r="11">
      <c r="A11" s="5" t="inlineStr">
        <is>
          <t>Sektor / Sector</t>
        </is>
      </c>
      <c r="B11" t="inlineStr">
        <is>
          <t>Provider</t>
        </is>
      </c>
    </row>
    <row r="12">
      <c r="A12" s="5" t="inlineStr">
        <is>
          <t>Typ / Genre</t>
        </is>
      </c>
      <c r="B12" t="inlineStr">
        <is>
          <t>Namensaktie</t>
        </is>
      </c>
    </row>
    <row r="13">
      <c r="A13" s="5" t="inlineStr">
        <is>
          <t>Adresse / Address</t>
        </is>
      </c>
      <c r="B13" t="inlineStr">
        <is>
          <t>United Utilities Group plcHaweswater House Lingley Mere Business Park Great Sankey  UK-Warrington WA5 3LP</t>
        </is>
      </c>
    </row>
    <row r="14">
      <c r="A14" s="5" t="inlineStr">
        <is>
          <t>Management</t>
        </is>
      </c>
      <c r="B14" t="inlineStr">
        <is>
          <t>Steve Mogford, Russ Houlden, Phil Aspin, Simon Gardiner</t>
        </is>
      </c>
    </row>
    <row r="15">
      <c r="A15" s="5" t="inlineStr">
        <is>
          <t>Aufsichtsrat / Board</t>
        </is>
      </c>
      <c r="B15" t="inlineStr">
        <is>
          <t>Dr John McAdam, Steve Mogford, Russ Houlden, Mark Clare, Stephen A. Carter, Alison Goligher, Brian May, Paulette Rowe, Sara Weller, Sir David Higgins</t>
        </is>
      </c>
    </row>
    <row r="16">
      <c r="A16" s="5" t="inlineStr">
        <is>
          <t>Beschreibung</t>
        </is>
      </c>
      <c r="B16" t="inlineStr">
        <is>
          <t>United Utilities Group plc ist in der Wasserbewirtschaftung tätig. Die Unternehmensgruppe unterhält in Nord-England ein Wasserleitungsnetzwerk, das den Bedarf für rund sieben Millionen Menschen abdeckt. In der Abwasserbewirtschaftung verfügt der Konzern über mehr als 70.000 km Abwasserleitungen, Kläranlagen, Stauseen, Wasserreservoirs und Wasseraufbereitungsanlagen. United Utilities wurde 1995 durch die Fusion von Nord-West Water Group PLC und Norweb plc gegründet und hat seinen Hauptsitz in Warrington, UK. Copyright 2014 FINANCE BASE AG</t>
        </is>
      </c>
    </row>
    <row r="17">
      <c r="A17" s="5" t="inlineStr">
        <is>
          <t>Profile</t>
        </is>
      </c>
      <c r="B17" t="inlineStr">
        <is>
          <t>United Utilities Group plc is engaged in water management. The Group operates in Northern England a water pipe network, which addresses the needs of around seven million people. In wastewater management, the Group has more than 70,000 km of sewer lines, sewage treatment plants, reservoirs, water reservoirs and water treatment plants. United Utilities was established in 1995 by the merger of North West Water Group PLC and Norweb plc and is headquartered in Warrington,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row>
    <row r="19">
      <c r="A19" s="5" t="inlineStr">
        <is>
          <t>Bilanz in Mio.  GBP per  31.03</t>
        </is>
      </c>
      <c r="B19" s="5" t="inlineStr">
        <is>
          <t>Balance Sheet in M  GBP per  31.03</t>
        </is>
      </c>
      <c r="C19" s="5" t="n">
        <v>2019</v>
      </c>
      <c r="D19" s="5" t="n">
        <v>2018</v>
      </c>
      <c r="E19" s="5" t="n">
        <v>2017</v>
      </c>
      <c r="F19" s="5" t="n">
        <v>2016</v>
      </c>
      <c r="G19" s="5" t="n">
        <v>2015</v>
      </c>
      <c r="H19" s="5" t="n">
        <v>2014</v>
      </c>
      <c r="I19" s="5" t="n">
        <v>2013</v>
      </c>
      <c r="J19" s="5" t="n">
        <v>2012</v>
      </c>
      <c r="K19" s="5" t="n">
        <v>2011</v>
      </c>
      <c r="L19" s="5" t="n">
        <v>2010</v>
      </c>
      <c r="M19" s="5" t="n">
        <v>2009</v>
      </c>
      <c r="N19" s="5" t="n">
        <v>2008</v>
      </c>
    </row>
    <row r="20">
      <c r="A20" s="5" t="inlineStr">
        <is>
          <t>Umsatz</t>
        </is>
      </c>
      <c r="B20" s="5" t="inlineStr">
        <is>
          <t>Revenue</t>
        </is>
      </c>
      <c r="C20" t="n">
        <v>1819</v>
      </c>
      <c r="D20" t="n">
        <v>1736</v>
      </c>
      <c r="E20" t="n">
        <v>1704</v>
      </c>
      <c r="F20" t="n">
        <v>1730</v>
      </c>
      <c r="G20" t="n">
        <v>1720</v>
      </c>
      <c r="H20" t="n">
        <v>1705</v>
      </c>
      <c r="I20" t="n">
        <v>1636</v>
      </c>
      <c r="J20" t="n">
        <v>1565</v>
      </c>
      <c r="K20" t="n">
        <v>1513</v>
      </c>
      <c r="L20" t="n">
        <v>2439</v>
      </c>
      <c r="M20" t="n">
        <v>2435</v>
      </c>
      <c r="N20" t="n">
        <v>2363</v>
      </c>
    </row>
    <row r="21">
      <c r="A21" s="5" t="inlineStr">
        <is>
          <t>Operatives Ergebnis (EBIT)</t>
        </is>
      </c>
      <c r="B21" s="5" t="inlineStr">
        <is>
          <t>EBIT Earning Before Interest &amp; Tax</t>
        </is>
      </c>
      <c r="C21" t="n">
        <v>634.9</v>
      </c>
      <c r="D21" t="n">
        <v>636.4</v>
      </c>
      <c r="E21" t="n">
        <v>605.5</v>
      </c>
      <c r="F21" t="n">
        <v>567.9</v>
      </c>
      <c r="G21" t="n">
        <v>653.3</v>
      </c>
      <c r="H21" t="n">
        <v>636.9</v>
      </c>
      <c r="I21" t="n">
        <v>604.5</v>
      </c>
      <c r="J21" t="n">
        <v>591.5</v>
      </c>
      <c r="K21" t="n">
        <v>580.2</v>
      </c>
      <c r="L21" t="n">
        <v>817.9</v>
      </c>
      <c r="M21" t="n">
        <v>735.2</v>
      </c>
      <c r="N21" t="n">
        <v>663.2</v>
      </c>
    </row>
    <row r="22">
      <c r="A22" s="5" t="inlineStr">
        <is>
          <t>Finanzergebnis</t>
        </is>
      </c>
      <c r="B22" s="5" t="inlineStr">
        <is>
          <t>Financial Result</t>
        </is>
      </c>
      <c r="C22" t="n">
        <v>-198.7</v>
      </c>
      <c r="D22" t="n">
        <v>-204.3</v>
      </c>
      <c r="E22" t="n">
        <v>-163.1</v>
      </c>
      <c r="F22" t="n">
        <v>-214.4</v>
      </c>
      <c r="G22" t="n">
        <v>-311.7</v>
      </c>
      <c r="H22" t="n">
        <v>-92.2</v>
      </c>
      <c r="I22" t="n">
        <v>-299.8</v>
      </c>
      <c r="J22" t="n">
        <v>-311.1</v>
      </c>
      <c r="K22" t="n">
        <v>-253.1</v>
      </c>
      <c r="L22" t="n">
        <v>-343.7</v>
      </c>
      <c r="M22" t="n">
        <v>-205.4</v>
      </c>
      <c r="N22" t="n">
        <v>-184.9</v>
      </c>
    </row>
    <row r="23">
      <c r="A23" s="5" t="inlineStr">
        <is>
          <t>Ergebnis vor Steuer (EBT)</t>
        </is>
      </c>
      <c r="B23" s="5" t="inlineStr">
        <is>
          <t>EBT Earning Before Tax</t>
        </is>
      </c>
      <c r="C23" t="n">
        <v>436.2</v>
      </c>
      <c r="D23" t="n">
        <v>432.1</v>
      </c>
      <c r="E23" t="n">
        <v>442.4</v>
      </c>
      <c r="F23" t="n">
        <v>353.5</v>
      </c>
      <c r="G23" t="n">
        <v>341.6</v>
      </c>
      <c r="H23" t="n">
        <v>544.7</v>
      </c>
      <c r="I23" t="n">
        <v>304.7</v>
      </c>
      <c r="J23" t="n">
        <v>280.4</v>
      </c>
      <c r="K23" t="n">
        <v>327.1</v>
      </c>
      <c r="L23" t="n">
        <v>474.2</v>
      </c>
      <c r="M23" t="n">
        <v>529.8</v>
      </c>
      <c r="N23" t="n">
        <v>478.3</v>
      </c>
    </row>
    <row r="24">
      <c r="A24" s="5" t="inlineStr">
        <is>
          <t>Ergebnis nach Steuer</t>
        </is>
      </c>
      <c r="B24" s="5" t="inlineStr">
        <is>
          <t>Earnings after tax</t>
        </is>
      </c>
      <c r="C24" t="n">
        <v>363.4</v>
      </c>
      <c r="D24" t="n">
        <v>354.6</v>
      </c>
      <c r="E24" t="n">
        <v>433.9</v>
      </c>
      <c r="F24" t="n">
        <v>397.5</v>
      </c>
      <c r="G24" t="n">
        <v>271.2</v>
      </c>
      <c r="H24" t="n">
        <v>738.6</v>
      </c>
      <c r="I24" t="n">
        <v>282.3</v>
      </c>
      <c r="J24" t="n">
        <v>311.4</v>
      </c>
      <c r="K24" t="n">
        <v>354.5</v>
      </c>
      <c r="L24" t="n">
        <v>403.5</v>
      </c>
      <c r="M24" t="n">
        <v>180.6</v>
      </c>
      <c r="N24" t="n">
        <v>416.3</v>
      </c>
    </row>
    <row r="25">
      <c r="A25" s="5" t="inlineStr">
        <is>
          <t>Minderheitenanteil</t>
        </is>
      </c>
      <c r="B25" s="5" t="inlineStr">
        <is>
          <t>Minority Share</t>
        </is>
      </c>
      <c r="C25" t="inlineStr">
        <is>
          <t>-</t>
        </is>
      </c>
      <c r="D25" t="inlineStr">
        <is>
          <t>-</t>
        </is>
      </c>
      <c r="E25" t="inlineStr">
        <is>
          <t>-</t>
        </is>
      </c>
      <c r="F25" t="inlineStr">
        <is>
          <t>-</t>
        </is>
      </c>
      <c r="G25" t="inlineStr">
        <is>
          <t>-</t>
        </is>
      </c>
      <c r="H25" t="inlineStr">
        <is>
          <t>-</t>
        </is>
      </c>
      <c r="I25" t="inlineStr">
        <is>
          <t>-</t>
        </is>
      </c>
      <c r="J25" t="inlineStr">
        <is>
          <t>-</t>
        </is>
      </c>
      <c r="K25" t="inlineStr">
        <is>
          <t>-</t>
        </is>
      </c>
      <c r="L25" t="inlineStr">
        <is>
          <t>-</t>
        </is>
      </c>
      <c r="M25" t="inlineStr">
        <is>
          <t>-</t>
        </is>
      </c>
      <c r="N25" t="inlineStr">
        <is>
          <t>-</t>
        </is>
      </c>
    </row>
    <row r="26">
      <c r="A26" s="5" t="inlineStr">
        <is>
          <t>Jahresüberschuss/-fehlbetrag</t>
        </is>
      </c>
      <c r="B26" s="5" t="inlineStr">
        <is>
          <t>Net Profit</t>
        </is>
      </c>
      <c r="C26" t="n">
        <v>363.4</v>
      </c>
      <c r="D26" t="n">
        <v>354.6</v>
      </c>
      <c r="E26" t="n">
        <v>433.9</v>
      </c>
      <c r="F26" t="n">
        <v>397.5</v>
      </c>
      <c r="G26" t="n">
        <v>271.2</v>
      </c>
      <c r="H26" t="n">
        <v>739.4</v>
      </c>
      <c r="I26" t="n">
        <v>296.9</v>
      </c>
      <c r="J26" t="n">
        <v>316.5</v>
      </c>
      <c r="K26" t="n">
        <v>458.2</v>
      </c>
      <c r="L26" t="n">
        <v>403.5</v>
      </c>
      <c r="M26" t="n">
        <v>179.4</v>
      </c>
      <c r="N26" t="n">
        <v>909.2</v>
      </c>
    </row>
    <row r="27">
      <c r="A27" s="5" t="inlineStr">
        <is>
          <t>Summe Umlaufvermögen</t>
        </is>
      </c>
      <c r="B27" s="5" t="inlineStr">
        <is>
          <t>Current Assets</t>
        </is>
      </c>
      <c r="C27" t="n">
        <v>721.4</v>
      </c>
      <c r="D27" t="n">
        <v>1150</v>
      </c>
      <c r="E27" t="n">
        <v>657.9</v>
      </c>
      <c r="F27" t="n">
        <v>626</v>
      </c>
      <c r="G27" t="n">
        <v>638.8</v>
      </c>
      <c r="H27" t="n">
        <v>562.1</v>
      </c>
      <c r="I27" t="n">
        <v>630.2</v>
      </c>
      <c r="J27" t="n">
        <v>719.9</v>
      </c>
      <c r="K27" t="n">
        <v>601.6</v>
      </c>
      <c r="L27" t="n">
        <v>845.6</v>
      </c>
      <c r="M27" t="n">
        <v>1090</v>
      </c>
      <c r="N27" t="n">
        <v>2429</v>
      </c>
    </row>
    <row r="28">
      <c r="A28" s="5" t="inlineStr">
        <is>
          <t>Summe Anlagevermögen</t>
        </is>
      </c>
      <c r="B28" s="5" t="inlineStr">
        <is>
          <t>Fixed Assets</t>
        </is>
      </c>
      <c r="C28" t="n">
        <v>12466</v>
      </c>
      <c r="D28" t="n">
        <v>11854</v>
      </c>
      <c r="E28" t="n">
        <v>11768</v>
      </c>
      <c r="F28" t="n">
        <v>11281</v>
      </c>
      <c r="G28" t="n">
        <v>10665</v>
      </c>
      <c r="H28" t="n">
        <v>9946</v>
      </c>
      <c r="I28" t="n">
        <v>9778</v>
      </c>
      <c r="J28" t="n">
        <v>9311</v>
      </c>
      <c r="K28" t="n">
        <v>8739</v>
      </c>
      <c r="L28" t="n">
        <v>8777</v>
      </c>
      <c r="M28" t="n">
        <v>8657</v>
      </c>
      <c r="N28" t="n">
        <v>7907</v>
      </c>
    </row>
    <row r="29">
      <c r="A29" s="5" t="inlineStr">
        <is>
          <t>Summe Aktiva</t>
        </is>
      </c>
      <c r="B29" s="5" t="inlineStr">
        <is>
          <t>Total Assets</t>
        </is>
      </c>
      <c r="C29" t="n">
        <v>13188</v>
      </c>
      <c r="D29" t="n">
        <v>13004</v>
      </c>
      <c r="E29" t="n">
        <v>12426</v>
      </c>
      <c r="F29" t="n">
        <v>11907</v>
      </c>
      <c r="G29" t="n">
        <v>11304</v>
      </c>
      <c r="H29" t="n">
        <v>10508</v>
      </c>
      <c r="I29" t="n">
        <v>10408</v>
      </c>
      <c r="J29" t="n">
        <v>10031</v>
      </c>
      <c r="K29" t="n">
        <v>9341</v>
      </c>
      <c r="L29" t="n">
        <v>9622</v>
      </c>
      <c r="M29" t="n">
        <v>9746</v>
      </c>
      <c r="N29" t="n">
        <v>10336</v>
      </c>
    </row>
    <row r="30">
      <c r="A30" s="5" t="inlineStr">
        <is>
          <t>Summe kurzfristiges Fremdkapital</t>
        </is>
      </c>
      <c r="B30" s="5" t="inlineStr">
        <is>
          <t>Short-Term Debt</t>
        </is>
      </c>
      <c r="C30" t="n">
        <v>1052</v>
      </c>
      <c r="D30" t="n">
        <v>1142</v>
      </c>
      <c r="E30" t="n">
        <v>689.8</v>
      </c>
      <c r="F30" t="n">
        <v>844.2</v>
      </c>
      <c r="G30" t="n">
        <v>1002</v>
      </c>
      <c r="H30" t="n">
        <v>603.5</v>
      </c>
      <c r="I30" t="n">
        <v>690.3</v>
      </c>
      <c r="J30" t="n">
        <v>659.2</v>
      </c>
      <c r="K30" t="n">
        <v>628.1</v>
      </c>
      <c r="L30" t="n">
        <v>922.6</v>
      </c>
      <c r="M30" t="n">
        <v>1391</v>
      </c>
      <c r="N30" t="n">
        <v>1875</v>
      </c>
    </row>
    <row r="31">
      <c r="A31" s="5" t="inlineStr">
        <is>
          <t>Summe langfristiges Fremdkapital</t>
        </is>
      </c>
      <c r="B31" s="5" t="inlineStr">
        <is>
          <t>Long-Term Debt</t>
        </is>
      </c>
      <c r="C31" t="n">
        <v>9025</v>
      </c>
      <c r="D31" t="n">
        <v>8911</v>
      </c>
      <c r="E31" t="n">
        <v>8915</v>
      </c>
      <c r="F31" t="n">
        <v>8357</v>
      </c>
      <c r="G31" t="n">
        <v>7868</v>
      </c>
      <c r="H31" t="n">
        <v>7689</v>
      </c>
      <c r="I31" t="n">
        <v>7846</v>
      </c>
      <c r="J31" t="n">
        <v>7607</v>
      </c>
      <c r="K31" t="n">
        <v>7035</v>
      </c>
      <c r="L31" t="n">
        <v>7192</v>
      </c>
      <c r="M31" t="n">
        <v>6914</v>
      </c>
      <c r="N31" t="n">
        <v>5252</v>
      </c>
    </row>
    <row r="32">
      <c r="A32" s="5" t="inlineStr">
        <is>
          <t>Summe Fremdkapital</t>
        </is>
      </c>
      <c r="B32" s="5" t="inlineStr">
        <is>
          <t>Total Liabilities</t>
        </is>
      </c>
      <c r="C32" t="n">
        <v>10077</v>
      </c>
      <c r="D32" t="n">
        <v>10053</v>
      </c>
      <c r="E32" t="n">
        <v>9605</v>
      </c>
      <c r="F32" t="n">
        <v>9201</v>
      </c>
      <c r="G32" t="n">
        <v>8869</v>
      </c>
      <c r="H32" t="n">
        <v>8292</v>
      </c>
      <c r="I32" t="n">
        <v>8536</v>
      </c>
      <c r="J32" t="n">
        <v>8266</v>
      </c>
      <c r="K32" t="n">
        <v>7664</v>
      </c>
      <c r="L32" t="n">
        <v>8114</v>
      </c>
      <c r="M32" t="n">
        <v>8304</v>
      </c>
      <c r="N32" t="n">
        <v>7126</v>
      </c>
    </row>
    <row r="33">
      <c r="A33" s="5" t="inlineStr">
        <is>
          <t>Minderheitenanteil</t>
        </is>
      </c>
      <c r="B33" s="5" t="inlineStr">
        <is>
          <t>Minority Share</t>
        </is>
      </c>
      <c r="C33" t="inlineStr">
        <is>
          <t>-</t>
        </is>
      </c>
      <c r="D33" t="inlineStr">
        <is>
          <t>-</t>
        </is>
      </c>
      <c r="E33" t="inlineStr">
        <is>
          <t>-</t>
        </is>
      </c>
      <c r="F33" t="inlineStr">
        <is>
          <t>-</t>
        </is>
      </c>
      <c r="G33" t="inlineStr">
        <is>
          <t>-</t>
        </is>
      </c>
      <c r="H33" t="inlineStr">
        <is>
          <t>-</t>
        </is>
      </c>
      <c r="I33" t="inlineStr">
        <is>
          <t>-</t>
        </is>
      </c>
      <c r="J33" t="inlineStr">
        <is>
          <t>-</t>
        </is>
      </c>
      <c r="K33" t="inlineStr">
        <is>
          <t>-</t>
        </is>
      </c>
      <c r="L33" t="inlineStr">
        <is>
          <t>-</t>
        </is>
      </c>
      <c r="M33" t="inlineStr">
        <is>
          <t>-</t>
        </is>
      </c>
      <c r="N33" t="inlineStr">
        <is>
          <t>-</t>
        </is>
      </c>
    </row>
    <row r="34">
      <c r="A34" s="5" t="inlineStr">
        <is>
          <t>Summe Eigenkapital</t>
        </is>
      </c>
      <c r="B34" s="5" t="inlineStr">
        <is>
          <t>Equity</t>
        </is>
      </c>
      <c r="C34" t="n">
        <v>3111</v>
      </c>
      <c r="D34" t="n">
        <v>2951</v>
      </c>
      <c r="E34" t="n">
        <v>2822</v>
      </c>
      <c r="F34" t="n">
        <v>2706</v>
      </c>
      <c r="G34" t="n">
        <v>2434</v>
      </c>
      <c r="H34" t="n">
        <v>2216</v>
      </c>
      <c r="I34" t="n">
        <v>1872</v>
      </c>
      <c r="J34" t="n">
        <v>1765</v>
      </c>
      <c r="K34" t="n">
        <v>1678</v>
      </c>
      <c r="L34" t="n">
        <v>1508</v>
      </c>
      <c r="M34" t="n">
        <v>1442</v>
      </c>
      <c r="N34" t="n">
        <v>3210</v>
      </c>
    </row>
    <row r="35">
      <c r="A35" s="5" t="inlineStr">
        <is>
          <t>Summe Passiva</t>
        </is>
      </c>
      <c r="B35" s="5" t="inlineStr">
        <is>
          <t>Liabilities &amp; Shareholder Equity</t>
        </is>
      </c>
      <c r="C35" t="n">
        <v>13188</v>
      </c>
      <c r="D35" t="n">
        <v>13004</v>
      </c>
      <c r="E35" t="n">
        <v>12426</v>
      </c>
      <c r="F35" t="n">
        <v>11907</v>
      </c>
      <c r="G35" t="n">
        <v>11304</v>
      </c>
      <c r="H35" t="n">
        <v>10508</v>
      </c>
      <c r="I35" t="n">
        <v>10408</v>
      </c>
      <c r="J35" t="n">
        <v>10031</v>
      </c>
      <c r="K35" t="n">
        <v>9341</v>
      </c>
      <c r="L35" t="n">
        <v>9622</v>
      </c>
      <c r="M35" t="n">
        <v>9746</v>
      </c>
      <c r="N35" t="n">
        <v>10336</v>
      </c>
    </row>
    <row r="36">
      <c r="A36" s="5" t="inlineStr">
        <is>
          <t>Mio.Aktien im Umlauf</t>
        </is>
      </c>
      <c r="B36" s="5" t="inlineStr">
        <is>
          <t>Million shares outstanding</t>
        </is>
      </c>
      <c r="C36" t="n">
        <v>681.9</v>
      </c>
      <c r="D36" t="n">
        <v>681.9</v>
      </c>
      <c r="E36" t="n">
        <v>681.9</v>
      </c>
      <c r="F36" t="n">
        <v>681.9</v>
      </c>
      <c r="G36" t="n">
        <v>681.9</v>
      </c>
      <c r="H36" t="n">
        <v>681.9</v>
      </c>
      <c r="I36" t="n">
        <v>681.8</v>
      </c>
      <c r="J36" t="n">
        <v>681.8</v>
      </c>
      <c r="K36" t="n">
        <v>681.6</v>
      </c>
      <c r="L36" t="n">
        <v>681.5</v>
      </c>
      <c r="M36" t="n">
        <v>681.4</v>
      </c>
      <c r="N36" t="inlineStr">
        <is>
          <t>-</t>
        </is>
      </c>
    </row>
    <row r="37">
      <c r="A37" s="5" t="inlineStr">
        <is>
          <t>Gezeichnetes Kapital (in Mio.)</t>
        </is>
      </c>
      <c r="B37" s="5" t="inlineStr">
        <is>
          <t>Subscribed Capital in M</t>
        </is>
      </c>
      <c r="C37" t="n">
        <v>499.8</v>
      </c>
      <c r="D37" t="n">
        <v>499.8</v>
      </c>
      <c r="E37" t="n">
        <v>499.8</v>
      </c>
      <c r="F37" t="n">
        <v>499.8</v>
      </c>
      <c r="G37" t="n">
        <v>499.8</v>
      </c>
      <c r="H37" t="n">
        <v>499.8</v>
      </c>
      <c r="I37" t="inlineStr">
        <is>
          <t>-</t>
        </is>
      </c>
      <c r="J37" t="inlineStr">
        <is>
          <t>-</t>
        </is>
      </c>
      <c r="K37" t="inlineStr">
        <is>
          <t>-</t>
        </is>
      </c>
      <c r="L37" t="inlineStr">
        <is>
          <t>-</t>
        </is>
      </c>
      <c r="M37" t="inlineStr">
        <is>
          <t>-</t>
        </is>
      </c>
      <c r="N37" t="inlineStr">
        <is>
          <t>-</t>
        </is>
      </c>
    </row>
    <row r="38">
      <c r="A38" s="5" t="inlineStr">
        <is>
          <t>Ergebnis je Aktie (brutto)</t>
        </is>
      </c>
      <c r="B38" s="5" t="inlineStr">
        <is>
          <t>Earnings per share</t>
        </is>
      </c>
      <c r="C38" t="n">
        <v>0.64</v>
      </c>
      <c r="D38" t="n">
        <v>0.63</v>
      </c>
      <c r="E38" t="n">
        <v>0.65</v>
      </c>
      <c r="F38" t="n">
        <v>0.52</v>
      </c>
      <c r="G38" t="n">
        <v>0.5</v>
      </c>
      <c r="H38" t="n">
        <v>0.8</v>
      </c>
      <c r="I38" t="n">
        <v>0.45</v>
      </c>
      <c r="J38" t="n">
        <v>0.41</v>
      </c>
      <c r="K38" t="n">
        <v>0.48</v>
      </c>
      <c r="L38" t="n">
        <v>0.7</v>
      </c>
      <c r="M38" t="n">
        <v>0.78</v>
      </c>
      <c r="N38" t="inlineStr">
        <is>
          <t>-</t>
        </is>
      </c>
    </row>
    <row r="39">
      <c r="A39" s="5" t="inlineStr">
        <is>
          <t>Ergebnis je Aktie (unverwässert)</t>
        </is>
      </c>
      <c r="B39" s="5" t="inlineStr">
        <is>
          <t>Basic Earnings per share</t>
        </is>
      </c>
      <c r="C39" t="n">
        <v>0.53</v>
      </c>
      <c r="D39" t="n">
        <v>0.52</v>
      </c>
      <c r="E39" t="n">
        <v>0.64</v>
      </c>
      <c r="F39" t="n">
        <v>0.58</v>
      </c>
      <c r="G39" t="n">
        <v>0.4</v>
      </c>
      <c r="H39" t="n">
        <v>1.08</v>
      </c>
      <c r="I39" t="n">
        <v>0.44</v>
      </c>
      <c r="J39" t="n">
        <v>0.46</v>
      </c>
      <c r="K39" t="n">
        <v>0.67</v>
      </c>
      <c r="L39" t="n">
        <v>0.59</v>
      </c>
      <c r="M39" t="n">
        <v>0.26</v>
      </c>
      <c r="N39" t="inlineStr">
        <is>
          <t>-</t>
        </is>
      </c>
    </row>
    <row r="40">
      <c r="A40" s="5" t="inlineStr">
        <is>
          <t>Ergebnis je Aktie (verwässert)</t>
        </is>
      </c>
      <c r="B40" s="5" t="inlineStr">
        <is>
          <t>Diluted Earnings per share</t>
        </is>
      </c>
      <c r="C40" t="n">
        <v>0.53</v>
      </c>
      <c r="D40" t="n">
        <v>0.52</v>
      </c>
      <c r="E40" t="n">
        <v>0.64</v>
      </c>
      <c r="F40" t="n">
        <v>0.58</v>
      </c>
      <c r="G40" t="n">
        <v>0.4</v>
      </c>
      <c r="H40" t="n">
        <v>1.08</v>
      </c>
      <c r="I40" t="n">
        <v>0.44</v>
      </c>
      <c r="J40" t="n">
        <v>0.46</v>
      </c>
      <c r="K40" t="n">
        <v>0.67</v>
      </c>
      <c r="L40" t="n">
        <v>0.59</v>
      </c>
      <c r="M40" t="n">
        <v>0.26</v>
      </c>
      <c r="N40" t="inlineStr">
        <is>
          <t>-</t>
        </is>
      </c>
    </row>
    <row r="41">
      <c r="A41" s="5" t="inlineStr">
        <is>
          <t>Dividende je Aktie</t>
        </is>
      </c>
      <c r="B41" s="5" t="inlineStr">
        <is>
          <t>Dividend per share</t>
        </is>
      </c>
      <c r="C41" t="n">
        <v>0.41</v>
      </c>
      <c r="D41" t="n">
        <v>0.4</v>
      </c>
      <c r="E41" t="n">
        <v>0.39</v>
      </c>
      <c r="F41" t="n">
        <v>0.38</v>
      </c>
      <c r="G41" t="n">
        <v>0.38</v>
      </c>
      <c r="H41" t="n">
        <v>0.36</v>
      </c>
      <c r="I41" t="n">
        <v>0.34</v>
      </c>
      <c r="J41" t="n">
        <v>0.32</v>
      </c>
      <c r="K41" t="n">
        <v>0.3</v>
      </c>
      <c r="L41" t="n">
        <v>0.34</v>
      </c>
      <c r="M41" t="n">
        <v>0.33</v>
      </c>
      <c r="N41" t="inlineStr">
        <is>
          <t>-</t>
        </is>
      </c>
    </row>
    <row r="42">
      <c r="A42" s="5" t="inlineStr">
        <is>
          <t>Dividendenausschüttung in Mio</t>
        </is>
      </c>
      <c r="B42" s="5" t="inlineStr">
        <is>
          <t>Dividend Payment in M</t>
        </is>
      </c>
      <c r="C42" t="n">
        <v>274.4</v>
      </c>
      <c r="D42" t="n">
        <v>267</v>
      </c>
      <c r="E42" t="n">
        <v>263.1</v>
      </c>
      <c r="F42" t="inlineStr">
        <is>
          <t>-</t>
        </is>
      </c>
      <c r="G42" t="inlineStr">
        <is>
          <t>-</t>
        </is>
      </c>
      <c r="H42" t="inlineStr">
        <is>
          <t>-</t>
        </is>
      </c>
      <c r="I42" t="inlineStr">
        <is>
          <t>-</t>
        </is>
      </c>
      <c r="J42" t="inlineStr">
        <is>
          <t>-</t>
        </is>
      </c>
      <c r="K42" t="inlineStr">
        <is>
          <t>-</t>
        </is>
      </c>
      <c r="L42" t="inlineStr">
        <is>
          <t>-</t>
        </is>
      </c>
      <c r="M42" t="inlineStr">
        <is>
          <t>-</t>
        </is>
      </c>
      <c r="N42" t="inlineStr">
        <is>
          <t>-</t>
        </is>
      </c>
    </row>
    <row r="43">
      <c r="A43" s="5" t="inlineStr">
        <is>
          <t>Umsatz</t>
        </is>
      </c>
      <c r="B43" s="5" t="inlineStr">
        <is>
          <t>Revenue</t>
        </is>
      </c>
      <c r="C43" t="n">
        <v>2.67</v>
      </c>
      <c r="D43" t="n">
        <v>2.55</v>
      </c>
      <c r="E43" t="n">
        <v>2.5</v>
      </c>
      <c r="F43" t="n">
        <v>2.54</v>
      </c>
      <c r="G43" t="n">
        <v>2.52</v>
      </c>
      <c r="H43" t="n">
        <v>2.5</v>
      </c>
      <c r="I43" t="n">
        <v>2.4</v>
      </c>
      <c r="J43" t="n">
        <v>2.3</v>
      </c>
      <c r="K43" t="n">
        <v>2.22</v>
      </c>
      <c r="L43" t="n">
        <v>3.58</v>
      </c>
      <c r="M43" t="n">
        <v>3.57</v>
      </c>
      <c r="N43" t="inlineStr">
        <is>
          <t>-</t>
        </is>
      </c>
    </row>
    <row r="44">
      <c r="A44" s="5" t="inlineStr">
        <is>
          <t>Buchwert je Aktie</t>
        </is>
      </c>
      <c r="B44" s="5" t="inlineStr">
        <is>
          <t>Book value per share</t>
        </is>
      </c>
      <c r="C44" t="n">
        <v>4.56</v>
      </c>
      <c r="D44" t="n">
        <v>4.33</v>
      </c>
      <c r="E44" t="n">
        <v>4.14</v>
      </c>
      <c r="F44" t="n">
        <v>3.97</v>
      </c>
      <c r="G44" t="n">
        <v>3.57</v>
      </c>
      <c r="H44" t="n">
        <v>3.25</v>
      </c>
      <c r="I44" t="n">
        <v>2.75</v>
      </c>
      <c r="J44" t="n">
        <v>2.59</v>
      </c>
      <c r="K44" t="n">
        <v>2.46</v>
      </c>
      <c r="L44" t="n">
        <v>2.21</v>
      </c>
      <c r="M44" t="n">
        <v>2.12</v>
      </c>
      <c r="N44" t="inlineStr">
        <is>
          <t>-</t>
        </is>
      </c>
    </row>
    <row r="45">
      <c r="A45" s="5" t="inlineStr">
        <is>
          <t>Cashflow je Aktie</t>
        </is>
      </c>
      <c r="B45" s="5" t="inlineStr">
        <is>
          <t>Cashflow per share</t>
        </is>
      </c>
      <c r="C45" t="n">
        <v>1.22</v>
      </c>
      <c r="D45" t="n">
        <v>1.2</v>
      </c>
      <c r="E45" t="n">
        <v>1.2</v>
      </c>
      <c r="F45" t="n">
        <v>1.01</v>
      </c>
      <c r="G45" t="n">
        <v>1.04</v>
      </c>
      <c r="H45" t="n">
        <v>1.18</v>
      </c>
      <c r="I45" t="n">
        <v>0.93</v>
      </c>
      <c r="J45" t="n">
        <v>0.82</v>
      </c>
      <c r="K45" t="n">
        <v>0.91</v>
      </c>
      <c r="L45" t="n">
        <v>1.18</v>
      </c>
      <c r="M45" t="n">
        <v>1.08</v>
      </c>
      <c r="N45" t="inlineStr">
        <is>
          <t>-</t>
        </is>
      </c>
    </row>
    <row r="46">
      <c r="A46" s="5" t="inlineStr">
        <is>
          <t>Bilanzsumme je Aktie</t>
        </is>
      </c>
      <c r="B46" s="5" t="inlineStr">
        <is>
          <t>Total assets per share</t>
        </is>
      </c>
      <c r="C46" t="n">
        <v>19.34</v>
      </c>
      <c r="D46" t="n">
        <v>19.07</v>
      </c>
      <c r="E46" t="n">
        <v>18.22</v>
      </c>
      <c r="F46" t="n">
        <v>17.46</v>
      </c>
      <c r="G46" t="n">
        <v>16.58</v>
      </c>
      <c r="H46" t="n">
        <v>15.41</v>
      </c>
      <c r="I46" t="n">
        <v>15.27</v>
      </c>
      <c r="J46" t="n">
        <v>14.71</v>
      </c>
      <c r="K46" t="n">
        <v>13.7</v>
      </c>
      <c r="L46" t="n">
        <v>14.12</v>
      </c>
      <c r="M46" t="n">
        <v>14.3</v>
      </c>
      <c r="N46" t="inlineStr">
        <is>
          <t>-</t>
        </is>
      </c>
    </row>
    <row r="47">
      <c r="A47" s="5" t="inlineStr">
        <is>
          <t>Personal am Ende des Jahres</t>
        </is>
      </c>
      <c r="B47" s="5" t="inlineStr">
        <is>
          <t>Staff at the end of year</t>
        </is>
      </c>
      <c r="C47" t="n">
        <v>5267</v>
      </c>
      <c r="D47" t="n">
        <v>5223</v>
      </c>
      <c r="E47" t="n">
        <v>5310</v>
      </c>
      <c r="F47" t="n">
        <v>5265</v>
      </c>
      <c r="G47" t="n">
        <v>5278</v>
      </c>
      <c r="H47" t="n">
        <v>5329</v>
      </c>
      <c r="I47" t="n">
        <v>5301</v>
      </c>
      <c r="J47" t="n">
        <v>5096</v>
      </c>
      <c r="K47" t="n">
        <v>4735</v>
      </c>
      <c r="L47" t="n">
        <v>9365</v>
      </c>
      <c r="M47" t="n">
        <v>8966</v>
      </c>
      <c r="N47" t="inlineStr">
        <is>
          <t>-</t>
        </is>
      </c>
    </row>
    <row r="48">
      <c r="A48" s="5" t="inlineStr">
        <is>
          <t>Personalaufwand in Mio. GBP</t>
        </is>
      </c>
      <c r="B48" s="5" t="inlineStr"/>
      <c r="C48" t="n">
        <v>169.6</v>
      </c>
      <c r="D48" t="n">
        <v>153.5</v>
      </c>
      <c r="E48" t="n">
        <v>151.9</v>
      </c>
      <c r="F48" t="n">
        <v>146.9</v>
      </c>
      <c r="G48" t="n">
        <v>145.1</v>
      </c>
      <c r="H48" t="n">
        <v>136.1</v>
      </c>
      <c r="I48" t="n">
        <v>130.1</v>
      </c>
      <c r="J48" t="n">
        <v>138</v>
      </c>
      <c r="K48" t="n">
        <v>145.9</v>
      </c>
      <c r="L48" t="n">
        <v>300.8</v>
      </c>
      <c r="M48" t="n">
        <v>347.2</v>
      </c>
      <c r="N48" t="inlineStr">
        <is>
          <t>-</t>
        </is>
      </c>
    </row>
    <row r="49">
      <c r="A49" s="5" t="inlineStr">
        <is>
          <t>Aufwand je Mitarbeiter in GBP</t>
        </is>
      </c>
      <c r="B49" s="5" t="inlineStr"/>
      <c r="C49" t="n">
        <v>32200</v>
      </c>
      <c r="D49" t="n">
        <v>29389</v>
      </c>
      <c r="E49" t="n">
        <v>28606</v>
      </c>
      <c r="F49" t="n">
        <v>27901</v>
      </c>
      <c r="G49" t="n">
        <v>27491</v>
      </c>
      <c r="H49" t="n">
        <v>25540</v>
      </c>
      <c r="I49" t="n">
        <v>24543</v>
      </c>
      <c r="J49" t="n">
        <v>27080</v>
      </c>
      <c r="K49" t="n">
        <v>30813</v>
      </c>
      <c r="L49" t="n">
        <v>32120</v>
      </c>
      <c r="M49" t="n">
        <v>38724</v>
      </c>
      <c r="N49" t="inlineStr">
        <is>
          <t>-</t>
        </is>
      </c>
    </row>
    <row r="50">
      <c r="A50" s="5" t="inlineStr">
        <is>
          <t>Umsatz je Aktie</t>
        </is>
      </c>
      <c r="B50" s="5" t="inlineStr">
        <is>
          <t>Revenue per share</t>
        </is>
      </c>
      <c r="C50" t="n">
        <v>345263</v>
      </c>
      <c r="D50" t="n">
        <v>332338</v>
      </c>
      <c r="E50" t="n">
        <v>320904</v>
      </c>
      <c r="F50" t="n">
        <v>328585</v>
      </c>
      <c r="G50" t="n">
        <v>325919</v>
      </c>
      <c r="H50" t="n">
        <v>319854</v>
      </c>
      <c r="I50" t="n">
        <v>308621</v>
      </c>
      <c r="J50" t="n">
        <v>307084</v>
      </c>
      <c r="K50" t="n">
        <v>319599</v>
      </c>
      <c r="L50" t="n">
        <v>260448</v>
      </c>
      <c r="M50" t="n">
        <v>271548</v>
      </c>
      <c r="N50" t="inlineStr">
        <is>
          <t>-</t>
        </is>
      </c>
    </row>
    <row r="51">
      <c r="A51" s="5" t="inlineStr">
        <is>
          <t>Bruttoergebnis je Mitarbeiter in GBP</t>
        </is>
      </c>
      <c r="B51" s="5" t="inlineStr"/>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row>
    <row r="52">
      <c r="A52" s="5" t="inlineStr">
        <is>
          <t>Gewinn je Mitarbeiter in GBP</t>
        </is>
      </c>
      <c r="B52" s="5" t="inlineStr"/>
      <c r="C52" t="n">
        <v>68996</v>
      </c>
      <c r="D52" t="n">
        <v>67892</v>
      </c>
      <c r="E52" t="n">
        <v>81714</v>
      </c>
      <c r="F52" t="n">
        <v>75499</v>
      </c>
      <c r="G52" t="n">
        <v>51383</v>
      </c>
      <c r="H52" t="n">
        <v>138750</v>
      </c>
      <c r="I52" t="n">
        <v>56008</v>
      </c>
      <c r="J52" t="n">
        <v>62108</v>
      </c>
      <c r="K52" t="n">
        <v>96769</v>
      </c>
      <c r="L52" t="n">
        <v>43086</v>
      </c>
      <c r="M52" t="n">
        <v>20009</v>
      </c>
      <c r="N52" t="inlineStr">
        <is>
          <t>-</t>
        </is>
      </c>
    </row>
    <row r="53">
      <c r="A53" s="5" t="inlineStr">
        <is>
          <t>KGV (Kurs/Gewinn)</t>
        </is>
      </c>
      <c r="B53" s="5" t="inlineStr">
        <is>
          <t>PE (price/earnings)</t>
        </is>
      </c>
      <c r="C53" t="n">
        <v>15.3</v>
      </c>
      <c r="D53" t="n">
        <v>13.8</v>
      </c>
      <c r="E53" t="n">
        <v>15.6</v>
      </c>
      <c r="F53" t="n">
        <v>15.5</v>
      </c>
      <c r="G53" t="n">
        <v>23.5</v>
      </c>
      <c r="H53" t="n">
        <v>7.4</v>
      </c>
      <c r="I53" t="n">
        <v>16.1</v>
      </c>
      <c r="J53" t="n">
        <v>13.1</v>
      </c>
      <c r="K53" t="n">
        <v>8.800000000000001</v>
      </c>
      <c r="L53" t="n">
        <v>9.5</v>
      </c>
      <c r="M53" t="n">
        <v>18.6</v>
      </c>
      <c r="N53" t="inlineStr">
        <is>
          <t>-</t>
        </is>
      </c>
    </row>
    <row r="54">
      <c r="A54" s="5" t="inlineStr">
        <is>
          <t>KUV (Kurs/Umsatz)</t>
        </is>
      </c>
      <c r="B54" s="5" t="inlineStr">
        <is>
          <t>PS (price/sales)</t>
        </is>
      </c>
      <c r="C54" t="n">
        <v>3.05</v>
      </c>
      <c r="D54" t="n">
        <v>2.81</v>
      </c>
      <c r="E54" t="n">
        <v>3.98</v>
      </c>
      <c r="F54" t="n">
        <v>3.55</v>
      </c>
      <c r="G54" t="n">
        <v>3.73</v>
      </c>
      <c r="H54" t="n">
        <v>3.2</v>
      </c>
      <c r="I54" t="n">
        <v>2.95</v>
      </c>
      <c r="J54" t="n">
        <v>2.62</v>
      </c>
      <c r="K54" t="n">
        <v>2.67</v>
      </c>
      <c r="L54" t="n">
        <v>1.56</v>
      </c>
      <c r="M54" t="n">
        <v>1.35</v>
      </c>
      <c r="N54" t="inlineStr">
        <is>
          <t>-</t>
        </is>
      </c>
    </row>
    <row r="55">
      <c r="A55" s="5" t="inlineStr">
        <is>
          <t>KBV (Kurs/Buchwert)</t>
        </is>
      </c>
      <c r="B55" s="5" t="inlineStr">
        <is>
          <t>PB (price/book value)</t>
        </is>
      </c>
      <c r="C55" t="n">
        <v>1.78</v>
      </c>
      <c r="D55" t="n">
        <v>1.65</v>
      </c>
      <c r="E55" t="n">
        <v>2.4</v>
      </c>
      <c r="F55" t="n">
        <v>2.27</v>
      </c>
      <c r="G55" t="n">
        <v>2.63</v>
      </c>
      <c r="H55" t="n">
        <v>2.46</v>
      </c>
      <c r="I55" t="n">
        <v>2.58</v>
      </c>
      <c r="J55" t="n">
        <v>2.33</v>
      </c>
      <c r="K55" t="n">
        <v>2.41</v>
      </c>
      <c r="L55" t="n">
        <v>2.53</v>
      </c>
      <c r="M55" t="n">
        <v>2.29</v>
      </c>
      <c r="N55" t="inlineStr">
        <is>
          <t>-</t>
        </is>
      </c>
    </row>
    <row r="56">
      <c r="A56" s="5" t="inlineStr">
        <is>
          <t>KCV (Kurs/Cashflow)</t>
        </is>
      </c>
      <c r="B56" s="5" t="inlineStr">
        <is>
          <t>PC (price/cashflow)</t>
        </is>
      </c>
      <c r="C56" t="n">
        <v>6.67</v>
      </c>
      <c r="D56" t="n">
        <v>5.98</v>
      </c>
      <c r="E56" t="n">
        <v>8.26</v>
      </c>
      <c r="F56" t="n">
        <v>8.960000000000001</v>
      </c>
      <c r="G56" t="n">
        <v>9.07</v>
      </c>
      <c r="H56" t="n">
        <v>6.78</v>
      </c>
      <c r="I56" t="n">
        <v>7.66</v>
      </c>
      <c r="J56" t="n">
        <v>7.33</v>
      </c>
      <c r="K56" t="n">
        <v>6.49</v>
      </c>
      <c r="L56" t="n">
        <v>4.75</v>
      </c>
      <c r="M56" t="n">
        <v>4.48</v>
      </c>
      <c r="N56" t="inlineStr">
        <is>
          <t>-</t>
        </is>
      </c>
    </row>
    <row r="57">
      <c r="A57" s="5" t="inlineStr">
        <is>
          <t>Dividendenrendite in %</t>
        </is>
      </c>
      <c r="B57" s="5" t="inlineStr">
        <is>
          <t>Dividend Yield in %</t>
        </is>
      </c>
      <c r="C57" t="n">
        <v>5.07</v>
      </c>
      <c r="D57" t="n">
        <v>5.56</v>
      </c>
      <c r="E57" t="n">
        <v>3.91</v>
      </c>
      <c r="F57" t="n">
        <v>4.22</v>
      </c>
      <c r="G57" t="n">
        <v>4.04</v>
      </c>
      <c r="H57" t="n">
        <v>4.49</v>
      </c>
      <c r="I57" t="n">
        <v>4.8</v>
      </c>
      <c r="J57" t="n">
        <v>5.32</v>
      </c>
      <c r="K57" t="n">
        <v>5.07</v>
      </c>
      <c r="L57" t="n">
        <v>6.08</v>
      </c>
      <c r="M57" t="n">
        <v>6.82</v>
      </c>
      <c r="N57" t="inlineStr">
        <is>
          <t>-</t>
        </is>
      </c>
    </row>
    <row r="58">
      <c r="A58" s="5" t="inlineStr">
        <is>
          <t>Gewinnrendite in %</t>
        </is>
      </c>
      <c r="B58" s="5" t="inlineStr">
        <is>
          <t>Return on profit in %</t>
        </is>
      </c>
      <c r="C58" t="n">
        <v>6.5</v>
      </c>
      <c r="D58" t="n">
        <v>7.3</v>
      </c>
      <c r="E58" t="n">
        <v>6.4</v>
      </c>
      <c r="F58" t="n">
        <v>6.4</v>
      </c>
      <c r="G58" t="n">
        <v>4.3</v>
      </c>
      <c r="H58" t="n">
        <v>13.5</v>
      </c>
      <c r="I58" t="n">
        <v>6.2</v>
      </c>
      <c r="J58" t="n">
        <v>7.6</v>
      </c>
      <c r="K58" t="n">
        <v>11.3</v>
      </c>
      <c r="L58" t="n">
        <v>10.6</v>
      </c>
      <c r="M58" t="n">
        <v>5.4</v>
      </c>
      <c r="N58" t="inlineStr">
        <is>
          <t>-</t>
        </is>
      </c>
    </row>
    <row r="59">
      <c r="A59" s="5" t="inlineStr">
        <is>
          <t>Eigenkapitalrendite in %</t>
        </is>
      </c>
      <c r="B59" s="5" t="inlineStr">
        <is>
          <t>Return on Equity in %</t>
        </is>
      </c>
      <c r="C59" t="n">
        <v>11.68</v>
      </c>
      <c r="D59" t="n">
        <v>12.02</v>
      </c>
      <c r="E59" t="n">
        <v>15.38</v>
      </c>
      <c r="F59" t="n">
        <v>14.69</v>
      </c>
      <c r="G59" t="n">
        <v>11.14</v>
      </c>
      <c r="H59" t="n">
        <v>33.37</v>
      </c>
      <c r="I59" t="n">
        <v>15.86</v>
      </c>
      <c r="J59" t="n">
        <v>17.94</v>
      </c>
      <c r="K59" t="n">
        <v>27.31</v>
      </c>
      <c r="L59" t="n">
        <v>26.76</v>
      </c>
      <c r="M59" t="n">
        <v>12.44</v>
      </c>
      <c r="N59" t="n">
        <v>28.32</v>
      </c>
    </row>
    <row r="60">
      <c r="A60" s="5" t="inlineStr">
        <is>
          <t>Umsatzrendite in %</t>
        </is>
      </c>
      <c r="B60" s="5" t="inlineStr">
        <is>
          <t>Return on sales in %</t>
        </is>
      </c>
      <c r="C60" t="n">
        <v>19.98</v>
      </c>
      <c r="D60" t="n">
        <v>20.43</v>
      </c>
      <c r="E60" t="n">
        <v>25.46</v>
      </c>
      <c r="F60" t="n">
        <v>22.98</v>
      </c>
      <c r="G60" t="n">
        <v>15.77</v>
      </c>
      <c r="H60" t="n">
        <v>43.38</v>
      </c>
      <c r="I60" t="n">
        <v>18.15</v>
      </c>
      <c r="J60" t="n">
        <v>20.22</v>
      </c>
      <c r="K60" t="n">
        <v>30.28</v>
      </c>
      <c r="L60" t="n">
        <v>16.54</v>
      </c>
      <c r="M60" t="n">
        <v>7.37</v>
      </c>
      <c r="N60" t="n">
        <v>38.48</v>
      </c>
    </row>
    <row r="61">
      <c r="A61" s="5" t="inlineStr">
        <is>
          <t>Gesamtkapitalrendite in %</t>
        </is>
      </c>
      <c r="B61" s="5" t="inlineStr">
        <is>
          <t>Total Return on Investment in %</t>
        </is>
      </c>
      <c r="C61" t="n">
        <v>2.76</v>
      </c>
      <c r="D61" t="n">
        <v>2.73</v>
      </c>
      <c r="E61" t="n">
        <v>3.49</v>
      </c>
      <c r="F61" t="n">
        <v>3.34</v>
      </c>
      <c r="G61" t="n">
        <v>2.4</v>
      </c>
      <c r="H61" t="n">
        <v>7.04</v>
      </c>
      <c r="I61" t="n">
        <v>2.85</v>
      </c>
      <c r="J61" t="n">
        <v>3.16</v>
      </c>
      <c r="K61" t="n">
        <v>4.91</v>
      </c>
      <c r="L61" t="n">
        <v>4.19</v>
      </c>
      <c r="M61" t="n">
        <v>1.84</v>
      </c>
      <c r="N61" t="n">
        <v>8.800000000000001</v>
      </c>
    </row>
    <row r="62">
      <c r="A62" s="5" t="inlineStr">
        <is>
          <t>Return on Investment in %</t>
        </is>
      </c>
      <c r="B62" s="5" t="inlineStr">
        <is>
          <t>Return on Investment in %</t>
        </is>
      </c>
      <c r="C62" t="n">
        <v>2.76</v>
      </c>
      <c r="D62" t="n">
        <v>2.73</v>
      </c>
      <c r="E62" t="n">
        <v>3.49</v>
      </c>
      <c r="F62" t="n">
        <v>3.34</v>
      </c>
      <c r="G62" t="n">
        <v>2.4</v>
      </c>
      <c r="H62" t="n">
        <v>7.04</v>
      </c>
      <c r="I62" t="n">
        <v>2.85</v>
      </c>
      <c r="J62" t="n">
        <v>3.16</v>
      </c>
      <c r="K62" t="n">
        <v>4.91</v>
      </c>
      <c r="L62" t="n">
        <v>4.19</v>
      </c>
      <c r="M62" t="n">
        <v>1.84</v>
      </c>
      <c r="N62" t="n">
        <v>8.800000000000001</v>
      </c>
    </row>
    <row r="63">
      <c r="A63" s="5" t="inlineStr">
        <is>
          <t>Arbeitsintensität in %</t>
        </is>
      </c>
      <c r="B63" s="5" t="inlineStr">
        <is>
          <t>Work Intensity in %</t>
        </is>
      </c>
      <c r="C63" t="n">
        <v>5.47</v>
      </c>
      <c r="D63" t="n">
        <v>8.84</v>
      </c>
      <c r="E63" t="n">
        <v>5.29</v>
      </c>
      <c r="F63" t="n">
        <v>5.26</v>
      </c>
      <c r="G63" t="n">
        <v>5.65</v>
      </c>
      <c r="H63" t="n">
        <v>5.35</v>
      </c>
      <c r="I63" t="n">
        <v>6.05</v>
      </c>
      <c r="J63" t="n">
        <v>7.18</v>
      </c>
      <c r="K63" t="n">
        <v>6.44</v>
      </c>
      <c r="L63" t="n">
        <v>8.789999999999999</v>
      </c>
      <c r="M63" t="n">
        <v>11.18</v>
      </c>
      <c r="N63" t="n">
        <v>23.5</v>
      </c>
    </row>
    <row r="64">
      <c r="A64" s="5" t="inlineStr">
        <is>
          <t>Eigenkapitalquote in %</t>
        </is>
      </c>
      <c r="B64" s="5" t="inlineStr">
        <is>
          <t>Equity Ratio in %</t>
        </is>
      </c>
      <c r="C64" t="n">
        <v>23.59</v>
      </c>
      <c r="D64" t="n">
        <v>22.69</v>
      </c>
      <c r="E64" t="n">
        <v>22.71</v>
      </c>
      <c r="F64" t="n">
        <v>22.72</v>
      </c>
      <c r="G64" t="n">
        <v>21.54</v>
      </c>
      <c r="H64" t="n">
        <v>21.09</v>
      </c>
      <c r="I64" t="n">
        <v>17.99</v>
      </c>
      <c r="J64" t="n">
        <v>17.59</v>
      </c>
      <c r="K64" t="n">
        <v>17.96</v>
      </c>
      <c r="L64" t="n">
        <v>15.67</v>
      </c>
      <c r="M64" t="n">
        <v>14.8</v>
      </c>
      <c r="N64" t="n">
        <v>31.06</v>
      </c>
    </row>
    <row r="65">
      <c r="A65" s="5" t="inlineStr">
        <is>
          <t>Fremdkapitalquote in %</t>
        </is>
      </c>
      <c r="B65" s="5" t="inlineStr">
        <is>
          <t>Debt Ratio in %</t>
        </is>
      </c>
      <c r="C65" t="n">
        <v>76.41</v>
      </c>
      <c r="D65" t="n">
        <v>77.31</v>
      </c>
      <c r="E65" t="n">
        <v>77.29000000000001</v>
      </c>
      <c r="F65" t="n">
        <v>77.28</v>
      </c>
      <c r="G65" t="n">
        <v>78.45999999999999</v>
      </c>
      <c r="H65" t="n">
        <v>78.91</v>
      </c>
      <c r="I65" t="n">
        <v>82.01000000000001</v>
      </c>
      <c r="J65" t="n">
        <v>82.41</v>
      </c>
      <c r="K65" t="n">
        <v>82.04000000000001</v>
      </c>
      <c r="L65" t="n">
        <v>84.33</v>
      </c>
      <c r="M65" t="n">
        <v>85.2</v>
      </c>
      <c r="N65" t="n">
        <v>68.94</v>
      </c>
    </row>
    <row r="66">
      <c r="A66" s="5" t="inlineStr">
        <is>
          <t>Verschuldungsgrad in %</t>
        </is>
      </c>
      <c r="B66" s="5" t="inlineStr">
        <is>
          <t>Finance Gearing in %</t>
        </is>
      </c>
      <c r="C66" t="n">
        <v>323.94</v>
      </c>
      <c r="D66" t="n">
        <v>340.66</v>
      </c>
      <c r="E66" t="n">
        <v>340.39</v>
      </c>
      <c r="F66" t="n">
        <v>340.1</v>
      </c>
      <c r="G66" t="n">
        <v>364.33</v>
      </c>
      <c r="H66" t="n">
        <v>374.21</v>
      </c>
      <c r="I66" t="n">
        <v>456.01</v>
      </c>
      <c r="J66" t="n">
        <v>468.45</v>
      </c>
      <c r="K66" t="n">
        <v>456.84</v>
      </c>
      <c r="L66" t="n">
        <v>538.12</v>
      </c>
      <c r="M66" t="n">
        <v>575.89</v>
      </c>
      <c r="N66" t="n">
        <v>222.01</v>
      </c>
    </row>
    <row r="67">
      <c r="A67" s="5" t="inlineStr"/>
      <c r="B67" s="5" t="inlineStr"/>
    </row>
    <row r="68">
      <c r="A68" s="5" t="inlineStr">
        <is>
          <t>Kurzfristige Vermögensquote in %</t>
        </is>
      </c>
      <c r="B68" s="5" t="inlineStr">
        <is>
          <t>Current Assets Ratio in %</t>
        </is>
      </c>
      <c r="C68" t="n">
        <v>5.47</v>
      </c>
      <c r="D68" t="n">
        <v>8.84</v>
      </c>
      <c r="E68" t="n">
        <v>5.29</v>
      </c>
      <c r="F68" t="n">
        <v>5.26</v>
      </c>
      <c r="G68" t="n">
        <v>5.65</v>
      </c>
      <c r="H68" t="n">
        <v>5.35</v>
      </c>
      <c r="I68" t="n">
        <v>6.05</v>
      </c>
      <c r="J68" t="n">
        <v>7.18</v>
      </c>
      <c r="K68" t="n">
        <v>6.44</v>
      </c>
      <c r="L68" t="n">
        <v>8.789999999999999</v>
      </c>
      <c r="M68" t="n">
        <v>11.18</v>
      </c>
    </row>
    <row r="69">
      <c r="A69" s="5" t="inlineStr">
        <is>
          <t>Nettogewinn Marge in %</t>
        </is>
      </c>
      <c r="B69" s="5" t="inlineStr">
        <is>
          <t>Net Profit Marge in %</t>
        </is>
      </c>
      <c r="C69" t="n">
        <v>13610.49</v>
      </c>
      <c r="D69" t="n">
        <v>13905.88</v>
      </c>
      <c r="E69" t="n">
        <v>17356</v>
      </c>
      <c r="F69" t="n">
        <v>15649.61</v>
      </c>
      <c r="G69" t="n">
        <v>10761.9</v>
      </c>
      <c r="H69" t="n">
        <v>29576</v>
      </c>
      <c r="I69" t="n">
        <v>12370.83</v>
      </c>
      <c r="J69" t="n">
        <v>13760.87</v>
      </c>
      <c r="K69" t="n">
        <v>20639.64</v>
      </c>
      <c r="L69" t="n">
        <v>11270.95</v>
      </c>
      <c r="M69" t="n">
        <v>5025.21</v>
      </c>
    </row>
    <row r="70">
      <c r="A70" s="5" t="inlineStr">
        <is>
          <t>Operative Ergebnis Marge in %</t>
        </is>
      </c>
      <c r="B70" s="5" t="inlineStr">
        <is>
          <t>EBIT Marge in %</t>
        </is>
      </c>
      <c r="C70" t="n">
        <v>23779.03</v>
      </c>
      <c r="D70" t="n">
        <v>24956.86</v>
      </c>
      <c r="E70" t="n">
        <v>24220</v>
      </c>
      <c r="F70" t="n">
        <v>22358.27</v>
      </c>
      <c r="G70" t="n">
        <v>25924.6</v>
      </c>
      <c r="H70" t="n">
        <v>25476</v>
      </c>
      <c r="I70" t="n">
        <v>25187.5</v>
      </c>
      <c r="J70" t="n">
        <v>25717.39</v>
      </c>
      <c r="K70" t="n">
        <v>26135.14</v>
      </c>
      <c r="L70" t="n">
        <v>22846.37</v>
      </c>
      <c r="M70" t="n">
        <v>20593.84</v>
      </c>
    </row>
    <row r="71">
      <c r="A71" s="5" t="inlineStr">
        <is>
          <t>Vermögensumsschlag in %</t>
        </is>
      </c>
      <c r="B71" s="5" t="inlineStr">
        <is>
          <t>Asset Turnover in %</t>
        </is>
      </c>
      <c r="C71" t="n">
        <v>0.02</v>
      </c>
      <c r="D71" t="n">
        <v>0.02</v>
      </c>
      <c r="E71" t="n">
        <v>0.02</v>
      </c>
      <c r="F71" t="n">
        <v>0.02</v>
      </c>
      <c r="G71" t="n">
        <v>0.02</v>
      </c>
      <c r="H71" t="n">
        <v>0.02</v>
      </c>
      <c r="I71" t="n">
        <v>0.02</v>
      </c>
      <c r="J71" t="n">
        <v>0.02</v>
      </c>
      <c r="K71" t="n">
        <v>0.02</v>
      </c>
      <c r="L71" t="n">
        <v>0.04</v>
      </c>
      <c r="M71" t="n">
        <v>0.04</v>
      </c>
    </row>
    <row r="72">
      <c r="A72" s="5" t="inlineStr">
        <is>
          <t>Langfristige Vermögensquote in %</t>
        </is>
      </c>
      <c r="B72" s="5" t="inlineStr">
        <is>
          <t>Non-Current Assets Ratio in %</t>
        </is>
      </c>
      <c r="C72" t="n">
        <v>94.53</v>
      </c>
      <c r="D72" t="n">
        <v>91.16</v>
      </c>
      <c r="E72" t="n">
        <v>94.7</v>
      </c>
      <c r="F72" t="n">
        <v>94.73999999999999</v>
      </c>
      <c r="G72" t="n">
        <v>94.34999999999999</v>
      </c>
      <c r="H72" t="n">
        <v>94.65000000000001</v>
      </c>
      <c r="I72" t="n">
        <v>93.95</v>
      </c>
      <c r="J72" t="n">
        <v>92.81999999999999</v>
      </c>
      <c r="K72" t="n">
        <v>93.56</v>
      </c>
      <c r="L72" t="n">
        <v>91.22</v>
      </c>
      <c r="M72" t="n">
        <v>88.83</v>
      </c>
    </row>
    <row r="73">
      <c r="A73" s="5" t="inlineStr">
        <is>
          <t>Gesamtkapitalrentabilität</t>
        </is>
      </c>
      <c r="B73" s="5" t="inlineStr">
        <is>
          <t>ROA Return on Assets in %</t>
        </is>
      </c>
      <c r="C73" t="n">
        <v>2.76</v>
      </c>
      <c r="D73" t="n">
        <v>2.73</v>
      </c>
      <c r="E73" t="n">
        <v>3.49</v>
      </c>
      <c r="F73" t="n">
        <v>3.34</v>
      </c>
      <c r="G73" t="n">
        <v>2.4</v>
      </c>
      <c r="H73" t="n">
        <v>7.04</v>
      </c>
      <c r="I73" t="n">
        <v>2.85</v>
      </c>
      <c r="J73" t="n">
        <v>3.16</v>
      </c>
      <c r="K73" t="n">
        <v>4.91</v>
      </c>
      <c r="L73" t="n">
        <v>4.19</v>
      </c>
      <c r="M73" t="n">
        <v>1.84</v>
      </c>
    </row>
    <row r="74">
      <c r="A74" s="5" t="inlineStr">
        <is>
          <t>Ertrag des eingesetzten Kapitals</t>
        </is>
      </c>
      <c r="B74" s="5" t="inlineStr">
        <is>
          <t>ROCE Return on Cap. Empl. in %</t>
        </is>
      </c>
      <c r="C74" t="n">
        <v>5.23</v>
      </c>
      <c r="D74" t="n">
        <v>5.37</v>
      </c>
      <c r="E74" t="n">
        <v>5.16</v>
      </c>
      <c r="F74" t="n">
        <v>5.13</v>
      </c>
      <c r="G74" t="n">
        <v>6.34</v>
      </c>
      <c r="H74" t="n">
        <v>6.43</v>
      </c>
      <c r="I74" t="n">
        <v>6.22</v>
      </c>
      <c r="J74" t="n">
        <v>6.31</v>
      </c>
      <c r="K74" t="n">
        <v>6.66</v>
      </c>
      <c r="L74" t="n">
        <v>9.4</v>
      </c>
      <c r="M74" t="n">
        <v>8.800000000000001</v>
      </c>
    </row>
    <row r="75">
      <c r="A75" s="5" t="inlineStr">
        <is>
          <t>Eigenkapital zu Anlagevermögen</t>
        </is>
      </c>
      <c r="B75" s="5" t="inlineStr">
        <is>
          <t>Equity to Fixed Assets in %</t>
        </is>
      </c>
      <c r="C75" t="n">
        <v>24.96</v>
      </c>
      <c r="D75" t="n">
        <v>24.89</v>
      </c>
      <c r="E75" t="n">
        <v>23.98</v>
      </c>
      <c r="F75" t="n">
        <v>23.99</v>
      </c>
      <c r="G75" t="n">
        <v>22.82</v>
      </c>
      <c r="H75" t="n">
        <v>22.28</v>
      </c>
      <c r="I75" t="n">
        <v>19.15</v>
      </c>
      <c r="J75" t="n">
        <v>18.96</v>
      </c>
      <c r="K75" t="n">
        <v>19.2</v>
      </c>
      <c r="L75" t="n">
        <v>17.18</v>
      </c>
      <c r="M75" t="n">
        <v>16.66</v>
      </c>
    </row>
    <row r="76">
      <c r="A76" s="5" t="inlineStr">
        <is>
          <t>Liquidität Dritten Grades</t>
        </is>
      </c>
      <c r="B76" s="5" t="inlineStr">
        <is>
          <t>Current Ratio in %</t>
        </is>
      </c>
      <c r="C76" t="n">
        <v>68.56999999999999</v>
      </c>
      <c r="D76" t="n">
        <v>100.7</v>
      </c>
      <c r="E76" t="n">
        <v>95.38</v>
      </c>
      <c r="F76" t="n">
        <v>74.15000000000001</v>
      </c>
      <c r="G76" t="n">
        <v>63.75</v>
      </c>
      <c r="H76" t="n">
        <v>93.14</v>
      </c>
      <c r="I76" t="n">
        <v>91.29000000000001</v>
      </c>
      <c r="J76" t="n">
        <v>109.21</v>
      </c>
      <c r="K76" t="n">
        <v>95.78</v>
      </c>
      <c r="L76" t="n">
        <v>91.65000000000001</v>
      </c>
      <c r="M76" t="n">
        <v>78.36</v>
      </c>
    </row>
    <row r="77">
      <c r="A77" s="5" t="inlineStr">
        <is>
          <t>Operativer Cashflow</t>
        </is>
      </c>
      <c r="B77" s="5" t="inlineStr">
        <is>
          <t>Operating Cashflow in M</t>
        </is>
      </c>
      <c r="C77" t="n">
        <v>4548.273</v>
      </c>
      <c r="D77" t="n">
        <v>4077.762</v>
      </c>
      <c r="E77" t="n">
        <v>5632.494</v>
      </c>
      <c r="F77" t="n">
        <v>6109.824000000001</v>
      </c>
      <c r="G77" t="n">
        <v>6184.833</v>
      </c>
      <c r="H77" t="n">
        <v>4623.282</v>
      </c>
      <c r="I77" t="n">
        <v>5222.588</v>
      </c>
      <c r="J77" t="n">
        <v>4997.594</v>
      </c>
      <c r="K77" t="n">
        <v>4423.584000000001</v>
      </c>
      <c r="L77" t="n">
        <v>3237.125</v>
      </c>
      <c r="M77" t="n">
        <v>3052.672</v>
      </c>
    </row>
    <row r="78">
      <c r="A78" s="5" t="inlineStr">
        <is>
          <t>Aktienrückkauf</t>
        </is>
      </c>
      <c r="B78" s="5" t="inlineStr">
        <is>
          <t>Share Buyback in M</t>
        </is>
      </c>
      <c r="C78" t="n">
        <v>0</v>
      </c>
      <c r="D78" t="n">
        <v>0</v>
      </c>
      <c r="E78" t="n">
        <v>0</v>
      </c>
      <c r="F78" t="n">
        <v>0</v>
      </c>
      <c r="G78" t="n">
        <v>0</v>
      </c>
      <c r="H78" t="n">
        <v>-0.1000000000000227</v>
      </c>
      <c r="I78" t="n">
        <v>0</v>
      </c>
      <c r="J78" t="n">
        <v>-0.1999999999999318</v>
      </c>
      <c r="K78" t="n">
        <v>-0.1000000000000227</v>
      </c>
      <c r="L78" t="n">
        <v>-0.1000000000000227</v>
      </c>
      <c r="M78" t="inlineStr">
        <is>
          <t>-</t>
        </is>
      </c>
    </row>
    <row r="79">
      <c r="A79" s="5" t="inlineStr">
        <is>
          <t>Umsatzwachstum 1J in %</t>
        </is>
      </c>
      <c r="B79" s="5" t="inlineStr">
        <is>
          <t>Revenue Growth 1Y in %</t>
        </is>
      </c>
      <c r="C79" t="n">
        <v>4.71</v>
      </c>
      <c r="D79" t="n">
        <v>2</v>
      </c>
      <c r="E79" t="n">
        <v>-1.57</v>
      </c>
      <c r="F79" t="n">
        <v>0.79</v>
      </c>
      <c r="G79" t="n">
        <v>0.8</v>
      </c>
      <c r="H79" t="n">
        <v>4.17</v>
      </c>
      <c r="I79" t="n">
        <v>4.35</v>
      </c>
      <c r="J79" t="n">
        <v>3.6</v>
      </c>
      <c r="K79" t="n">
        <v>-37.99</v>
      </c>
      <c r="L79" t="n">
        <v>0.28</v>
      </c>
      <c r="M79" t="inlineStr">
        <is>
          <t>-</t>
        </is>
      </c>
    </row>
    <row r="80">
      <c r="A80" s="5" t="inlineStr">
        <is>
          <t>Umsatzwachstum 3J in %</t>
        </is>
      </c>
      <c r="B80" s="5" t="inlineStr">
        <is>
          <t>Revenue Growth 3Y in %</t>
        </is>
      </c>
      <c r="C80" t="n">
        <v>1.71</v>
      </c>
      <c r="D80" t="n">
        <v>0.41</v>
      </c>
      <c r="E80" t="n">
        <v>0.01</v>
      </c>
      <c r="F80" t="n">
        <v>1.92</v>
      </c>
      <c r="G80" t="n">
        <v>3.11</v>
      </c>
      <c r="H80" t="n">
        <v>4.04</v>
      </c>
      <c r="I80" t="n">
        <v>-10.01</v>
      </c>
      <c r="J80" t="n">
        <v>-11.37</v>
      </c>
      <c r="K80" t="inlineStr">
        <is>
          <t>-</t>
        </is>
      </c>
      <c r="L80" t="inlineStr">
        <is>
          <t>-</t>
        </is>
      </c>
      <c r="M80" t="inlineStr">
        <is>
          <t>-</t>
        </is>
      </c>
    </row>
    <row r="81">
      <c r="A81" s="5" t="inlineStr">
        <is>
          <t>Umsatzwachstum 5J in %</t>
        </is>
      </c>
      <c r="B81" s="5" t="inlineStr">
        <is>
          <t>Revenue Growth 5Y in %</t>
        </is>
      </c>
      <c r="C81" t="n">
        <v>1.35</v>
      </c>
      <c r="D81" t="n">
        <v>1.24</v>
      </c>
      <c r="E81" t="n">
        <v>1.71</v>
      </c>
      <c r="F81" t="n">
        <v>2.74</v>
      </c>
      <c r="G81" t="n">
        <v>-5.01</v>
      </c>
      <c r="H81" t="n">
        <v>-5.12</v>
      </c>
      <c r="I81" t="inlineStr">
        <is>
          <t>-</t>
        </is>
      </c>
      <c r="J81" t="inlineStr">
        <is>
          <t>-</t>
        </is>
      </c>
      <c r="K81" t="inlineStr">
        <is>
          <t>-</t>
        </is>
      </c>
      <c r="L81" t="inlineStr">
        <is>
          <t>-</t>
        </is>
      </c>
      <c r="M81" t="inlineStr">
        <is>
          <t>-</t>
        </is>
      </c>
    </row>
    <row r="82">
      <c r="A82" s="5" t="inlineStr">
        <is>
          <t>Umsatzwachstum 10J in %</t>
        </is>
      </c>
      <c r="B82" s="5" t="inlineStr">
        <is>
          <t>Revenue Growth 10Y in %</t>
        </is>
      </c>
      <c r="C82" t="n">
        <v>-1.89</v>
      </c>
      <c r="D82" t="inlineStr">
        <is>
          <t>-</t>
        </is>
      </c>
      <c r="E82" t="inlineStr">
        <is>
          <t>-</t>
        </is>
      </c>
      <c r="F82" t="inlineStr">
        <is>
          <t>-</t>
        </is>
      </c>
      <c r="G82" t="inlineStr">
        <is>
          <t>-</t>
        </is>
      </c>
      <c r="H82" t="inlineStr">
        <is>
          <t>-</t>
        </is>
      </c>
      <c r="I82" t="inlineStr">
        <is>
          <t>-</t>
        </is>
      </c>
      <c r="J82" t="inlineStr">
        <is>
          <t>-</t>
        </is>
      </c>
      <c r="K82" t="inlineStr">
        <is>
          <t>-</t>
        </is>
      </c>
      <c r="L82" t="inlineStr">
        <is>
          <t>-</t>
        </is>
      </c>
      <c r="M82" t="inlineStr">
        <is>
          <t>-</t>
        </is>
      </c>
    </row>
    <row r="83">
      <c r="A83" s="5" t="inlineStr">
        <is>
          <t>Gewinnwachstum 1J in %</t>
        </is>
      </c>
      <c r="B83" s="5" t="inlineStr">
        <is>
          <t>Earnings Growth 1Y in %</t>
        </is>
      </c>
      <c r="C83" t="n">
        <v>2.48</v>
      </c>
      <c r="D83" t="n">
        <v>-18.28</v>
      </c>
      <c r="E83" t="n">
        <v>9.16</v>
      </c>
      <c r="F83" t="n">
        <v>46.57</v>
      </c>
      <c r="G83" t="n">
        <v>-63.32</v>
      </c>
      <c r="H83" t="n">
        <v>149.04</v>
      </c>
      <c r="I83" t="n">
        <v>-6.19</v>
      </c>
      <c r="J83" t="n">
        <v>-30.93</v>
      </c>
      <c r="K83" t="n">
        <v>13.56</v>
      </c>
      <c r="L83" t="n">
        <v>124.92</v>
      </c>
      <c r="M83" t="n">
        <v>-80.27</v>
      </c>
    </row>
    <row r="84">
      <c r="A84" s="5" t="inlineStr">
        <is>
          <t>Gewinnwachstum 3J in %</t>
        </is>
      </c>
      <c r="B84" s="5" t="inlineStr">
        <is>
          <t>Earnings Growth 3Y in %</t>
        </is>
      </c>
      <c r="C84" t="n">
        <v>-2.21</v>
      </c>
      <c r="D84" t="n">
        <v>12.48</v>
      </c>
      <c r="E84" t="n">
        <v>-2.53</v>
      </c>
      <c r="F84" t="n">
        <v>44.1</v>
      </c>
      <c r="G84" t="n">
        <v>26.51</v>
      </c>
      <c r="H84" t="n">
        <v>37.31</v>
      </c>
      <c r="I84" t="n">
        <v>-7.85</v>
      </c>
      <c r="J84" t="n">
        <v>35.85</v>
      </c>
      <c r="K84" t="n">
        <v>19.4</v>
      </c>
      <c r="L84" t="inlineStr">
        <is>
          <t>-</t>
        </is>
      </c>
      <c r="M84" t="inlineStr">
        <is>
          <t>-</t>
        </is>
      </c>
    </row>
    <row r="85">
      <c r="A85" s="5" t="inlineStr">
        <is>
          <t>Gewinnwachstum 5J in %</t>
        </is>
      </c>
      <c r="B85" s="5" t="inlineStr">
        <is>
          <t>Earnings Growth 5Y in %</t>
        </is>
      </c>
      <c r="C85" t="n">
        <v>-4.68</v>
      </c>
      <c r="D85" t="n">
        <v>24.63</v>
      </c>
      <c r="E85" t="n">
        <v>27.05</v>
      </c>
      <c r="F85" t="n">
        <v>19.03</v>
      </c>
      <c r="G85" t="n">
        <v>12.43</v>
      </c>
      <c r="H85" t="n">
        <v>50.08</v>
      </c>
      <c r="I85" t="n">
        <v>4.22</v>
      </c>
      <c r="J85" t="inlineStr">
        <is>
          <t>-</t>
        </is>
      </c>
      <c r="K85" t="inlineStr">
        <is>
          <t>-</t>
        </is>
      </c>
      <c r="L85" t="inlineStr">
        <is>
          <t>-</t>
        </is>
      </c>
      <c r="M85" t="inlineStr">
        <is>
          <t>-</t>
        </is>
      </c>
    </row>
    <row r="86">
      <c r="A86" s="5" t="inlineStr">
        <is>
          <t>Gewinnwachstum 10J in %</t>
        </is>
      </c>
      <c r="B86" s="5" t="inlineStr">
        <is>
          <t>Earnings Growth 10Y in %</t>
        </is>
      </c>
      <c r="C86" t="n">
        <v>22.7</v>
      </c>
      <c r="D86" t="n">
        <v>14.43</v>
      </c>
      <c r="E86" t="inlineStr">
        <is>
          <t>-</t>
        </is>
      </c>
      <c r="F86" t="inlineStr">
        <is>
          <t>-</t>
        </is>
      </c>
      <c r="G86" t="inlineStr">
        <is>
          <t>-</t>
        </is>
      </c>
      <c r="H86" t="inlineStr">
        <is>
          <t>-</t>
        </is>
      </c>
      <c r="I86" t="inlineStr">
        <is>
          <t>-</t>
        </is>
      </c>
      <c r="J86" t="inlineStr">
        <is>
          <t>-</t>
        </is>
      </c>
      <c r="K86" t="inlineStr">
        <is>
          <t>-</t>
        </is>
      </c>
      <c r="L86" t="inlineStr">
        <is>
          <t>-</t>
        </is>
      </c>
      <c r="M86" t="inlineStr">
        <is>
          <t>-</t>
        </is>
      </c>
    </row>
    <row r="87">
      <c r="A87" s="5" t="inlineStr">
        <is>
          <t>PEG Ratio</t>
        </is>
      </c>
      <c r="B87" s="5" t="inlineStr">
        <is>
          <t>KGW Kurs/Gewinn/Wachstum</t>
        </is>
      </c>
      <c r="C87" t="n">
        <v>-3.27</v>
      </c>
      <c r="D87" t="n">
        <v>0.5600000000000001</v>
      </c>
      <c r="E87" t="n">
        <v>0.58</v>
      </c>
      <c r="F87" t="n">
        <v>0.8100000000000001</v>
      </c>
      <c r="G87" t="n">
        <v>1.89</v>
      </c>
      <c r="H87" t="n">
        <v>0.15</v>
      </c>
      <c r="I87" t="n">
        <v>3.82</v>
      </c>
      <c r="J87" t="inlineStr">
        <is>
          <t>-</t>
        </is>
      </c>
      <c r="K87" t="inlineStr">
        <is>
          <t>-</t>
        </is>
      </c>
      <c r="L87" t="inlineStr">
        <is>
          <t>-</t>
        </is>
      </c>
      <c r="M87" t="inlineStr">
        <is>
          <t>-</t>
        </is>
      </c>
    </row>
    <row r="88">
      <c r="A88" s="5" t="inlineStr">
        <is>
          <t>EBIT-Wachstum 1J in %</t>
        </is>
      </c>
      <c r="B88" s="5" t="inlineStr">
        <is>
          <t>EBIT Growth 1Y in %</t>
        </is>
      </c>
      <c r="C88" t="n">
        <v>-0.24</v>
      </c>
      <c r="D88" t="n">
        <v>5.1</v>
      </c>
      <c r="E88" t="n">
        <v>6.62</v>
      </c>
      <c r="F88" t="n">
        <v>-13.07</v>
      </c>
      <c r="G88" t="n">
        <v>2.57</v>
      </c>
      <c r="H88" t="n">
        <v>5.36</v>
      </c>
      <c r="I88" t="n">
        <v>2.2</v>
      </c>
      <c r="J88" t="n">
        <v>1.95</v>
      </c>
      <c r="K88" t="n">
        <v>-29.06</v>
      </c>
      <c r="L88" t="n">
        <v>11.25</v>
      </c>
      <c r="M88" t="n">
        <v>10.86</v>
      </c>
    </row>
    <row r="89">
      <c r="A89" s="5" t="inlineStr">
        <is>
          <t>EBIT-Wachstum 3J in %</t>
        </is>
      </c>
      <c r="B89" s="5" t="inlineStr">
        <is>
          <t>EBIT Growth 3Y in %</t>
        </is>
      </c>
      <c r="C89" t="n">
        <v>3.83</v>
      </c>
      <c r="D89" t="n">
        <v>-0.45</v>
      </c>
      <c r="E89" t="n">
        <v>-1.29</v>
      </c>
      <c r="F89" t="n">
        <v>-1.71</v>
      </c>
      <c r="G89" t="n">
        <v>3.38</v>
      </c>
      <c r="H89" t="n">
        <v>3.17</v>
      </c>
      <c r="I89" t="n">
        <v>-8.300000000000001</v>
      </c>
      <c r="J89" t="n">
        <v>-5.29</v>
      </c>
      <c r="K89" t="n">
        <v>-2.32</v>
      </c>
      <c r="L89" t="inlineStr">
        <is>
          <t>-</t>
        </is>
      </c>
      <c r="M89" t="inlineStr">
        <is>
          <t>-</t>
        </is>
      </c>
    </row>
    <row r="90">
      <c r="A90" s="5" t="inlineStr">
        <is>
          <t>EBIT-Wachstum 5J in %</t>
        </is>
      </c>
      <c r="B90" s="5" t="inlineStr">
        <is>
          <t>EBIT Growth 5Y in %</t>
        </is>
      </c>
      <c r="C90" t="n">
        <v>0.2</v>
      </c>
      <c r="D90" t="n">
        <v>1.32</v>
      </c>
      <c r="E90" t="n">
        <v>0.74</v>
      </c>
      <c r="F90" t="n">
        <v>-0.2</v>
      </c>
      <c r="G90" t="n">
        <v>-3.4</v>
      </c>
      <c r="H90" t="n">
        <v>-1.66</v>
      </c>
      <c r="I90" t="n">
        <v>-0.5600000000000001</v>
      </c>
      <c r="J90" t="inlineStr">
        <is>
          <t>-</t>
        </is>
      </c>
      <c r="K90" t="inlineStr">
        <is>
          <t>-</t>
        </is>
      </c>
      <c r="L90" t="inlineStr">
        <is>
          <t>-</t>
        </is>
      </c>
      <c r="M90" t="inlineStr">
        <is>
          <t>-</t>
        </is>
      </c>
    </row>
    <row r="91">
      <c r="A91" s="5" t="inlineStr">
        <is>
          <t>EBIT-Wachstum 10J in %</t>
        </is>
      </c>
      <c r="B91" s="5" t="inlineStr">
        <is>
          <t>EBIT Growth 10Y in %</t>
        </is>
      </c>
      <c r="C91" t="n">
        <v>-0.73</v>
      </c>
      <c r="D91" t="n">
        <v>0.38</v>
      </c>
      <c r="E91" t="inlineStr">
        <is>
          <t>-</t>
        </is>
      </c>
      <c r="F91" t="inlineStr">
        <is>
          <t>-</t>
        </is>
      </c>
      <c r="G91" t="inlineStr">
        <is>
          <t>-</t>
        </is>
      </c>
      <c r="H91" t="inlineStr">
        <is>
          <t>-</t>
        </is>
      </c>
      <c r="I91" t="inlineStr">
        <is>
          <t>-</t>
        </is>
      </c>
      <c r="J91" t="inlineStr">
        <is>
          <t>-</t>
        </is>
      </c>
      <c r="K91" t="inlineStr">
        <is>
          <t>-</t>
        </is>
      </c>
      <c r="L91" t="inlineStr">
        <is>
          <t>-</t>
        </is>
      </c>
      <c r="M91" t="inlineStr">
        <is>
          <t>-</t>
        </is>
      </c>
    </row>
    <row r="92">
      <c r="A92" s="5" t="inlineStr">
        <is>
          <t>Op.Cashflow Wachstum 1J in %</t>
        </is>
      </c>
      <c r="B92" s="5" t="inlineStr">
        <is>
          <t>Op.Cashflow Wachstum 1Y in %</t>
        </is>
      </c>
      <c r="C92" t="n">
        <v>11.54</v>
      </c>
      <c r="D92" t="n">
        <v>-27.6</v>
      </c>
      <c r="E92" t="n">
        <v>-7.81</v>
      </c>
      <c r="F92" t="n">
        <v>-1.21</v>
      </c>
      <c r="G92" t="n">
        <v>33.78</v>
      </c>
      <c r="H92" t="n">
        <v>-11.49</v>
      </c>
      <c r="I92" t="n">
        <v>4.5</v>
      </c>
      <c r="J92" t="n">
        <v>12.94</v>
      </c>
      <c r="K92" t="n">
        <v>36.63</v>
      </c>
      <c r="L92" t="n">
        <v>6.03</v>
      </c>
      <c r="M92" t="inlineStr">
        <is>
          <t>-</t>
        </is>
      </c>
    </row>
    <row r="93">
      <c r="A93" s="5" t="inlineStr">
        <is>
          <t>Op.Cashflow Wachstum 3J in %</t>
        </is>
      </c>
      <c r="B93" s="5" t="inlineStr">
        <is>
          <t>Op.Cashflow Wachstum 3Y in %</t>
        </is>
      </c>
      <c r="C93" t="n">
        <v>-7.96</v>
      </c>
      <c r="D93" t="n">
        <v>-12.21</v>
      </c>
      <c r="E93" t="n">
        <v>8.25</v>
      </c>
      <c r="F93" t="n">
        <v>7.03</v>
      </c>
      <c r="G93" t="n">
        <v>8.93</v>
      </c>
      <c r="H93" t="n">
        <v>1.98</v>
      </c>
      <c r="I93" t="n">
        <v>18.02</v>
      </c>
      <c r="J93" t="n">
        <v>18.53</v>
      </c>
      <c r="K93" t="inlineStr">
        <is>
          <t>-</t>
        </is>
      </c>
      <c r="L93" t="inlineStr">
        <is>
          <t>-</t>
        </is>
      </c>
      <c r="M93" t="inlineStr">
        <is>
          <t>-</t>
        </is>
      </c>
    </row>
    <row r="94">
      <c r="A94" s="5" t="inlineStr">
        <is>
          <t>Op.Cashflow Wachstum 5J in %</t>
        </is>
      </c>
      <c r="B94" s="5" t="inlineStr">
        <is>
          <t>Op.Cashflow Wachstum 5Y in %</t>
        </is>
      </c>
      <c r="C94" t="n">
        <v>1.74</v>
      </c>
      <c r="D94" t="n">
        <v>-2.87</v>
      </c>
      <c r="E94" t="n">
        <v>3.55</v>
      </c>
      <c r="F94" t="n">
        <v>7.7</v>
      </c>
      <c r="G94" t="n">
        <v>15.27</v>
      </c>
      <c r="H94" t="n">
        <v>9.720000000000001</v>
      </c>
      <c r="I94" t="inlineStr">
        <is>
          <t>-</t>
        </is>
      </c>
      <c r="J94" t="inlineStr">
        <is>
          <t>-</t>
        </is>
      </c>
      <c r="K94" t="inlineStr">
        <is>
          <t>-</t>
        </is>
      </c>
      <c r="L94" t="inlineStr">
        <is>
          <t>-</t>
        </is>
      </c>
      <c r="M94" t="inlineStr">
        <is>
          <t>-</t>
        </is>
      </c>
    </row>
    <row r="95">
      <c r="A95" s="5" t="inlineStr">
        <is>
          <t>Op.Cashflow Wachstum 10J in %</t>
        </is>
      </c>
      <c r="B95" s="5" t="inlineStr">
        <is>
          <t>Op.Cashflow Wachstum 10Y in %</t>
        </is>
      </c>
      <c r="C95" t="n">
        <v>5.73</v>
      </c>
      <c r="D95" t="inlineStr">
        <is>
          <t>-</t>
        </is>
      </c>
      <c r="E95" t="inlineStr">
        <is>
          <t>-</t>
        </is>
      </c>
      <c r="F95" t="inlineStr">
        <is>
          <t>-</t>
        </is>
      </c>
      <c r="G95" t="inlineStr">
        <is>
          <t>-</t>
        </is>
      </c>
      <c r="H95" t="inlineStr">
        <is>
          <t>-</t>
        </is>
      </c>
      <c r="I95" t="inlineStr">
        <is>
          <t>-</t>
        </is>
      </c>
      <c r="J95" t="inlineStr">
        <is>
          <t>-</t>
        </is>
      </c>
      <c r="K95" t="inlineStr">
        <is>
          <t>-</t>
        </is>
      </c>
      <c r="L95" t="inlineStr">
        <is>
          <t>-</t>
        </is>
      </c>
      <c r="M95" t="inlineStr">
        <is>
          <t>-</t>
        </is>
      </c>
    </row>
    <row r="96">
      <c r="A96" s="5" t="inlineStr">
        <is>
          <t>Working Capital in Mio</t>
        </is>
      </c>
      <c r="B96" s="5" t="inlineStr">
        <is>
          <t>Working Capital in M</t>
        </is>
      </c>
      <c r="C96" t="n">
        <v>-330.6</v>
      </c>
      <c r="D96" t="n">
        <v>8.4</v>
      </c>
      <c r="E96" t="n">
        <v>-31.9</v>
      </c>
      <c r="F96" t="n">
        <v>-218.2</v>
      </c>
      <c r="G96" t="n">
        <v>-362.7</v>
      </c>
      <c r="H96" t="n">
        <v>-41.4</v>
      </c>
      <c r="I96" t="n">
        <v>-60.1</v>
      </c>
      <c r="J96" t="n">
        <v>60.7</v>
      </c>
      <c r="K96" t="n">
        <v>-26.5</v>
      </c>
      <c r="L96" t="n">
        <v>-77</v>
      </c>
      <c r="M96" t="n">
        <v>-301.2</v>
      </c>
      <c r="N96" t="n">
        <v>554.1</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2020-06-02T09:05:24Z</dcterms:created>
  <dcterms:modified xsi:type="dcterms:W3CDTF">2020-06-02T09:05:24Z</dcterms:modified>
</cp:coreProperties>
</file>