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03"/>
  <workbookPr/>
  <xr:revisionPtr revIDLastSave="0" documentId="8_{6B3F1B67-3C87-49D2-B887-BCE1A8BB9E85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Лист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0" i="1" l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C51" i="1"/>
  <c r="C52" i="1"/>
  <c r="C53" i="1"/>
  <c r="C54" i="1"/>
  <c r="C55" i="1"/>
  <c r="C56" i="1"/>
  <c r="C57" i="1"/>
  <c r="C50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D59" i="1"/>
  <c r="C59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C58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T43" i="1"/>
  <c r="AG4" i="1" s="1"/>
  <c r="S43" i="1"/>
  <c r="R43" i="1"/>
  <c r="Q43" i="1"/>
  <c r="AF4" i="1" s="1"/>
  <c r="P43" i="1"/>
  <c r="O43" i="1"/>
  <c r="N43" i="1"/>
  <c r="AE4" i="1" s="1"/>
  <c r="M43" i="1"/>
  <c r="L43" i="1"/>
  <c r="K43" i="1"/>
  <c r="AD4" i="1" s="1"/>
  <c r="J43" i="1"/>
  <c r="I43" i="1"/>
  <c r="H43" i="1"/>
  <c r="AC4" i="1" s="1"/>
  <c r="G43" i="1"/>
  <c r="F43" i="1"/>
  <c r="E43" i="1"/>
  <c r="AB4" i="1" s="1"/>
  <c r="D43" i="1"/>
  <c r="C43" i="1"/>
  <c r="T27" i="1"/>
  <c r="S27" i="1"/>
  <c r="R27" i="1"/>
  <c r="T26" i="1"/>
  <c r="S26" i="1"/>
  <c r="R26" i="1"/>
  <c r="T25" i="1"/>
  <c r="S25" i="1"/>
  <c r="R25" i="1"/>
  <c r="T24" i="1"/>
  <c r="S24" i="1"/>
  <c r="R24" i="1"/>
  <c r="T23" i="1"/>
  <c r="S23" i="1"/>
  <c r="R23" i="1"/>
  <c r="T22" i="1"/>
  <c r="S22" i="1"/>
  <c r="R22" i="1"/>
  <c r="T21" i="1"/>
  <c r="S21" i="1"/>
  <c r="R21" i="1"/>
  <c r="T20" i="1"/>
  <c r="S20" i="1"/>
  <c r="R20" i="1"/>
  <c r="Q27" i="1"/>
  <c r="P27" i="1"/>
  <c r="O27" i="1"/>
  <c r="Q26" i="1"/>
  <c r="P26" i="1"/>
  <c r="O26" i="1"/>
  <c r="Q25" i="1"/>
  <c r="P25" i="1"/>
  <c r="O25" i="1"/>
  <c r="Q24" i="1"/>
  <c r="P24" i="1"/>
  <c r="O24" i="1"/>
  <c r="Q23" i="1"/>
  <c r="P23" i="1"/>
  <c r="O23" i="1"/>
  <c r="Q22" i="1"/>
  <c r="P22" i="1"/>
  <c r="O22" i="1"/>
  <c r="Q21" i="1"/>
  <c r="P21" i="1"/>
  <c r="O21" i="1"/>
  <c r="Q20" i="1"/>
  <c r="P20" i="1"/>
  <c r="O20" i="1"/>
  <c r="N27" i="1"/>
  <c r="M27" i="1"/>
  <c r="L27" i="1"/>
  <c r="N26" i="1"/>
  <c r="M26" i="1"/>
  <c r="L26" i="1"/>
  <c r="N25" i="1"/>
  <c r="M25" i="1"/>
  <c r="L25" i="1"/>
  <c r="N24" i="1"/>
  <c r="M24" i="1"/>
  <c r="L24" i="1"/>
  <c r="N23" i="1"/>
  <c r="M23" i="1"/>
  <c r="L23" i="1"/>
  <c r="N22" i="1"/>
  <c r="M22" i="1"/>
  <c r="L22" i="1"/>
  <c r="N21" i="1"/>
  <c r="M21" i="1"/>
  <c r="L21" i="1"/>
  <c r="N20" i="1"/>
  <c r="M20" i="1"/>
  <c r="L20" i="1"/>
  <c r="K27" i="1"/>
  <c r="J27" i="1"/>
  <c r="I27" i="1"/>
  <c r="K26" i="1"/>
  <c r="J26" i="1"/>
  <c r="I26" i="1"/>
  <c r="K25" i="1"/>
  <c r="J25" i="1"/>
  <c r="I25" i="1"/>
  <c r="K24" i="1"/>
  <c r="J24" i="1"/>
  <c r="I24" i="1"/>
  <c r="K23" i="1"/>
  <c r="J23" i="1"/>
  <c r="I23" i="1"/>
  <c r="K22" i="1"/>
  <c r="J22" i="1"/>
  <c r="I22" i="1"/>
  <c r="K21" i="1"/>
  <c r="J21" i="1"/>
  <c r="I21" i="1"/>
  <c r="K20" i="1"/>
  <c r="J20" i="1"/>
  <c r="I20" i="1"/>
  <c r="H27" i="1"/>
  <c r="G27" i="1"/>
  <c r="F27" i="1"/>
  <c r="H26" i="1"/>
  <c r="G26" i="1"/>
  <c r="F26" i="1"/>
  <c r="H25" i="1"/>
  <c r="G25" i="1"/>
  <c r="F25" i="1"/>
  <c r="H24" i="1"/>
  <c r="G24" i="1"/>
  <c r="F24" i="1"/>
  <c r="H23" i="1"/>
  <c r="G23" i="1"/>
  <c r="F23" i="1"/>
  <c r="H22" i="1"/>
  <c r="G22" i="1"/>
  <c r="F22" i="1"/>
  <c r="H21" i="1"/>
  <c r="G21" i="1"/>
  <c r="F21" i="1"/>
  <c r="H20" i="1"/>
  <c r="G20" i="1"/>
  <c r="F20" i="1"/>
  <c r="E20" i="1"/>
  <c r="D20" i="1"/>
  <c r="E27" i="1"/>
  <c r="D27" i="1"/>
  <c r="C27" i="1"/>
  <c r="D21" i="1"/>
  <c r="E21" i="1"/>
  <c r="D22" i="1"/>
  <c r="E22" i="1"/>
  <c r="D23" i="1"/>
  <c r="E23" i="1"/>
  <c r="D24" i="1"/>
  <c r="E24" i="1"/>
  <c r="D25" i="1"/>
  <c r="E25" i="1"/>
  <c r="D26" i="1"/>
  <c r="E26" i="1"/>
  <c r="C22" i="1"/>
  <c r="C23" i="1"/>
  <c r="C24" i="1"/>
  <c r="C25" i="1"/>
  <c r="C26" i="1"/>
  <c r="C21" i="1"/>
  <c r="C20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K14" i="1"/>
  <c r="K13" i="1"/>
  <c r="AD3" i="1" s="1"/>
  <c r="N13" i="1"/>
  <c r="AE3" i="1" s="1"/>
  <c r="N14" i="1"/>
  <c r="M14" i="1"/>
  <c r="M13" i="1"/>
  <c r="J14" i="1"/>
  <c r="E14" i="1"/>
  <c r="F14" i="1"/>
  <c r="G14" i="1"/>
  <c r="H14" i="1"/>
  <c r="I14" i="1"/>
  <c r="L14" i="1"/>
  <c r="O14" i="1"/>
  <c r="P14" i="1"/>
  <c r="Q14" i="1"/>
  <c r="R14" i="1"/>
  <c r="S14" i="1"/>
  <c r="T14" i="1"/>
  <c r="C14" i="1"/>
  <c r="D14" i="1"/>
  <c r="J13" i="1"/>
  <c r="K15" i="1"/>
  <c r="M15" i="1"/>
  <c r="N15" i="1"/>
  <c r="J15" i="1"/>
  <c r="D13" i="1"/>
  <c r="E13" i="1"/>
  <c r="AB3" i="1" s="1"/>
  <c r="F13" i="1"/>
  <c r="F15" i="1" s="1"/>
  <c r="G13" i="1"/>
  <c r="G15" i="1" s="1"/>
  <c r="H13" i="1"/>
  <c r="I13" i="1"/>
  <c r="I15" i="1" s="1"/>
  <c r="L13" i="1"/>
  <c r="L15" i="1" s="1"/>
  <c r="O13" i="1"/>
  <c r="O15" i="1" s="1"/>
  <c r="P13" i="1"/>
  <c r="P15" i="1" s="1"/>
  <c r="Q13" i="1"/>
  <c r="R13" i="1"/>
  <c r="R15" i="1" s="1"/>
  <c r="S13" i="1"/>
  <c r="S15" i="1" s="1"/>
  <c r="T13" i="1"/>
  <c r="C13" i="1"/>
  <c r="AB32" i="1" l="1"/>
  <c r="AB27" i="1"/>
  <c r="AC27" i="1"/>
  <c r="AD27" i="1"/>
  <c r="AE27" i="1"/>
  <c r="AF27" i="1"/>
  <c r="AG27" i="1"/>
  <c r="AD26" i="1"/>
  <c r="AE26" i="1"/>
  <c r="AB26" i="1"/>
  <c r="AE32" i="1"/>
  <c r="AE17" i="1"/>
  <c r="AD32" i="1"/>
  <c r="AD17" i="1"/>
  <c r="T15" i="1"/>
  <c r="AG3" i="1"/>
  <c r="Q15" i="1"/>
  <c r="AF3" i="1"/>
  <c r="H15" i="1"/>
  <c r="AC3" i="1"/>
  <c r="AB17" i="1"/>
  <c r="AB12" i="1"/>
  <c r="AC12" i="1"/>
  <c r="AD12" i="1"/>
  <c r="AE12" i="1"/>
  <c r="AF12" i="1"/>
  <c r="AG12" i="1"/>
  <c r="AC11" i="1"/>
  <c r="AD11" i="1"/>
  <c r="AE11" i="1"/>
  <c r="AF11" i="1"/>
  <c r="AG11" i="1"/>
  <c r="AB11" i="1"/>
  <c r="D15" i="1"/>
  <c r="E15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C15" i="1"/>
  <c r="AC32" i="1" l="1"/>
  <c r="AC17" i="1"/>
  <c r="AC26" i="1"/>
  <c r="AF32" i="1"/>
  <c r="AF17" i="1"/>
  <c r="AF26" i="1"/>
  <c r="AG32" i="1"/>
  <c r="AG17" i="1"/>
  <c r="AG26" i="1"/>
</calcChain>
</file>

<file path=xl/sharedStrings.xml><?xml version="1.0" encoding="utf-8"?>
<sst xmlns="http://schemas.openxmlformats.org/spreadsheetml/2006/main" count="210" uniqueCount="38">
  <si>
    <t>Parallel Disabled</t>
  </si>
  <si>
    <t>Approximate Frequency, Hz</t>
  </si>
  <si>
    <t>Results</t>
  </si>
  <si>
    <t>Calc_func_basic</t>
  </si>
  <si>
    <t>Calc_func_arrays</t>
  </si>
  <si>
    <t>Calc_func_intrinsics128_ps</t>
  </si>
  <si>
    <t>Calc_func_intrinsics128_pd</t>
  </si>
  <si>
    <t>Calc_func_intrinsics256_ps</t>
  </si>
  <si>
    <t>Calc_func_intrinsics256_pd</t>
  </si>
  <si>
    <t>ticks</t>
  </si>
  <si>
    <t>№</t>
  </si>
  <si>
    <t>void</t>
  </si>
  <si>
    <t>full</t>
  </si>
  <si>
    <t>real</t>
  </si>
  <si>
    <t>Parallel Enabled</t>
  </si>
  <si>
    <t>Function</t>
  </si>
  <si>
    <t>Average ticks</t>
  </si>
  <si>
    <t>basic</t>
  </si>
  <si>
    <t>Percents</t>
  </si>
  <si>
    <t>arrays</t>
  </si>
  <si>
    <t>Speed growth</t>
  </si>
  <si>
    <t>intrinsics128_ps</t>
  </si>
  <si>
    <t>intrinsics128_pd</t>
  </si>
  <si>
    <t>intrinsics256_ps</t>
  </si>
  <si>
    <t>intrinsics256_pd</t>
  </si>
  <si>
    <t>Ср знач</t>
  </si>
  <si>
    <t>Погрешность</t>
  </si>
  <si>
    <t>Отн. погр</t>
  </si>
  <si>
    <t>Parallel growth</t>
  </si>
  <si>
    <t>Appr. FPS</t>
  </si>
  <si>
    <t>x times</t>
  </si>
  <si>
    <t>Times</t>
  </si>
  <si>
    <t>basic parallel</t>
  </si>
  <si>
    <t>arrays parallel</t>
  </si>
  <si>
    <t>intrinsics128_ps parallel</t>
  </si>
  <si>
    <t>intrinsics128_pd parallel</t>
  </si>
  <si>
    <t>intrinsics256_ps parallel</t>
  </si>
  <si>
    <t>intrinsics256_pd parallel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</si>
</sst>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11" fontId="0" fillId="0" borderId="0" xfId="0" applyNumberFormat="1"/>
    <xf numFmtId="2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8" xfId="0" applyBorder="1"/>
    <xf numFmtId="0" fontId="0" fillId="0" borderId="9" xfId="0" applyBorder="1"/>
    <xf numFmtId="11" fontId="0" fillId="0" borderId="8" xfId="0" applyNumberFormat="1" applyBorder="1"/>
    <xf numFmtId="11" fontId="0" fillId="0" borderId="4" xfId="0" applyNumberFormat="1" applyBorder="1"/>
    <xf numFmtId="11" fontId="0" fillId="0" borderId="5" xfId="0" applyNumberFormat="1" applyBorder="1"/>
    <xf numFmtId="11" fontId="0" fillId="0" borderId="10" xfId="0" applyNumberFormat="1" applyBorder="1"/>
    <xf numFmtId="11" fontId="0" fillId="0" borderId="0" xfId="0" applyNumberFormat="1" applyBorder="1"/>
    <xf numFmtId="11" fontId="0" fillId="0" borderId="11" xfId="0" applyNumberFormat="1" applyBorder="1"/>
    <xf numFmtId="11" fontId="0" fillId="0" borderId="9" xfId="0" applyNumberFormat="1" applyBorder="1"/>
    <xf numFmtId="11" fontId="0" fillId="0" borderId="6" xfId="0" applyNumberFormat="1" applyBorder="1"/>
    <xf numFmtId="11" fontId="0" fillId="0" borderId="7" xfId="0" applyNumberFormat="1" applyBorder="1"/>
    <xf numFmtId="0" fontId="0" fillId="0" borderId="10" xfId="0" applyBorder="1"/>
    <xf numFmtId="0" fontId="0" fillId="0" borderId="0" xfId="0" applyBorder="1"/>
    <xf numFmtId="0" fontId="0" fillId="0" borderId="11" xfId="0" applyBorder="1"/>
    <xf numFmtId="2" fontId="0" fillId="0" borderId="9" xfId="0" applyNumberFormat="1" applyBorder="1"/>
    <xf numFmtId="2" fontId="0" fillId="0" borderId="6" xfId="0" applyNumberFormat="1" applyBorder="1"/>
    <xf numFmtId="2" fontId="0" fillId="0" borderId="7" xfId="0" applyNumberFormat="1" applyBorder="1"/>
    <xf numFmtId="2" fontId="0" fillId="0" borderId="0" xfId="0" applyNumberFormat="1" applyBorder="1"/>
    <xf numFmtId="2" fontId="0" fillId="0" borderId="4" xfId="0" applyNumberFormat="1" applyBorder="1"/>
    <xf numFmtId="2" fontId="0" fillId="0" borderId="5" xfId="0" applyNumberFormat="1" applyBorder="1"/>
    <xf numFmtId="2" fontId="0" fillId="0" borderId="11" xfId="0" applyNumberFormat="1" applyBorder="1"/>
    <xf numFmtId="10" fontId="0" fillId="0" borderId="0" xfId="0" applyNumberFormat="1" applyBorder="1"/>
    <xf numFmtId="0" fontId="0" fillId="0" borderId="15" xfId="0" applyBorder="1"/>
    <xf numFmtId="10" fontId="0" fillId="0" borderId="8" xfId="0" applyNumberFormat="1" applyBorder="1"/>
    <xf numFmtId="10" fontId="0" fillId="0" borderId="4" xfId="0" applyNumberFormat="1" applyBorder="1"/>
    <xf numFmtId="10" fontId="0" fillId="0" borderId="5" xfId="0" applyNumberFormat="1" applyBorder="1"/>
    <xf numFmtId="10" fontId="0" fillId="0" borderId="9" xfId="0" applyNumberFormat="1" applyBorder="1"/>
    <xf numFmtId="10" fontId="0" fillId="0" borderId="6" xfId="0" applyNumberFormat="1" applyBorder="1"/>
    <xf numFmtId="10" fontId="0" fillId="0" borderId="7" xfId="0" applyNumberFormat="1" applyBorder="1"/>
    <xf numFmtId="10" fontId="0" fillId="0" borderId="12" xfId="0" applyNumberFormat="1" applyBorder="1"/>
    <xf numFmtId="10" fontId="0" fillId="0" borderId="13" xfId="0" applyNumberFormat="1" applyBorder="1"/>
    <xf numFmtId="10" fontId="0" fillId="0" borderId="14" xfId="0" applyNumberFormat="1" applyBorder="1"/>
    <xf numFmtId="2" fontId="0" fillId="0" borderId="8" xfId="0" applyNumberFormat="1" applyBorder="1"/>
    <xf numFmtId="2" fontId="0" fillId="0" borderId="13" xfId="0" applyNumberFormat="1" applyBorder="1"/>
    <xf numFmtId="2" fontId="0" fillId="0" borderId="14" xfId="0" applyNumberFormat="1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Лист1!$AJ$6</c:f>
              <c:strCache>
                <c:ptCount val="1"/>
                <c:pt idx="0">
                  <c:v>Average ticks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Лист1!$AI$7:$AI$12</c:f>
              <c:strCache>
                <c:ptCount val="6"/>
                <c:pt idx="0">
                  <c:v>basic</c:v>
                </c:pt>
                <c:pt idx="1">
                  <c:v>arrays</c:v>
                </c:pt>
                <c:pt idx="2">
                  <c:v>intrinsics128_ps</c:v>
                </c:pt>
                <c:pt idx="3">
                  <c:v>intrinsics128_pd</c:v>
                </c:pt>
                <c:pt idx="4">
                  <c:v>intrinsics256_ps</c:v>
                </c:pt>
                <c:pt idx="5">
                  <c:v>intrinsics256_pd</c:v>
                </c:pt>
              </c:strCache>
            </c:strRef>
          </c:cat>
          <c:val>
            <c:numRef>
              <c:f>Лист1!$AJ$7:$AJ$12</c:f>
              <c:numCache>
                <c:formatCode>0.00E+00</c:formatCode>
                <c:ptCount val="6"/>
                <c:pt idx="0">
                  <c:v>351000000</c:v>
                </c:pt>
                <c:pt idx="1">
                  <c:v>133125000</c:v>
                </c:pt>
                <c:pt idx="2">
                  <c:v>95171428.571428567</c:v>
                </c:pt>
                <c:pt idx="3">
                  <c:v>137875000</c:v>
                </c:pt>
                <c:pt idx="4">
                  <c:v>47737500</c:v>
                </c:pt>
                <c:pt idx="5">
                  <c:v>91825000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96-474B-BD29-4975741505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3"/>
        <c:overlap val="-27"/>
        <c:axId val="881368583"/>
        <c:axId val="1359459848"/>
      </c:barChart>
      <c:catAx>
        <c:axId val="881368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9459848"/>
        <c:crosses val="autoZero"/>
        <c:auto val="1"/>
        <c:lblAlgn val="ctr"/>
        <c:lblOffset val="100"/>
        <c:noMultiLvlLbl val="0"/>
      </c:catAx>
      <c:valAx>
        <c:axId val="1359459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368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Лист1!$AM$6</c:f>
              <c:strCache>
                <c:ptCount val="1"/>
                <c:pt idx="0">
                  <c:v>Average ticks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Лист1!$AL$7:$AL$12</c:f>
              <c:strCache>
                <c:ptCount val="6"/>
                <c:pt idx="0">
                  <c:v>basic</c:v>
                </c:pt>
                <c:pt idx="1">
                  <c:v>arrays</c:v>
                </c:pt>
                <c:pt idx="2">
                  <c:v>intrinsics128_ps</c:v>
                </c:pt>
                <c:pt idx="3">
                  <c:v>intrinsics128_pd</c:v>
                </c:pt>
                <c:pt idx="4">
                  <c:v>intrinsics256_ps</c:v>
                </c:pt>
                <c:pt idx="5">
                  <c:v>intrinsics256_pd</c:v>
                </c:pt>
              </c:strCache>
            </c:strRef>
          </c:cat>
          <c:val>
            <c:numRef>
              <c:f>Лист1!$AM$7:$AM$12</c:f>
              <c:numCache>
                <c:formatCode>0.00E+00</c:formatCode>
                <c:ptCount val="6"/>
                <c:pt idx="0">
                  <c:v>29675000</c:v>
                </c:pt>
                <c:pt idx="1">
                  <c:v>22487500</c:v>
                </c:pt>
                <c:pt idx="2">
                  <c:v>9701428.5714285709</c:v>
                </c:pt>
                <c:pt idx="3">
                  <c:v>13875000</c:v>
                </c:pt>
                <c:pt idx="4">
                  <c:v>5576250</c:v>
                </c:pt>
                <c:pt idx="5">
                  <c:v>10562500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B8-4E2A-9D86-990BDE2E31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-27"/>
        <c:axId val="1740953096"/>
        <c:axId val="1740955144"/>
      </c:barChart>
      <c:catAx>
        <c:axId val="1740953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955144"/>
        <c:crosses val="autoZero"/>
        <c:auto val="1"/>
        <c:lblAlgn val="ctr"/>
        <c:lblOffset val="100"/>
        <c:noMultiLvlLbl val="0"/>
      </c:catAx>
      <c:valAx>
        <c:axId val="1740955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953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Лист1!$AJ$27</c:f>
              <c:strCache>
                <c:ptCount val="1"/>
                <c:pt idx="0">
                  <c:v>Times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Лист1!$AI$28:$AI$39</c:f>
              <c:strCache>
                <c:ptCount val="12"/>
                <c:pt idx="0">
                  <c:v>basic</c:v>
                </c:pt>
                <c:pt idx="1">
                  <c:v>arrays</c:v>
                </c:pt>
                <c:pt idx="2">
                  <c:v>intrinsics128_ps</c:v>
                </c:pt>
                <c:pt idx="3">
                  <c:v>intrinsics128_pd</c:v>
                </c:pt>
                <c:pt idx="4">
                  <c:v>intrinsics256_ps</c:v>
                </c:pt>
                <c:pt idx="5">
                  <c:v>intrinsics256_pd</c:v>
                </c:pt>
                <c:pt idx="6">
                  <c:v>basic parallel</c:v>
                </c:pt>
                <c:pt idx="7">
                  <c:v>arrays parallel</c:v>
                </c:pt>
                <c:pt idx="8">
                  <c:v>intrinsics128_ps parallel</c:v>
                </c:pt>
                <c:pt idx="9">
                  <c:v>intrinsics128_pd parallel</c:v>
                </c:pt>
                <c:pt idx="10">
                  <c:v>intrinsics256_ps parallel</c:v>
                </c:pt>
                <c:pt idx="11">
                  <c:v>intrinsics256_pd parallel</c:v>
                </c:pt>
              </c:strCache>
            </c:strRef>
          </c:cat>
          <c:val>
            <c:numRef>
              <c:f>Лист1!$AJ$28:$AJ$39</c:f>
              <c:numCache>
                <c:formatCode>0.00</c:formatCode>
                <c:ptCount val="12"/>
                <c:pt idx="0">
                  <c:v>1</c:v>
                </c:pt>
                <c:pt idx="1">
                  <c:v>2.6366197183098592</c:v>
                </c:pt>
                <c:pt idx="2">
                  <c:v>3.6880816571600121</c:v>
                </c:pt>
                <c:pt idx="3">
                  <c:v>2.5457842248413418</c:v>
                </c:pt>
                <c:pt idx="4">
                  <c:v>7.3527101335428124</c:v>
                </c:pt>
                <c:pt idx="5">
                  <c:v>3.8224884290770489</c:v>
                </c:pt>
                <c:pt idx="6">
                  <c:v>11.828138163437236</c:v>
                </c:pt>
                <c:pt idx="7">
                  <c:v>15.608671484157865</c:v>
                </c:pt>
                <c:pt idx="8">
                  <c:v>36.180238551023415</c:v>
                </c:pt>
                <c:pt idx="9">
                  <c:v>25.297297297297298</c:v>
                </c:pt>
                <c:pt idx="10">
                  <c:v>62.945527908540683</c:v>
                </c:pt>
                <c:pt idx="11">
                  <c:v>33.230769230769234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AE-4A53-9BBF-CF66D2993C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3"/>
        <c:overlap val="-27"/>
        <c:axId val="1056544776"/>
        <c:axId val="1056546824"/>
      </c:barChart>
      <c:catAx>
        <c:axId val="1056544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6546824"/>
        <c:crosses val="autoZero"/>
        <c:auto val="1"/>
        <c:lblAlgn val="ctr"/>
        <c:lblOffset val="100"/>
        <c:noMultiLvlLbl val="0"/>
      </c:catAx>
      <c:valAx>
        <c:axId val="1056546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6544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43</xdr:col>
      <xdr:colOff>114300</xdr:colOff>
      <xdr:row>1</xdr:row>
      <xdr:rowOff>76200</xdr:rowOff>
    </xdr:from>
    <xdr:to>
      <xdr:col>56</xdr:col>
      <xdr:colOff>600075</xdr:colOff>
      <xdr:row>33</xdr:row>
      <xdr:rowOff>76200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10CC3B01-F3C7-D518-821C-FCABF903A7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42</xdr:col>
      <xdr:colOff>590550</xdr:colOff>
      <xdr:row>40</xdr:row>
      <xdr:rowOff>95250</xdr:rowOff>
    </xdr:from>
    <xdr:to>
      <xdr:col>56</xdr:col>
      <xdr:colOff>390525</xdr:colOff>
      <xdr:row>70</xdr:row>
      <xdr:rowOff>28575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D3260495-68DE-A127-1F9C-8CFDC1D5BAEE}"/>
            </a:ext>
            <a:ext uri="{147F2762-F138-4A5C-976F-8EAC2B608ADB}">
              <a16:predDERef xmlns:a16="http://schemas.microsoft.com/office/drawing/2014/main" pred="{10CC3B01-F3C7-D518-821C-FCABF903A7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43</xdr:col>
      <xdr:colOff>85725</xdr:colOff>
      <xdr:row>74</xdr:row>
      <xdr:rowOff>161925</xdr:rowOff>
    </xdr:from>
    <xdr:to>
      <xdr:col>58</xdr:col>
      <xdr:colOff>76200</xdr:colOff>
      <xdr:row>110</xdr:row>
      <xdr:rowOff>85725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478CFD21-BB9E-E736-7807-308A09BE325F}"/>
            </a:ext>
            <a:ext uri="{147F2762-F138-4A5C-976F-8EAC2B608ADB}">
              <a16:predDERef xmlns:a16="http://schemas.microsoft.com/office/drawing/2014/main" pred="{D3260495-68DE-A127-1F9C-8CFDC1D5BA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90"/>
  <sheetViews>
    <sheetView tabSelected="1" topLeftCell="P1" workbookViewId="0">
      <selection activeCell="AK9" sqref="AK9"/>
    </sheetView>
  </sheetViews>
  <sheetFormatPr defaultRowHeight="15"/>
  <cols>
    <col min="3" max="5" width="13.42578125" bestFit="1" customWidth="1"/>
    <col min="7" max="8" width="13.42578125" bestFit="1" customWidth="1"/>
    <col min="10" max="11" width="13.42578125" bestFit="1" customWidth="1"/>
    <col min="13" max="14" width="13.42578125" bestFit="1" customWidth="1"/>
    <col min="16" max="17" width="12.28515625" bestFit="1" customWidth="1"/>
    <col min="19" max="20" width="12.28515625" bestFit="1" customWidth="1"/>
    <col min="28" max="28" width="14.5703125" customWidth="1"/>
    <col min="29" max="29" width="15.42578125" customWidth="1"/>
    <col min="30" max="30" width="24.140625" customWidth="1"/>
    <col min="31" max="31" width="24.28515625" customWidth="1"/>
    <col min="32" max="32" width="23.85546875" customWidth="1"/>
    <col min="33" max="33" width="24.140625" customWidth="1"/>
  </cols>
  <sheetData>
    <row r="1" spans="1:43">
      <c r="A1" t="s">
        <v>0</v>
      </c>
      <c r="V1" t="s">
        <v>1</v>
      </c>
    </row>
    <row r="2" spans="1:43">
      <c r="V2" s="1">
        <v>3000000000</v>
      </c>
      <c r="Z2" t="s">
        <v>2</v>
      </c>
      <c r="AA2" s="8"/>
      <c r="AB2" s="8" t="s">
        <v>3</v>
      </c>
      <c r="AC2" s="6" t="s">
        <v>4</v>
      </c>
      <c r="AD2" s="6" t="s">
        <v>5</v>
      </c>
      <c r="AE2" s="6" t="s">
        <v>6</v>
      </c>
      <c r="AF2" s="6" t="s">
        <v>7</v>
      </c>
      <c r="AG2" s="7" t="s">
        <v>8</v>
      </c>
      <c r="AI2" s="20" t="s">
        <v>3</v>
      </c>
      <c r="AJ2" s="20" t="s">
        <v>4</v>
      </c>
      <c r="AK2" s="20" t="s">
        <v>5</v>
      </c>
      <c r="AL2" s="20" t="s">
        <v>6</v>
      </c>
      <c r="AM2" s="20" t="s">
        <v>7</v>
      </c>
      <c r="AN2" s="20" t="s">
        <v>8</v>
      </c>
      <c r="AO2" s="20"/>
      <c r="AP2" s="20"/>
      <c r="AQ2" s="20"/>
    </row>
    <row r="3" spans="1:43">
      <c r="B3" s="3"/>
      <c r="C3" s="6" t="s">
        <v>3</v>
      </c>
      <c r="D3" s="6"/>
      <c r="E3" s="6"/>
      <c r="F3" s="8" t="s">
        <v>4</v>
      </c>
      <c r="G3" s="6"/>
      <c r="H3" s="6"/>
      <c r="I3" s="8" t="s">
        <v>5</v>
      </c>
      <c r="J3" s="6"/>
      <c r="K3" s="6"/>
      <c r="L3" s="8" t="s">
        <v>6</v>
      </c>
      <c r="M3" s="6"/>
      <c r="N3" s="6"/>
      <c r="O3" s="8" t="s">
        <v>7</v>
      </c>
      <c r="P3" s="6"/>
      <c r="Q3" s="6"/>
      <c r="R3" s="8" t="s">
        <v>8</v>
      </c>
      <c r="S3" s="6"/>
      <c r="T3" s="7"/>
      <c r="AA3" s="19" t="s">
        <v>0</v>
      </c>
      <c r="AB3" s="10">
        <f>E13</f>
        <v>351000000</v>
      </c>
      <c r="AC3" s="11">
        <f>H13</f>
        <v>133125000</v>
      </c>
      <c r="AD3" s="11">
        <f>K13</f>
        <v>95171428.571428567</v>
      </c>
      <c r="AE3" s="11">
        <f>N13</f>
        <v>137875000</v>
      </c>
      <c r="AF3" s="11">
        <f>Q13</f>
        <v>47737500</v>
      </c>
      <c r="AG3" s="12">
        <f>T13</f>
        <v>91825000</v>
      </c>
      <c r="AI3" s="14">
        <v>29675000</v>
      </c>
      <c r="AJ3" s="14">
        <v>22487500</v>
      </c>
      <c r="AK3" s="14">
        <v>9701428.5714285709</v>
      </c>
      <c r="AL3" s="14">
        <v>13875000</v>
      </c>
      <c r="AM3" s="14">
        <v>5576250</v>
      </c>
      <c r="AN3" s="14">
        <v>10562500</v>
      </c>
      <c r="AO3" s="20"/>
      <c r="AP3" s="20"/>
      <c r="AQ3" s="20"/>
    </row>
    <row r="4" spans="1:43">
      <c r="A4" t="s">
        <v>9</v>
      </c>
      <c r="B4" s="5" t="s">
        <v>10</v>
      </c>
      <c r="C4" s="20" t="s">
        <v>11</v>
      </c>
      <c r="D4" s="20" t="s">
        <v>12</v>
      </c>
      <c r="E4" s="20" t="s">
        <v>13</v>
      </c>
      <c r="F4" s="19" t="s">
        <v>11</v>
      </c>
      <c r="G4" s="20" t="s">
        <v>12</v>
      </c>
      <c r="H4" s="20" t="s">
        <v>13</v>
      </c>
      <c r="I4" s="19" t="s">
        <v>11</v>
      </c>
      <c r="J4" s="20" t="s">
        <v>12</v>
      </c>
      <c r="K4" s="20" t="s">
        <v>13</v>
      </c>
      <c r="L4" s="19" t="s">
        <v>11</v>
      </c>
      <c r="M4" s="20" t="s">
        <v>12</v>
      </c>
      <c r="N4" s="20" t="s">
        <v>13</v>
      </c>
      <c r="O4" s="19" t="s">
        <v>11</v>
      </c>
      <c r="P4" s="20" t="s">
        <v>12</v>
      </c>
      <c r="Q4" s="20" t="s">
        <v>13</v>
      </c>
      <c r="R4" s="19" t="s">
        <v>11</v>
      </c>
      <c r="S4" s="20" t="s">
        <v>12</v>
      </c>
      <c r="T4" s="21" t="s">
        <v>13</v>
      </c>
      <c r="AA4" s="9" t="s">
        <v>14</v>
      </c>
      <c r="AB4" s="16">
        <f>E43</f>
        <v>29675000</v>
      </c>
      <c r="AC4" s="17">
        <f>H43</f>
        <v>22487500</v>
      </c>
      <c r="AD4" s="17">
        <f>K43</f>
        <v>9701428.5714285709</v>
      </c>
      <c r="AE4" s="17">
        <f>N43</f>
        <v>13875000</v>
      </c>
      <c r="AF4" s="17">
        <f>Q43</f>
        <v>5576250</v>
      </c>
      <c r="AG4" s="18">
        <f>T43</f>
        <v>10562500</v>
      </c>
      <c r="AH4" s="20"/>
    </row>
    <row r="5" spans="1:43">
      <c r="B5" s="19">
        <v>1</v>
      </c>
      <c r="C5" s="10">
        <v>10.4</v>
      </c>
      <c r="D5" s="11">
        <v>363000000</v>
      </c>
      <c r="E5" s="11">
        <v>363000000</v>
      </c>
      <c r="F5" s="10">
        <v>12.5</v>
      </c>
      <c r="G5" s="11">
        <v>132000000</v>
      </c>
      <c r="H5" s="11">
        <v>132000000</v>
      </c>
      <c r="I5" s="10">
        <v>11.7</v>
      </c>
      <c r="J5" s="11">
        <v>95400000</v>
      </c>
      <c r="K5" s="11">
        <v>95400000</v>
      </c>
      <c r="L5" s="10">
        <v>27.7</v>
      </c>
      <c r="M5" s="11">
        <v>186000000</v>
      </c>
      <c r="N5" s="11">
        <v>186000000</v>
      </c>
      <c r="O5" s="10">
        <v>43.1</v>
      </c>
      <c r="P5" s="11">
        <v>48200000</v>
      </c>
      <c r="Q5" s="11">
        <v>48200000</v>
      </c>
      <c r="R5" s="10">
        <v>23.2</v>
      </c>
      <c r="S5" s="11">
        <v>92600000</v>
      </c>
      <c r="T5" s="12">
        <v>92600000</v>
      </c>
    </row>
    <row r="6" spans="1:43">
      <c r="B6" s="19">
        <v>2</v>
      </c>
      <c r="C6" s="13">
        <v>31.9</v>
      </c>
      <c r="D6" s="14">
        <v>349000000</v>
      </c>
      <c r="E6" s="14">
        <v>349000000</v>
      </c>
      <c r="F6" s="13">
        <v>13.2</v>
      </c>
      <c r="G6" s="14">
        <v>131000000</v>
      </c>
      <c r="H6" s="14">
        <v>131000000</v>
      </c>
      <c r="I6" s="13">
        <v>38</v>
      </c>
      <c r="J6" s="14">
        <v>94200000</v>
      </c>
      <c r="K6" s="14">
        <v>94200000</v>
      </c>
      <c r="L6" s="13">
        <v>37.799999999999997</v>
      </c>
      <c r="M6" s="14">
        <v>184000000</v>
      </c>
      <c r="N6" s="14">
        <v>184000000</v>
      </c>
      <c r="O6" s="13">
        <v>26.8</v>
      </c>
      <c r="P6" s="14">
        <v>47400000</v>
      </c>
      <c r="Q6" s="14">
        <v>47400000</v>
      </c>
      <c r="R6" s="13">
        <v>10.7</v>
      </c>
      <c r="S6" s="14">
        <v>90900000</v>
      </c>
      <c r="T6" s="15">
        <v>90900000</v>
      </c>
      <c r="AI6" t="s">
        <v>15</v>
      </c>
      <c r="AJ6" t="s">
        <v>16</v>
      </c>
      <c r="AL6" t="s">
        <v>15</v>
      </c>
      <c r="AM6" t="s">
        <v>16</v>
      </c>
    </row>
    <row r="7" spans="1:43">
      <c r="B7" s="19">
        <v>3</v>
      </c>
      <c r="C7" s="13">
        <v>33.5</v>
      </c>
      <c r="D7" s="14">
        <v>347000000</v>
      </c>
      <c r="E7" s="14">
        <v>347000000</v>
      </c>
      <c r="F7" s="13">
        <v>25.2</v>
      </c>
      <c r="G7" s="14">
        <v>131000000</v>
      </c>
      <c r="H7" s="14">
        <v>131000000</v>
      </c>
      <c r="I7" s="13">
        <v>39</v>
      </c>
      <c r="J7" s="14">
        <v>94100000</v>
      </c>
      <c r="K7" s="14">
        <v>94100000</v>
      </c>
      <c r="L7" s="13">
        <v>14.1</v>
      </c>
      <c r="M7" s="14">
        <v>183000000</v>
      </c>
      <c r="N7" s="14">
        <v>183000000</v>
      </c>
      <c r="O7" s="13">
        <v>15.6</v>
      </c>
      <c r="P7" s="14">
        <v>47400000</v>
      </c>
      <c r="Q7" s="14">
        <v>47400000</v>
      </c>
      <c r="R7" s="13">
        <v>34.1</v>
      </c>
      <c r="S7" s="14">
        <v>92000000</v>
      </c>
      <c r="T7" s="15">
        <v>92000000</v>
      </c>
      <c r="AI7" s="20" t="s">
        <v>17</v>
      </c>
      <c r="AJ7" s="14">
        <v>351000000</v>
      </c>
      <c r="AL7" s="20" t="s">
        <v>17</v>
      </c>
      <c r="AM7" s="14">
        <v>29675000</v>
      </c>
      <c r="AN7" s="20"/>
      <c r="AO7" s="20"/>
      <c r="AP7" s="20"/>
      <c r="AQ7" s="20"/>
    </row>
    <row r="8" spans="1:43">
      <c r="B8" s="19">
        <v>4</v>
      </c>
      <c r="C8" s="13">
        <v>19.8</v>
      </c>
      <c r="D8" s="14">
        <v>350000000</v>
      </c>
      <c r="E8" s="14">
        <v>350000000</v>
      </c>
      <c r="F8" s="13">
        <v>20.5</v>
      </c>
      <c r="G8" s="14">
        <v>137000000</v>
      </c>
      <c r="H8" s="14">
        <v>137000000</v>
      </c>
      <c r="I8" s="13">
        <v>12.8</v>
      </c>
      <c r="J8" s="14">
        <v>98600000</v>
      </c>
      <c r="K8" s="14">
        <v>98600000</v>
      </c>
      <c r="L8" s="13">
        <v>19.2</v>
      </c>
      <c r="M8" s="14">
        <v>183000000</v>
      </c>
      <c r="N8" s="14">
        <v>183000000</v>
      </c>
      <c r="O8" s="13">
        <v>27.1</v>
      </c>
      <c r="P8" s="14">
        <v>47500000</v>
      </c>
      <c r="Q8" s="14">
        <v>47500000</v>
      </c>
      <c r="R8" s="13">
        <v>38.4</v>
      </c>
      <c r="S8" s="14">
        <v>90900000</v>
      </c>
      <c r="T8" s="15">
        <v>90900000</v>
      </c>
      <c r="Y8" t="s">
        <v>18</v>
      </c>
      <c r="AI8" s="20" t="s">
        <v>19</v>
      </c>
      <c r="AJ8" s="14">
        <v>133125000</v>
      </c>
      <c r="AL8" s="20" t="s">
        <v>19</v>
      </c>
      <c r="AM8" s="14">
        <v>22487500</v>
      </c>
      <c r="AN8" s="14"/>
      <c r="AO8" s="14"/>
      <c r="AP8" s="14"/>
      <c r="AQ8" s="14"/>
    </row>
    <row r="9" spans="1:43">
      <c r="B9" s="19">
        <v>5</v>
      </c>
      <c r="C9" s="13">
        <v>5.7</v>
      </c>
      <c r="D9" s="14">
        <v>349000000</v>
      </c>
      <c r="E9" s="14">
        <v>349000000</v>
      </c>
      <c r="F9" s="13">
        <v>8.7200000000000006</v>
      </c>
      <c r="G9" s="14">
        <v>131000000</v>
      </c>
      <c r="H9" s="14">
        <v>131000000</v>
      </c>
      <c r="I9" s="13">
        <v>21.6</v>
      </c>
      <c r="J9" s="14">
        <v>94100000</v>
      </c>
      <c r="K9" s="14">
        <v>94100000</v>
      </c>
      <c r="L9" s="13">
        <v>10.7</v>
      </c>
      <c r="M9" s="14">
        <v>183000000</v>
      </c>
      <c r="N9" s="14">
        <v>183000000</v>
      </c>
      <c r="O9" s="13">
        <v>29.5</v>
      </c>
      <c r="P9" s="14">
        <v>47400000</v>
      </c>
      <c r="Q9" s="14">
        <v>47400000</v>
      </c>
      <c r="R9" s="13">
        <v>39.700000000000003</v>
      </c>
      <c r="S9" s="14">
        <v>92100000</v>
      </c>
      <c r="T9" s="15">
        <v>92100000</v>
      </c>
      <c r="Z9" t="s">
        <v>20</v>
      </c>
      <c r="AB9" s="20"/>
      <c r="AC9" s="20"/>
      <c r="AD9" s="20"/>
      <c r="AE9" s="20"/>
      <c r="AF9" s="20"/>
      <c r="AG9" s="20"/>
      <c r="AI9" s="20" t="s">
        <v>21</v>
      </c>
      <c r="AJ9" s="14">
        <v>95171428.571428567</v>
      </c>
      <c r="AL9" s="20" t="s">
        <v>21</v>
      </c>
      <c r="AM9" s="14">
        <v>9701428.5714285709</v>
      </c>
    </row>
    <row r="10" spans="1:43">
      <c r="B10" s="19">
        <v>6</v>
      </c>
      <c r="C10" s="13">
        <v>32.200000000000003</v>
      </c>
      <c r="D10" s="14">
        <v>349000000</v>
      </c>
      <c r="E10" s="14">
        <v>349000000</v>
      </c>
      <c r="F10" s="13">
        <v>26.9</v>
      </c>
      <c r="G10" s="14">
        <v>135000000</v>
      </c>
      <c r="H10" s="14">
        <v>135000000</v>
      </c>
      <c r="I10" s="13">
        <v>33.1</v>
      </c>
      <c r="J10" s="14">
        <v>95000000</v>
      </c>
      <c r="K10" s="14">
        <v>95000000</v>
      </c>
      <c r="L10" s="13">
        <v>34</v>
      </c>
      <c r="M10" s="14">
        <v>297000000</v>
      </c>
      <c r="N10" s="14">
        <v>297000000</v>
      </c>
      <c r="O10" s="13">
        <v>25.1</v>
      </c>
      <c r="P10" s="14">
        <v>47700000</v>
      </c>
      <c r="Q10" s="14">
        <v>47700000</v>
      </c>
      <c r="R10" s="13">
        <v>24.6</v>
      </c>
      <c r="S10" s="14">
        <v>91700000</v>
      </c>
      <c r="T10" s="15">
        <v>91700000</v>
      </c>
      <c r="AA10" s="30"/>
      <c r="AB10" s="6" t="s">
        <v>3</v>
      </c>
      <c r="AC10" s="6" t="s">
        <v>4</v>
      </c>
      <c r="AD10" s="6" t="s">
        <v>5</v>
      </c>
      <c r="AE10" s="6" t="s">
        <v>6</v>
      </c>
      <c r="AF10" s="6" t="s">
        <v>7</v>
      </c>
      <c r="AG10" s="7" t="s">
        <v>8</v>
      </c>
      <c r="AI10" s="20" t="s">
        <v>22</v>
      </c>
      <c r="AJ10" s="14">
        <v>137875000</v>
      </c>
      <c r="AL10" s="20" t="s">
        <v>22</v>
      </c>
      <c r="AM10" s="14">
        <v>13875000</v>
      </c>
    </row>
    <row r="11" spans="1:43">
      <c r="B11" s="19">
        <v>7</v>
      </c>
      <c r="C11" s="13">
        <v>11.9</v>
      </c>
      <c r="D11" s="14">
        <v>350000000</v>
      </c>
      <c r="E11" s="14">
        <v>350000000</v>
      </c>
      <c r="F11" s="13">
        <v>20.3</v>
      </c>
      <c r="G11" s="14">
        <v>130000000</v>
      </c>
      <c r="H11" s="14">
        <v>130000000</v>
      </c>
      <c r="I11" s="13">
        <v>13.5</v>
      </c>
      <c r="J11" s="14">
        <v>94800000</v>
      </c>
      <c r="K11" s="14">
        <v>94800000</v>
      </c>
      <c r="L11" s="13">
        <v>37.799999999999997</v>
      </c>
      <c r="M11" s="14">
        <v>184000000</v>
      </c>
      <c r="N11" s="14">
        <v>184000000</v>
      </c>
      <c r="O11" s="13">
        <v>42.1</v>
      </c>
      <c r="P11" s="14">
        <v>48200000</v>
      </c>
      <c r="Q11" s="14">
        <v>48200000</v>
      </c>
      <c r="R11" s="13">
        <v>6.33</v>
      </c>
      <c r="S11" s="14">
        <v>91400000</v>
      </c>
      <c r="T11" s="15">
        <v>91400000</v>
      </c>
      <c r="AA11" s="19" t="s">
        <v>0</v>
      </c>
      <c r="AB11" s="31">
        <f>($AB$3/AB3-1)</f>
        <v>0</v>
      </c>
      <c r="AC11" s="32">
        <f t="shared" ref="AC11:AG12" si="0">($AB$3/AC3-1)</f>
        <v>1.6366197183098592</v>
      </c>
      <c r="AD11" s="32">
        <f t="shared" si="0"/>
        <v>2.6880816571600121</v>
      </c>
      <c r="AE11" s="32">
        <f t="shared" si="0"/>
        <v>1.5457842248413418</v>
      </c>
      <c r="AF11" s="32">
        <f t="shared" si="0"/>
        <v>6.3527101335428124</v>
      </c>
      <c r="AG11" s="33">
        <f t="shared" si="0"/>
        <v>2.8224884290770489</v>
      </c>
      <c r="AI11" s="20" t="s">
        <v>23</v>
      </c>
      <c r="AJ11" s="14">
        <v>47737500</v>
      </c>
      <c r="AL11" s="20" t="s">
        <v>23</v>
      </c>
      <c r="AM11" s="14">
        <v>5576250</v>
      </c>
    </row>
    <row r="12" spans="1:43">
      <c r="B12" s="19">
        <v>8</v>
      </c>
      <c r="C12" s="13">
        <v>5.99</v>
      </c>
      <c r="D12" s="14">
        <v>351000000</v>
      </c>
      <c r="E12" s="14">
        <v>351000000</v>
      </c>
      <c r="F12" s="13">
        <v>43.3</v>
      </c>
      <c r="G12" s="14">
        <v>138000000</v>
      </c>
      <c r="H12" s="14">
        <v>138000000</v>
      </c>
      <c r="I12" s="13">
        <v>34.1</v>
      </c>
      <c r="J12" s="14">
        <v>234000000</v>
      </c>
      <c r="K12" s="14">
        <v>234000000</v>
      </c>
      <c r="L12" s="13">
        <v>26.9</v>
      </c>
      <c r="M12" s="14">
        <v>250000000</v>
      </c>
      <c r="N12" s="14">
        <v>250000000</v>
      </c>
      <c r="O12" s="13">
        <v>39.200000000000003</v>
      </c>
      <c r="P12" s="14">
        <v>48100000</v>
      </c>
      <c r="Q12" s="14">
        <v>48100000</v>
      </c>
      <c r="R12" s="13">
        <v>27</v>
      </c>
      <c r="S12" s="14">
        <v>93000000</v>
      </c>
      <c r="T12" s="15">
        <v>93000000</v>
      </c>
      <c r="AA12" s="9" t="s">
        <v>14</v>
      </c>
      <c r="AB12" s="34">
        <f>($AB$3/AB4-1)</f>
        <v>10.828138163437236</v>
      </c>
      <c r="AC12" s="35">
        <f t="shared" si="0"/>
        <v>14.608671484157865</v>
      </c>
      <c r="AD12" s="35">
        <f t="shared" si="0"/>
        <v>35.180238551023415</v>
      </c>
      <c r="AE12" s="35">
        <f t="shared" si="0"/>
        <v>24.297297297297298</v>
      </c>
      <c r="AF12" s="35">
        <f t="shared" si="0"/>
        <v>61.945527908540683</v>
      </c>
      <c r="AG12" s="36">
        <f t="shared" si="0"/>
        <v>32.230769230769234</v>
      </c>
      <c r="AI12" s="20" t="s">
        <v>24</v>
      </c>
      <c r="AJ12" s="14">
        <v>91825000</v>
      </c>
      <c r="AL12" s="20" t="s">
        <v>24</v>
      </c>
      <c r="AM12" s="14">
        <v>10562500</v>
      </c>
    </row>
    <row r="13" spans="1:43">
      <c r="B13" s="3" t="s">
        <v>25</v>
      </c>
      <c r="C13" s="11">
        <f>SUM(C5:C12)/$B$12</f>
        <v>18.923750000000002</v>
      </c>
      <c r="D13" s="11">
        <f>SUM(D5:D12)/$B$12</f>
        <v>351000000</v>
      </c>
      <c r="E13" s="11">
        <f t="shared" ref="E13:T13" si="1">SUM(E5:E12)/$B$12</f>
        <v>351000000</v>
      </c>
      <c r="F13" s="10">
        <f t="shared" si="1"/>
        <v>21.327500000000001</v>
      </c>
      <c r="G13" s="11">
        <f t="shared" si="1"/>
        <v>133125000</v>
      </c>
      <c r="H13" s="11">
        <f t="shared" si="1"/>
        <v>133125000</v>
      </c>
      <c r="I13" s="10">
        <f t="shared" si="1"/>
        <v>25.474999999999998</v>
      </c>
      <c r="J13" s="11">
        <f>SUM(J5:J11)/($B$12-1)</f>
        <v>95171428.571428567</v>
      </c>
      <c r="K13" s="11">
        <f>SUM(K5:K11)/($B$12-1)</f>
        <v>95171428.571428567</v>
      </c>
      <c r="L13" s="10">
        <f t="shared" si="1"/>
        <v>26.025000000000002</v>
      </c>
      <c r="M13" s="11">
        <f>SUM(M5:M9,M11)/$B$12</f>
        <v>137875000</v>
      </c>
      <c r="N13" s="11">
        <f>SUM(N5:N9,N11)/$B$12</f>
        <v>137875000</v>
      </c>
      <c r="O13" s="10">
        <f t="shared" si="1"/>
        <v>31.0625</v>
      </c>
      <c r="P13" s="11">
        <f t="shared" si="1"/>
        <v>47737500</v>
      </c>
      <c r="Q13" s="11">
        <f t="shared" si="1"/>
        <v>47737500</v>
      </c>
      <c r="R13" s="10">
        <f t="shared" si="1"/>
        <v>25.503750000000004</v>
      </c>
      <c r="S13" s="11">
        <f t="shared" si="1"/>
        <v>91825000</v>
      </c>
      <c r="T13" s="12">
        <f t="shared" si="1"/>
        <v>91825000</v>
      </c>
    </row>
    <row r="14" spans="1:43">
      <c r="B14" s="4" t="s">
        <v>26</v>
      </c>
      <c r="C14" s="14">
        <f>SQRT(DEVSQ(C5:C12)/$B$12/($B$12-1))</f>
        <v>4.2720302707177265</v>
      </c>
      <c r="D14" s="14">
        <f>SQRT(DEVSQ(D5:D12)/$B$12/($B$12-1))</f>
        <v>1762708.9541790094</v>
      </c>
      <c r="E14" s="14">
        <f t="shared" ref="E14:T14" si="2">SQRT(DEVSQ(E5:E12)/$B$12/($B$12-1))</f>
        <v>1762708.9541790094</v>
      </c>
      <c r="F14" s="13">
        <f t="shared" si="2"/>
        <v>3.8579934412667343</v>
      </c>
      <c r="G14" s="14">
        <f t="shared" si="2"/>
        <v>1092792.9486281602</v>
      </c>
      <c r="H14" s="14">
        <f t="shared" si="2"/>
        <v>1092792.9486281602</v>
      </c>
      <c r="I14" s="13">
        <f t="shared" si="2"/>
        <v>4.1857645657633444</v>
      </c>
      <c r="J14" s="14">
        <f>SQRT(DEVSQ(J5:J11)/$B$11/($B$11-1))</f>
        <v>601867.84094116848</v>
      </c>
      <c r="K14" s="14">
        <f>SQRT(DEVSQ(K5:K11)/$B$11/($B$11-1))</f>
        <v>601867.84094116848</v>
      </c>
      <c r="L14" s="13">
        <f t="shared" si="2"/>
        <v>3.7035576525436027</v>
      </c>
      <c r="M14" s="14">
        <f>SQRT(DEVSQ(M5:M9,M11)/$B$10/($B$10-1))</f>
        <v>477260.70210921176</v>
      </c>
      <c r="N14" s="14">
        <f>SQRT(DEVSQ(N5:N9,N11)/$B$10/($B$10-1))</f>
        <v>477260.70210921176</v>
      </c>
      <c r="O14" s="13">
        <f t="shared" si="2"/>
        <v>3.3908984007613254</v>
      </c>
      <c r="P14" s="14">
        <f t="shared" si="2"/>
        <v>130845.46501230264</v>
      </c>
      <c r="Q14" s="14">
        <f t="shared" si="2"/>
        <v>130845.46501230264</v>
      </c>
      <c r="R14" s="13">
        <f t="shared" si="2"/>
        <v>4.3030072281321052</v>
      </c>
      <c r="S14" s="14">
        <f t="shared" si="2"/>
        <v>267094.15140411764</v>
      </c>
      <c r="T14" s="15">
        <f t="shared" si="2"/>
        <v>267094.15140411764</v>
      </c>
    </row>
    <row r="15" spans="1:43">
      <c r="B15" s="5" t="s">
        <v>27</v>
      </c>
      <c r="C15" s="23">
        <f>C14/C13*100</f>
        <v>22.574966751926684</v>
      </c>
      <c r="D15" s="23">
        <f t="shared" ref="D15:T15" si="3">D14/D13*100</f>
        <v>0.50219628324188303</v>
      </c>
      <c r="E15" s="23">
        <f t="shared" si="3"/>
        <v>0.50219628324188303</v>
      </c>
      <c r="F15" s="22">
        <f t="shared" si="3"/>
        <v>18.089290546321575</v>
      </c>
      <c r="G15" s="23">
        <f t="shared" si="3"/>
        <v>0.82087733230284332</v>
      </c>
      <c r="H15" s="23">
        <f t="shared" si="3"/>
        <v>0.82087733230284332</v>
      </c>
      <c r="I15" s="22">
        <f t="shared" si="3"/>
        <v>16.430871700739331</v>
      </c>
      <c r="J15" s="23">
        <f t="shared" si="3"/>
        <v>0.63240391572923738</v>
      </c>
      <c r="K15" s="23">
        <f t="shared" si="3"/>
        <v>0.63240391572923738</v>
      </c>
      <c r="L15" s="22">
        <f t="shared" si="3"/>
        <v>14.230769077977341</v>
      </c>
      <c r="M15" s="23">
        <f t="shared" si="3"/>
        <v>0.34615463434938293</v>
      </c>
      <c r="N15" s="23">
        <f t="shared" si="3"/>
        <v>0.34615463434938293</v>
      </c>
      <c r="O15" s="22">
        <f t="shared" si="3"/>
        <v>10.916373121163222</v>
      </c>
      <c r="P15" s="23">
        <f t="shared" si="3"/>
        <v>0.27409366852537864</v>
      </c>
      <c r="Q15" s="23">
        <f t="shared" si="3"/>
        <v>0.27409366852537864</v>
      </c>
      <c r="R15" s="22">
        <f t="shared" si="3"/>
        <v>16.872056964689914</v>
      </c>
      <c r="S15" s="23">
        <f t="shared" si="3"/>
        <v>0.29087302085937128</v>
      </c>
      <c r="T15" s="24">
        <f t="shared" si="3"/>
        <v>0.29087302085937128</v>
      </c>
      <c r="Z15" t="s">
        <v>28</v>
      </c>
      <c r="AB15" s="20"/>
      <c r="AC15" s="20"/>
      <c r="AD15" s="20"/>
      <c r="AE15" s="20"/>
      <c r="AF15" s="20"/>
      <c r="AG15" s="20"/>
    </row>
    <row r="16" spans="1:43">
      <c r="AA16" s="30"/>
      <c r="AB16" s="6" t="s">
        <v>3</v>
      </c>
      <c r="AC16" s="6" t="s">
        <v>4</v>
      </c>
      <c r="AD16" s="6" t="s">
        <v>5</v>
      </c>
      <c r="AE16" s="6" t="s">
        <v>6</v>
      </c>
      <c r="AF16" s="6" t="s">
        <v>7</v>
      </c>
      <c r="AG16" s="7" t="s">
        <v>8</v>
      </c>
    </row>
    <row r="17" spans="1:40">
      <c r="AA17" s="9" t="s">
        <v>14</v>
      </c>
      <c r="AB17" s="37">
        <f>(AB3/AB4-1)</f>
        <v>10.828138163437236</v>
      </c>
      <c r="AC17" s="38">
        <f t="shared" ref="AC17:AG17" si="4">(AC3/AC4-1)</f>
        <v>4.9199555308504728</v>
      </c>
      <c r="AD17" s="38">
        <f t="shared" si="4"/>
        <v>8.8100427035782651</v>
      </c>
      <c r="AE17" s="38">
        <f t="shared" si="4"/>
        <v>8.9369369369369362</v>
      </c>
      <c r="AF17" s="38">
        <f t="shared" si="4"/>
        <v>7.5608607935440482</v>
      </c>
      <c r="AG17" s="39">
        <f t="shared" si="4"/>
        <v>7.6934911242603548</v>
      </c>
    </row>
    <row r="18" spans="1:40">
      <c r="B18" s="3"/>
      <c r="C18" s="6" t="s">
        <v>3</v>
      </c>
      <c r="D18" s="6"/>
      <c r="E18" s="6"/>
      <c r="F18" s="8" t="s">
        <v>4</v>
      </c>
      <c r="G18" s="6"/>
      <c r="H18" s="6"/>
      <c r="I18" s="8" t="s">
        <v>5</v>
      </c>
      <c r="J18" s="6"/>
      <c r="K18" s="6"/>
      <c r="L18" s="8" t="s">
        <v>6</v>
      </c>
      <c r="M18" s="6"/>
      <c r="N18" s="6"/>
      <c r="O18" s="8" t="s">
        <v>7</v>
      </c>
      <c r="P18" s="6"/>
      <c r="Q18" s="6"/>
      <c r="R18" s="8" t="s">
        <v>8</v>
      </c>
      <c r="S18" s="6"/>
      <c r="T18" s="7"/>
      <c r="AB18" s="29"/>
      <c r="AC18" s="29"/>
      <c r="AD18" s="29"/>
      <c r="AE18" s="29"/>
      <c r="AF18" s="29"/>
      <c r="AG18" s="29"/>
    </row>
    <row r="19" spans="1:40">
      <c r="A19" t="s">
        <v>29</v>
      </c>
      <c r="B19" s="4" t="s">
        <v>10</v>
      </c>
      <c r="C19" s="20" t="s">
        <v>11</v>
      </c>
      <c r="D19" s="20" t="s">
        <v>12</v>
      </c>
      <c r="E19" s="20" t="s">
        <v>13</v>
      </c>
      <c r="F19" s="19" t="s">
        <v>11</v>
      </c>
      <c r="G19" s="20" t="s">
        <v>12</v>
      </c>
      <c r="H19" s="20" t="s">
        <v>13</v>
      </c>
      <c r="I19" s="19" t="s">
        <v>11</v>
      </c>
      <c r="J19" s="20" t="s">
        <v>12</v>
      </c>
      <c r="K19" s="20" t="s">
        <v>13</v>
      </c>
      <c r="L19" s="19" t="s">
        <v>11</v>
      </c>
      <c r="M19" s="20" t="s">
        <v>12</v>
      </c>
      <c r="N19" s="20" t="s">
        <v>13</v>
      </c>
      <c r="O19" s="19" t="s">
        <v>11</v>
      </c>
      <c r="P19" s="20" t="s">
        <v>12</v>
      </c>
      <c r="Q19" s="20" t="s">
        <v>13</v>
      </c>
      <c r="R19" s="19" t="s">
        <v>11</v>
      </c>
      <c r="S19" s="20" t="s">
        <v>12</v>
      </c>
      <c r="T19" s="21" t="s">
        <v>13</v>
      </c>
    </row>
    <row r="20" spans="1:40">
      <c r="B20" s="8">
        <v>1</v>
      </c>
      <c r="C20" s="10">
        <f>$V$2/C5</f>
        <v>288461538.46153843</v>
      </c>
      <c r="D20" s="26">
        <f>$V$2/D5</f>
        <v>8.2644628099173545</v>
      </c>
      <c r="E20" s="26">
        <f>$V$2/E5</f>
        <v>8.2644628099173545</v>
      </c>
      <c r="F20" s="10">
        <f>$V$2/F5</f>
        <v>240000000</v>
      </c>
      <c r="G20" s="26">
        <f>$V$2/G5</f>
        <v>22.727272727272727</v>
      </c>
      <c r="H20" s="26">
        <f>$V$2/H5</f>
        <v>22.727272727272727</v>
      </c>
      <c r="I20" s="10">
        <f>$V$2/I5</f>
        <v>256410256.41025642</v>
      </c>
      <c r="J20" s="26">
        <f>$V$2/J5</f>
        <v>31.446540880503143</v>
      </c>
      <c r="K20" s="26">
        <f>$V$2/K5</f>
        <v>31.446540880503143</v>
      </c>
      <c r="L20" s="10">
        <f>$V$2/L5</f>
        <v>108303249.09747292</v>
      </c>
      <c r="M20" s="26">
        <f>$V$2/M5</f>
        <v>16.129032258064516</v>
      </c>
      <c r="N20" s="26">
        <f>$V$2/N5</f>
        <v>16.129032258064516</v>
      </c>
      <c r="O20" s="10">
        <f>$V$2/O5</f>
        <v>69605568.445475638</v>
      </c>
      <c r="P20" s="26">
        <f>$V$2/P5</f>
        <v>62.240663900414937</v>
      </c>
      <c r="Q20" s="26">
        <f>$V$2/Q5</f>
        <v>62.240663900414937</v>
      </c>
      <c r="R20" s="10">
        <f>$V$2/R5</f>
        <v>129310344.8275862</v>
      </c>
      <c r="S20" s="26">
        <f>$V$2/S5</f>
        <v>32.39740820734341</v>
      </c>
      <c r="T20" s="27">
        <f>$V$2/T5</f>
        <v>32.39740820734341</v>
      </c>
    </row>
    <row r="21" spans="1:40">
      <c r="B21" s="19">
        <v>2</v>
      </c>
      <c r="C21" s="13">
        <f>$V$2/C6</f>
        <v>94043887.147335425</v>
      </c>
      <c r="D21" s="25">
        <f t="shared" ref="D21:E21" si="5">$V$2/D6</f>
        <v>8.595988538681949</v>
      </c>
      <c r="E21" s="25">
        <f t="shared" si="5"/>
        <v>8.595988538681949</v>
      </c>
      <c r="F21" s="13">
        <f>$V$2/F6</f>
        <v>227272727.27272728</v>
      </c>
      <c r="G21" s="25">
        <f t="shared" ref="G21:H21" si="6">$V$2/G6</f>
        <v>22.900763358778626</v>
      </c>
      <c r="H21" s="25">
        <f t="shared" si="6"/>
        <v>22.900763358778626</v>
      </c>
      <c r="I21" s="13">
        <f>$V$2/I6</f>
        <v>78947368.421052635</v>
      </c>
      <c r="J21" s="25">
        <f t="shared" ref="J21:K21" si="7">$V$2/J6</f>
        <v>31.847133757961782</v>
      </c>
      <c r="K21" s="25">
        <f t="shared" si="7"/>
        <v>31.847133757961782</v>
      </c>
      <c r="L21" s="13">
        <f>$V$2/L6</f>
        <v>79365079.365079373</v>
      </c>
      <c r="M21" s="25">
        <f t="shared" ref="M21:N21" si="8">$V$2/M6</f>
        <v>16.304347826086957</v>
      </c>
      <c r="N21" s="25">
        <f t="shared" si="8"/>
        <v>16.304347826086957</v>
      </c>
      <c r="O21" s="13">
        <f>$V$2/O6</f>
        <v>111940298.50746268</v>
      </c>
      <c r="P21" s="25">
        <f t="shared" ref="P21:Q21" si="9">$V$2/P6</f>
        <v>63.291139240506332</v>
      </c>
      <c r="Q21" s="25">
        <f t="shared" si="9"/>
        <v>63.291139240506332</v>
      </c>
      <c r="R21" s="13">
        <f>$V$2/R6</f>
        <v>280373831.77570093</v>
      </c>
      <c r="S21" s="25">
        <f t="shared" ref="S21:T21" si="10">$V$2/S6</f>
        <v>33.003300330033007</v>
      </c>
      <c r="T21" s="28">
        <f t="shared" si="10"/>
        <v>33.003300330033007</v>
      </c>
    </row>
    <row r="22" spans="1:40">
      <c r="B22" s="19">
        <v>3</v>
      </c>
      <c r="C22" s="13">
        <f t="shared" ref="C22:E26" si="11">$V$2/C7</f>
        <v>89552238.805970147</v>
      </c>
      <c r="D22" s="25">
        <f t="shared" si="11"/>
        <v>8.6455331412103753</v>
      </c>
      <c r="E22" s="25">
        <f t="shared" si="11"/>
        <v>8.6455331412103753</v>
      </c>
      <c r="F22" s="13">
        <f t="shared" ref="F22:T22" si="12">$V$2/F7</f>
        <v>119047619.04761904</v>
      </c>
      <c r="G22" s="25">
        <f t="shared" si="12"/>
        <v>22.900763358778626</v>
      </c>
      <c r="H22" s="25">
        <f t="shared" si="12"/>
        <v>22.900763358778626</v>
      </c>
      <c r="I22" s="13">
        <f t="shared" si="12"/>
        <v>76923076.923076928</v>
      </c>
      <c r="J22" s="25">
        <f t="shared" si="12"/>
        <v>31.880977683315621</v>
      </c>
      <c r="K22" s="25">
        <f t="shared" si="12"/>
        <v>31.880977683315621</v>
      </c>
      <c r="L22" s="13">
        <f t="shared" si="12"/>
        <v>212765957.44680852</v>
      </c>
      <c r="M22" s="25">
        <f t="shared" si="12"/>
        <v>16.393442622950818</v>
      </c>
      <c r="N22" s="25">
        <f t="shared" si="12"/>
        <v>16.393442622950818</v>
      </c>
      <c r="O22" s="13">
        <f t="shared" si="12"/>
        <v>192307692.30769232</v>
      </c>
      <c r="P22" s="25">
        <f t="shared" si="12"/>
        <v>63.291139240506332</v>
      </c>
      <c r="Q22" s="25">
        <f t="shared" si="12"/>
        <v>63.291139240506332</v>
      </c>
      <c r="R22" s="13">
        <f t="shared" si="12"/>
        <v>87976539.589442804</v>
      </c>
      <c r="S22" s="25">
        <f t="shared" si="12"/>
        <v>32.608695652173914</v>
      </c>
      <c r="T22" s="28">
        <f t="shared" si="12"/>
        <v>32.608695652173914</v>
      </c>
    </row>
    <row r="23" spans="1:40">
      <c r="B23" s="19">
        <v>4</v>
      </c>
      <c r="C23" s="13">
        <f t="shared" si="11"/>
        <v>151515151.5151515</v>
      </c>
      <c r="D23" s="25">
        <f t="shared" si="11"/>
        <v>8.5714285714285712</v>
      </c>
      <c r="E23" s="25">
        <f t="shared" si="11"/>
        <v>8.5714285714285712</v>
      </c>
      <c r="F23" s="13">
        <f t="shared" ref="F23:T23" si="13">$V$2/F8</f>
        <v>146341463.41463414</v>
      </c>
      <c r="G23" s="25">
        <f t="shared" si="13"/>
        <v>21.897810218978101</v>
      </c>
      <c r="H23" s="25">
        <f t="shared" si="13"/>
        <v>21.897810218978101</v>
      </c>
      <c r="I23" s="13">
        <f t="shared" si="13"/>
        <v>234375000</v>
      </c>
      <c r="J23" s="25">
        <f t="shared" si="13"/>
        <v>30.425963488843813</v>
      </c>
      <c r="K23" s="25">
        <f t="shared" si="13"/>
        <v>30.425963488843813</v>
      </c>
      <c r="L23" s="13">
        <f t="shared" si="13"/>
        <v>156250000</v>
      </c>
      <c r="M23" s="25">
        <f t="shared" si="13"/>
        <v>16.393442622950818</v>
      </c>
      <c r="N23" s="25">
        <f t="shared" si="13"/>
        <v>16.393442622950818</v>
      </c>
      <c r="O23" s="13">
        <f t="shared" si="13"/>
        <v>110701107.0110701</v>
      </c>
      <c r="P23" s="25">
        <f t="shared" si="13"/>
        <v>63.157894736842103</v>
      </c>
      <c r="Q23" s="25">
        <f t="shared" si="13"/>
        <v>63.157894736842103</v>
      </c>
      <c r="R23" s="13">
        <f t="shared" si="13"/>
        <v>78125000</v>
      </c>
      <c r="S23" s="25">
        <f t="shared" si="13"/>
        <v>33.003300330033007</v>
      </c>
      <c r="T23" s="28">
        <f t="shared" si="13"/>
        <v>33.003300330033007</v>
      </c>
      <c r="Y23" t="s">
        <v>30</v>
      </c>
      <c r="AI23" s="2" t="s">
        <v>3</v>
      </c>
      <c r="AJ23" s="2" t="s">
        <v>4</v>
      </c>
      <c r="AK23" s="2" t="s">
        <v>5</v>
      </c>
      <c r="AL23" s="2" t="s">
        <v>6</v>
      </c>
      <c r="AM23" s="2" t="s">
        <v>7</v>
      </c>
      <c r="AN23" s="2" t="s">
        <v>8</v>
      </c>
    </row>
    <row r="24" spans="1:40">
      <c r="B24" s="19">
        <v>5</v>
      </c>
      <c r="C24" s="13">
        <f t="shared" si="11"/>
        <v>526315789.47368419</v>
      </c>
      <c r="D24" s="25">
        <f t="shared" si="11"/>
        <v>8.595988538681949</v>
      </c>
      <c r="E24" s="25">
        <f t="shared" si="11"/>
        <v>8.595988538681949</v>
      </c>
      <c r="F24" s="13">
        <f t="shared" ref="F24:T24" si="14">$V$2/F9</f>
        <v>344036697.24770641</v>
      </c>
      <c r="G24" s="25">
        <f t="shared" si="14"/>
        <v>22.900763358778626</v>
      </c>
      <c r="H24" s="25">
        <f t="shared" si="14"/>
        <v>22.900763358778626</v>
      </c>
      <c r="I24" s="13">
        <f t="shared" si="14"/>
        <v>138888888.88888887</v>
      </c>
      <c r="J24" s="25">
        <f t="shared" si="14"/>
        <v>31.880977683315621</v>
      </c>
      <c r="K24" s="25">
        <f t="shared" si="14"/>
        <v>31.880977683315621</v>
      </c>
      <c r="L24" s="13">
        <f t="shared" si="14"/>
        <v>280373831.77570093</v>
      </c>
      <c r="M24" s="25">
        <f t="shared" si="14"/>
        <v>16.393442622950818</v>
      </c>
      <c r="N24" s="25">
        <f t="shared" si="14"/>
        <v>16.393442622950818</v>
      </c>
      <c r="O24" s="13">
        <f t="shared" si="14"/>
        <v>101694915.25423729</v>
      </c>
      <c r="P24" s="25">
        <f t="shared" si="14"/>
        <v>63.291139240506332</v>
      </c>
      <c r="Q24" s="25">
        <f t="shared" si="14"/>
        <v>63.291139240506332</v>
      </c>
      <c r="R24" s="13">
        <f t="shared" si="14"/>
        <v>75566750.629722923</v>
      </c>
      <c r="S24" s="25">
        <f t="shared" si="14"/>
        <v>32.573289902280131</v>
      </c>
      <c r="T24" s="28">
        <f t="shared" si="14"/>
        <v>32.573289902280131</v>
      </c>
      <c r="Z24" t="s">
        <v>20</v>
      </c>
      <c r="AB24" s="20"/>
      <c r="AC24" s="20"/>
      <c r="AD24" s="20"/>
      <c r="AE24" s="20"/>
      <c r="AF24" s="20"/>
      <c r="AG24" s="20"/>
      <c r="AI24" s="2">
        <v>1</v>
      </c>
      <c r="AJ24" s="2">
        <v>2.6366197183098592</v>
      </c>
      <c r="AK24" s="2">
        <v>3.6880816571600121</v>
      </c>
      <c r="AL24" s="2">
        <v>2.5457842248413418</v>
      </c>
      <c r="AM24" s="2">
        <v>7.3527101335428124</v>
      </c>
      <c r="AN24" s="2">
        <v>3.8224884290770489</v>
      </c>
    </row>
    <row r="25" spans="1:40">
      <c r="B25" s="19">
        <v>6</v>
      </c>
      <c r="C25" s="13">
        <f t="shared" si="11"/>
        <v>93167701.863354027</v>
      </c>
      <c r="D25" s="25">
        <f t="shared" si="11"/>
        <v>8.595988538681949</v>
      </c>
      <c r="E25" s="25">
        <f t="shared" si="11"/>
        <v>8.595988538681949</v>
      </c>
      <c r="F25" s="13">
        <f t="shared" ref="F25:T25" si="15">$V$2/F10</f>
        <v>111524163.56877324</v>
      </c>
      <c r="G25" s="25">
        <f t="shared" si="15"/>
        <v>22.222222222222221</v>
      </c>
      <c r="H25" s="25">
        <f t="shared" si="15"/>
        <v>22.222222222222221</v>
      </c>
      <c r="I25" s="13">
        <f t="shared" si="15"/>
        <v>90634441.087613285</v>
      </c>
      <c r="J25" s="25">
        <f t="shared" si="15"/>
        <v>31.578947368421051</v>
      </c>
      <c r="K25" s="25">
        <f t="shared" si="15"/>
        <v>31.578947368421051</v>
      </c>
      <c r="L25" s="13">
        <f t="shared" si="15"/>
        <v>88235294.117647052</v>
      </c>
      <c r="M25" s="25">
        <f t="shared" si="15"/>
        <v>10.1010101010101</v>
      </c>
      <c r="N25" s="25">
        <f t="shared" si="15"/>
        <v>10.1010101010101</v>
      </c>
      <c r="O25" s="13">
        <f t="shared" si="15"/>
        <v>119521912.35059761</v>
      </c>
      <c r="P25" s="25">
        <f t="shared" si="15"/>
        <v>62.893081761006286</v>
      </c>
      <c r="Q25" s="25">
        <f t="shared" si="15"/>
        <v>62.893081761006286</v>
      </c>
      <c r="R25" s="13">
        <f t="shared" si="15"/>
        <v>121951219.51219511</v>
      </c>
      <c r="S25" s="25">
        <f t="shared" si="15"/>
        <v>32.715376226826606</v>
      </c>
      <c r="T25" s="28">
        <f t="shared" si="15"/>
        <v>32.715376226826606</v>
      </c>
      <c r="AA25" s="8"/>
      <c r="AB25" s="6" t="s">
        <v>3</v>
      </c>
      <c r="AC25" s="6" t="s">
        <v>4</v>
      </c>
      <c r="AD25" s="6" t="s">
        <v>5</v>
      </c>
      <c r="AE25" s="6" t="s">
        <v>6</v>
      </c>
      <c r="AF25" s="6" t="s">
        <v>7</v>
      </c>
      <c r="AG25" s="7" t="s">
        <v>8</v>
      </c>
      <c r="AI25" s="2">
        <v>11.828138163437236</v>
      </c>
      <c r="AJ25" s="2">
        <v>15.608671484157865</v>
      </c>
      <c r="AK25" s="2">
        <v>36.180238551023415</v>
      </c>
      <c r="AL25" s="2">
        <v>25.297297297297298</v>
      </c>
      <c r="AM25" s="2">
        <v>62.945527908540683</v>
      </c>
      <c r="AN25" s="2">
        <v>33.230769230769234</v>
      </c>
    </row>
    <row r="26" spans="1:40">
      <c r="B26" s="19">
        <v>7</v>
      </c>
      <c r="C26" s="13">
        <f t="shared" si="11"/>
        <v>252100840.33613443</v>
      </c>
      <c r="D26" s="25">
        <f t="shared" si="11"/>
        <v>8.5714285714285712</v>
      </c>
      <c r="E26" s="25">
        <f t="shared" si="11"/>
        <v>8.5714285714285712</v>
      </c>
      <c r="F26" s="13">
        <f t="shared" ref="F26:T26" si="16">$V$2/F11</f>
        <v>147783251.23152709</v>
      </c>
      <c r="G26" s="25">
        <f t="shared" si="16"/>
        <v>23.076923076923077</v>
      </c>
      <c r="H26" s="25">
        <f t="shared" si="16"/>
        <v>23.076923076923077</v>
      </c>
      <c r="I26" s="13">
        <f t="shared" si="16"/>
        <v>222222222.22222221</v>
      </c>
      <c r="J26" s="25">
        <f t="shared" si="16"/>
        <v>31.645569620253166</v>
      </c>
      <c r="K26" s="25">
        <f t="shared" si="16"/>
        <v>31.645569620253166</v>
      </c>
      <c r="L26" s="13">
        <f t="shared" si="16"/>
        <v>79365079.365079373</v>
      </c>
      <c r="M26" s="25">
        <f t="shared" si="16"/>
        <v>16.304347826086957</v>
      </c>
      <c r="N26" s="25">
        <f t="shared" si="16"/>
        <v>16.304347826086957</v>
      </c>
      <c r="O26" s="13">
        <f t="shared" si="16"/>
        <v>71258907.363420427</v>
      </c>
      <c r="P26" s="25">
        <f t="shared" si="16"/>
        <v>62.240663900414937</v>
      </c>
      <c r="Q26" s="25">
        <f t="shared" si="16"/>
        <v>62.240663900414937</v>
      </c>
      <c r="R26" s="13">
        <f t="shared" si="16"/>
        <v>473933649.28909951</v>
      </c>
      <c r="S26" s="25">
        <f t="shared" si="16"/>
        <v>32.822757111597376</v>
      </c>
      <c r="T26" s="28">
        <f t="shared" si="16"/>
        <v>32.822757111597376</v>
      </c>
      <c r="AA26" s="8" t="s">
        <v>0</v>
      </c>
      <c r="AB26" s="40">
        <f>($AB$3/AB3)</f>
        <v>1</v>
      </c>
      <c r="AC26" s="26">
        <f t="shared" ref="AC26:AG27" si="17">($AB$3/AC3)</f>
        <v>2.6366197183098592</v>
      </c>
      <c r="AD26" s="26">
        <f t="shared" si="17"/>
        <v>3.6880816571600121</v>
      </c>
      <c r="AE26" s="26">
        <f t="shared" si="17"/>
        <v>2.5457842248413418</v>
      </c>
      <c r="AF26" s="26">
        <f t="shared" si="17"/>
        <v>7.3527101335428124</v>
      </c>
      <c r="AG26" s="27">
        <f t="shared" si="17"/>
        <v>3.8224884290770489</v>
      </c>
      <c r="AI26" s="2"/>
      <c r="AJ26" s="2"/>
      <c r="AK26" s="2"/>
      <c r="AL26" s="2"/>
      <c r="AM26" s="2"/>
      <c r="AN26" s="2"/>
    </row>
    <row r="27" spans="1:40">
      <c r="B27" s="19">
        <v>8</v>
      </c>
      <c r="C27" s="16">
        <f>$V$2/C12</f>
        <v>500834724.54090148</v>
      </c>
      <c r="D27" s="23">
        <f>$V$2/D12</f>
        <v>8.5470085470085468</v>
      </c>
      <c r="E27" s="23">
        <f>$V$2/E12</f>
        <v>8.5470085470085468</v>
      </c>
      <c r="F27" s="16">
        <f>$V$2/F12</f>
        <v>69284064.665127024</v>
      </c>
      <c r="G27" s="23">
        <f>$V$2/G12</f>
        <v>21.739130434782609</v>
      </c>
      <c r="H27" s="23">
        <f>$V$2/H12</f>
        <v>21.739130434782609</v>
      </c>
      <c r="I27" s="16">
        <f>$V$2/I12</f>
        <v>87976539.589442804</v>
      </c>
      <c r="J27" s="23">
        <f>$V$2/J12</f>
        <v>12.820512820512821</v>
      </c>
      <c r="K27" s="23">
        <f>$V$2/K12</f>
        <v>12.820512820512821</v>
      </c>
      <c r="L27" s="16">
        <f>$V$2/L12</f>
        <v>111524163.56877324</v>
      </c>
      <c r="M27" s="23">
        <f>$V$2/M12</f>
        <v>12</v>
      </c>
      <c r="N27" s="23">
        <f>$V$2/N12</f>
        <v>12</v>
      </c>
      <c r="O27" s="16">
        <f>$V$2/O12</f>
        <v>76530612.244897947</v>
      </c>
      <c r="P27" s="23">
        <f>$V$2/P12</f>
        <v>62.370062370062371</v>
      </c>
      <c r="Q27" s="23">
        <f>$V$2/Q12</f>
        <v>62.370062370062371</v>
      </c>
      <c r="R27" s="16">
        <f>$V$2/R12</f>
        <v>111111111.1111111</v>
      </c>
      <c r="S27" s="23">
        <f>$V$2/S12</f>
        <v>32.258064516129032</v>
      </c>
      <c r="T27" s="24">
        <f>$V$2/T12</f>
        <v>32.258064516129032</v>
      </c>
      <c r="AA27" s="9" t="s">
        <v>14</v>
      </c>
      <c r="AB27" s="22">
        <f>($AB$3/AB4)</f>
        <v>11.828138163437236</v>
      </c>
      <c r="AC27" s="23">
        <f t="shared" si="17"/>
        <v>15.608671484157865</v>
      </c>
      <c r="AD27" s="23">
        <f t="shared" si="17"/>
        <v>36.180238551023415</v>
      </c>
      <c r="AE27" s="23">
        <f t="shared" si="17"/>
        <v>25.297297297297298</v>
      </c>
      <c r="AF27" s="23">
        <f t="shared" si="17"/>
        <v>62.945527908540683</v>
      </c>
      <c r="AG27" s="24">
        <f t="shared" si="17"/>
        <v>33.230769230769234</v>
      </c>
      <c r="AI27" t="s">
        <v>15</v>
      </c>
      <c r="AJ27" t="s">
        <v>31</v>
      </c>
      <c r="AK27" s="2"/>
      <c r="AL27" s="2"/>
      <c r="AM27" s="2"/>
      <c r="AN27" s="2"/>
    </row>
    <row r="28" spans="1:40">
      <c r="B28" s="3" t="s">
        <v>25</v>
      </c>
      <c r="C28" s="14">
        <f>SUM(C20:C27)/$B$12</f>
        <v>249498984.01800871</v>
      </c>
      <c r="D28" s="25">
        <f>SUM(D20:D27)/$B$12</f>
        <v>8.5484784071299096</v>
      </c>
      <c r="E28" s="25">
        <f t="shared" ref="E28" si="18">SUM(E20:E27)/$B$12</f>
        <v>8.5484784071299096</v>
      </c>
      <c r="F28" s="13">
        <f t="shared" ref="F28" si="19">SUM(F20:F27)/$B$12</f>
        <v>175661248.3060143</v>
      </c>
      <c r="G28" s="25">
        <f t="shared" ref="G28" si="20">SUM(G20:G27)/$B$12</f>
        <v>22.545706094564324</v>
      </c>
      <c r="H28" s="25">
        <f t="shared" ref="H28" si="21">SUM(H20:H27)/$B$12</f>
        <v>22.545706094564324</v>
      </c>
      <c r="I28" s="13">
        <f t="shared" ref="I28" si="22">SUM(I20:I27)/$B$12</f>
        <v>148297224.19281912</v>
      </c>
      <c r="J28" s="25">
        <f>SUM(J20:J26)/($B$12-1)</f>
        <v>31.529444354659169</v>
      </c>
      <c r="K28" s="25">
        <f>SUM(K20:K26)/($B$12-1)</f>
        <v>31.529444354659169</v>
      </c>
      <c r="L28" s="13">
        <f t="shared" ref="L28" si="23">SUM(L20:L27)/$B$12</f>
        <v>139522831.84207019</v>
      </c>
      <c r="M28" s="25">
        <f>SUM(M20:M24,M26)/$B$12</f>
        <v>12.23975697238636</v>
      </c>
      <c r="N28" s="25">
        <f>SUM(N20:N24,N26)/$B$12</f>
        <v>12.23975697238636</v>
      </c>
      <c r="O28" s="13">
        <f t="shared" ref="O28" si="24">SUM(O20:O27)/$B$12</f>
        <v>106695126.68560676</v>
      </c>
      <c r="P28" s="25">
        <f t="shared" ref="P28" si="25">SUM(P20:P27)/$B$12</f>
        <v>62.846973048782452</v>
      </c>
      <c r="Q28" s="25">
        <f t="shared" ref="Q28" si="26">SUM(Q20:Q27)/$B$12</f>
        <v>62.846973048782452</v>
      </c>
      <c r="R28" s="13">
        <f t="shared" ref="R28" si="27">SUM(R20:R27)/$B$12</f>
        <v>169793555.84185734</v>
      </c>
      <c r="S28" s="25">
        <f t="shared" ref="S28" si="28">SUM(S20:S27)/$B$12</f>
        <v>32.672774034552063</v>
      </c>
      <c r="T28" s="28">
        <f t="shared" ref="T28" si="29">SUM(T20:T27)/$B$12</f>
        <v>32.672774034552063</v>
      </c>
      <c r="AI28" s="20" t="s">
        <v>17</v>
      </c>
      <c r="AJ28" s="2">
        <v>1</v>
      </c>
      <c r="AL28" s="2"/>
      <c r="AM28" s="2"/>
      <c r="AN28" s="2"/>
    </row>
    <row r="29" spans="1:40">
      <c r="B29" s="4" t="s">
        <v>26</v>
      </c>
      <c r="C29" s="14">
        <f>SQRT(DEVSQ(C20:C27)/$B$12/($B$12-1))</f>
        <v>63402286.773062222</v>
      </c>
      <c r="D29" s="25">
        <f>SQRT(DEVSQ(D20:D27)/$B$12/($B$12-1))</f>
        <v>4.1814150723161296E-2</v>
      </c>
      <c r="E29" s="25">
        <f t="shared" ref="E29:T29" si="30">SQRT(DEVSQ(E20:E27)/$B$12/($B$12-1))</f>
        <v>4.1814150723161296E-2</v>
      </c>
      <c r="F29" s="13">
        <f t="shared" si="30"/>
        <v>31460042.088484529</v>
      </c>
      <c r="G29" s="25">
        <f t="shared" si="30"/>
        <v>0.18265551511426548</v>
      </c>
      <c r="H29" s="25">
        <f t="shared" si="30"/>
        <v>0.18265551511426548</v>
      </c>
      <c r="I29" s="13">
        <f t="shared" si="30"/>
        <v>27228689.658973951</v>
      </c>
      <c r="J29" s="25">
        <f>SQRT(DEVSQ(J20:J26)/$B$11/($B$11-1))</f>
        <v>0.19448078324776363</v>
      </c>
      <c r="K29" s="25">
        <f>SQRT(DEVSQ(K20:K26)/$B$11/($B$11-1))</f>
        <v>0.19448078324776363</v>
      </c>
      <c r="L29" s="13">
        <f t="shared" ref="L29:T29" si="31">SQRT(DEVSQ(L20:L27)/$B$12/($B$12-1))</f>
        <v>25742636.758978419</v>
      </c>
      <c r="M29" s="25">
        <f>SQRT(DEVSQ(M20:M24,M26)/$B$10/($B$10-1))</f>
        <v>4.208700755770791E-2</v>
      </c>
      <c r="N29" s="25">
        <f>SQRT(DEVSQ(N20:N24,N26)/$B$10/($B$10-1))</f>
        <v>4.208700755770791E-2</v>
      </c>
      <c r="O29" s="13">
        <f t="shared" ref="O29:T29" si="32">SQRT(DEVSQ(O20:O27)/$B$12/($B$12-1))</f>
        <v>14081306.342098055</v>
      </c>
      <c r="P29" s="25">
        <f t="shared" si="32"/>
        <v>0.17182395939936707</v>
      </c>
      <c r="Q29" s="25">
        <f t="shared" si="32"/>
        <v>0.17182395939936707</v>
      </c>
      <c r="R29" s="13">
        <f t="shared" si="32"/>
        <v>49294385.692680717</v>
      </c>
      <c r="S29" s="25">
        <f t="shared" si="32"/>
        <v>9.4926530737719644E-2</v>
      </c>
      <c r="T29" s="28">
        <f t="shared" si="32"/>
        <v>9.4926530737719644E-2</v>
      </c>
      <c r="AI29" s="20" t="s">
        <v>19</v>
      </c>
      <c r="AJ29" s="2">
        <v>2.6366197183098592</v>
      </c>
      <c r="AL29" s="2"/>
      <c r="AM29" s="2"/>
      <c r="AN29" s="2"/>
    </row>
    <row r="30" spans="1:40">
      <c r="B30" s="5" t="s">
        <v>27</v>
      </c>
      <c r="C30" s="23">
        <f>C29/C28*100</f>
        <v>25.41184166444777</v>
      </c>
      <c r="D30" s="23">
        <f t="shared" ref="D30" si="33">D29/D28*100</f>
        <v>0.48914144402921989</v>
      </c>
      <c r="E30" s="23">
        <f t="shared" ref="E30" si="34">E29/E28*100</f>
        <v>0.48914144402921989</v>
      </c>
      <c r="F30" s="22">
        <f t="shared" ref="F30" si="35">F29/F28*100</f>
        <v>17.909494775807875</v>
      </c>
      <c r="G30" s="23">
        <f t="shared" ref="G30" si="36">G29/G28*100</f>
        <v>0.81015655197555769</v>
      </c>
      <c r="H30" s="23">
        <f t="shared" ref="H30" si="37">H29/H28*100</f>
        <v>0.81015655197555769</v>
      </c>
      <c r="I30" s="22">
        <f t="shared" ref="I30" si="38">I29/I28*100</f>
        <v>18.360889630388932</v>
      </c>
      <c r="J30" s="23">
        <f t="shared" ref="J30" si="39">J29/J28*100</f>
        <v>0.61682274213317945</v>
      </c>
      <c r="K30" s="23">
        <f t="shared" ref="K30" si="40">K29/K28*100</f>
        <v>0.61682274213317945</v>
      </c>
      <c r="L30" s="22">
        <f t="shared" ref="L30" si="41">L29/L28*100</f>
        <v>18.450483278691785</v>
      </c>
      <c r="M30" s="23">
        <f t="shared" ref="M30" si="42">M29/M28*100</f>
        <v>0.34385492826907244</v>
      </c>
      <c r="N30" s="23">
        <f t="shared" ref="N30" si="43">N29/N28*100</f>
        <v>0.34385492826907244</v>
      </c>
      <c r="O30" s="22">
        <f t="shared" ref="O30" si="44">O29/O28*100</f>
        <v>13.197703381140116</v>
      </c>
      <c r="P30" s="23">
        <f t="shared" ref="P30" si="45">P29/P28*100</f>
        <v>0.2734005331744388</v>
      </c>
      <c r="Q30" s="23">
        <f t="shared" ref="Q30" si="46">Q29/Q28*100</f>
        <v>0.2734005331744388</v>
      </c>
      <c r="R30" s="22">
        <f t="shared" ref="R30" si="47">R29/R28*100</f>
        <v>29.031953214168283</v>
      </c>
      <c r="S30" s="23">
        <f t="shared" ref="S30" si="48">S29/S28*100</f>
        <v>0.2905371017389986</v>
      </c>
      <c r="T30" s="24">
        <f t="shared" ref="T30" si="49">T29/T28*100</f>
        <v>0.2905371017389986</v>
      </c>
      <c r="Z30" t="s">
        <v>28</v>
      </c>
      <c r="AB30" s="20"/>
      <c r="AC30" s="20"/>
      <c r="AD30" s="20"/>
      <c r="AE30" s="20"/>
      <c r="AF30" s="20"/>
      <c r="AG30" s="20"/>
      <c r="AI30" s="20" t="s">
        <v>21</v>
      </c>
      <c r="AJ30" s="2">
        <v>3.6880816571600121</v>
      </c>
      <c r="AL30" s="2"/>
      <c r="AM30" s="2"/>
      <c r="AN30" s="2"/>
    </row>
    <row r="31" spans="1:40">
      <c r="AA31" s="8"/>
      <c r="AB31" s="6" t="s">
        <v>3</v>
      </c>
      <c r="AC31" s="6" t="s">
        <v>4</v>
      </c>
      <c r="AD31" s="6" t="s">
        <v>5</v>
      </c>
      <c r="AE31" s="6" t="s">
        <v>6</v>
      </c>
      <c r="AF31" s="6" t="s">
        <v>7</v>
      </c>
      <c r="AG31" s="7" t="s">
        <v>8</v>
      </c>
      <c r="AI31" s="20" t="s">
        <v>22</v>
      </c>
      <c r="AJ31" s="2">
        <v>2.5457842248413418</v>
      </c>
      <c r="AL31" s="2"/>
      <c r="AM31" s="2"/>
      <c r="AN31" s="2"/>
    </row>
    <row r="32" spans="1:40">
      <c r="A32" t="s">
        <v>14</v>
      </c>
      <c r="AA32" s="30" t="s">
        <v>14</v>
      </c>
      <c r="AB32" s="41">
        <f>AB3/AB4</f>
        <v>11.828138163437236</v>
      </c>
      <c r="AC32" s="41">
        <f t="shared" ref="AC32:AG32" si="50">AC3/AC4</f>
        <v>5.9199555308504728</v>
      </c>
      <c r="AD32" s="41">
        <f t="shared" si="50"/>
        <v>9.8100427035782651</v>
      </c>
      <c r="AE32" s="41">
        <f t="shared" si="50"/>
        <v>9.9369369369369362</v>
      </c>
      <c r="AF32" s="41">
        <f t="shared" si="50"/>
        <v>8.5608607935440482</v>
      </c>
      <c r="AG32" s="42">
        <f t="shared" si="50"/>
        <v>8.6934911242603548</v>
      </c>
      <c r="AI32" s="20" t="s">
        <v>23</v>
      </c>
      <c r="AJ32" s="2">
        <v>7.3527101335428124</v>
      </c>
      <c r="AL32" s="2"/>
      <c r="AM32" s="2"/>
      <c r="AN32" s="2"/>
    </row>
    <row r="33" spans="1:40">
      <c r="B33" s="3"/>
      <c r="C33" s="6" t="s">
        <v>3</v>
      </c>
      <c r="D33" s="6"/>
      <c r="E33" s="6"/>
      <c r="F33" s="8" t="s">
        <v>4</v>
      </c>
      <c r="G33" s="6"/>
      <c r="H33" s="6"/>
      <c r="I33" s="8" t="s">
        <v>5</v>
      </c>
      <c r="J33" s="6"/>
      <c r="K33" s="6"/>
      <c r="L33" s="8" t="s">
        <v>6</v>
      </c>
      <c r="M33" s="6"/>
      <c r="N33" s="6"/>
      <c r="O33" s="8" t="s">
        <v>7</v>
      </c>
      <c r="P33" s="6"/>
      <c r="Q33" s="6"/>
      <c r="R33" s="8" t="s">
        <v>8</v>
      </c>
      <c r="S33" s="6"/>
      <c r="T33" s="7"/>
      <c r="AI33" s="20" t="s">
        <v>24</v>
      </c>
      <c r="AJ33" s="2">
        <v>3.8224884290770489</v>
      </c>
      <c r="AL33" s="2"/>
      <c r="AM33" s="2"/>
      <c r="AN33" s="2"/>
    </row>
    <row r="34" spans="1:40">
      <c r="A34" t="s">
        <v>9</v>
      </c>
      <c r="B34" s="5" t="s">
        <v>10</v>
      </c>
      <c r="C34" s="20" t="s">
        <v>11</v>
      </c>
      <c r="D34" s="20" t="s">
        <v>12</v>
      </c>
      <c r="E34" s="20" t="s">
        <v>13</v>
      </c>
      <c r="F34" s="19" t="s">
        <v>11</v>
      </c>
      <c r="G34" s="20" t="s">
        <v>12</v>
      </c>
      <c r="H34" s="20" t="s">
        <v>13</v>
      </c>
      <c r="I34" s="19" t="s">
        <v>11</v>
      </c>
      <c r="J34" s="20" t="s">
        <v>12</v>
      </c>
      <c r="K34" s="20" t="s">
        <v>13</v>
      </c>
      <c r="L34" s="19" t="s">
        <v>11</v>
      </c>
      <c r="M34" s="20" t="s">
        <v>12</v>
      </c>
      <c r="N34" s="20" t="s">
        <v>13</v>
      </c>
      <c r="O34" s="19" t="s">
        <v>11</v>
      </c>
      <c r="P34" s="20" t="s">
        <v>12</v>
      </c>
      <c r="Q34" s="20" t="s">
        <v>13</v>
      </c>
      <c r="R34" s="19" t="s">
        <v>11</v>
      </c>
      <c r="S34" s="20" t="s">
        <v>12</v>
      </c>
      <c r="T34" s="21" t="s">
        <v>13</v>
      </c>
      <c r="AI34" s="20" t="s">
        <v>32</v>
      </c>
      <c r="AJ34" s="2">
        <v>11.828138163437236</v>
      </c>
      <c r="AK34" s="2"/>
      <c r="AL34" s="2"/>
      <c r="AM34" s="2"/>
      <c r="AN34" s="2"/>
    </row>
    <row r="35" spans="1:40">
      <c r="B35" s="19">
        <v>1</v>
      </c>
      <c r="C35" s="10">
        <v>12.3</v>
      </c>
      <c r="D35" s="11">
        <v>27000000</v>
      </c>
      <c r="E35" s="11">
        <v>27000000</v>
      </c>
      <c r="F35" s="10">
        <v>13.2</v>
      </c>
      <c r="G35" s="11">
        <v>21000000</v>
      </c>
      <c r="H35" s="11">
        <v>21000000</v>
      </c>
      <c r="I35" s="10">
        <v>80.7</v>
      </c>
      <c r="J35" s="11">
        <v>9880000</v>
      </c>
      <c r="K35" s="11">
        <v>9880000</v>
      </c>
      <c r="L35" s="10">
        <v>23.6</v>
      </c>
      <c r="M35" s="11">
        <v>18800000</v>
      </c>
      <c r="N35" s="11">
        <v>18800000</v>
      </c>
      <c r="O35" s="10">
        <v>18.5</v>
      </c>
      <c r="P35" s="11">
        <v>5680000</v>
      </c>
      <c r="Q35" s="11">
        <v>5680000</v>
      </c>
      <c r="R35" s="10">
        <v>7.26</v>
      </c>
      <c r="S35" s="11">
        <v>11000000</v>
      </c>
      <c r="T35" s="12">
        <v>11000000</v>
      </c>
      <c r="AI35" s="20" t="s">
        <v>33</v>
      </c>
      <c r="AJ35" s="2">
        <v>15.608671484157865</v>
      </c>
      <c r="AK35" s="2"/>
      <c r="AL35" s="2"/>
      <c r="AM35" s="2"/>
      <c r="AN35" s="2"/>
    </row>
    <row r="36" spans="1:40">
      <c r="B36" s="19">
        <v>2</v>
      </c>
      <c r="C36" s="13">
        <v>20.8</v>
      </c>
      <c r="D36" s="14">
        <v>34900000</v>
      </c>
      <c r="E36" s="14">
        <v>34900000</v>
      </c>
      <c r="F36" s="13">
        <v>14</v>
      </c>
      <c r="G36" s="14">
        <v>23200000</v>
      </c>
      <c r="H36" s="14">
        <v>23200000</v>
      </c>
      <c r="I36" s="13">
        <v>20.100000000000001</v>
      </c>
      <c r="J36" s="14">
        <v>10000000</v>
      </c>
      <c r="K36" s="14">
        <v>10000000</v>
      </c>
      <c r="L36" s="13">
        <v>33</v>
      </c>
      <c r="M36" s="14">
        <v>18500000</v>
      </c>
      <c r="N36" s="14">
        <v>18500000</v>
      </c>
      <c r="O36" s="13">
        <v>44.1</v>
      </c>
      <c r="P36" s="14">
        <v>5550000</v>
      </c>
      <c r="Q36" s="14">
        <v>5550000</v>
      </c>
      <c r="R36" s="13">
        <v>19</v>
      </c>
      <c r="S36" s="14">
        <v>10500000</v>
      </c>
      <c r="T36" s="15">
        <v>10500000</v>
      </c>
      <c r="AI36" s="20" t="s">
        <v>34</v>
      </c>
      <c r="AJ36" s="2">
        <v>36.180238551023415</v>
      </c>
      <c r="AK36" s="2"/>
      <c r="AL36" s="2"/>
      <c r="AM36" s="2"/>
      <c r="AN36" s="2"/>
    </row>
    <row r="37" spans="1:40">
      <c r="B37" s="19">
        <v>3</v>
      </c>
      <c r="C37" s="13">
        <v>31.1</v>
      </c>
      <c r="D37" s="14">
        <v>33900000</v>
      </c>
      <c r="E37" s="14">
        <v>33900000</v>
      </c>
      <c r="F37" s="13">
        <v>23.1</v>
      </c>
      <c r="G37" s="14">
        <v>22500000</v>
      </c>
      <c r="H37" s="14">
        <v>22500000</v>
      </c>
      <c r="I37" s="13">
        <v>76.400000000000006</v>
      </c>
      <c r="J37" s="14">
        <v>9620000</v>
      </c>
      <c r="K37" s="14">
        <v>9620000</v>
      </c>
      <c r="L37" s="13">
        <v>20.8</v>
      </c>
      <c r="M37" s="14">
        <v>18500000</v>
      </c>
      <c r="N37" s="14">
        <v>18500000</v>
      </c>
      <c r="O37" s="13">
        <v>22.5</v>
      </c>
      <c r="P37" s="14">
        <v>5750000</v>
      </c>
      <c r="Q37" s="14">
        <v>5750000</v>
      </c>
      <c r="R37" s="13">
        <v>14.1</v>
      </c>
      <c r="S37" s="14">
        <v>10600000</v>
      </c>
      <c r="T37" s="15">
        <v>10600000</v>
      </c>
      <c r="AI37" s="20" t="s">
        <v>35</v>
      </c>
      <c r="AJ37" s="2">
        <v>25.297297297297298</v>
      </c>
      <c r="AK37" s="2"/>
      <c r="AL37" s="2"/>
      <c r="AM37" s="2"/>
      <c r="AN37" s="2"/>
    </row>
    <row r="38" spans="1:40">
      <c r="B38" s="19">
        <v>4</v>
      </c>
      <c r="C38" s="13">
        <v>31.2</v>
      </c>
      <c r="D38" s="14">
        <v>33800000</v>
      </c>
      <c r="E38" s="14">
        <v>33800000</v>
      </c>
      <c r="F38" s="13">
        <v>23.7</v>
      </c>
      <c r="G38" s="14">
        <v>22600000</v>
      </c>
      <c r="H38" s="14">
        <v>22600000</v>
      </c>
      <c r="I38" s="13">
        <v>94.2</v>
      </c>
      <c r="J38" s="14">
        <v>9630000</v>
      </c>
      <c r="K38" s="14">
        <v>9630000</v>
      </c>
      <c r="L38" s="13">
        <v>21.8</v>
      </c>
      <c r="M38" s="14">
        <v>18400000</v>
      </c>
      <c r="N38" s="14">
        <v>18400000</v>
      </c>
      <c r="O38" s="13">
        <v>28.3</v>
      </c>
      <c r="P38" s="14">
        <v>5530000</v>
      </c>
      <c r="Q38" s="14">
        <v>5530000</v>
      </c>
      <c r="R38" s="13">
        <v>22.2</v>
      </c>
      <c r="S38" s="14">
        <v>10500000</v>
      </c>
      <c r="T38" s="15">
        <v>10500000</v>
      </c>
      <c r="AI38" s="20" t="s">
        <v>36</v>
      </c>
      <c r="AJ38" s="2">
        <v>62.945527908540683</v>
      </c>
      <c r="AK38" s="2"/>
      <c r="AL38" s="2"/>
      <c r="AM38" s="2"/>
      <c r="AN38" s="2"/>
    </row>
    <row r="39" spans="1:40">
      <c r="B39" s="19">
        <v>5</v>
      </c>
      <c r="C39" s="13">
        <v>32</v>
      </c>
      <c r="D39" s="14">
        <v>33700000</v>
      </c>
      <c r="E39" s="14">
        <v>33700000</v>
      </c>
      <c r="F39" s="13">
        <v>16.2</v>
      </c>
      <c r="G39" s="14">
        <v>22500000</v>
      </c>
      <c r="H39" s="14">
        <v>22500000</v>
      </c>
      <c r="I39" s="13">
        <v>54.2</v>
      </c>
      <c r="J39" s="14">
        <v>9590000</v>
      </c>
      <c r="K39" s="14">
        <v>9590000</v>
      </c>
      <c r="L39" s="13">
        <v>20.3</v>
      </c>
      <c r="M39" s="14">
        <v>18400000</v>
      </c>
      <c r="N39" s="14">
        <v>18400000</v>
      </c>
      <c r="O39" s="13">
        <v>26.6</v>
      </c>
      <c r="P39" s="14">
        <v>5540000</v>
      </c>
      <c r="Q39" s="14">
        <v>5540000</v>
      </c>
      <c r="R39" s="13">
        <v>14.5</v>
      </c>
      <c r="S39" s="14">
        <v>10500000</v>
      </c>
      <c r="T39" s="15">
        <v>10500000</v>
      </c>
      <c r="AI39" s="20" t="s">
        <v>37</v>
      </c>
      <c r="AJ39" s="2">
        <v>33.230769230769234</v>
      </c>
      <c r="AK39" s="2"/>
      <c r="AL39" s="2"/>
      <c r="AM39" s="2"/>
      <c r="AN39" s="2"/>
    </row>
    <row r="40" spans="1:40">
      <c r="B40" s="19">
        <v>6</v>
      </c>
      <c r="C40" s="13">
        <v>11.7</v>
      </c>
      <c r="D40" s="14">
        <v>33700000</v>
      </c>
      <c r="E40" s="14">
        <v>33700000</v>
      </c>
      <c r="F40" s="13">
        <v>31.6</v>
      </c>
      <c r="G40" s="14">
        <v>22800000</v>
      </c>
      <c r="H40" s="14">
        <v>22800000</v>
      </c>
      <c r="I40" s="13">
        <v>62.8</v>
      </c>
      <c r="J40" s="14">
        <v>9590000</v>
      </c>
      <c r="K40" s="14">
        <v>9590000</v>
      </c>
      <c r="L40" s="13">
        <v>23.1</v>
      </c>
      <c r="M40" s="14">
        <v>18500000</v>
      </c>
      <c r="N40" s="14">
        <v>18500000</v>
      </c>
      <c r="O40" s="13">
        <v>35</v>
      </c>
      <c r="P40" s="14">
        <v>5540000</v>
      </c>
      <c r="Q40" s="14">
        <v>5540000</v>
      </c>
      <c r="R40" s="13">
        <v>38.6</v>
      </c>
      <c r="S40" s="14">
        <v>10500000</v>
      </c>
      <c r="T40" s="15">
        <v>10500000</v>
      </c>
      <c r="AI40" s="2"/>
      <c r="AJ40" s="2"/>
      <c r="AK40" s="2"/>
      <c r="AL40" s="2"/>
      <c r="AM40" s="2"/>
      <c r="AN40" s="2"/>
    </row>
    <row r="41" spans="1:40">
      <c r="B41" s="19">
        <v>7</v>
      </c>
      <c r="C41" s="13">
        <v>11.9</v>
      </c>
      <c r="D41" s="14">
        <v>33700000</v>
      </c>
      <c r="E41" s="14">
        <v>33700000</v>
      </c>
      <c r="F41" s="13">
        <v>36.9</v>
      </c>
      <c r="G41" s="14">
        <v>22600000</v>
      </c>
      <c r="H41" s="14">
        <v>22600000</v>
      </c>
      <c r="I41" s="13">
        <v>85.3</v>
      </c>
      <c r="J41" s="14">
        <v>9600000</v>
      </c>
      <c r="K41" s="14">
        <v>9600000</v>
      </c>
      <c r="L41" s="13">
        <v>19.600000000000001</v>
      </c>
      <c r="M41" s="14">
        <v>18400000</v>
      </c>
      <c r="N41" s="14">
        <v>18400000</v>
      </c>
      <c r="O41" s="13">
        <v>23.4</v>
      </c>
      <c r="P41" s="14">
        <v>5520000</v>
      </c>
      <c r="Q41" s="14">
        <v>5520000</v>
      </c>
      <c r="R41" s="13">
        <v>23.3</v>
      </c>
      <c r="S41" s="14">
        <v>10500000</v>
      </c>
      <c r="T41" s="15">
        <v>10500000</v>
      </c>
      <c r="AI41" s="2"/>
      <c r="AJ41" s="2"/>
      <c r="AK41" s="2"/>
      <c r="AL41" s="2"/>
      <c r="AM41" s="2"/>
      <c r="AN41" s="2"/>
    </row>
    <row r="42" spans="1:40">
      <c r="B42" s="19">
        <v>8</v>
      </c>
      <c r="C42" s="16">
        <v>27.9</v>
      </c>
      <c r="D42" s="17">
        <v>33700000</v>
      </c>
      <c r="E42" s="17">
        <v>33700000</v>
      </c>
      <c r="F42" s="16">
        <v>21.4</v>
      </c>
      <c r="G42" s="17">
        <v>22700000</v>
      </c>
      <c r="H42" s="17">
        <v>22700000</v>
      </c>
      <c r="I42" s="16">
        <v>116</v>
      </c>
      <c r="J42" s="17">
        <v>9450000</v>
      </c>
      <c r="K42" s="17">
        <v>9450000</v>
      </c>
      <c r="L42" s="16">
        <v>20.5</v>
      </c>
      <c r="M42" s="17">
        <v>18300000</v>
      </c>
      <c r="N42" s="17">
        <v>18300000</v>
      </c>
      <c r="O42" s="16">
        <v>22.2</v>
      </c>
      <c r="P42" s="17">
        <v>5500000</v>
      </c>
      <c r="Q42" s="17">
        <v>5500000</v>
      </c>
      <c r="R42" s="16">
        <v>21.6</v>
      </c>
      <c r="S42" s="17">
        <v>10400000</v>
      </c>
      <c r="T42" s="18">
        <v>10400000</v>
      </c>
      <c r="AI42" s="2"/>
      <c r="AJ42" s="2"/>
      <c r="AK42" s="2"/>
      <c r="AL42" s="2"/>
      <c r="AM42" s="2"/>
      <c r="AN42" s="2"/>
    </row>
    <row r="43" spans="1:40">
      <c r="B43" s="3" t="s">
        <v>25</v>
      </c>
      <c r="C43" s="14">
        <f>SUM(C35:C42)/$B$12</f>
        <v>22.362500000000001</v>
      </c>
      <c r="D43" s="14">
        <f>SUM(D36:D42)/$B$12</f>
        <v>29675000</v>
      </c>
      <c r="E43" s="14">
        <f>SUM(E36:E42)/$B$12</f>
        <v>29675000</v>
      </c>
      <c r="F43" s="13">
        <f t="shared" ref="F43" si="51">SUM(F35:F42)/$B$12</f>
        <v>22.512500000000003</v>
      </c>
      <c r="G43" s="14">
        <f t="shared" ref="G43" si="52">SUM(G35:G42)/$B$12</f>
        <v>22487500</v>
      </c>
      <c r="H43" s="14">
        <f t="shared" ref="H43" si="53">SUM(H35:H42)/$B$12</f>
        <v>22487500</v>
      </c>
      <c r="I43" s="13">
        <f t="shared" ref="I43" si="54">SUM(I35:I42)/$B$12</f>
        <v>73.712500000000006</v>
      </c>
      <c r="J43" s="14">
        <f>SUM(J35:J41)/($B$12-1)</f>
        <v>9701428.5714285709</v>
      </c>
      <c r="K43" s="14">
        <f>SUM(K35:K41)/($B$12-1)</f>
        <v>9701428.5714285709</v>
      </c>
      <c r="L43" s="13">
        <f t="shared" ref="L43" si="55">SUM(L35:L42)/$B$12</f>
        <v>22.837499999999999</v>
      </c>
      <c r="M43" s="14">
        <f>SUM(M35:M39,M41)/$B$12</f>
        <v>13875000</v>
      </c>
      <c r="N43" s="14">
        <f>SUM(N35:N39,N41)/$B$12</f>
        <v>13875000</v>
      </c>
      <c r="O43" s="13">
        <f t="shared" ref="O43" si="56">SUM(O35:O42)/$B$12</f>
        <v>27.574999999999999</v>
      </c>
      <c r="P43" s="14">
        <f t="shared" ref="P43" si="57">SUM(P35:P42)/$B$12</f>
        <v>5576250</v>
      </c>
      <c r="Q43" s="14">
        <f t="shared" ref="Q43" si="58">SUM(Q35:Q42)/$B$12</f>
        <v>5576250</v>
      </c>
      <c r="R43" s="13">
        <f t="shared" ref="R43" si="59">SUM(R35:R42)/$B$12</f>
        <v>20.07</v>
      </c>
      <c r="S43" s="14">
        <f t="shared" ref="S43" si="60">SUM(S35:S42)/$B$12</f>
        <v>10562500</v>
      </c>
      <c r="T43" s="15">
        <f t="shared" ref="T43" si="61">SUM(T35:T42)/$B$12</f>
        <v>10562500</v>
      </c>
      <c r="AI43" s="2"/>
      <c r="AJ43" s="2"/>
      <c r="AK43" s="2"/>
      <c r="AL43" s="2"/>
      <c r="AM43" s="2"/>
      <c r="AN43" s="2"/>
    </row>
    <row r="44" spans="1:40">
      <c r="B44" s="4" t="s">
        <v>26</v>
      </c>
      <c r="C44" s="14">
        <f>SQRT(DEVSQ(C35:C42)/$B$12/($B$12-1))</f>
        <v>3.2864406223581333</v>
      </c>
      <c r="D44" s="14">
        <f>SQRT(DEVSQ(D36:D42)/$B$11/($B$11-1))</f>
        <v>166802.6656013047</v>
      </c>
      <c r="E44" s="14">
        <f>SQRT(DEVSQ(E36:E42)/$B$11/($B$11-1))</f>
        <v>166802.6656013047</v>
      </c>
      <c r="F44" s="13">
        <f t="shared" ref="F44:T44" si="62">SQRT(DEVSQ(F35:F42)/$B$12/($B$12-1))</f>
        <v>2.9628917763852645</v>
      </c>
      <c r="G44" s="14">
        <f t="shared" si="62"/>
        <v>227122.92140726667</v>
      </c>
      <c r="H44" s="14">
        <f t="shared" si="62"/>
        <v>227122.92140726667</v>
      </c>
      <c r="I44" s="13">
        <f t="shared" si="62"/>
        <v>10.152769458555209</v>
      </c>
      <c r="J44" s="14">
        <f>SQRT(DEVSQ(J35:J41)/$B$11/($B$11-1))</f>
        <v>63224.037450677148</v>
      </c>
      <c r="K44" s="14">
        <f>SQRT(DEVSQ(K35:K41)/$B$11/($B$11-1))</f>
        <v>63224.037450677148</v>
      </c>
      <c r="L44" s="13">
        <f t="shared" ref="L44:T44" si="63">SQRT(DEVSQ(L35:L42)/$B$12/($B$12-1))</f>
        <v>1.5326141882417765</v>
      </c>
      <c r="M44" s="14">
        <f>SQRT(DEVSQ(M35:M39,M41)/$B$10/($B$10-1))</f>
        <v>63245.553203367585</v>
      </c>
      <c r="N44" s="14">
        <f>SQRT(DEVSQ(N35:N39,N41)/$B$10/($B$10-1))</f>
        <v>63245.553203367585</v>
      </c>
      <c r="O44" s="13">
        <f t="shared" ref="O44:T44" si="64">SQRT(DEVSQ(O35:O42)/$B$12/($B$12-1))</f>
        <v>2.9402229021429167</v>
      </c>
      <c r="P44" s="14">
        <f t="shared" si="64"/>
        <v>31449.364063522811</v>
      </c>
      <c r="Q44" s="14">
        <f t="shared" si="64"/>
        <v>31449.364063522811</v>
      </c>
      <c r="R44" s="13">
        <f t="shared" si="64"/>
        <v>3.2529612882506216</v>
      </c>
      <c r="S44" s="14">
        <f t="shared" si="64"/>
        <v>65294.661781365074</v>
      </c>
      <c r="T44" s="15">
        <f t="shared" si="64"/>
        <v>65294.661781365074</v>
      </c>
      <c r="AI44" s="2"/>
      <c r="AJ44" s="2"/>
      <c r="AK44" s="2"/>
      <c r="AL44" s="2"/>
      <c r="AM44" s="2"/>
      <c r="AN44" s="2"/>
    </row>
    <row r="45" spans="1:40">
      <c r="B45" s="5" t="s">
        <v>27</v>
      </c>
      <c r="C45" s="23">
        <f>C44/C43*100</f>
        <v>14.6962129563248</v>
      </c>
      <c r="D45" s="23">
        <f t="shared" ref="D45" si="65">D44/D43*100</f>
        <v>0.562098283407935</v>
      </c>
      <c r="E45" s="23">
        <f t="shared" ref="E45" si="66">E44/E43*100</f>
        <v>0.562098283407935</v>
      </c>
      <c r="F45" s="22">
        <f t="shared" ref="F45" si="67">F44/F43*100</f>
        <v>13.161096174948424</v>
      </c>
      <c r="G45" s="23">
        <f t="shared" ref="G45" si="68">G44/G43*100</f>
        <v>1.0099963153185845</v>
      </c>
      <c r="H45" s="23">
        <f t="shared" ref="H45" si="69">H44/H43*100</f>
        <v>1.0099963153185845</v>
      </c>
      <c r="I45" s="22">
        <f t="shared" ref="I45" si="70">I44/I43*100</f>
        <v>13.773470522035216</v>
      </c>
      <c r="J45" s="23">
        <f t="shared" ref="J45" si="71">J44/J43*100</f>
        <v>0.6516982214029452</v>
      </c>
      <c r="K45" s="23">
        <f t="shared" ref="K45" si="72">K44/K43*100</f>
        <v>0.6516982214029452</v>
      </c>
      <c r="L45" s="22">
        <f t="shared" ref="L45" si="73">L44/L43*100</f>
        <v>6.7109542999092566</v>
      </c>
      <c r="M45" s="23">
        <f t="shared" ref="M45" si="74">M44/M43*100</f>
        <v>0.45582380687111773</v>
      </c>
      <c r="N45" s="23">
        <f t="shared" ref="N45" si="75">N44/N43*100</f>
        <v>0.45582380687111773</v>
      </c>
      <c r="O45" s="22">
        <f t="shared" ref="O45" si="76">O44/O43*100</f>
        <v>10.66263971765337</v>
      </c>
      <c r="P45" s="23">
        <f t="shared" ref="P45" si="77">P44/P43*100</f>
        <v>0.56398769896476686</v>
      </c>
      <c r="Q45" s="23">
        <f t="shared" ref="Q45" si="78">Q44/Q43*100</f>
        <v>0.56398769896476686</v>
      </c>
      <c r="R45" s="22">
        <f t="shared" ref="R45" si="79">R44/R43*100</f>
        <v>16.208078167666276</v>
      </c>
      <c r="S45" s="23">
        <f t="shared" ref="S45" si="80">S44/S43*100</f>
        <v>0.61817431272298295</v>
      </c>
      <c r="T45" s="24">
        <f t="shared" ref="T45" si="81">T44/T43*100</f>
        <v>0.61817431272298295</v>
      </c>
      <c r="AI45" s="2"/>
      <c r="AJ45" s="2"/>
      <c r="AK45" s="2"/>
      <c r="AL45" s="2"/>
      <c r="AM45" s="2"/>
      <c r="AN45" s="2"/>
    </row>
    <row r="48" spans="1:40">
      <c r="B48" s="3"/>
      <c r="C48" s="6" t="s">
        <v>3</v>
      </c>
      <c r="D48" s="6"/>
      <c r="E48" s="6"/>
      <c r="F48" s="8" t="s">
        <v>4</v>
      </c>
      <c r="G48" s="6"/>
      <c r="H48" s="6"/>
      <c r="I48" s="8" t="s">
        <v>5</v>
      </c>
      <c r="J48" s="6"/>
      <c r="K48" s="6"/>
      <c r="L48" s="8" t="s">
        <v>6</v>
      </c>
      <c r="M48" s="6"/>
      <c r="N48" s="6"/>
      <c r="O48" s="8" t="s">
        <v>7</v>
      </c>
      <c r="P48" s="6"/>
      <c r="Q48" s="6"/>
      <c r="R48" s="8" t="s">
        <v>8</v>
      </c>
      <c r="S48" s="6"/>
      <c r="T48" s="7"/>
    </row>
    <row r="49" spans="1:28">
      <c r="A49" t="s">
        <v>29</v>
      </c>
      <c r="B49" s="5" t="s">
        <v>10</v>
      </c>
      <c r="C49" s="20" t="s">
        <v>11</v>
      </c>
      <c r="D49" s="20" t="s">
        <v>12</v>
      </c>
      <c r="E49" s="20" t="s">
        <v>13</v>
      </c>
      <c r="F49" s="19" t="s">
        <v>11</v>
      </c>
      <c r="G49" s="20" t="s">
        <v>12</v>
      </c>
      <c r="H49" s="20" t="s">
        <v>13</v>
      </c>
      <c r="I49" s="19" t="s">
        <v>11</v>
      </c>
      <c r="J49" s="20" t="s">
        <v>12</v>
      </c>
      <c r="K49" s="20" t="s">
        <v>13</v>
      </c>
      <c r="L49" s="19" t="s">
        <v>11</v>
      </c>
      <c r="M49" s="20" t="s">
        <v>12</v>
      </c>
      <c r="N49" s="20" t="s">
        <v>13</v>
      </c>
      <c r="O49" s="19" t="s">
        <v>11</v>
      </c>
      <c r="P49" s="20" t="s">
        <v>12</v>
      </c>
      <c r="Q49" s="20" t="s">
        <v>13</v>
      </c>
      <c r="R49" s="19" t="s">
        <v>11</v>
      </c>
      <c r="S49" s="20" t="s">
        <v>12</v>
      </c>
      <c r="T49" s="21" t="s">
        <v>13</v>
      </c>
    </row>
    <row r="50" spans="1:28">
      <c r="B50" s="19">
        <v>1</v>
      </c>
      <c r="C50" s="10">
        <f>$V$2/C35</f>
        <v>243902439.02439022</v>
      </c>
      <c r="D50" s="26">
        <f t="shared" ref="D50:T57" si="82">$V$2/D35</f>
        <v>111.11111111111111</v>
      </c>
      <c r="E50" s="26">
        <f t="shared" si="82"/>
        <v>111.11111111111111</v>
      </c>
      <c r="F50" s="10">
        <f t="shared" si="82"/>
        <v>227272727.27272728</v>
      </c>
      <c r="G50" s="26">
        <f t="shared" si="82"/>
        <v>142.85714285714286</v>
      </c>
      <c r="H50" s="26">
        <f t="shared" si="82"/>
        <v>142.85714285714286</v>
      </c>
      <c r="I50" s="10">
        <f t="shared" si="82"/>
        <v>37174721.18959108</v>
      </c>
      <c r="J50" s="26">
        <f t="shared" si="82"/>
        <v>303.64372469635629</v>
      </c>
      <c r="K50" s="26">
        <f t="shared" si="82"/>
        <v>303.64372469635629</v>
      </c>
      <c r="L50" s="10">
        <f t="shared" si="82"/>
        <v>127118644.0677966</v>
      </c>
      <c r="M50" s="26">
        <f t="shared" si="82"/>
        <v>159.57446808510639</v>
      </c>
      <c r="N50" s="26">
        <f t="shared" si="82"/>
        <v>159.57446808510639</v>
      </c>
      <c r="O50" s="10">
        <f t="shared" si="82"/>
        <v>162162162.16216215</v>
      </c>
      <c r="P50" s="26">
        <f t="shared" si="82"/>
        <v>528.16901408450701</v>
      </c>
      <c r="Q50" s="27">
        <f t="shared" si="82"/>
        <v>528.16901408450701</v>
      </c>
      <c r="R50" s="11">
        <f t="shared" si="82"/>
        <v>413223140.49586779</v>
      </c>
      <c r="S50" s="26">
        <f t="shared" si="82"/>
        <v>272.72727272727275</v>
      </c>
      <c r="T50" s="27">
        <f t="shared" si="82"/>
        <v>272.72727272727275</v>
      </c>
      <c r="U50" s="20"/>
      <c r="V50" s="20"/>
    </row>
    <row r="51" spans="1:28">
      <c r="B51" s="19">
        <v>2</v>
      </c>
      <c r="C51" s="13">
        <f t="shared" ref="C51:R57" si="83">$V$2/C36</f>
        <v>144230769.23076922</v>
      </c>
      <c r="D51" s="25">
        <f t="shared" si="83"/>
        <v>85.959885386819479</v>
      </c>
      <c r="E51" s="25">
        <f t="shared" si="83"/>
        <v>85.959885386819479</v>
      </c>
      <c r="F51" s="13">
        <f t="shared" si="83"/>
        <v>214285714.2857143</v>
      </c>
      <c r="G51" s="25">
        <f t="shared" si="83"/>
        <v>129.31034482758622</v>
      </c>
      <c r="H51" s="25">
        <f t="shared" si="83"/>
        <v>129.31034482758622</v>
      </c>
      <c r="I51" s="13">
        <f t="shared" si="83"/>
        <v>149253731.34328356</v>
      </c>
      <c r="J51" s="25">
        <f t="shared" si="83"/>
        <v>300</v>
      </c>
      <c r="K51" s="25">
        <f t="shared" si="83"/>
        <v>300</v>
      </c>
      <c r="L51" s="13">
        <f t="shared" si="83"/>
        <v>90909090.909090906</v>
      </c>
      <c r="M51" s="25">
        <f t="shared" si="83"/>
        <v>162.16216216216216</v>
      </c>
      <c r="N51" s="25">
        <f t="shared" si="83"/>
        <v>162.16216216216216</v>
      </c>
      <c r="O51" s="13">
        <f t="shared" si="83"/>
        <v>68027210.884353742</v>
      </c>
      <c r="P51" s="25">
        <f t="shared" si="83"/>
        <v>540.54054054054052</v>
      </c>
      <c r="Q51" s="28">
        <f t="shared" si="83"/>
        <v>540.54054054054052</v>
      </c>
      <c r="R51" s="14">
        <f t="shared" si="83"/>
        <v>157894736.84210527</v>
      </c>
      <c r="S51" s="25">
        <f t="shared" si="82"/>
        <v>285.71428571428572</v>
      </c>
      <c r="T51" s="28">
        <f t="shared" si="82"/>
        <v>285.71428571428572</v>
      </c>
      <c r="U51" s="20"/>
      <c r="V51" s="20"/>
    </row>
    <row r="52" spans="1:28">
      <c r="B52" s="19">
        <v>3</v>
      </c>
      <c r="C52" s="13">
        <f t="shared" si="83"/>
        <v>96463022.50803858</v>
      </c>
      <c r="D52" s="25">
        <f t="shared" si="82"/>
        <v>88.495575221238937</v>
      </c>
      <c r="E52" s="25">
        <f t="shared" si="82"/>
        <v>88.495575221238937</v>
      </c>
      <c r="F52" s="13">
        <f t="shared" si="82"/>
        <v>129870129.87012987</v>
      </c>
      <c r="G52" s="25">
        <f t="shared" si="82"/>
        <v>133.33333333333334</v>
      </c>
      <c r="H52" s="25">
        <f t="shared" si="82"/>
        <v>133.33333333333334</v>
      </c>
      <c r="I52" s="13">
        <f t="shared" si="82"/>
        <v>39267015.70680628</v>
      </c>
      <c r="J52" s="25">
        <f t="shared" si="82"/>
        <v>311.85031185031187</v>
      </c>
      <c r="K52" s="25">
        <f t="shared" si="82"/>
        <v>311.85031185031187</v>
      </c>
      <c r="L52" s="13">
        <f t="shared" si="82"/>
        <v>144230769.23076922</v>
      </c>
      <c r="M52" s="25">
        <f t="shared" si="82"/>
        <v>162.16216216216216</v>
      </c>
      <c r="N52" s="25">
        <f t="shared" si="82"/>
        <v>162.16216216216216</v>
      </c>
      <c r="O52" s="13">
        <f t="shared" si="82"/>
        <v>133333333.33333333</v>
      </c>
      <c r="P52" s="25">
        <f t="shared" si="82"/>
        <v>521.73913043478262</v>
      </c>
      <c r="Q52" s="28">
        <f t="shared" si="82"/>
        <v>521.73913043478262</v>
      </c>
      <c r="R52" s="14">
        <f t="shared" si="82"/>
        <v>212765957.44680852</v>
      </c>
      <c r="S52" s="25">
        <f t="shared" si="82"/>
        <v>283.01886792452831</v>
      </c>
      <c r="T52" s="28">
        <f t="shared" si="82"/>
        <v>283.01886792452831</v>
      </c>
      <c r="U52" s="20"/>
      <c r="V52" s="20"/>
    </row>
    <row r="53" spans="1:28">
      <c r="B53" s="19">
        <v>4</v>
      </c>
      <c r="C53" s="13">
        <f t="shared" si="83"/>
        <v>96153846.15384616</v>
      </c>
      <c r="D53" s="25">
        <f t="shared" si="82"/>
        <v>88.757396449704146</v>
      </c>
      <c r="E53" s="25">
        <f t="shared" si="82"/>
        <v>88.757396449704146</v>
      </c>
      <c r="F53" s="13">
        <f t="shared" si="82"/>
        <v>126582278.48101266</v>
      </c>
      <c r="G53" s="25">
        <f t="shared" si="82"/>
        <v>132.74336283185841</v>
      </c>
      <c r="H53" s="25">
        <f t="shared" si="82"/>
        <v>132.74336283185841</v>
      </c>
      <c r="I53" s="13">
        <f t="shared" si="82"/>
        <v>31847133.757961784</v>
      </c>
      <c r="J53" s="25">
        <f t="shared" si="82"/>
        <v>311.52647975077883</v>
      </c>
      <c r="K53" s="25">
        <f t="shared" si="82"/>
        <v>311.52647975077883</v>
      </c>
      <c r="L53" s="13">
        <f t="shared" si="82"/>
        <v>137614678.89908257</v>
      </c>
      <c r="M53" s="25">
        <f t="shared" si="82"/>
        <v>163.04347826086956</v>
      </c>
      <c r="N53" s="25">
        <f t="shared" si="82"/>
        <v>163.04347826086956</v>
      </c>
      <c r="O53" s="13">
        <f t="shared" si="82"/>
        <v>106007067.13780919</v>
      </c>
      <c r="P53" s="25">
        <f t="shared" si="82"/>
        <v>542.49547920433997</v>
      </c>
      <c r="Q53" s="28">
        <f t="shared" si="82"/>
        <v>542.49547920433997</v>
      </c>
      <c r="R53" s="14">
        <f t="shared" si="82"/>
        <v>135135135.13513514</v>
      </c>
      <c r="S53" s="25">
        <f t="shared" si="82"/>
        <v>285.71428571428572</v>
      </c>
      <c r="T53" s="28">
        <f t="shared" si="82"/>
        <v>285.71428571428572</v>
      </c>
      <c r="U53" s="20"/>
      <c r="V53" s="20"/>
    </row>
    <row r="54" spans="1:28">
      <c r="B54" s="19">
        <v>5</v>
      </c>
      <c r="C54" s="13">
        <f t="shared" si="83"/>
        <v>93750000</v>
      </c>
      <c r="D54" s="25">
        <f t="shared" si="82"/>
        <v>89.020771513353111</v>
      </c>
      <c r="E54" s="25">
        <f t="shared" si="82"/>
        <v>89.020771513353111</v>
      </c>
      <c r="F54" s="13">
        <f t="shared" si="82"/>
        <v>185185185.18518519</v>
      </c>
      <c r="G54" s="25">
        <f t="shared" si="82"/>
        <v>133.33333333333334</v>
      </c>
      <c r="H54" s="25">
        <f t="shared" si="82"/>
        <v>133.33333333333334</v>
      </c>
      <c r="I54" s="13">
        <f t="shared" si="82"/>
        <v>55350553.505535051</v>
      </c>
      <c r="J54" s="25">
        <f t="shared" si="82"/>
        <v>312.82586027111574</v>
      </c>
      <c r="K54" s="25">
        <f t="shared" si="82"/>
        <v>312.82586027111574</v>
      </c>
      <c r="L54" s="13">
        <f t="shared" si="82"/>
        <v>147783251.23152709</v>
      </c>
      <c r="M54" s="25">
        <f t="shared" si="82"/>
        <v>163.04347826086956</v>
      </c>
      <c r="N54" s="25">
        <f t="shared" si="82"/>
        <v>163.04347826086956</v>
      </c>
      <c r="O54" s="13">
        <f t="shared" si="82"/>
        <v>112781954.88721804</v>
      </c>
      <c r="P54" s="25">
        <f t="shared" si="82"/>
        <v>541.51624548736459</v>
      </c>
      <c r="Q54" s="28">
        <f t="shared" si="82"/>
        <v>541.51624548736459</v>
      </c>
      <c r="R54" s="14">
        <f t="shared" si="82"/>
        <v>206896551.72413793</v>
      </c>
      <c r="S54" s="25">
        <f t="shared" si="82"/>
        <v>285.71428571428572</v>
      </c>
      <c r="T54" s="28">
        <f t="shared" si="82"/>
        <v>285.71428571428572</v>
      </c>
      <c r="U54" s="20"/>
      <c r="V54" s="20"/>
    </row>
    <row r="55" spans="1:28">
      <c r="B55" s="19">
        <v>6</v>
      </c>
      <c r="C55" s="13">
        <f t="shared" si="83"/>
        <v>256410256.41025642</v>
      </c>
      <c r="D55" s="25">
        <f t="shared" si="82"/>
        <v>89.020771513353111</v>
      </c>
      <c r="E55" s="25">
        <f t="shared" si="82"/>
        <v>89.020771513353111</v>
      </c>
      <c r="F55" s="13">
        <f t="shared" si="82"/>
        <v>94936708.860759497</v>
      </c>
      <c r="G55" s="25">
        <f t="shared" si="82"/>
        <v>131.57894736842104</v>
      </c>
      <c r="H55" s="25">
        <f t="shared" si="82"/>
        <v>131.57894736842104</v>
      </c>
      <c r="I55" s="13">
        <f t="shared" si="82"/>
        <v>47770700.636942677</v>
      </c>
      <c r="J55" s="25">
        <f t="shared" si="82"/>
        <v>312.82586027111574</v>
      </c>
      <c r="K55" s="25">
        <f t="shared" si="82"/>
        <v>312.82586027111574</v>
      </c>
      <c r="L55" s="13">
        <f t="shared" si="82"/>
        <v>129870129.87012987</v>
      </c>
      <c r="M55" s="25">
        <f t="shared" si="82"/>
        <v>162.16216216216216</v>
      </c>
      <c r="N55" s="25">
        <f t="shared" si="82"/>
        <v>162.16216216216216</v>
      </c>
      <c r="O55" s="13">
        <f t="shared" si="82"/>
        <v>85714285.714285716</v>
      </c>
      <c r="P55" s="25">
        <f t="shared" si="82"/>
        <v>541.51624548736459</v>
      </c>
      <c r="Q55" s="28">
        <f t="shared" si="82"/>
        <v>541.51624548736459</v>
      </c>
      <c r="R55" s="14">
        <f t="shared" si="82"/>
        <v>77720207.253886014</v>
      </c>
      <c r="S55" s="25">
        <f t="shared" si="82"/>
        <v>285.71428571428572</v>
      </c>
      <c r="T55" s="28">
        <f t="shared" si="82"/>
        <v>285.71428571428572</v>
      </c>
      <c r="U55" s="20"/>
      <c r="V55" s="20"/>
    </row>
    <row r="56" spans="1:28">
      <c r="B56" s="19">
        <v>7</v>
      </c>
      <c r="C56" s="13">
        <f t="shared" si="83"/>
        <v>252100840.33613443</v>
      </c>
      <c r="D56" s="25">
        <f t="shared" si="82"/>
        <v>89.020771513353111</v>
      </c>
      <c r="E56" s="25">
        <f t="shared" si="82"/>
        <v>89.020771513353111</v>
      </c>
      <c r="F56" s="13">
        <f t="shared" si="82"/>
        <v>81300813.008130088</v>
      </c>
      <c r="G56" s="25">
        <f t="shared" si="82"/>
        <v>132.74336283185841</v>
      </c>
      <c r="H56" s="25">
        <f t="shared" si="82"/>
        <v>132.74336283185841</v>
      </c>
      <c r="I56" s="13">
        <f t="shared" si="82"/>
        <v>35169988.276670575</v>
      </c>
      <c r="J56" s="25">
        <f t="shared" si="82"/>
        <v>312.5</v>
      </c>
      <c r="K56" s="25">
        <f t="shared" si="82"/>
        <v>312.5</v>
      </c>
      <c r="L56" s="13">
        <f t="shared" si="82"/>
        <v>153061224.48979589</v>
      </c>
      <c r="M56" s="25">
        <f t="shared" si="82"/>
        <v>163.04347826086956</v>
      </c>
      <c r="N56" s="25">
        <f t="shared" si="82"/>
        <v>163.04347826086956</v>
      </c>
      <c r="O56" s="13">
        <f t="shared" si="82"/>
        <v>128205128.20512821</v>
      </c>
      <c r="P56" s="25">
        <f t="shared" si="82"/>
        <v>543.47826086956525</v>
      </c>
      <c r="Q56" s="28">
        <f t="shared" si="82"/>
        <v>543.47826086956525</v>
      </c>
      <c r="R56" s="14">
        <f t="shared" si="82"/>
        <v>128755364.80686694</v>
      </c>
      <c r="S56" s="25">
        <f t="shared" si="82"/>
        <v>285.71428571428572</v>
      </c>
      <c r="T56" s="28">
        <f t="shared" si="82"/>
        <v>285.71428571428572</v>
      </c>
      <c r="U56" s="20"/>
      <c r="V56" s="20"/>
    </row>
    <row r="57" spans="1:28">
      <c r="B57" s="19">
        <v>8</v>
      </c>
      <c r="C57" s="16">
        <f t="shared" si="83"/>
        <v>107526881.72043011</v>
      </c>
      <c r="D57" s="23">
        <f t="shared" si="82"/>
        <v>89.020771513353111</v>
      </c>
      <c r="E57" s="23">
        <f t="shared" si="82"/>
        <v>89.020771513353111</v>
      </c>
      <c r="F57" s="16">
        <f t="shared" si="82"/>
        <v>140186915.88785046</v>
      </c>
      <c r="G57" s="23">
        <f t="shared" si="82"/>
        <v>132.15859030837004</v>
      </c>
      <c r="H57" s="23">
        <f t="shared" si="82"/>
        <v>132.15859030837004</v>
      </c>
      <c r="I57" s="16">
        <f t="shared" si="82"/>
        <v>25862068.965517242</v>
      </c>
      <c r="J57" s="23">
        <f t="shared" si="82"/>
        <v>317.46031746031747</v>
      </c>
      <c r="K57" s="23">
        <f t="shared" si="82"/>
        <v>317.46031746031747</v>
      </c>
      <c r="L57" s="16">
        <f t="shared" si="82"/>
        <v>146341463.41463414</v>
      </c>
      <c r="M57" s="23">
        <f t="shared" si="82"/>
        <v>163.9344262295082</v>
      </c>
      <c r="N57" s="23">
        <f t="shared" si="82"/>
        <v>163.9344262295082</v>
      </c>
      <c r="O57" s="16">
        <f t="shared" si="82"/>
        <v>135135135.13513514</v>
      </c>
      <c r="P57" s="23">
        <f t="shared" si="82"/>
        <v>545.4545454545455</v>
      </c>
      <c r="Q57" s="24">
        <f t="shared" si="82"/>
        <v>545.4545454545455</v>
      </c>
      <c r="R57" s="17">
        <f t="shared" si="82"/>
        <v>138888888.88888887</v>
      </c>
      <c r="S57" s="23">
        <f t="shared" si="82"/>
        <v>288.46153846153845</v>
      </c>
      <c r="T57" s="24">
        <f t="shared" si="82"/>
        <v>288.46153846153845</v>
      </c>
      <c r="U57" s="20"/>
      <c r="V57" s="20"/>
    </row>
    <row r="58" spans="1:28">
      <c r="B58" s="3" t="s">
        <v>25</v>
      </c>
      <c r="C58" s="14">
        <f>SUM(C50:C57)/$B$12</f>
        <v>161317256.92298314</v>
      </c>
      <c r="D58" s="25">
        <f>SUM(D51:D57)/$B$12</f>
        <v>77.411992888896876</v>
      </c>
      <c r="E58" s="25">
        <f>SUM(E51:E57)/$B$12</f>
        <v>77.411992888896876</v>
      </c>
      <c r="F58" s="13">
        <f t="shared" ref="F58" si="84">SUM(F50:F57)/$B$12</f>
        <v>149952559.10643867</v>
      </c>
      <c r="G58" s="25">
        <f t="shared" ref="G58" si="85">SUM(G50:G57)/$B$12</f>
        <v>133.50730221148797</v>
      </c>
      <c r="H58" s="25">
        <f t="shared" ref="H58" si="86">SUM(H50:H57)/$B$12</f>
        <v>133.50730221148797</v>
      </c>
      <c r="I58" s="13">
        <f t="shared" ref="I58" si="87">SUM(I50:I57)/$B$12</f>
        <v>52711989.172788531</v>
      </c>
      <c r="J58" s="25">
        <f>SUM(J50:J56)/($B$12-1)</f>
        <v>309.31031954852551</v>
      </c>
      <c r="K58" s="25">
        <f>SUM(K50:K56)/($B$12-1)</f>
        <v>309.31031954852551</v>
      </c>
      <c r="L58" s="13">
        <f t="shared" ref="L58" si="88">SUM(L50:L57)/$B$12</f>
        <v>134616156.51410329</v>
      </c>
      <c r="M58" s="25">
        <f>SUM(M50:M54,M56)/$B$12</f>
        <v>121.62865339900492</v>
      </c>
      <c r="N58" s="25">
        <f>SUM(N50:N54,N56)/$B$12</f>
        <v>121.62865339900492</v>
      </c>
      <c r="O58" s="13">
        <f t="shared" ref="O58" si="89">SUM(O50:O57)/$B$12</f>
        <v>116420784.68242818</v>
      </c>
      <c r="P58" s="25">
        <f t="shared" ref="P58" si="90">SUM(P50:P57)/$B$12</f>
        <v>538.11368269537616</v>
      </c>
      <c r="Q58" s="25">
        <f t="shared" ref="Q58" si="91">SUM(Q50:Q57)/$B$12</f>
        <v>538.11368269537616</v>
      </c>
      <c r="R58" s="13">
        <f t="shared" ref="R58" si="92">SUM(R50:R57)/$B$12</f>
        <v>183909997.82421207</v>
      </c>
      <c r="S58" s="25">
        <f t="shared" ref="S58" si="93">SUM(S50:S57)/$B$12</f>
        <v>284.09738846059605</v>
      </c>
      <c r="T58" s="28">
        <f t="shared" ref="T58" si="94">SUM(T50:T57)/$B$12</f>
        <v>284.09738846059605</v>
      </c>
    </row>
    <row r="59" spans="1:28">
      <c r="B59" s="4" t="s">
        <v>26</v>
      </c>
      <c r="C59" s="14">
        <f>SQRT(DEVSQ(C50:C57)/$B$12/($B$12-1))</f>
        <v>26828715.436456993</v>
      </c>
      <c r="D59" s="25">
        <f>SQRT(DEVSQ(D51:D57)/$B$11/($B$11-1))</f>
        <v>0.42530991995293688</v>
      </c>
      <c r="E59" s="25">
        <f>SQRT(DEVSQ(E51:E57)/$B$11/($B$11-1))</f>
        <v>0.42530991995293688</v>
      </c>
      <c r="F59" s="13">
        <f t="shared" ref="F59:T59" si="95">SQRT(DEVSQ(F50:F57)/$B$12/($B$12-1))</f>
        <v>18965734.604810316</v>
      </c>
      <c r="G59" s="25">
        <f t="shared" si="95"/>
        <v>1.4129457872552351</v>
      </c>
      <c r="H59" s="25">
        <f t="shared" si="95"/>
        <v>1.4129457872552351</v>
      </c>
      <c r="I59" s="13">
        <f t="shared" si="95"/>
        <v>14166007.191126952</v>
      </c>
      <c r="J59" s="25">
        <f>SQRT(DEVSQ(J50:J56)/$B$11/($B$11-1))</f>
        <v>1.9823470263227749</v>
      </c>
      <c r="K59" s="25">
        <f>SQRT(DEVSQ(K50:K56)/$B$11/($B$11-1))</f>
        <v>1.9823470263227749</v>
      </c>
      <c r="L59" s="13">
        <f t="shared" ref="L59:T59" si="96">SQRT(DEVSQ(L50:L57)/$B$12/($B$12-1))</f>
        <v>6996877.7445098273</v>
      </c>
      <c r="M59" s="25">
        <f>SQRT(DEVSQ(M50:M54,M56)/$B$10/($B$10-1))</f>
        <v>0.54850668215594134</v>
      </c>
      <c r="N59" s="25">
        <f>SQRT(DEVSQ(N50:N54,N56)/$B$10/($B$10-1))</f>
        <v>0.54850668215594134</v>
      </c>
      <c r="O59" s="13">
        <f t="shared" ref="O59:T59" si="97">SQRT(DEVSQ(O50:O57)/$B$12/($B$12-1))</f>
        <v>10584624.326915625</v>
      </c>
      <c r="P59" s="25">
        <f t="shared" si="97"/>
        <v>2.9818917991541385</v>
      </c>
      <c r="Q59" s="25">
        <f t="shared" si="97"/>
        <v>2.9818917991541385</v>
      </c>
      <c r="R59" s="13">
        <f t="shared" si="97"/>
        <v>36190604.52180472</v>
      </c>
      <c r="S59" s="25">
        <f t="shared" si="97"/>
        <v>1.7037790308372358</v>
      </c>
      <c r="T59" s="28">
        <f t="shared" si="97"/>
        <v>1.7037790308372358</v>
      </c>
    </row>
    <row r="60" spans="1:28">
      <c r="B60" s="5" t="s">
        <v>27</v>
      </c>
      <c r="C60" s="23">
        <f>C59/C58*100</f>
        <v>16.631026306916244</v>
      </c>
      <c r="D60" s="23">
        <f t="shared" ref="D60" si="98">D59/D58*100</f>
        <v>0.54941089110488284</v>
      </c>
      <c r="E60" s="23">
        <f t="shared" ref="E60" si="99">E59/E58*100</f>
        <v>0.54941089110488284</v>
      </c>
      <c r="F60" s="22">
        <f t="shared" ref="F60" si="100">F59/F58*100</f>
        <v>12.647823230111161</v>
      </c>
      <c r="G60" s="23">
        <f t="shared" ref="G60" si="101">G59/G58*100</f>
        <v>1.0583284688181309</v>
      </c>
      <c r="H60" s="23">
        <f t="shared" ref="H60" si="102">H59/H58*100</f>
        <v>1.0583284688181309</v>
      </c>
      <c r="I60" s="22">
        <f t="shared" ref="I60" si="103">I59/I58*100</f>
        <v>26.874355176943045</v>
      </c>
      <c r="J60" s="23">
        <f t="shared" ref="J60" si="104">J59/J58*100</f>
        <v>0.64089262499105804</v>
      </c>
      <c r="K60" s="23">
        <f t="shared" ref="K60" si="105">K59/K58*100</f>
        <v>0.64089262499105804</v>
      </c>
      <c r="L60" s="22">
        <f t="shared" ref="L60" si="106">L59/L58*100</f>
        <v>5.1976508063330336</v>
      </c>
      <c r="M60" s="23">
        <f t="shared" ref="M60" si="107">M59/M58*100</f>
        <v>0.4509683095450836</v>
      </c>
      <c r="N60" s="23">
        <f t="shared" ref="N60" si="108">N59/N58*100</f>
        <v>0.4509683095450836</v>
      </c>
      <c r="O60" s="22">
        <f t="shared" ref="O60" si="109">O59/O58*100</f>
        <v>9.0916964318599049</v>
      </c>
      <c r="P60" s="23">
        <f t="shared" ref="P60" si="110">P59/P58*100</f>
        <v>0.55413788852534618</v>
      </c>
      <c r="Q60" s="23">
        <f t="shared" ref="Q60" si="111">Q59/Q58*100</f>
        <v>0.55413788852534618</v>
      </c>
      <c r="R60" s="22">
        <f t="shared" ref="R60" si="112">R59/R58*100</f>
        <v>19.67843235820003</v>
      </c>
      <c r="S60" s="23">
        <f t="shared" ref="S60" si="113">S59/S58*100</f>
        <v>0.59971654089088811</v>
      </c>
      <c r="T60" s="24">
        <f t="shared" ref="T60" si="114">T59/T58*100</f>
        <v>0.59971654089088811</v>
      </c>
    </row>
    <row r="63" spans="1:28"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</row>
    <row r="64" spans="1:28">
      <c r="I64" s="8" t="s">
        <v>5</v>
      </c>
      <c r="J64" s="6"/>
      <c r="K64" s="6"/>
      <c r="L64" s="8" t="s">
        <v>6</v>
      </c>
      <c r="M64" s="6"/>
      <c r="N64" s="6"/>
      <c r="O64" s="8" t="s">
        <v>7</v>
      </c>
      <c r="P64" s="6"/>
      <c r="Q64" s="6"/>
      <c r="R64" s="8" t="s">
        <v>8</v>
      </c>
      <c r="S64" s="6"/>
      <c r="T64" s="7"/>
      <c r="U64" s="20"/>
      <c r="V64" s="20"/>
      <c r="W64" s="20"/>
      <c r="X64" s="20"/>
      <c r="Y64" s="20"/>
      <c r="Z64" s="20"/>
      <c r="AA64" s="20"/>
      <c r="AB64" s="20"/>
    </row>
    <row r="65" spans="2:28">
      <c r="I65" s="25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20"/>
      <c r="W65" s="20"/>
      <c r="X65" s="20"/>
      <c r="Y65" s="20"/>
      <c r="Z65" s="20"/>
      <c r="AA65" s="20"/>
      <c r="AB65" s="20"/>
    </row>
    <row r="66" spans="2:28">
      <c r="I66" s="25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20"/>
      <c r="W66" s="20"/>
      <c r="X66" s="20"/>
      <c r="Y66" s="20"/>
      <c r="Z66" s="20"/>
      <c r="AA66" s="20"/>
      <c r="AB66" s="20"/>
    </row>
    <row r="67" spans="2:28">
      <c r="C67" s="20"/>
      <c r="D67" s="14"/>
      <c r="E67" s="25"/>
      <c r="F67" s="25"/>
      <c r="G67" s="14"/>
      <c r="H67" s="25"/>
      <c r="I67" s="25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20"/>
      <c r="W67" s="20"/>
      <c r="X67" s="20"/>
      <c r="Y67" s="20"/>
      <c r="Z67" s="20"/>
      <c r="AA67" s="20"/>
      <c r="AB67" s="20"/>
    </row>
    <row r="68" spans="2:28">
      <c r="C68" s="20"/>
      <c r="D68" s="14"/>
      <c r="E68" s="25"/>
      <c r="F68" s="25"/>
      <c r="G68" s="14"/>
      <c r="H68" s="25"/>
      <c r="I68" s="25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20"/>
      <c r="W68" s="20"/>
      <c r="X68" s="20"/>
      <c r="Y68" s="20"/>
      <c r="Z68" s="20"/>
      <c r="AA68" s="20"/>
      <c r="AB68" s="20"/>
    </row>
    <row r="69" spans="2:28">
      <c r="C69" s="20"/>
      <c r="D69" s="14"/>
      <c r="E69" s="25"/>
      <c r="F69" s="25"/>
      <c r="G69" s="14"/>
      <c r="H69" s="25"/>
      <c r="I69" s="25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20"/>
      <c r="W69" s="20"/>
      <c r="X69" s="20"/>
      <c r="Y69" s="20"/>
      <c r="Z69" s="20"/>
      <c r="AA69" s="20"/>
      <c r="AB69" s="20"/>
    </row>
    <row r="70" spans="2:28">
      <c r="C70" s="20"/>
      <c r="D70" s="14"/>
      <c r="E70" s="25"/>
      <c r="F70" s="25"/>
      <c r="G70" s="14"/>
      <c r="H70" s="25"/>
      <c r="I70" s="25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20"/>
      <c r="W70" s="20"/>
      <c r="X70" s="20"/>
      <c r="Y70" s="20"/>
      <c r="Z70" s="20"/>
      <c r="AA70" s="20"/>
      <c r="AB70" s="20"/>
    </row>
    <row r="71" spans="2:28">
      <c r="C71" s="20"/>
      <c r="D71" s="14"/>
      <c r="E71" s="25"/>
      <c r="F71" s="25"/>
      <c r="G71" s="14"/>
      <c r="H71" s="25"/>
      <c r="I71" s="25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20"/>
      <c r="W71" s="20"/>
      <c r="X71" s="20"/>
      <c r="Y71" s="20"/>
      <c r="Z71" s="20"/>
      <c r="AA71" s="20"/>
      <c r="AB71" s="20"/>
    </row>
    <row r="72" spans="2:28">
      <c r="C72" s="20"/>
      <c r="D72" s="14"/>
      <c r="E72" s="25"/>
      <c r="F72" s="25"/>
      <c r="G72" s="14"/>
      <c r="H72" s="25"/>
      <c r="I72" s="25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20"/>
      <c r="W72" s="20"/>
      <c r="X72" s="20"/>
      <c r="Y72" s="20"/>
      <c r="Z72" s="20"/>
      <c r="AA72" s="20"/>
      <c r="AB72" s="20"/>
    </row>
    <row r="73" spans="2:28">
      <c r="C73" s="20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20"/>
      <c r="W73" s="20"/>
      <c r="X73" s="20"/>
      <c r="Y73" s="20"/>
      <c r="Z73" s="20"/>
      <c r="AA73" s="20"/>
      <c r="AB73" s="20"/>
    </row>
    <row r="74" spans="2:28">
      <c r="C74" s="20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20"/>
      <c r="W74" s="20"/>
      <c r="X74" s="20"/>
      <c r="Y74" s="20"/>
      <c r="Z74" s="20"/>
      <c r="AA74" s="20"/>
      <c r="AB74" s="20"/>
    </row>
    <row r="75" spans="2:28">
      <c r="C75" s="20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0"/>
      <c r="W75" s="20"/>
      <c r="X75" s="20"/>
      <c r="Y75" s="20"/>
      <c r="Z75" s="20"/>
      <c r="AA75" s="20"/>
      <c r="AB75" s="20"/>
    </row>
    <row r="78" spans="2:28"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</row>
    <row r="79" spans="2:28"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</row>
    <row r="80" spans="2:28">
      <c r="B80" s="20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20"/>
      <c r="V80" s="20"/>
      <c r="W80" s="20"/>
      <c r="X80" s="20"/>
    </row>
    <row r="81" spans="2:24">
      <c r="B81" s="20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20"/>
      <c r="V81" s="20"/>
      <c r="W81" s="20"/>
      <c r="X81" s="20"/>
    </row>
    <row r="82" spans="2:24">
      <c r="B82" s="20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20"/>
      <c r="V82" s="20"/>
      <c r="W82" s="20"/>
      <c r="X82" s="20"/>
    </row>
    <row r="83" spans="2:24">
      <c r="B83" s="20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20"/>
      <c r="V83" s="20"/>
      <c r="W83" s="20"/>
      <c r="X83" s="20"/>
    </row>
    <row r="84" spans="2:24">
      <c r="B84" s="20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20"/>
      <c r="V84" s="20"/>
      <c r="W84" s="20"/>
      <c r="X84" s="20"/>
    </row>
    <row r="85" spans="2:24">
      <c r="B85" s="20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20"/>
      <c r="V85" s="20"/>
      <c r="W85" s="20"/>
      <c r="X85" s="20"/>
    </row>
    <row r="86" spans="2:24">
      <c r="B86" s="20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20"/>
      <c r="V86" s="20"/>
      <c r="W86" s="20"/>
      <c r="X86" s="20"/>
    </row>
    <row r="87" spans="2:24">
      <c r="B87" s="20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20"/>
      <c r="V87" s="20"/>
      <c r="W87" s="20"/>
      <c r="X87" s="20"/>
    </row>
    <row r="88" spans="2:24">
      <c r="B88" s="20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20"/>
      <c r="V88" s="20"/>
      <c r="W88" s="20"/>
      <c r="X88" s="20"/>
    </row>
    <row r="89" spans="2:24">
      <c r="B89" s="20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20"/>
      <c r="V89" s="20"/>
      <c r="W89" s="20"/>
      <c r="X89" s="20"/>
    </row>
    <row r="90" spans="2:24">
      <c r="B90" s="20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0"/>
      <c r="V90" s="20"/>
      <c r="W90" s="20"/>
      <c r="X90" s="20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2025-04-12T10:40:49Z</dcterms:created>
  <dcterms:modified xsi:type="dcterms:W3CDTF">2025-04-12T14:37:24Z</dcterms:modified>
  <cp:category/>
  <cp:contentStatus/>
</cp:coreProperties>
</file>