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P4" i="1" l="1"/>
  <c r="P3" i="1"/>
  <c r="K3" i="1"/>
  <c r="L3" i="1"/>
  <c r="J3" i="1"/>
  <c r="I3" i="1"/>
  <c r="I4" i="1"/>
  <c r="D48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15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<sst xmlns="http://schemas.openxmlformats.org/spreadsheetml/2006/main" count="74" uniqueCount="62">
  <si>
    <t xml:space="preserve"> Resistencia metálica SMD 0805 1k 10  </t>
  </si>
  <si>
    <t xml:space="preserve"> Resistencia metálica SMD 0805 10k 10 </t>
  </si>
  <si>
    <t xml:space="preserve"> Condensador cerámico SMD 0805 0,1uF  </t>
  </si>
  <si>
    <t xml:space="preserve"> Condensador cerámico SMD 0805 10uF   </t>
  </si>
  <si>
    <t xml:space="preserve"> Regulador tensión LDO AMS1117-3.3V   </t>
  </si>
  <si>
    <t xml:space="preserve"> Microcontrolador ESP32-WROOM-32D     </t>
  </si>
  <si>
    <t xml:space="preserve"> Led SMD 0805 verde                   </t>
  </si>
  <si>
    <t xml:space="preserve"> Led SMD 0805 rojo                    </t>
  </si>
  <si>
    <t xml:space="preserve"> Led SMD 0805 naranja                 </t>
  </si>
  <si>
    <t xml:space="preserve"> Pinheader conector para programación </t>
  </si>
  <si>
    <t xml:space="preserve"> UART-TTL herramienta de dasarrollo   </t>
  </si>
  <si>
    <t>Coste PCB emisor</t>
  </si>
  <si>
    <t>Componente</t>
  </si>
  <si>
    <t>Cantidad</t>
  </si>
  <si>
    <t>Precio</t>
  </si>
  <si>
    <t>TOTAL</t>
  </si>
  <si>
    <t>Power Module AC-DC HI-LINK 3.3V</t>
  </si>
  <si>
    <t>Screw terminal P=5.08mm</t>
  </si>
  <si>
    <t>USB - Mini B Female USB 2 5 SMD USB Connectors </t>
  </si>
  <si>
    <t>JST Connector P=2mm</t>
  </si>
  <si>
    <t>Jumper connector</t>
  </si>
  <si>
    <t>TOTAL:</t>
  </si>
  <si>
    <t xml:space="preserve"> Microcontrolador ESP32</t>
  </si>
  <si>
    <t>Batería de Ion Litio</t>
  </si>
  <si>
    <t>Flujo de caja</t>
  </si>
  <si>
    <t>COK</t>
  </si>
  <si>
    <t>PERIODO 0</t>
  </si>
  <si>
    <t>PERIODO 1</t>
  </si>
  <si>
    <t>PERIODO 2</t>
  </si>
  <si>
    <t>PERIODO 3</t>
  </si>
  <si>
    <t>VAN</t>
  </si>
  <si>
    <t>TIR</t>
  </si>
  <si>
    <t>VALOR ACTUAL NETO</t>
  </si>
  <si>
    <t>TASA INTERNA DE RETORNO</t>
  </si>
  <si>
    <t>Flujo de caja:</t>
  </si>
  <si>
    <t>Cuota autónomos</t>
  </si>
  <si>
    <t>Inversión Inicial/gastos</t>
  </si>
  <si>
    <t>Gastos Mensuales</t>
  </si>
  <si>
    <t>Electricidad</t>
  </si>
  <si>
    <t>Gasolina, otros…</t>
  </si>
  <si>
    <t>Durante el primer año tarifa de autónomos es de 60 €</t>
  </si>
  <si>
    <t>Durante el segundo año tarifa de autónomos es del 50% de cuota</t>
  </si>
  <si>
    <t>A continuación el 30% de la cuota hasta los dos siguientes años</t>
  </si>
  <si>
    <t>COSTE DE OPORTUNIDAD</t>
  </si>
  <si>
    <t xml:space="preserve"> Fase 1: Analisis de la situación.</t>
  </si>
  <si>
    <t xml:space="preserve"> Fase 2: Definición de la problemática.</t>
  </si>
  <si>
    <t xml:space="preserve"> Fase 3: Búsqueda de soluciones y alcance del proyecto.</t>
  </si>
  <si>
    <t xml:space="preserve"> Fase 4: Desarrollo de hardware acorde a especificaciones.</t>
  </si>
  <si>
    <t xml:space="preserve"> Fase 5: Programación del receptor de los datos.</t>
  </si>
  <si>
    <t xml:space="preserve"> Fase 6: Programación del hardware.</t>
  </si>
  <si>
    <t xml:space="preserve"> Fase 7: Pruebas de campo.</t>
  </si>
  <si>
    <t xml:space="preserve"> Fase 8: Depuración tanto de programación como de bug en hardware.</t>
  </si>
  <si>
    <t xml:space="preserve"> Fase 9: Evolución del equipo en instalación.</t>
  </si>
  <si>
    <t xml:space="preserve"> Fase 10: Evaluación de producto y producción masiva.</t>
  </si>
  <si>
    <t>ACTIVIDAD</t>
  </si>
  <si>
    <t>TIEMPO DE OPERACIÓN</t>
  </si>
  <si>
    <t>ENERO</t>
  </si>
  <si>
    <t>DIC</t>
  </si>
  <si>
    <t>NOV</t>
  </si>
  <si>
    <t>OCT</t>
  </si>
  <si>
    <t>FEB</t>
  </si>
  <si>
    <t>DIAGRAMA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</si>
</sst>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medium">
        <color indexed="64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  <xf numFmtId="0" fontId="4" fillId="6" borderId="11" applyNumberFormat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" fillId="4" borderId="6" xfId="3" applyBorder="1" applyAlignment="1">
      <alignment horizontal="center" vertical="center"/>
    </xf>
    <xf numFmtId="164" fontId="1" fillId="4" borderId="6" xfId="3" applyNumberFormat="1" applyBorder="1" applyAlignment="1">
      <alignment horizontal="center" vertical="center"/>
    </xf>
    <xf numFmtId="0" fontId="1" fillId="3" borderId="6" xfId="4" applyBorder="1" applyAlignment="1">
      <alignment horizontal="center" vertical="center"/>
    </xf>
    <xf numFmtId="164" fontId="1" fillId="3" borderId="6" xfId="4" applyNumberFormat="1" applyBorder="1" applyAlignment="1">
      <alignment horizontal="center" vertical="center"/>
    </xf>
    <xf numFmtId="0" fontId="1" fillId="3" borderId="7" xfId="4" applyBorder="1" applyAlignment="1">
      <alignment horizontal="center" vertical="center"/>
    </xf>
    <xf numFmtId="164" fontId="1" fillId="3" borderId="7" xfId="4" applyNumberFormat="1" applyBorder="1" applyAlignment="1">
      <alignment horizontal="center" vertical="center"/>
    </xf>
    <xf numFmtId="0" fontId="1" fillId="5" borderId="6" xfId="4" applyFill="1" applyBorder="1" applyAlignment="1">
      <alignment horizontal="center" vertical="center"/>
    </xf>
    <xf numFmtId="0" fontId="1" fillId="5" borderId="8" xfId="4" applyFill="1" applyBorder="1" applyAlignment="1">
      <alignment horizontal="center" vertical="center"/>
    </xf>
    <xf numFmtId="0" fontId="1" fillId="5" borderId="9" xfId="4" applyFill="1" applyBorder="1" applyAlignment="1">
      <alignment horizontal="center" vertical="center"/>
    </xf>
    <xf numFmtId="164" fontId="1" fillId="5" borderId="10" xfId="4" applyNumberFormat="1" applyFill="1" applyBorder="1" applyAlignment="1">
      <alignment horizontal="center" vertical="center"/>
    </xf>
    <xf numFmtId="0" fontId="0" fillId="3" borderId="6" xfId="4" applyFont="1" applyBorder="1" applyAlignment="1">
      <alignment horizontal="center" vertical="center"/>
    </xf>
    <xf numFmtId="165" fontId="1" fillId="5" borderId="6" xfId="4" applyNumberFormat="1" applyFill="1" applyBorder="1" applyAlignment="1">
      <alignment horizontal="center" vertical="center"/>
    </xf>
    <xf numFmtId="165" fontId="0" fillId="0" borderId="0" xfId="0" applyNumberFormat="1"/>
    <xf numFmtId="0" fontId="3" fillId="2" borderId="6" xfId="2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2" applyBorder="1" applyAlignment="1">
      <alignment horizontal="center"/>
    </xf>
    <xf numFmtId="0" fontId="3" fillId="2" borderId="13" xfId="2" applyBorder="1" applyAlignment="1">
      <alignment horizontal="center"/>
    </xf>
    <xf numFmtId="0" fontId="3" fillId="2" borderId="2" xfId="2" applyBorder="1" applyAlignment="1">
      <alignment horizontal="center"/>
    </xf>
    <xf numFmtId="0" fontId="1" fillId="4" borderId="5" xfId="3" applyBorder="1" applyAlignment="1">
      <alignment horizontal="center"/>
    </xf>
    <xf numFmtId="0" fontId="2" fillId="8" borderId="1" xfId="8" applyFont="1" applyBorder="1" applyAlignment="1">
      <alignment horizontal="center" vertical="center"/>
    </xf>
    <xf numFmtId="0" fontId="2" fillId="8" borderId="5" xfId="8" applyFont="1" applyBorder="1" applyAlignment="1">
      <alignment horizontal="center" vertical="center"/>
    </xf>
    <xf numFmtId="9" fontId="0" fillId="0" borderId="0" xfId="5" applyFont="1"/>
    <xf numFmtId="8" fontId="1" fillId="9" borderId="2" xfId="9" applyNumberFormat="1" applyBorder="1" applyAlignment="1">
      <alignment horizontal="center" vertical="center"/>
    </xf>
    <xf numFmtId="9" fontId="1" fillId="9" borderId="15" xfId="9" applyNumberFormat="1" applyBorder="1" applyAlignment="1">
      <alignment horizontal="center" vertical="center"/>
    </xf>
    <xf numFmtId="9" fontId="1" fillId="3" borderId="17" xfId="4" applyNumberFormat="1" applyBorder="1" applyAlignment="1">
      <alignment horizontal="center"/>
    </xf>
    <xf numFmtId="0" fontId="2" fillId="2" borderId="12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4" borderId="3" xfId="3" applyFont="1" applyBorder="1" applyAlignment="1">
      <alignment horizontal="center"/>
    </xf>
    <xf numFmtId="0" fontId="3" fillId="8" borderId="18" xfId="8" applyBorder="1" applyAlignment="1">
      <alignment horizontal="center"/>
    </xf>
    <xf numFmtId="0" fontId="3" fillId="8" borderId="19" xfId="8" applyBorder="1" applyAlignment="1">
      <alignment horizontal="center"/>
    </xf>
    <xf numFmtId="0" fontId="0" fillId="10" borderId="20" xfId="10" applyFont="1" applyBorder="1"/>
    <xf numFmtId="0" fontId="0" fillId="10" borderId="21" xfId="10" applyFont="1" applyBorder="1"/>
    <xf numFmtId="0" fontId="1" fillId="10" borderId="18" xfId="10" applyBorder="1"/>
    <xf numFmtId="44" fontId="1" fillId="9" borderId="22" xfId="9" applyNumberFormat="1" applyBorder="1"/>
    <xf numFmtId="44" fontId="1" fillId="9" borderId="23" xfId="9" applyNumberFormat="1" applyBorder="1"/>
    <xf numFmtId="44" fontId="1" fillId="9" borderId="24" xfId="9" applyNumberFormat="1" applyBorder="1"/>
    <xf numFmtId="44" fontId="5" fillId="3" borderId="6" xfId="1" applyNumberFormat="1" applyFont="1" applyFill="1" applyBorder="1" applyAlignment="1">
      <alignment horizontal="center"/>
    </xf>
    <xf numFmtId="44" fontId="6" fillId="3" borderId="6" xfId="1" applyNumberFormat="1" applyFont="1" applyFill="1" applyBorder="1" applyAlignment="1">
      <alignment horizontal="center"/>
    </xf>
    <xf numFmtId="44" fontId="6" fillId="3" borderId="4" xfId="1" applyNumberFormat="1" applyFont="1" applyFill="1" applyBorder="1" applyAlignment="1">
      <alignment horizontal="center"/>
    </xf>
    <xf numFmtId="44" fontId="1" fillId="3" borderId="14" xfId="1" applyNumberFormat="1" applyFill="1" applyBorder="1" applyAlignment="1">
      <alignment horizontal="center"/>
    </xf>
    <xf numFmtId="44" fontId="1" fillId="3" borderId="15" xfId="1" applyNumberFormat="1" applyFill="1" applyBorder="1" applyAlignment="1">
      <alignment horizontal="center"/>
    </xf>
    <xf numFmtId="0" fontId="3" fillId="2" borderId="16" xfId="2" applyBorder="1" applyAlignment="1">
      <alignment horizontal="center"/>
    </xf>
    <xf numFmtId="0" fontId="3" fillId="2" borderId="25" xfId="2" applyBorder="1" applyAlignment="1">
      <alignment horizontal="center"/>
    </xf>
    <xf numFmtId="0" fontId="3" fillId="2" borderId="17" xfId="2" applyBorder="1" applyAlignment="1">
      <alignment horizontal="center"/>
    </xf>
    <xf numFmtId="0" fontId="7" fillId="2" borderId="16" xfId="2" applyFont="1" applyBorder="1" applyAlignment="1">
      <alignment horizontal="center"/>
    </xf>
    <xf numFmtId="0" fontId="7" fillId="2" borderId="25" xfId="2" applyFont="1" applyBorder="1" applyAlignment="1">
      <alignment horizontal="center"/>
    </xf>
    <xf numFmtId="0" fontId="7" fillId="2" borderId="17" xfId="2" applyFont="1" applyBorder="1" applyAlignment="1">
      <alignment horizontal="center"/>
    </xf>
    <xf numFmtId="0" fontId="3" fillId="7" borderId="16" xfId="7" applyBorder="1" applyAlignment="1">
      <alignment horizontal="center"/>
    </xf>
    <xf numFmtId="0" fontId="3" fillId="7" borderId="25" xfId="7" applyBorder="1" applyAlignment="1">
      <alignment horizontal="center"/>
    </xf>
    <xf numFmtId="0" fontId="3" fillId="7" borderId="17" xfId="7" applyBorder="1" applyAlignment="1">
      <alignment horizontal="center"/>
    </xf>
    <xf numFmtId="0" fontId="1" fillId="4" borderId="25" xfId="3" applyBorder="1" applyAlignment="1">
      <alignment horizontal="center"/>
    </xf>
    <xf numFmtId="0" fontId="1" fillId="4" borderId="17" xfId="3" applyBorder="1" applyAlignment="1">
      <alignment horizontal="center"/>
    </xf>
    <xf numFmtId="0" fontId="7" fillId="7" borderId="22" xfId="7" applyFont="1" applyBorder="1" applyAlignment="1">
      <alignment horizontal="center" vertical="center" wrapText="1"/>
    </xf>
    <xf numFmtId="0" fontId="7" fillId="7" borderId="23" xfId="7" applyFont="1" applyBorder="1" applyAlignment="1">
      <alignment horizontal="center" vertical="center" wrapText="1"/>
    </xf>
    <xf numFmtId="0" fontId="7" fillId="7" borderId="24" xfId="7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6" xfId="0" applyBorder="1"/>
    <xf numFmtId="0" fontId="0" fillId="0" borderId="19" xfId="0" applyBorder="1"/>
    <xf numFmtId="0" fontId="1" fillId="3" borderId="12" xfId="4" applyBorder="1"/>
    <xf numFmtId="0" fontId="1" fillId="3" borderId="23" xfId="4" applyBorder="1"/>
    <xf numFmtId="0" fontId="1" fillId="3" borderId="24" xfId="4" applyBorder="1"/>
    <xf numFmtId="0" fontId="4" fillId="6" borderId="27" xfId="6" applyBorder="1"/>
    <xf numFmtId="0" fontId="0" fillId="0" borderId="28" xfId="0" applyBorder="1"/>
    <xf numFmtId="0" fontId="0" fillId="0" borderId="29" xfId="0" applyBorder="1"/>
    <xf numFmtId="0" fontId="4" fillId="6" borderId="30" xfId="6" applyBorder="1"/>
    <xf numFmtId="0" fontId="0" fillId="0" borderId="31" xfId="0" applyBorder="1"/>
    <xf numFmtId="0" fontId="0" fillId="0" borderId="32" xfId="0" applyBorder="1"/>
    <xf numFmtId="0" fontId="4" fillId="6" borderId="33" xfId="6" applyBorder="1"/>
    <xf numFmtId="0" fontId="0" fillId="0" borderId="34" xfId="0" applyBorder="1"/>
    <xf numFmtId="0" fontId="4" fillId="6" borderId="35" xfId="6" applyBorder="1"/>
  </cellXfs>
  <cellStyles count="11">
    <cellStyle name="20% - Énfasis1" xfId="4" builtinId="30"/>
    <cellStyle name="20% - Énfasis2" xfId="9" builtinId="34"/>
    <cellStyle name="40% - Énfasis1" xfId="3" builtinId="31"/>
    <cellStyle name="40% - Énfasis2" xfId="10" builtinId="35"/>
    <cellStyle name="60% - Énfasis1" xfId="7" builtinId="32"/>
    <cellStyle name="Énfasis1" xfId="2" builtinId="29"/>
    <cellStyle name="Énfasis2" xfId="8" builtinId="33"/>
    <cellStyle name="Entrada" xfId="6" builtinId="20"/>
    <cellStyle name="Moneda" xfId="1" builtinId="4"/>
    <cellStyle name="Normal" xfId="0" builtinId="0"/>
    <cellStyle name="Porcentaje" xfId="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topLeftCell="G1" zoomScale="130" zoomScaleNormal="130" workbookViewId="0">
      <selection activeCell="J26" sqref="J26"/>
    </sheetView>
  </sheetViews>
  <sheetFormatPr baseColWidth="10" defaultColWidth="8.85546875" defaultRowHeight="15" x14ac:dyDescent="0.25"/>
  <cols>
    <col min="2" max="2" width="43.42578125" style="1" bestFit="1" customWidth="1"/>
    <col min="3" max="3" width="8.85546875" style="1"/>
    <col min="4" max="4" width="9.28515625" style="2" bestFit="1" customWidth="1"/>
    <col min="5" max="5" width="10.7109375" customWidth="1"/>
    <col min="6" max="6" width="10.7109375" bestFit="1" customWidth="1"/>
    <col min="7" max="7" width="7.28515625" bestFit="1" customWidth="1"/>
    <col min="8" max="8" width="21.7109375" bestFit="1" customWidth="1"/>
    <col min="9" max="9" width="11.5703125" bestFit="1" customWidth="1"/>
    <col min="10" max="10" width="23.28515625" bestFit="1" customWidth="1"/>
    <col min="11" max="14" width="11.5703125" bestFit="1" customWidth="1"/>
    <col min="16" max="16" width="12" bestFit="1" customWidth="1"/>
  </cols>
  <sheetData>
    <row r="1" spans="2:17" ht="15.75" thickBot="1" x14ac:dyDescent="0.3">
      <c r="B1" s="16" t="s">
        <v>11</v>
      </c>
      <c r="C1" s="16"/>
      <c r="D1" s="16"/>
      <c r="H1" t="s">
        <v>34</v>
      </c>
    </row>
    <row r="2" spans="2:17" ht="15.75" thickBot="1" x14ac:dyDescent="0.3">
      <c r="B2" s="3" t="s">
        <v>12</v>
      </c>
      <c r="C2" s="3" t="s">
        <v>13</v>
      </c>
      <c r="D2" s="4" t="s">
        <v>14</v>
      </c>
      <c r="H2" s="18"/>
      <c r="I2" s="19" t="s">
        <v>26</v>
      </c>
      <c r="J2" s="19" t="s">
        <v>27</v>
      </c>
      <c r="K2" s="19" t="s">
        <v>28</v>
      </c>
      <c r="L2" s="20" t="s">
        <v>29</v>
      </c>
    </row>
    <row r="3" spans="2:17" x14ac:dyDescent="0.25">
      <c r="B3" s="5" t="s">
        <v>0</v>
      </c>
      <c r="C3" s="13">
        <v>1</v>
      </c>
      <c r="D3" s="6">
        <v>9.1000000000000004E-3</v>
      </c>
      <c r="E3" s="15">
        <f>D3*C3</f>
        <v>9.1000000000000004E-3</v>
      </c>
      <c r="H3" s="30" t="s">
        <v>36</v>
      </c>
      <c r="I3" s="39">
        <f>1200</f>
        <v>1200</v>
      </c>
      <c r="J3" s="40">
        <f>SUM($I$12:$I$14)*12</f>
        <v>4417.2000000000007</v>
      </c>
      <c r="K3" s="40">
        <f t="shared" ref="K3:M3" si="0">SUM($I$12:$I$14)*12</f>
        <v>4417.2000000000007</v>
      </c>
      <c r="L3" s="41">
        <f t="shared" si="0"/>
        <v>4417.2000000000007</v>
      </c>
      <c r="O3" s="22" t="s">
        <v>30</v>
      </c>
      <c r="P3" s="25">
        <f>NPV(I6,J4:L4)+I4</f>
        <v>637.11495116453762</v>
      </c>
      <c r="Q3" t="s">
        <v>32</v>
      </c>
    </row>
    <row r="4" spans="2:17" ht="15.75" thickBot="1" x14ac:dyDescent="0.3">
      <c r="B4" s="5" t="s">
        <v>1</v>
      </c>
      <c r="C4" s="5">
        <v>1</v>
      </c>
      <c r="D4" s="6">
        <v>9.1999999999999998E-3</v>
      </c>
      <c r="E4" s="15">
        <f t="shared" ref="E4:E42" si="1">D4*C4</f>
        <v>9.1999999999999998E-3</v>
      </c>
      <c r="H4" s="21" t="s">
        <v>24</v>
      </c>
      <c r="I4" s="42">
        <f>-I3</f>
        <v>-1200</v>
      </c>
      <c r="J4" s="42">
        <v>2000</v>
      </c>
      <c r="K4" s="42">
        <v>2</v>
      </c>
      <c r="L4" s="43">
        <v>23</v>
      </c>
      <c r="O4" s="23" t="s">
        <v>31</v>
      </c>
      <c r="P4" s="26">
        <f>IRR(I4:L4)</f>
        <v>0.6744976040530748</v>
      </c>
      <c r="Q4" t="s">
        <v>33</v>
      </c>
    </row>
    <row r="5" spans="2:17" ht="15.75" thickBot="1" x14ac:dyDescent="0.3">
      <c r="B5" s="5" t="s">
        <v>2</v>
      </c>
      <c r="C5" s="5">
        <v>1</v>
      </c>
      <c r="D5" s="6">
        <v>5.1999999999999998E-3</v>
      </c>
      <c r="E5" s="15">
        <f t="shared" si="1"/>
        <v>5.1999999999999998E-3</v>
      </c>
      <c r="H5" s="17"/>
      <c r="I5" s="17"/>
      <c r="J5" s="17"/>
      <c r="K5" s="17"/>
      <c r="L5" s="17"/>
    </row>
    <row r="6" spans="2:17" ht="15.75" thickBot="1" x14ac:dyDescent="0.3">
      <c r="B6" s="5" t="s">
        <v>3</v>
      </c>
      <c r="C6" s="13">
        <v>1</v>
      </c>
      <c r="D6" s="6">
        <v>1.6E-2</v>
      </c>
      <c r="E6" s="15">
        <f t="shared" si="1"/>
        <v>1.6E-2</v>
      </c>
      <c r="H6" s="28" t="s">
        <v>25</v>
      </c>
      <c r="I6" s="27">
        <v>0.1</v>
      </c>
      <c r="J6" s="29" t="s">
        <v>43</v>
      </c>
      <c r="K6" s="17"/>
      <c r="L6" s="17"/>
      <c r="M6" s="17"/>
    </row>
    <row r="7" spans="2:17" x14ac:dyDescent="0.25">
      <c r="B7" s="5" t="s">
        <v>4</v>
      </c>
      <c r="C7" s="5">
        <v>1</v>
      </c>
      <c r="D7" s="6">
        <v>9.8000000000000004E-2</v>
      </c>
      <c r="E7" s="15">
        <f t="shared" si="1"/>
        <v>9.8000000000000004E-2</v>
      </c>
      <c r="I7" s="24"/>
    </row>
    <row r="8" spans="2:17" x14ac:dyDescent="0.25">
      <c r="B8" s="5" t="s">
        <v>22</v>
      </c>
      <c r="C8" s="5">
        <v>1</v>
      </c>
      <c r="D8" s="6">
        <v>2.31</v>
      </c>
      <c r="E8" s="15">
        <f t="shared" si="1"/>
        <v>2.31</v>
      </c>
    </row>
    <row r="9" spans="2:17" x14ac:dyDescent="0.25">
      <c r="B9" s="5" t="s">
        <v>6</v>
      </c>
      <c r="C9" s="13">
        <v>1</v>
      </c>
      <c r="D9" s="6">
        <v>1.2999999999999999E-2</v>
      </c>
      <c r="E9" s="15">
        <f t="shared" si="1"/>
        <v>1.2999999999999999E-2</v>
      </c>
    </row>
    <row r="10" spans="2:17" ht="15.75" thickBot="1" x14ac:dyDescent="0.3">
      <c r="B10" s="5" t="s">
        <v>7</v>
      </c>
      <c r="C10" s="5">
        <v>1</v>
      </c>
      <c r="D10" s="6">
        <v>1.2999999999999999E-2</v>
      </c>
      <c r="E10" s="15">
        <f t="shared" si="1"/>
        <v>1.2999999999999999E-2</v>
      </c>
    </row>
    <row r="11" spans="2:17" ht="15.75" thickBot="1" x14ac:dyDescent="0.3">
      <c r="B11" s="5" t="s">
        <v>8</v>
      </c>
      <c r="C11" s="5">
        <v>1</v>
      </c>
      <c r="D11" s="6">
        <v>1.4999999999999999E-2</v>
      </c>
      <c r="E11" s="15">
        <f t="shared" si="1"/>
        <v>1.4999999999999999E-2</v>
      </c>
      <c r="H11" s="31" t="s">
        <v>37</v>
      </c>
      <c r="I11" s="32"/>
    </row>
    <row r="12" spans="2:17" x14ac:dyDescent="0.25">
      <c r="B12" s="5" t="s">
        <v>23</v>
      </c>
      <c r="C12" s="13">
        <v>1</v>
      </c>
      <c r="D12" s="6">
        <v>1.52</v>
      </c>
      <c r="E12" s="15">
        <f t="shared" si="1"/>
        <v>1.52</v>
      </c>
      <c r="H12" s="35" t="s">
        <v>35</v>
      </c>
      <c r="I12" s="36">
        <v>286.10000000000002</v>
      </c>
    </row>
    <row r="13" spans="2:17" x14ac:dyDescent="0.25">
      <c r="B13" s="5"/>
      <c r="C13" s="5"/>
      <c r="D13" s="6"/>
      <c r="E13" s="15"/>
      <c r="H13" s="33" t="s">
        <v>38</v>
      </c>
      <c r="I13" s="37">
        <v>29</v>
      </c>
    </row>
    <row r="14" spans="2:17" ht="15.75" thickBot="1" x14ac:dyDescent="0.3">
      <c r="B14" s="5"/>
      <c r="C14" s="5"/>
      <c r="D14" s="6"/>
      <c r="E14" s="15"/>
      <c r="H14" s="34" t="s">
        <v>39</v>
      </c>
      <c r="I14" s="38">
        <v>53</v>
      </c>
    </row>
    <row r="15" spans="2:17" x14ac:dyDescent="0.25">
      <c r="B15" s="9" t="s">
        <v>15</v>
      </c>
      <c r="C15" s="9"/>
      <c r="D15" s="14">
        <f>SUM(E3:E12)</f>
        <v>4.0084999999999997</v>
      </c>
      <c r="E15" s="15"/>
    </row>
    <row r="16" spans="2:17" x14ac:dyDescent="0.25">
      <c r="E16" s="15"/>
      <c r="H16" t="s">
        <v>40</v>
      </c>
    </row>
    <row r="17" spans="2:8" x14ac:dyDescent="0.25">
      <c r="E17" s="15"/>
      <c r="H17" t="s">
        <v>41</v>
      </c>
    </row>
    <row r="18" spans="2:8" x14ac:dyDescent="0.25">
      <c r="E18" s="15"/>
      <c r="H18" t="s">
        <v>42</v>
      </c>
    </row>
    <row r="19" spans="2:8" x14ac:dyDescent="0.25">
      <c r="E19" s="15"/>
    </row>
    <row r="20" spans="2:8" x14ac:dyDescent="0.25">
      <c r="E20" s="15"/>
    </row>
    <row r="21" spans="2:8" ht="14.45" x14ac:dyDescent="0.3">
      <c r="E21" s="15"/>
    </row>
    <row r="22" spans="2:8" ht="14.45" x14ac:dyDescent="0.3">
      <c r="E22" s="15"/>
    </row>
    <row r="23" spans="2:8" ht="14.45" x14ac:dyDescent="0.3">
      <c r="E23" s="15"/>
    </row>
    <row r="24" spans="2:8" ht="14.45" x14ac:dyDescent="0.3">
      <c r="E24" s="15"/>
    </row>
    <row r="25" spans="2:8" ht="14.45" x14ac:dyDescent="0.3">
      <c r="B25" s="16" t="s">
        <v>11</v>
      </c>
      <c r="C25" s="16"/>
      <c r="D25" s="16"/>
      <c r="E25" s="15"/>
    </row>
    <row r="26" spans="2:8" ht="14.45" x14ac:dyDescent="0.3">
      <c r="B26" s="3" t="s">
        <v>12</v>
      </c>
      <c r="C26" s="3" t="s">
        <v>13</v>
      </c>
      <c r="D26" s="4" t="s">
        <v>14</v>
      </c>
      <c r="E26" s="15"/>
    </row>
    <row r="27" spans="2:8" x14ac:dyDescent="0.25">
      <c r="B27" s="5" t="s">
        <v>0</v>
      </c>
      <c r="C27" s="5">
        <v>1</v>
      </c>
      <c r="D27" s="6">
        <v>9.1000000000000004E-3</v>
      </c>
      <c r="E27" s="15">
        <f t="shared" si="1"/>
        <v>9.1000000000000004E-3</v>
      </c>
    </row>
    <row r="28" spans="2:8" x14ac:dyDescent="0.25">
      <c r="B28" s="5" t="s">
        <v>1</v>
      </c>
      <c r="C28" s="5">
        <v>1</v>
      </c>
      <c r="D28" s="6">
        <v>9.1999999999999998E-3</v>
      </c>
      <c r="E28" s="15">
        <f t="shared" si="1"/>
        <v>9.1999999999999998E-3</v>
      </c>
    </row>
    <row r="29" spans="2:8" x14ac:dyDescent="0.25">
      <c r="B29" s="5" t="s">
        <v>2</v>
      </c>
      <c r="C29" s="5">
        <v>1</v>
      </c>
      <c r="D29" s="6">
        <v>5.1999999999999998E-3</v>
      </c>
      <c r="E29" s="15">
        <f t="shared" si="1"/>
        <v>5.1999999999999998E-3</v>
      </c>
    </row>
    <row r="30" spans="2:8" x14ac:dyDescent="0.25">
      <c r="B30" s="5" t="s">
        <v>3</v>
      </c>
      <c r="C30" s="5">
        <v>1</v>
      </c>
      <c r="D30" s="6">
        <v>1.6E-2</v>
      </c>
      <c r="E30" s="15">
        <f t="shared" si="1"/>
        <v>1.6E-2</v>
      </c>
    </row>
    <row r="31" spans="2:8" x14ac:dyDescent="0.25">
      <c r="B31" s="5" t="s">
        <v>4</v>
      </c>
      <c r="C31" s="5">
        <v>1</v>
      </c>
      <c r="D31" s="6">
        <v>9.8000000000000004E-2</v>
      </c>
      <c r="E31" s="15">
        <f t="shared" si="1"/>
        <v>9.8000000000000004E-2</v>
      </c>
    </row>
    <row r="32" spans="2:8" ht="14.45" x14ac:dyDescent="0.3">
      <c r="B32" s="5" t="s">
        <v>5</v>
      </c>
      <c r="C32" s="5">
        <v>1</v>
      </c>
      <c r="D32" s="6">
        <v>2.84</v>
      </c>
      <c r="E32" s="15">
        <f t="shared" si="1"/>
        <v>2.84</v>
      </c>
    </row>
    <row r="33" spans="2:5" x14ac:dyDescent="0.25">
      <c r="B33" s="5" t="s">
        <v>6</v>
      </c>
      <c r="C33" s="5">
        <v>1</v>
      </c>
      <c r="D33" s="6">
        <v>1.2999999999999999E-2</v>
      </c>
      <c r="E33" s="15">
        <f t="shared" si="1"/>
        <v>1.2999999999999999E-2</v>
      </c>
    </row>
    <row r="34" spans="2:5" x14ac:dyDescent="0.25">
      <c r="B34" s="5" t="s">
        <v>7</v>
      </c>
      <c r="C34" s="5">
        <v>1</v>
      </c>
      <c r="D34" s="6">
        <v>1.2999999999999999E-2</v>
      </c>
      <c r="E34" s="15">
        <f t="shared" si="1"/>
        <v>1.2999999999999999E-2</v>
      </c>
    </row>
    <row r="35" spans="2:5" x14ac:dyDescent="0.25">
      <c r="B35" s="5" t="s">
        <v>8</v>
      </c>
      <c r="C35" s="5">
        <v>1</v>
      </c>
      <c r="D35" s="6">
        <v>1.4999999999999999E-2</v>
      </c>
      <c r="E35" s="15">
        <f t="shared" si="1"/>
        <v>1.4999999999999999E-2</v>
      </c>
    </row>
    <row r="36" spans="2:5" x14ac:dyDescent="0.25">
      <c r="B36" s="5" t="s">
        <v>9</v>
      </c>
      <c r="C36" s="5">
        <v>1</v>
      </c>
      <c r="D36" s="6">
        <v>0.113</v>
      </c>
      <c r="E36" s="15">
        <f t="shared" si="1"/>
        <v>0.113</v>
      </c>
    </row>
    <row r="37" spans="2:5" x14ac:dyDescent="0.25">
      <c r="B37" s="5" t="s">
        <v>10</v>
      </c>
      <c r="C37" s="5">
        <v>1</v>
      </c>
      <c r="D37" s="6">
        <v>1.54</v>
      </c>
      <c r="E37" s="15">
        <f t="shared" si="1"/>
        <v>1.54</v>
      </c>
    </row>
    <row r="38" spans="2:5" x14ac:dyDescent="0.25">
      <c r="B38" s="5" t="s">
        <v>16</v>
      </c>
      <c r="C38" s="5">
        <v>1</v>
      </c>
      <c r="D38" s="6">
        <v>2.83</v>
      </c>
      <c r="E38" s="15">
        <f t="shared" si="1"/>
        <v>2.83</v>
      </c>
    </row>
    <row r="39" spans="2:5" x14ac:dyDescent="0.25">
      <c r="B39" s="5" t="s">
        <v>17</v>
      </c>
      <c r="C39" s="5">
        <v>1</v>
      </c>
      <c r="D39" s="6">
        <v>9.7000000000000003E-2</v>
      </c>
      <c r="E39" s="15">
        <f t="shared" si="1"/>
        <v>9.7000000000000003E-2</v>
      </c>
    </row>
    <row r="40" spans="2:5" x14ac:dyDescent="0.25">
      <c r="B40" s="5" t="s">
        <v>18</v>
      </c>
      <c r="C40" s="5">
        <v>1</v>
      </c>
      <c r="D40" s="6">
        <v>0.108</v>
      </c>
      <c r="E40" s="15">
        <f t="shared" si="1"/>
        <v>0.108</v>
      </c>
    </row>
    <row r="41" spans="2:5" x14ac:dyDescent="0.25">
      <c r="B41" s="5" t="s">
        <v>19</v>
      </c>
      <c r="C41" s="5">
        <v>2</v>
      </c>
      <c r="D41" s="6">
        <v>3.9E-2</v>
      </c>
      <c r="E41" s="15">
        <f t="shared" si="1"/>
        <v>7.8E-2</v>
      </c>
    </row>
    <row r="42" spans="2:5" x14ac:dyDescent="0.25">
      <c r="B42" s="5" t="s">
        <v>20</v>
      </c>
      <c r="C42" s="5">
        <v>1</v>
      </c>
      <c r="D42" s="6">
        <v>1.7000000000000001E-2</v>
      </c>
      <c r="E42" s="15">
        <f t="shared" si="1"/>
        <v>1.7000000000000001E-2</v>
      </c>
    </row>
    <row r="43" spans="2:5" x14ac:dyDescent="0.25">
      <c r="B43" s="5"/>
      <c r="C43" s="5"/>
      <c r="D43" s="6"/>
    </row>
    <row r="44" spans="2:5" x14ac:dyDescent="0.25">
      <c r="B44" s="5"/>
      <c r="C44" s="5"/>
      <c r="D44" s="6"/>
    </row>
    <row r="45" spans="2:5" x14ac:dyDescent="0.25">
      <c r="B45" s="5"/>
      <c r="C45" s="5"/>
      <c r="D45" s="6"/>
    </row>
    <row r="46" spans="2:5" x14ac:dyDescent="0.25">
      <c r="B46" s="5"/>
      <c r="C46" s="5"/>
      <c r="D46" s="6"/>
    </row>
    <row r="47" spans="2:5" ht="15.75" thickBot="1" x14ac:dyDescent="0.3">
      <c r="B47" s="7"/>
      <c r="C47" s="7"/>
      <c r="D47" s="8"/>
    </row>
    <row r="48" spans="2:5" ht="15.75" thickBot="1" x14ac:dyDescent="0.3">
      <c r="B48" s="10" t="s">
        <v>21</v>
      </c>
      <c r="C48" s="11"/>
      <c r="D48" s="12">
        <f>SUM(E27:E42)</f>
        <v>7.8015000000000008</v>
      </c>
    </row>
  </sheetData>
  <mergeCells count="3">
    <mergeCell ref="B1:D1"/>
    <mergeCell ref="B25:D25"/>
    <mergeCell ref="H11:I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15"/>
  <sheetViews>
    <sheetView tabSelected="1" workbookViewId="0">
      <selection activeCell="AD13" sqref="AD13"/>
    </sheetView>
  </sheetViews>
  <sheetFormatPr baseColWidth="10" defaultColWidth="8.85546875" defaultRowHeight="15" x14ac:dyDescent="0.25"/>
  <cols>
    <col min="3" max="3" width="63.7109375" bestFit="1" customWidth="1"/>
    <col min="4" max="31" width="2.7109375" customWidth="1"/>
  </cols>
  <sheetData>
    <row r="1" spans="3:23" ht="15.75" thickBot="1" x14ac:dyDescent="0.3"/>
    <row r="2" spans="3:23" ht="19.5" thickBot="1" x14ac:dyDescent="0.35">
      <c r="C2" s="47" t="s">
        <v>61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/>
    </row>
    <row r="3" spans="3:23" ht="15.75" thickBot="1" x14ac:dyDescent="0.3">
      <c r="C3" s="55" t="s">
        <v>54</v>
      </c>
      <c r="D3" s="53" t="s">
        <v>55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4"/>
    </row>
    <row r="4" spans="3:23" ht="15.75" thickBot="1" x14ac:dyDescent="0.3">
      <c r="C4" s="56"/>
      <c r="D4" s="45" t="s">
        <v>59</v>
      </c>
      <c r="E4" s="45"/>
      <c r="F4" s="45"/>
      <c r="G4" s="46"/>
      <c r="H4" s="50" t="s">
        <v>58</v>
      </c>
      <c r="I4" s="51"/>
      <c r="J4" s="51"/>
      <c r="K4" s="52"/>
      <c r="L4" s="44" t="s">
        <v>57</v>
      </c>
      <c r="M4" s="45"/>
      <c r="N4" s="45"/>
      <c r="O4" s="46"/>
      <c r="P4" s="50" t="s">
        <v>56</v>
      </c>
      <c r="Q4" s="51"/>
      <c r="R4" s="51"/>
      <c r="S4" s="52"/>
      <c r="T4" s="44" t="s">
        <v>60</v>
      </c>
      <c r="U4" s="45"/>
      <c r="V4" s="45"/>
      <c r="W4" s="46"/>
    </row>
    <row r="5" spans="3:23" ht="15.75" thickBot="1" x14ac:dyDescent="0.3">
      <c r="C5" s="57"/>
      <c r="D5" s="58">
        <v>40</v>
      </c>
      <c r="E5" s="59">
        <v>41</v>
      </c>
      <c r="F5" s="59">
        <v>42</v>
      </c>
      <c r="G5" s="59">
        <v>43</v>
      </c>
      <c r="H5" s="59">
        <v>44</v>
      </c>
      <c r="I5" s="59">
        <v>45</v>
      </c>
      <c r="J5" s="59">
        <v>46</v>
      </c>
      <c r="K5" s="59">
        <v>47</v>
      </c>
      <c r="L5" s="59">
        <v>48</v>
      </c>
      <c r="M5" s="59">
        <v>49</v>
      </c>
      <c r="N5" s="59">
        <v>50</v>
      </c>
      <c r="O5" s="59">
        <v>51</v>
      </c>
      <c r="P5" s="59">
        <v>52</v>
      </c>
      <c r="Q5" s="59">
        <v>53</v>
      </c>
      <c r="R5" s="59">
        <v>54</v>
      </c>
      <c r="S5" s="59">
        <v>55</v>
      </c>
      <c r="T5" s="59">
        <v>56</v>
      </c>
      <c r="U5" s="59">
        <v>57</v>
      </c>
      <c r="V5" s="59">
        <v>58</v>
      </c>
      <c r="W5" s="60">
        <v>59</v>
      </c>
    </row>
    <row r="6" spans="3:23" ht="15.75" thickBot="1" x14ac:dyDescent="0.3">
      <c r="C6" s="63" t="s">
        <v>44</v>
      </c>
      <c r="D6" s="74"/>
      <c r="E6" s="66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2"/>
    </row>
    <row r="7" spans="3:23" ht="15.75" thickBot="1" x14ac:dyDescent="0.3">
      <c r="C7" s="64" t="s">
        <v>45</v>
      </c>
      <c r="D7" s="70"/>
      <c r="E7" s="72"/>
      <c r="F7" s="72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3"/>
    </row>
    <row r="8" spans="3:23" ht="15.75" thickBot="1" x14ac:dyDescent="0.3">
      <c r="C8" s="63" t="s">
        <v>46</v>
      </c>
      <c r="D8" s="70"/>
      <c r="E8" s="71"/>
      <c r="F8" s="72"/>
      <c r="G8" s="72"/>
      <c r="H8" s="72"/>
      <c r="I8" s="72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3"/>
    </row>
    <row r="9" spans="3:23" ht="15.75" thickBot="1" x14ac:dyDescent="0.3">
      <c r="C9" s="64" t="s">
        <v>47</v>
      </c>
      <c r="D9" s="70"/>
      <c r="E9" s="71"/>
      <c r="F9" s="71"/>
      <c r="G9" s="71"/>
      <c r="H9" s="71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3"/>
    </row>
    <row r="10" spans="3:23" ht="15.75" thickBot="1" x14ac:dyDescent="0.3">
      <c r="C10" s="63" t="s">
        <v>48</v>
      </c>
      <c r="D10" s="70"/>
      <c r="E10" s="71"/>
      <c r="F10" s="71"/>
      <c r="G10" s="71"/>
      <c r="H10" s="71"/>
      <c r="I10" s="71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1"/>
      <c r="U10" s="71"/>
      <c r="V10" s="71"/>
      <c r="W10" s="73"/>
    </row>
    <row r="11" spans="3:23" ht="15.75" thickBot="1" x14ac:dyDescent="0.3">
      <c r="C11" s="64" t="s">
        <v>49</v>
      </c>
      <c r="D11" s="70"/>
      <c r="E11" s="71"/>
      <c r="F11" s="71"/>
      <c r="G11" s="71"/>
      <c r="H11" s="71"/>
      <c r="I11" s="71"/>
      <c r="J11" s="72"/>
      <c r="K11" s="72"/>
      <c r="L11" s="72"/>
      <c r="M11" s="72"/>
      <c r="N11" s="72"/>
      <c r="O11" s="72"/>
      <c r="P11" s="71"/>
      <c r="Q11" s="71"/>
      <c r="R11" s="71"/>
      <c r="S11" s="71"/>
      <c r="T11" s="71"/>
      <c r="U11" s="71"/>
      <c r="V11" s="71"/>
      <c r="W11" s="73"/>
    </row>
    <row r="12" spans="3:23" ht="15.75" thickBot="1" x14ac:dyDescent="0.3">
      <c r="C12" s="63" t="s">
        <v>50</v>
      </c>
      <c r="D12" s="70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2"/>
      <c r="U12" s="72"/>
      <c r="V12" s="72"/>
      <c r="W12" s="73"/>
    </row>
    <row r="13" spans="3:23" ht="15.75" thickBot="1" x14ac:dyDescent="0.3">
      <c r="C13" s="64" t="s">
        <v>51</v>
      </c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2"/>
      <c r="V13" s="72"/>
      <c r="W13" s="73"/>
    </row>
    <row r="14" spans="3:23" ht="15.75" thickBot="1" x14ac:dyDescent="0.3">
      <c r="C14" s="63" t="s">
        <v>52</v>
      </c>
      <c r="D14" s="7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73"/>
    </row>
    <row r="15" spans="3:23" ht="15.75" thickBot="1" x14ac:dyDescent="0.3">
      <c r="C15" s="65" t="s">
        <v>53</v>
      </c>
      <c r="D15" s="67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9"/>
    </row>
  </sheetData>
  <mergeCells count="8">
    <mergeCell ref="C2:W2"/>
    <mergeCell ref="C3:C5"/>
    <mergeCell ref="D4:G4"/>
    <mergeCell ref="H4:K4"/>
    <mergeCell ref="L4:O4"/>
    <mergeCell ref="P4:S4"/>
    <mergeCell ref="T4:W4"/>
    <mergeCell ref="D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2020-11-28T13:26:06Z</dcterms:modified>
</cp:coreProperties>
</file>