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rionaksornthong/Desktop/collagen _OcinOI/"/>
    </mc:Choice>
  </mc:AlternateContent>
  <xr:revisionPtr revIDLastSave="0" documentId="13_ncr:1_{3A342B2B-9E36-2C47-A6B4-BFA5A9404816}" xr6:coauthVersionLast="36" xr6:coauthVersionMax="47" xr10:uidLastSave="{00000000-0000-0000-0000-000000000000}"/>
  <bookViews>
    <workbookView xWindow="3660" yWindow="880" windowWidth="25140" windowHeight="15600" firstSheet="4" activeTab="9" xr2:uid="{FEABCE74-2219-BD4A-8DA7-D83E0DDEBAD3}"/>
  </bookViews>
  <sheets>
    <sheet name="overall detail" sheetId="1" r:id="rId1"/>
    <sheet name="Sheet1" sheetId="18" r:id="rId2"/>
    <sheet name="Urinary NTX" sheetId="5" r:id="rId3"/>
    <sheet name="Serum NTX" sheetId="3" r:id="rId4"/>
    <sheet name="Serum CTX1" sheetId="2" r:id="rId5"/>
    <sheet name="Urinary DPD" sheetId="6" r:id="rId6"/>
    <sheet name="all humans" sheetId="7" r:id="rId7"/>
    <sheet name="IDP only" sheetId="20" r:id="rId8"/>
    <sheet name="matching control ref for IPD" sheetId="14" r:id="rId9"/>
    <sheet name="calculating SD for IPD" sheetId="22" r:id="rId10"/>
    <sheet name="Human markers effect sizes" sheetId="23" r:id="rId11"/>
    <sheet name="all mice" sheetId="9" r:id="rId12"/>
    <sheet name="all mice processed" sheetId="10" r:id="rId13"/>
    <sheet name="recheck all mice process" sheetId="24" r:id="rId14"/>
    <sheet name="severity" sheetId="11" r:id="rId15"/>
    <sheet name="age" sheetId="13" r:id="rId16"/>
  </sheets>
  <externalReferences>
    <externalReference r:id="rId17"/>
  </externalReferences>
  <definedNames>
    <definedName name="_xlnm._FilterDatabase" localSheetId="10" hidden="1">'Human markers effect sizes'!$W$3:$AB$36</definedName>
    <definedName name="_xlnm._FilterDatabase" localSheetId="0" hidden="1">'overall detail'!$A$1:$O$31</definedName>
    <definedName name="_xlnm.Print_Area" localSheetId="13">'recheck all mice process'!$A$1:$P$33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4" l="1"/>
  <c r="AW5" i="23" l="1"/>
  <c r="AW6" i="23"/>
  <c r="AW7" i="23"/>
  <c r="AW8" i="23"/>
  <c r="AW9" i="23"/>
  <c r="AW10" i="23"/>
  <c r="AW11" i="23"/>
  <c r="AW12" i="23"/>
  <c r="AW13" i="23"/>
  <c r="AW14" i="23"/>
  <c r="AW15" i="23"/>
  <c r="AW16" i="23"/>
  <c r="AW17" i="23"/>
  <c r="AW18" i="23"/>
  <c r="AW19" i="23"/>
  <c r="AW20" i="23"/>
  <c r="AW21" i="23"/>
  <c r="AW22" i="23"/>
  <c r="AW23" i="23"/>
  <c r="AW24" i="23"/>
  <c r="AW25" i="23"/>
  <c r="AW26" i="23"/>
  <c r="AW27" i="23"/>
  <c r="AW28" i="23"/>
  <c r="AW29" i="23"/>
  <c r="AW30" i="23"/>
  <c r="AW31" i="23"/>
  <c r="AW32" i="23"/>
  <c r="AW33" i="23"/>
  <c r="AW34" i="23"/>
  <c r="AW35" i="23"/>
  <c r="AW36" i="23"/>
  <c r="AW4" i="23"/>
  <c r="AS5" i="23"/>
  <c r="AS6" i="23"/>
  <c r="AS7" i="23"/>
  <c r="AS8" i="23"/>
  <c r="AS9" i="23"/>
  <c r="AS10" i="23"/>
  <c r="AS11" i="23"/>
  <c r="AS12" i="23"/>
  <c r="AS13" i="23"/>
  <c r="AS14" i="23"/>
  <c r="AS15" i="23"/>
  <c r="AS16" i="23"/>
  <c r="AS17" i="23"/>
  <c r="AS18" i="23"/>
  <c r="AS19" i="23"/>
  <c r="AS20" i="23"/>
  <c r="AS21" i="23"/>
  <c r="AS22" i="23"/>
  <c r="AS23" i="23"/>
  <c r="AS24" i="23"/>
  <c r="AS25" i="23"/>
  <c r="AS26" i="23"/>
  <c r="AS27" i="23"/>
  <c r="AS28" i="23"/>
  <c r="AS29" i="23"/>
  <c r="AS30" i="23"/>
  <c r="AS31" i="23"/>
  <c r="AS32" i="23"/>
  <c r="AS33" i="23"/>
  <c r="AS34" i="23"/>
  <c r="AS35" i="23"/>
  <c r="AS36" i="23"/>
  <c r="AR5" i="23"/>
  <c r="AR6" i="23"/>
  <c r="AR7" i="23"/>
  <c r="AR8" i="23"/>
  <c r="AR9" i="23"/>
  <c r="AR10" i="23"/>
  <c r="AR11" i="23"/>
  <c r="AR12" i="23"/>
  <c r="AR13" i="23"/>
  <c r="AR14" i="23"/>
  <c r="AR15" i="23"/>
  <c r="AR16" i="23"/>
  <c r="AR17" i="23"/>
  <c r="AR18" i="23"/>
  <c r="AR19" i="23"/>
  <c r="AR20" i="23"/>
  <c r="AR21" i="23"/>
  <c r="AR22" i="23"/>
  <c r="AR23" i="23"/>
  <c r="AR24" i="23"/>
  <c r="AR25" i="23"/>
  <c r="AR26" i="23"/>
  <c r="AR27" i="23"/>
  <c r="AR28" i="23"/>
  <c r="AR29" i="23"/>
  <c r="AR30" i="23"/>
  <c r="AR31" i="23"/>
  <c r="AR32" i="23"/>
  <c r="AR33" i="23"/>
  <c r="AR34" i="23"/>
  <c r="AR35" i="23"/>
  <c r="AR36" i="23"/>
  <c r="AQ5" i="23"/>
  <c r="AT5" i="23" s="1"/>
  <c r="AU5" i="23" s="1"/>
  <c r="AX5" i="23" s="1"/>
  <c r="AQ6" i="23"/>
  <c r="AT6" i="23" s="1"/>
  <c r="AU6" i="23" s="1"/>
  <c r="AX6" i="23" s="1"/>
  <c r="AQ7" i="23"/>
  <c r="AT7" i="23" s="1"/>
  <c r="AU7" i="23" s="1"/>
  <c r="AX7" i="23" s="1"/>
  <c r="AQ8" i="23"/>
  <c r="AT8" i="23" s="1"/>
  <c r="AU8" i="23" s="1"/>
  <c r="AX8" i="23" s="1"/>
  <c r="AQ9" i="23"/>
  <c r="AT9" i="23" s="1"/>
  <c r="AU9" i="23" s="1"/>
  <c r="AX9" i="23" s="1"/>
  <c r="AQ10" i="23"/>
  <c r="AT10" i="23" s="1"/>
  <c r="AU10" i="23" s="1"/>
  <c r="AX10" i="23" s="1"/>
  <c r="AQ11" i="23"/>
  <c r="AT11" i="23" s="1"/>
  <c r="AU11" i="23" s="1"/>
  <c r="AX11" i="23" s="1"/>
  <c r="AQ12" i="23"/>
  <c r="AT12" i="23" s="1"/>
  <c r="AU12" i="23" s="1"/>
  <c r="AX12" i="23" s="1"/>
  <c r="AQ13" i="23"/>
  <c r="AQ14" i="23"/>
  <c r="AT14" i="23" s="1"/>
  <c r="AU14" i="23" s="1"/>
  <c r="AX14" i="23" s="1"/>
  <c r="AQ15" i="23"/>
  <c r="AT15" i="23" s="1"/>
  <c r="AU15" i="23" s="1"/>
  <c r="AX15" i="23" s="1"/>
  <c r="AQ16" i="23"/>
  <c r="AT16" i="23" s="1"/>
  <c r="AU16" i="23" s="1"/>
  <c r="AX16" i="23" s="1"/>
  <c r="AQ17" i="23"/>
  <c r="AT17" i="23" s="1"/>
  <c r="AU17" i="23" s="1"/>
  <c r="AX17" i="23" s="1"/>
  <c r="AQ18" i="23"/>
  <c r="AT18" i="23" s="1"/>
  <c r="AU18" i="23" s="1"/>
  <c r="AX18" i="23" s="1"/>
  <c r="AQ19" i="23"/>
  <c r="AQ20" i="23"/>
  <c r="AT20" i="23" s="1"/>
  <c r="AU20" i="23" s="1"/>
  <c r="AX20" i="23" s="1"/>
  <c r="AQ21" i="23"/>
  <c r="AT21" i="23" s="1"/>
  <c r="AU21" i="23" s="1"/>
  <c r="AX21" i="23" s="1"/>
  <c r="AQ22" i="23"/>
  <c r="AT22" i="23" s="1"/>
  <c r="AU22" i="23" s="1"/>
  <c r="AX22" i="23" s="1"/>
  <c r="AQ23" i="23"/>
  <c r="AT23" i="23" s="1"/>
  <c r="AU23" i="23" s="1"/>
  <c r="AX23" i="23" s="1"/>
  <c r="AQ24" i="23"/>
  <c r="AT24" i="23" s="1"/>
  <c r="AU24" i="23" s="1"/>
  <c r="AX24" i="23" s="1"/>
  <c r="AQ25" i="23"/>
  <c r="AT25" i="23" s="1"/>
  <c r="AU25" i="23" s="1"/>
  <c r="AX25" i="23" s="1"/>
  <c r="AQ26" i="23"/>
  <c r="AT26" i="23" s="1"/>
  <c r="AU26" i="23" s="1"/>
  <c r="AX26" i="23" s="1"/>
  <c r="AQ27" i="23"/>
  <c r="AT27" i="23" s="1"/>
  <c r="AU27" i="23" s="1"/>
  <c r="AX27" i="23" s="1"/>
  <c r="AQ28" i="23"/>
  <c r="AT28" i="23" s="1"/>
  <c r="AU28" i="23" s="1"/>
  <c r="AX28" i="23" s="1"/>
  <c r="AQ29" i="23"/>
  <c r="AT29" i="23" s="1"/>
  <c r="AU29" i="23" s="1"/>
  <c r="AX29" i="23" s="1"/>
  <c r="AQ30" i="23"/>
  <c r="AT30" i="23" s="1"/>
  <c r="AU30" i="23" s="1"/>
  <c r="AX30" i="23" s="1"/>
  <c r="AQ31" i="23"/>
  <c r="AT31" i="23" s="1"/>
  <c r="AU31" i="23" s="1"/>
  <c r="AX31" i="23" s="1"/>
  <c r="AY31" i="23" s="1"/>
  <c r="AZ31" i="23" s="1"/>
  <c r="AQ32" i="23"/>
  <c r="AT32" i="23" s="1"/>
  <c r="AU32" i="23" s="1"/>
  <c r="AX32" i="23" s="1"/>
  <c r="AQ33" i="23"/>
  <c r="AT33" i="23" s="1"/>
  <c r="AU33" i="23" s="1"/>
  <c r="AX33" i="23" s="1"/>
  <c r="AQ34" i="23"/>
  <c r="AT34" i="23" s="1"/>
  <c r="AU34" i="23" s="1"/>
  <c r="AX34" i="23" s="1"/>
  <c r="AQ35" i="23"/>
  <c r="AT35" i="23" s="1"/>
  <c r="AU35" i="23" s="1"/>
  <c r="AX35" i="23" s="1"/>
  <c r="AQ36" i="23"/>
  <c r="AT36" i="23" s="1"/>
  <c r="AU36" i="23" s="1"/>
  <c r="AX36" i="23" s="1"/>
  <c r="AS4" i="23"/>
  <c r="AR4" i="23"/>
  <c r="AQ4" i="23"/>
  <c r="AP5" i="23"/>
  <c r="AO5" i="23" s="1"/>
  <c r="AP6" i="23"/>
  <c r="AO6" i="23" s="1"/>
  <c r="AP7" i="23"/>
  <c r="AO7" i="23" s="1"/>
  <c r="AP8" i="23"/>
  <c r="AO8" i="23" s="1"/>
  <c r="AP9" i="23"/>
  <c r="AO9" i="23" s="1"/>
  <c r="AP10" i="23"/>
  <c r="AO10" i="23" s="1"/>
  <c r="AP11" i="23"/>
  <c r="AO11" i="23" s="1"/>
  <c r="AP12" i="23"/>
  <c r="AO12" i="23" s="1"/>
  <c r="AP13" i="23"/>
  <c r="AO13" i="23" s="1"/>
  <c r="AP14" i="23"/>
  <c r="AO14" i="23" s="1"/>
  <c r="AP15" i="23"/>
  <c r="AO15" i="23" s="1"/>
  <c r="AP16" i="23"/>
  <c r="AO16" i="23" s="1"/>
  <c r="AP17" i="23"/>
  <c r="AO17" i="23" s="1"/>
  <c r="AP18" i="23"/>
  <c r="AO18" i="23" s="1"/>
  <c r="AP19" i="23"/>
  <c r="AO19" i="23" s="1"/>
  <c r="AP20" i="23"/>
  <c r="AO20" i="23" s="1"/>
  <c r="AP21" i="23"/>
  <c r="AO21" i="23" s="1"/>
  <c r="AP22" i="23"/>
  <c r="AO22" i="23" s="1"/>
  <c r="AP23" i="23"/>
  <c r="AO23" i="23" s="1"/>
  <c r="AP24" i="23"/>
  <c r="AO24" i="23" s="1"/>
  <c r="AP25" i="23"/>
  <c r="AO25" i="23" s="1"/>
  <c r="AP26" i="23"/>
  <c r="AO26" i="23" s="1"/>
  <c r="AP27" i="23"/>
  <c r="AO27" i="23" s="1"/>
  <c r="AP28" i="23"/>
  <c r="AO28" i="23" s="1"/>
  <c r="AP29" i="23"/>
  <c r="AO29" i="23" s="1"/>
  <c r="AP30" i="23"/>
  <c r="AO30" i="23" s="1"/>
  <c r="AP31" i="23"/>
  <c r="AO31" i="23" s="1"/>
  <c r="AP32" i="23"/>
  <c r="AO32" i="23" s="1"/>
  <c r="AP33" i="23"/>
  <c r="AO33" i="23" s="1"/>
  <c r="AP34" i="23"/>
  <c r="AO34" i="23" s="1"/>
  <c r="AP35" i="23"/>
  <c r="AO35" i="23" s="1"/>
  <c r="AP36" i="23"/>
  <c r="AO36" i="23" s="1"/>
  <c r="AP4" i="23"/>
  <c r="AT19" i="23" l="1"/>
  <c r="AU19" i="23" s="1"/>
  <c r="AX19" i="23" s="1"/>
  <c r="AY19" i="23" s="1"/>
  <c r="AZ19" i="23" s="1"/>
  <c r="AT4" i="23"/>
  <c r="AU4" i="23" s="1"/>
  <c r="AX4" i="23" s="1"/>
  <c r="AY4" i="23" s="1"/>
  <c r="AZ4" i="23" s="1"/>
  <c r="AY36" i="23"/>
  <c r="AZ36" i="23" s="1"/>
  <c r="AY32" i="23"/>
  <c r="AZ32" i="23" s="1"/>
  <c r="AY18" i="23"/>
  <c r="AZ18" i="23" s="1"/>
  <c r="AY6" i="23"/>
  <c r="AZ6" i="23" s="1"/>
  <c r="AY5" i="23"/>
  <c r="AZ5" i="23" s="1"/>
  <c r="AY35" i="23"/>
  <c r="AZ35" i="23" s="1"/>
  <c r="AY21" i="23"/>
  <c r="AZ21" i="23" s="1"/>
  <c r="AY30" i="23"/>
  <c r="AZ30" i="23" s="1"/>
  <c r="AY26" i="23"/>
  <c r="AZ26" i="23" s="1"/>
  <c r="AY22" i="23"/>
  <c r="AZ22" i="23" s="1"/>
  <c r="AY10" i="23"/>
  <c r="AZ10" i="23" s="1"/>
  <c r="AT13" i="23"/>
  <c r="AU13" i="23" s="1"/>
  <c r="AX13" i="23" s="1"/>
  <c r="AY13" i="23" s="1"/>
  <c r="AZ13" i="23" s="1"/>
  <c r="AY14" i="23"/>
  <c r="AZ14" i="23" s="1"/>
  <c r="AY25" i="23"/>
  <c r="AZ25" i="23" s="1"/>
  <c r="AY17" i="23"/>
  <c r="AZ17" i="23" s="1"/>
  <c r="AY9" i="23"/>
  <c r="AZ9" i="23" s="1"/>
  <c r="AY34" i="23"/>
  <c r="AZ34" i="23" s="1"/>
  <c r="AY29" i="23"/>
  <c r="AZ29" i="23" s="1"/>
  <c r="AY24" i="23"/>
  <c r="AZ24" i="23" s="1"/>
  <c r="AY20" i="23"/>
  <c r="AZ20" i="23" s="1"/>
  <c r="AY16" i="23"/>
  <c r="AZ16" i="23" s="1"/>
  <c r="AY12" i="23"/>
  <c r="AZ12" i="23" s="1"/>
  <c r="AY8" i="23"/>
  <c r="AZ8" i="23" s="1"/>
  <c r="AY23" i="23"/>
  <c r="AZ23" i="23" s="1"/>
  <c r="AY15" i="23"/>
  <c r="AZ15" i="23" s="1"/>
  <c r="AY11" i="23"/>
  <c r="AZ11" i="23" s="1"/>
  <c r="AY7" i="23"/>
  <c r="AZ7" i="23" s="1"/>
  <c r="AY28" i="23"/>
  <c r="AZ28" i="23" s="1"/>
  <c r="AY27" i="23"/>
  <c r="AZ27" i="23" s="1"/>
  <c r="AY33" i="23"/>
  <c r="AZ33" i="23" s="1"/>
  <c r="AD6" i="24"/>
  <c r="AD7" i="24"/>
  <c r="AD8" i="24"/>
  <c r="AD9" i="24"/>
  <c r="AD10" i="24"/>
  <c r="AD11" i="24"/>
  <c r="AD12" i="24"/>
  <c r="AD13" i="24"/>
  <c r="AD15" i="24"/>
  <c r="AD16" i="24"/>
  <c r="AD17" i="24"/>
  <c r="AD18" i="24"/>
  <c r="AD19" i="24"/>
  <c r="AD20" i="24"/>
  <c r="AD21" i="24"/>
  <c r="AD22" i="24"/>
  <c r="AD5" i="24"/>
  <c r="AC6" i="24"/>
  <c r="AC7" i="24"/>
  <c r="AC8" i="24"/>
  <c r="AE8" i="24" s="1"/>
  <c r="AF8" i="24" s="1"/>
  <c r="AC9" i="24"/>
  <c r="AC10" i="24"/>
  <c r="AC11" i="24"/>
  <c r="AC12" i="24"/>
  <c r="AE12" i="24" s="1"/>
  <c r="AF12" i="24" s="1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5" i="24"/>
  <c r="AE5" i="24" s="1"/>
  <c r="AF5" i="24" s="1"/>
  <c r="AA6" i="24"/>
  <c r="AB6" i="24" s="1"/>
  <c r="AA7" i="24"/>
  <c r="AB7" i="24" s="1"/>
  <c r="AA8" i="24"/>
  <c r="AB8" i="24" s="1"/>
  <c r="AA9" i="24"/>
  <c r="AB9" i="24" s="1"/>
  <c r="AA10" i="24"/>
  <c r="AB10" i="24" s="1"/>
  <c r="AA11" i="24"/>
  <c r="AB11" i="24" s="1"/>
  <c r="AA12" i="24"/>
  <c r="AB12" i="24" s="1"/>
  <c r="AA13" i="24"/>
  <c r="AB13" i="24" s="1"/>
  <c r="AA14" i="24"/>
  <c r="AB14" i="24" s="1"/>
  <c r="AA15" i="24"/>
  <c r="AB15" i="24" s="1"/>
  <c r="AA16" i="24"/>
  <c r="AB16" i="24" s="1"/>
  <c r="AA17" i="24"/>
  <c r="AB17" i="24" s="1"/>
  <c r="AA18" i="24"/>
  <c r="AB18" i="24" s="1"/>
  <c r="AA19" i="24"/>
  <c r="AB19" i="24" s="1"/>
  <c r="AA20" i="24"/>
  <c r="AB20" i="24" s="1"/>
  <c r="AA21" i="24"/>
  <c r="AB21" i="24" s="1"/>
  <c r="AA22" i="24"/>
  <c r="AB22" i="24" s="1"/>
  <c r="AA23" i="24"/>
  <c r="AB23" i="24" s="1"/>
  <c r="AA24" i="24"/>
  <c r="AB24" i="24" s="1"/>
  <c r="AA25" i="24"/>
  <c r="AB25" i="24" s="1"/>
  <c r="AA26" i="24"/>
  <c r="AB26" i="24" s="1"/>
  <c r="AA27" i="24"/>
  <c r="AB27" i="24" s="1"/>
  <c r="AA28" i="24"/>
  <c r="AB28" i="24" s="1"/>
  <c r="AA5" i="24"/>
  <c r="AB5" i="24" s="1"/>
  <c r="AE20" i="24" l="1"/>
  <c r="AF20" i="24" s="1"/>
  <c r="AE16" i="24"/>
  <c r="AF16" i="24" s="1"/>
  <c r="AE11" i="24"/>
  <c r="AF11" i="24" s="1"/>
  <c r="AE7" i="24"/>
  <c r="AF7" i="24" s="1"/>
  <c r="AE10" i="24"/>
  <c r="AF10" i="24" s="1"/>
  <c r="AE6" i="24"/>
  <c r="AF6" i="24" s="1"/>
  <c r="AE19" i="24"/>
  <c r="AF19" i="24" s="1"/>
  <c r="AE15" i="24"/>
  <c r="AF15" i="24" s="1"/>
  <c r="AE22" i="24"/>
  <c r="AF22" i="24" s="1"/>
  <c r="AE18" i="24"/>
  <c r="AF18" i="24" s="1"/>
  <c r="AE21" i="24"/>
  <c r="AF21" i="24" s="1"/>
  <c r="AE17" i="24"/>
  <c r="AF17" i="24" s="1"/>
  <c r="AE13" i="24"/>
  <c r="AF13" i="24" s="1"/>
  <c r="AE9" i="24"/>
  <c r="AF9" i="24" s="1"/>
  <c r="W6" i="24" l="1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5" i="24"/>
  <c r="Q6" i="24"/>
  <c r="Q7" i="24"/>
  <c r="T7" i="24" s="1"/>
  <c r="U7" i="24" s="1"/>
  <c r="X7" i="24" s="1"/>
  <c r="Y7" i="24" s="1"/>
  <c r="Z7" i="24" s="1"/>
  <c r="Q8" i="24"/>
  <c r="T8" i="24" s="1"/>
  <c r="U8" i="24" s="1"/>
  <c r="X8" i="24" s="1"/>
  <c r="Q9" i="24"/>
  <c r="Q10" i="24"/>
  <c r="T10" i="24" s="1"/>
  <c r="U10" i="24" s="1"/>
  <c r="X10" i="24" s="1"/>
  <c r="Y10" i="24" s="1"/>
  <c r="Z10" i="24" s="1"/>
  <c r="Q11" i="24"/>
  <c r="T11" i="24" s="1"/>
  <c r="U11" i="24" s="1"/>
  <c r="X11" i="24" s="1"/>
  <c r="Y11" i="24" s="1"/>
  <c r="Z11" i="24" s="1"/>
  <c r="Q12" i="24"/>
  <c r="T12" i="24" s="1"/>
  <c r="U12" i="24" s="1"/>
  <c r="X12" i="24" s="1"/>
  <c r="Q13" i="24"/>
  <c r="T13" i="24" s="1"/>
  <c r="U13" i="24" s="1"/>
  <c r="X13" i="24" s="1"/>
  <c r="Q15" i="24"/>
  <c r="Q16" i="24"/>
  <c r="Q17" i="24"/>
  <c r="Q18" i="24"/>
  <c r="Q19" i="24"/>
  <c r="Q20" i="24"/>
  <c r="Q21" i="24"/>
  <c r="Q22" i="24"/>
  <c r="Q5" i="24"/>
  <c r="T5" i="24" s="1"/>
  <c r="K28" i="24"/>
  <c r="AD28" i="24" s="1"/>
  <c r="AE28" i="24" s="1"/>
  <c r="AF28" i="24" s="1"/>
  <c r="K27" i="24"/>
  <c r="AD27" i="24" s="1"/>
  <c r="AE27" i="24" s="1"/>
  <c r="AF27" i="24" s="1"/>
  <c r="K26" i="24"/>
  <c r="AD26" i="24" s="1"/>
  <c r="AE26" i="24" s="1"/>
  <c r="AF26" i="24" s="1"/>
  <c r="K25" i="24"/>
  <c r="AD25" i="24" s="1"/>
  <c r="AE25" i="24" s="1"/>
  <c r="AF25" i="24" s="1"/>
  <c r="K24" i="24"/>
  <c r="AD24" i="24" s="1"/>
  <c r="AE24" i="24" s="1"/>
  <c r="AF24" i="24" s="1"/>
  <c r="K23" i="24"/>
  <c r="AD23" i="24" s="1"/>
  <c r="AE23" i="24" s="1"/>
  <c r="AF23" i="24" s="1"/>
  <c r="K14" i="24"/>
  <c r="AD14" i="24" s="1"/>
  <c r="AE14" i="24" s="1"/>
  <c r="AF14" i="24" s="1"/>
  <c r="O64" i="22"/>
  <c r="O35" i="22"/>
  <c r="Q34" i="22"/>
  <c r="T22" i="24" l="1"/>
  <c r="U22" i="24" s="1"/>
  <c r="X22" i="24" s="1"/>
  <c r="T18" i="24"/>
  <c r="U18" i="24" s="1"/>
  <c r="X18" i="24" s="1"/>
  <c r="Y18" i="24" s="1"/>
  <c r="Z18" i="24" s="1"/>
  <c r="T9" i="24"/>
  <c r="U9" i="24" s="1"/>
  <c r="X9" i="24" s="1"/>
  <c r="T17" i="24"/>
  <c r="U17" i="24" s="1"/>
  <c r="X17" i="24" s="1"/>
  <c r="T20" i="24"/>
  <c r="U20" i="24" s="1"/>
  <c r="X20" i="24" s="1"/>
  <c r="Y20" i="24" s="1"/>
  <c r="Z20" i="24" s="1"/>
  <c r="T16" i="24"/>
  <c r="U16" i="24" s="1"/>
  <c r="X16" i="24" s="1"/>
  <c r="Y16" i="24" s="1"/>
  <c r="Z16" i="24" s="1"/>
  <c r="T21" i="24"/>
  <c r="U21" i="24" s="1"/>
  <c r="X21" i="24" s="1"/>
  <c r="U5" i="24"/>
  <c r="X5" i="24" s="1"/>
  <c r="Y5" i="24" s="1"/>
  <c r="Z5" i="24" s="1"/>
  <c r="T6" i="24"/>
  <c r="U6" i="24" s="1"/>
  <c r="X6" i="24" s="1"/>
  <c r="Y6" i="24" s="1"/>
  <c r="Z6" i="24" s="1"/>
  <c r="T19" i="24"/>
  <c r="U19" i="24" s="1"/>
  <c r="X19" i="24" s="1"/>
  <c r="Y19" i="24" s="1"/>
  <c r="Z19" i="24" s="1"/>
  <c r="T15" i="24"/>
  <c r="U15" i="24" s="1"/>
  <c r="X15" i="24" s="1"/>
  <c r="Y15" i="24" s="1"/>
  <c r="Z15" i="24" s="1"/>
  <c r="Q26" i="24"/>
  <c r="T26" i="24" s="1"/>
  <c r="U26" i="24" s="1"/>
  <c r="X26" i="24" s="1"/>
  <c r="Y26" i="24" s="1"/>
  <c r="Z26" i="24" s="1"/>
  <c r="Q14" i="24"/>
  <c r="T14" i="24" s="1"/>
  <c r="U14" i="24" s="1"/>
  <c r="X14" i="24" s="1"/>
  <c r="Y14" i="24" s="1"/>
  <c r="Z14" i="24" s="1"/>
  <c r="Y22" i="24"/>
  <c r="Z22" i="24" s="1"/>
  <c r="Y21" i="24"/>
  <c r="Z21" i="24" s="1"/>
  <c r="Y17" i="24"/>
  <c r="Z17" i="24" s="1"/>
  <c r="Y13" i="24"/>
  <c r="Z13" i="24" s="1"/>
  <c r="Y9" i="24"/>
  <c r="Z9" i="24" s="1"/>
  <c r="Y12" i="24"/>
  <c r="Z12" i="24" s="1"/>
  <c r="Y8" i="24"/>
  <c r="Z8" i="24" s="1"/>
  <c r="Q23" i="24"/>
  <c r="T23" i="24" s="1"/>
  <c r="U23" i="24" s="1"/>
  <c r="X23" i="24" s="1"/>
  <c r="Y23" i="24" s="1"/>
  <c r="Z23" i="24" s="1"/>
  <c r="Q25" i="24"/>
  <c r="T25" i="24" s="1"/>
  <c r="U25" i="24" s="1"/>
  <c r="X25" i="24" s="1"/>
  <c r="Y25" i="24" s="1"/>
  <c r="Z25" i="24" s="1"/>
  <c r="Q27" i="24"/>
  <c r="T27" i="24" s="1"/>
  <c r="U27" i="24" s="1"/>
  <c r="X27" i="24" s="1"/>
  <c r="Y27" i="24" s="1"/>
  <c r="Z27" i="24" s="1"/>
  <c r="Q28" i="24"/>
  <c r="T28" i="24" s="1"/>
  <c r="U28" i="24" s="1"/>
  <c r="X28" i="24" s="1"/>
  <c r="Y28" i="24" s="1"/>
  <c r="Z28" i="24" s="1"/>
  <c r="Q24" i="24"/>
  <c r="T24" i="24" s="1"/>
  <c r="U24" i="24" s="1"/>
  <c r="X24" i="24" s="1"/>
  <c r="Y24" i="24" s="1"/>
  <c r="Z24" i="24" s="1"/>
  <c r="AO4" i="23"/>
  <c r="Q71" i="23"/>
  <c r="Q68" i="23"/>
  <c r="Q66" i="23"/>
  <c r="P59" i="23"/>
  <c r="P57" i="23"/>
  <c r="P55" i="23"/>
  <c r="P53" i="23"/>
  <c r="P51" i="23"/>
  <c r="P49" i="23"/>
  <c r="P47" i="23"/>
  <c r="P45" i="23"/>
  <c r="P43" i="23"/>
  <c r="P41" i="23"/>
  <c r="O76" i="22"/>
  <c r="M63" i="22"/>
  <c r="O63" i="22"/>
  <c r="O71" i="22"/>
  <c r="O70" i="22"/>
  <c r="O69" i="22"/>
  <c r="O34" i="22"/>
  <c r="O34" i="20"/>
  <c r="O33" i="20"/>
  <c r="R42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N5" i="7"/>
  <c r="N6" i="7"/>
  <c r="N7" i="7"/>
  <c r="N8" i="7"/>
  <c r="N4" i="7"/>
  <c r="M5" i="7"/>
  <c r="M6" i="7"/>
  <c r="M7" i="7"/>
  <c r="M8" i="7"/>
  <c r="M4" i="7"/>
  <c r="T42" i="7" l="1"/>
  <c r="U42" i="7"/>
  <c r="N60" i="14"/>
  <c r="N58" i="14"/>
  <c r="N56" i="14"/>
  <c r="N54" i="14"/>
  <c r="N52" i="14"/>
  <c r="N50" i="14"/>
  <c r="N48" i="14"/>
  <c r="N46" i="14"/>
  <c r="N44" i="14"/>
  <c r="N42" i="14"/>
  <c r="O72" i="14"/>
  <c r="O69" i="14"/>
  <c r="O67" i="14"/>
  <c r="N37" i="13" l="1"/>
  <c r="N38" i="13"/>
  <c r="N36" i="13"/>
  <c r="N26" i="13"/>
  <c r="N27" i="13"/>
  <c r="N25" i="13"/>
  <c r="N41" i="13"/>
  <c r="N42" i="13"/>
  <c r="N40" i="13"/>
  <c r="N34" i="13"/>
  <c r="N33" i="13"/>
  <c r="N29" i="13"/>
  <c r="N30" i="13"/>
  <c r="N31" i="13"/>
  <c r="Y20" i="13"/>
  <c r="W20" i="13"/>
  <c r="V20" i="13"/>
  <c r="O17" i="13"/>
  <c r="Y19" i="13"/>
  <c r="W19" i="13"/>
  <c r="V19" i="13"/>
  <c r="O20" i="13"/>
  <c r="Y18" i="13"/>
  <c r="W18" i="13"/>
  <c r="V18" i="13"/>
  <c r="O16" i="13"/>
  <c r="Y17" i="13"/>
  <c r="W17" i="13"/>
  <c r="V17" i="13"/>
  <c r="O19" i="13"/>
  <c r="Z17" i="13" s="1"/>
  <c r="Y16" i="13"/>
  <c r="W16" i="13"/>
  <c r="V16" i="13"/>
  <c r="O15" i="13"/>
  <c r="Z16" i="13" s="1"/>
  <c r="Y15" i="13"/>
  <c r="W15" i="13"/>
  <c r="V15" i="13"/>
  <c r="O18" i="13"/>
  <c r="Z13" i="13"/>
  <c r="Y13" i="13"/>
  <c r="AB13" i="13" s="1"/>
  <c r="W13" i="13"/>
  <c r="V13" i="13"/>
  <c r="Z12" i="13"/>
  <c r="Y12" i="13"/>
  <c r="AB12" i="13" s="1"/>
  <c r="W12" i="13"/>
  <c r="V12" i="13"/>
  <c r="Z6" i="13"/>
  <c r="Y6" i="13"/>
  <c r="W6" i="13"/>
  <c r="V6" i="13"/>
  <c r="Z10" i="13"/>
  <c r="Y10" i="13"/>
  <c r="W10" i="13"/>
  <c r="V10" i="13"/>
  <c r="Z5" i="13"/>
  <c r="Y5" i="13"/>
  <c r="W5" i="13"/>
  <c r="V5" i="13"/>
  <c r="Z9" i="13"/>
  <c r="Y9" i="13"/>
  <c r="W9" i="13"/>
  <c r="V9" i="13"/>
  <c r="Z4" i="13"/>
  <c r="Y4" i="13"/>
  <c r="W4" i="13"/>
  <c r="V4" i="13"/>
  <c r="Z8" i="13"/>
  <c r="Y8" i="13"/>
  <c r="W8" i="13"/>
  <c r="V8" i="13"/>
  <c r="Z18" i="13" l="1"/>
  <c r="AA18" i="13" s="1"/>
  <c r="Z19" i="13"/>
  <c r="Z15" i="13"/>
  <c r="Z20" i="13"/>
  <c r="AB4" i="13"/>
  <c r="AA19" i="13"/>
  <c r="AA13" i="13"/>
  <c r="AB8" i="13"/>
  <c r="AB9" i="13"/>
  <c r="AB10" i="13"/>
  <c r="AB15" i="13"/>
  <c r="AB20" i="13"/>
  <c r="AB6" i="13"/>
  <c r="AA4" i="13"/>
  <c r="AA5" i="13"/>
  <c r="AA6" i="13"/>
  <c r="AA15" i="13"/>
  <c r="AB17" i="13"/>
  <c r="AA17" i="13"/>
  <c r="AB16" i="13"/>
  <c r="AB18" i="13"/>
  <c r="AB19" i="13"/>
  <c r="AA9" i="13"/>
  <c r="AA10" i="13"/>
  <c r="AA12" i="13"/>
  <c r="AA16" i="13"/>
  <c r="AB5" i="13"/>
  <c r="AA8" i="13"/>
  <c r="AA20" i="13"/>
  <c r="O13" i="10" l="1"/>
  <c r="O22" i="10"/>
  <c r="O23" i="10"/>
  <c r="O24" i="10"/>
  <c r="O25" i="10"/>
  <c r="O26" i="10"/>
  <c r="O27" i="10"/>
  <c r="P25" i="6"/>
  <c r="P22" i="6"/>
  <c r="P21" i="6"/>
  <c r="P20" i="6"/>
  <c r="P19" i="6"/>
  <c r="P18" i="6"/>
  <c r="P17" i="6"/>
</calcChain>
</file>

<file path=xl/sharedStrings.xml><?xml version="1.0" encoding="utf-8"?>
<sst xmlns="http://schemas.openxmlformats.org/spreadsheetml/2006/main" count="6681" uniqueCount="573">
  <si>
    <t xml:space="preserve">Code </t>
  </si>
  <si>
    <t>Author, year</t>
  </si>
  <si>
    <t>All authors</t>
  </si>
  <si>
    <t xml:space="preserve">Year </t>
  </si>
  <si>
    <t>Title</t>
  </si>
  <si>
    <t>subject species</t>
  </si>
  <si>
    <t>model</t>
  </si>
  <si>
    <t>study design</t>
  </si>
  <si>
    <t xml:space="preserve">Serum </t>
  </si>
  <si>
    <t>Urine</t>
  </si>
  <si>
    <t>intervention profile</t>
  </si>
  <si>
    <t>fracture profile</t>
  </si>
  <si>
    <t xml:space="preserve"> CTX1 </t>
  </si>
  <si>
    <t xml:space="preserve"> (NTx)</t>
  </si>
  <si>
    <t>Urinary NTX</t>
  </si>
  <si>
    <t xml:space="preserve"> deoxypyridinoline </t>
  </si>
  <si>
    <t>(ng/mL)</t>
  </si>
  <si>
    <t>Gennero et al., 2011</t>
  </si>
  <si>
    <t>Gennero, Isabelle; Laurencin-Dalicieux, Sara; Conte-Auriol, Francoise; Bri; -Mesange, Fabienne; Laurencin, Danielle; Rue, Jackie; Beton, Nicolas; Malet, Nicole; Mus, Marianne; Tokumura, Akira; Bourin, Philippe; Vico, Laurence; Brunel, Gerard; Oreffo, Richard O. C.; Chun, Jerold; Salles, Jean Pierre;</t>
  </si>
  <si>
    <t>Absence of the lysophosphatidic acid receptor LPA1 results in abnormal bone development and decreased bone mass</t>
  </si>
  <si>
    <t>C57BL/6 mice</t>
  </si>
  <si>
    <t>LPA1 KO (−/−) with bone deformity and growth retadrdation not call "OI" in the paper</t>
  </si>
  <si>
    <t xml:space="preserve">compare bone phenotype between WT and LPA1 KO 
by 1. uCT/ alizarin red,/alcian blue/Infrared spectra
2.  mRNA expression of bone formation/bone remodeling marker 
 focus on  articular chondrocytes </t>
  </si>
  <si>
    <t>√</t>
  </si>
  <si>
    <t>Pressac et al., 2002</t>
  </si>
  <si>
    <t>Pressac, M.; Boutten, A.; Couderc, R.; Forin, V.;</t>
  </si>
  <si>
    <t>Biological monitoring of osteogenesis imperfecta. [French]</t>
  </si>
  <si>
    <t>Human</t>
  </si>
  <si>
    <t>46 children,1 month to 17 years old</t>
  </si>
  <si>
    <t>pamidronate was administrated intravenously (0,5–1 mg/kg/day at 2 or 4 month intervals</t>
  </si>
  <si>
    <t>T-score</t>
  </si>
  <si>
    <t>T-score: number of standard deviations per compared to the average healthy children of the same age group</t>
  </si>
  <si>
    <t>Kitaoka et al., 2011</t>
  </si>
  <si>
    <t>Kitaoka, T.; Namba, N.; Miura, K.; Kubota, T.; Ohata, Y.; Fujiwara, M.; Hirai, H.; Yamamoto, T.; Ozono, K.;</t>
  </si>
  <si>
    <t>Decrease in serum FGF23 levels after intravenous infusion of pamidronate in patients with osteogenesis imperfecta</t>
  </si>
  <si>
    <t xml:space="preserve"> Thirteen OI patients (type I and IV), aged 9 months to 13 years (mean,6.5 years)</t>
  </si>
  <si>
    <t xml:space="preserve">Patients were treated with at least two cycles of pamidronate infusion  for 3 consecutive .
</t>
  </si>
  <si>
    <t xml:space="preserve">All the patients were treated with at least two cycles of pamidronate infusion from July 2005 to February 2009. </t>
  </si>
  <si>
    <t>All patients had long bone deformities, low bone mineral density of the lumbar spine, and had experienced fractures caused by bone fra- gility</t>
  </si>
  <si>
    <t>Rauch et al., 2002</t>
  </si>
  <si>
    <t>Rauch, F.; Travers, R.; Plotkin, H.; Glorieux, F. H.;</t>
  </si>
  <si>
    <t>The effects of intravenous pamidronate on the bone tissue of children and adolescents with osteogenesis imperfecta</t>
  </si>
  <si>
    <t>patients with a diagnosis of OI type I, III, or IV who received pamidronate therapy</t>
  </si>
  <si>
    <t>compared parameters of iliac bone histomorphometry from 45 patients before and after 2.4 ± 0.6 years of pamidronate treatment</t>
  </si>
  <si>
    <t>NTX/creatinine</t>
  </si>
  <si>
    <t>% Large OC</t>
  </si>
  <si>
    <t>Uehara et al., 2017</t>
  </si>
  <si>
    <t>Uehara, M.; Nakamura, Y.; Takahashi, J.; Kamimura, M.; Ikegami, S.; Suzuki, T.; Uchiyama, S.; Yamaguchi, T.; Kosho, T.; Kato, H.;</t>
  </si>
  <si>
    <t>Efficacy of Denosumab for Osteoporosis in Three Female Patients with Osteogenesis Imperfecta</t>
  </si>
  <si>
    <t>Human (case report)</t>
  </si>
  <si>
    <t>3 female patients with OI type Ia + osteoporosis</t>
  </si>
  <si>
    <t xml:space="preserve">patients were treated denosumab every 6 months and record BMD serum bone marker </t>
  </si>
  <si>
    <t xml:space="preserve">3 patients had osteoporosis and had experienced multiple fractures before denosumab therapy </t>
  </si>
  <si>
    <t>nmol BCE/mmol Cr</t>
  </si>
  <si>
    <t>Leali et al., 2017</t>
  </si>
  <si>
    <t>Leali, P. T.; Balsano, M.; Maestretti, G.; Brusoni, M.; Amorese, V.; Ciurlia, E.; Andreozzi, M.; Caggiari, G.; Doria, C.;</t>
  </si>
  <si>
    <t>Efficacy of teriparatide vs neridronato in adults with osteogenesis imperfecta type I: A prospective randomized international clinical study</t>
  </si>
  <si>
    <t>98 patients with OI type I.</t>
  </si>
  <si>
    <t xml:space="preserve">randomized, double-blind prospective study for teriparatide vs neridronate </t>
  </si>
  <si>
    <t>Chen et al., 2014</t>
  </si>
  <si>
    <t>Frieda Chen,1 Ruolin Guo,1 Shousaku Itoh,1 Luisa Moreno,2 Esther Rosenthal,1 Tanya Zappitelli,3
Ralph A Zirngibl,1 Ann Flenniken,4 William Cole,5 Marc Grynpas,2,6 Lucy R Osborne,1,4,7 Wolfgang Vogel,6
Lee Adamson,4,8,9 Janet Rossant,1,4,10 and Jane E Aubin1,4</t>
  </si>
  <si>
    <t>First mouse model for combined osteogenesis imperfecta and Ehlers-Danlos syndrome</t>
  </si>
  <si>
    <t>mice</t>
  </si>
  <si>
    <t>WT = C57BL/6J (B6), C3H/HeJ, and FVB //Col1a1Jrt/+ for IV OI and EDS.</t>
  </si>
  <si>
    <t>study bone phenotype and compare between 3 group</t>
  </si>
  <si>
    <t>Semler et al., 2012</t>
  </si>
  <si>
    <t>O. Semler1*, C. Netzer2*, H. Hoyer-Kuhn1, J. Becker2, P. Eysel3, E. Schoenau1</t>
  </si>
  <si>
    <t>First use of the RANKL antibody denosumab in osteogenesis imperfecta type VI</t>
  </si>
  <si>
    <t>pateint with OI type 2 VI by SERPINF1 mutation</t>
  </si>
  <si>
    <t>Denosumab (1 mg/kg body weight) was injected s.c. every 3 months</t>
  </si>
  <si>
    <t xml:space="preserve"> Dhiman et al., 2018</t>
  </si>
  <si>
    <t>Vandana Dhiman1*, Anshita Aggarwal*, Sanjay Kumar Bhadada*, Naresh Sachdeva*, Nirmal Raj Gopinathan¥ and D.K Dhawan1</t>
  </si>
  <si>
    <t>The impact of bisphosphonates on the osteoclast cells of osteogenesis imperfecta patients</t>
  </si>
  <si>
    <t>Children with OI and control</t>
  </si>
  <si>
    <t>evaluate the effect of zoledronic acid (ZOL) on precursor osteoclasts by studying caspase 3 activity</t>
  </si>
  <si>
    <t>Brunetti et al., 2016</t>
  </si>
  <si>
    <t>G. Brunetti1 &amp; F. Papadia2 &amp; A. Tummolo2 &amp; R. Fischetto2 &amp; F. Nicastro2 &amp; L. Piacente3 &amp; A. Ventura3 &amp; G. Mori4 &amp; A. Oranger1 &amp; I. Gigante1 &amp; S. Colucci1 &amp; M. Ciccarelli3 &amp; M. Grano1 &amp; L. Cavallo3 &amp; M. Delvecchio3 &amp; M. F. Faienza3</t>
  </si>
  <si>
    <t>Impaired bone remodeling in children with osteogenesis imperfecta treated and untreated with bisphosphonates: the role of DKK1, RANKL, and TNF-alpha</t>
  </si>
  <si>
    <t>OI patients and control</t>
  </si>
  <si>
    <t>investigated the bone cell activity in patients with osteogenesis imperfecta (OI) treated and untreated with neridronate.</t>
  </si>
  <si>
    <t>Iwamoto et al., 2002</t>
  </si>
  <si>
    <t>Jun Iwamoto1, Tsuyoshi Takeda1, and Shoichi Ichimura2</t>
  </si>
  <si>
    <t>Increased bone resorption with decreased activity and increased recruitment of osteoblasts in osteogenesis imperfecta type I</t>
  </si>
  <si>
    <t xml:space="preserve">male 58 year old OI type I patient </t>
  </si>
  <si>
    <t>study bone histomorphometry and BMD from iliac bone biopsy compare with reference</t>
  </si>
  <si>
    <t>Hoyer-Kuhn et al., 2019</t>
  </si>
  <si>
    <t>Heike Hoyer-Kuhn1, Mirko Rehberg1, Christian Netzer2, Eckhard Schoenau1 and Oliver Semler1,3</t>
  </si>
  <si>
    <t>Individualized treatment with denosumab in children with osteogenesis imperfecta - follow up of a trial cohort</t>
  </si>
  <si>
    <t xml:space="preserve"> 10 children (6.16–12.13 years) with classical OI </t>
  </si>
  <si>
    <t>retrospective evaluation of  biomarker-associated treatment with Denosumab followed for 1 year</t>
  </si>
  <si>
    <t>Cheung et al., 2009</t>
  </si>
  <si>
    <t>Moira S Cheung, Francis H Glorieux, and Frank Rauch</t>
  </si>
  <si>
    <t>Large osteoclasts in pediatric osteogenesis imperfecta patients receiving intravenous pamidronate</t>
  </si>
  <si>
    <t>OI patients (age range: 1.4–17.5 yr; 21 girls)</t>
  </si>
  <si>
    <t>study OC and bone phenotype before and after treat with pamidronate  from iliac bone</t>
  </si>
  <si>
    <t>Zimmerman et al., 2018</t>
  </si>
  <si>
    <t>Sarah M. Zimmermana, Melissa E. Heard-Lipsmeyera, Milena Dimoria, Jeff D. Thostensonb, Erin M. Mannene, Charles A. O'Brienc,d,e, Roy Morelloa,</t>
  </si>
  <si>
    <t>Loss of RANKL in osteocytes dramatically increases cancellous bone mass in the osteogenesis imperfecta mouse (oim)</t>
  </si>
  <si>
    <t>oim-RANKL-cKO (RANKL  KO in osteocyte) vs oim/oim mice.</t>
  </si>
  <si>
    <t>study bone phenotype and turnover</t>
  </si>
  <si>
    <t>Wang et al., 2019</t>
  </si>
  <si>
    <t>Fan Wang,1 Kati Tarkkonen,1 Vappu Nieminen-Pihala,1 Kenichi Nagano,2 Rana Al Majidi,1 Tero Puolakkainen,1 Petri Rummukainen,1 Jemina Lehto,1 Anne Roivainen,3,4 Fu-Ping Zhang,4 Outi M€akitie,5,6 Roland Baron,2 and Riku Kiviranta1,7</t>
  </si>
  <si>
    <t>Mesenchymal cell-derived juxtacrine Wnt1 signaling regulates osteoblast activity and osteoclast differentiation</t>
  </si>
  <si>
    <t>global Wnt1þ/– mice vs Wnt1Prrx1–/– knockout mice (early limb mesenchymal cells) vs WT</t>
  </si>
  <si>
    <t>study bone phenotype OC and OB function</t>
  </si>
  <si>
    <t>Oestreich et al., 2016</t>
  </si>
  <si>
    <t>A. K. Oestreich1 &amp; S. M. Carleton2 &amp; X. Yao3 &amp; B. A. Gentry4 &amp; C. E. Raw2 &amp; M. Brown5 &amp; F. M. Pfeiffer6 &amp; Y. Wang3 &amp; C. L. Phillips2,7</t>
  </si>
  <si>
    <t>Myostatin deficiency partially rescues the bone phenotype of osteogenesis imperfecta model mice</t>
  </si>
  <si>
    <t xml:space="preserve"> the +/oim mice deficient in myostatin (+/mstn +/oim) vs (+/oim)  vs WT  vs (+/mstn) </t>
  </si>
  <si>
    <t>study bone microarchitecture, physiochemistry, and biomechanical integrity</t>
  </si>
  <si>
    <t>KALAJZIC et al., 2002</t>
  </si>
  <si>
    <t>I. KALAJZIC, J. TERZIC, Z. RUMBOLDT, K. MACK, A. NAPRTA, F. LEDGARD, G. GRONOWICZ, S. H. CLARK, AND D. W. ROWE</t>
  </si>
  <si>
    <t>Osteoblastic response to the defective matrix in the osteogenesis imperfecta murine (oim) mouse</t>
  </si>
  <si>
    <t>oim/oim vs WT</t>
  </si>
  <si>
    <t>examines the cellular pathophysiology by Histomorphometric analysis of oim/oim bone</t>
  </si>
  <si>
    <t>Patoine et al., 2017</t>
  </si>
  <si>
    <t>Alexa Patoine1, Abdallah Husseini1, Bahar Kasaai1, Marie-HeÂ lène Gaumond1, Pierre Moffatt1,2*</t>
  </si>
  <si>
    <t>The osteogenic cell surface marker BRIL/IFITM5 is dispensable for bone development and homeostasis in mice</t>
  </si>
  <si>
    <t>Bril (bone-restricted IFITM-like) KO vs WT</t>
  </si>
  <si>
    <t>Assessment of skeletal phenotype at embryonic and postnatal+serum markers of bone turnover</t>
  </si>
  <si>
    <t>Zacharin &amp; Kanumakala, 2004</t>
  </si>
  <si>
    <t>Margaret Zacharin1 and Shankar Kanumakala2</t>
  </si>
  <si>
    <t>Pamidronate treatment of less severe forms of osteogenesis imperfecta in children</t>
  </si>
  <si>
    <t>18 children aged 2-15 years with mild types of OI</t>
  </si>
  <si>
    <t>observational study of patients, using Pamidronate, with clinical, biochemical and radiological monitoring.</t>
  </si>
  <si>
    <t>Hoyer-Kuhn et al., 2016</t>
  </si>
  <si>
    <t>H. Hoyer-Kuhn1, J. Franklin3, G. Allo1, M. Kron1, C. Netzer2, P. Eysel4, B. Hero1, E. Schoenau1,5, O. Semler1,5</t>
  </si>
  <si>
    <t>Safety and efficacy of denosumab in children with osteogenesis imperfect--a first prospective trial</t>
  </si>
  <si>
    <t>10 OI patients ( 5-11 y.o.; at least two years of prior bisphosphonate treatment</t>
  </si>
  <si>
    <t>Denosumab treatment in OI patient</t>
  </si>
  <si>
    <t>Gruenwald et al., 2014</t>
  </si>
  <si>
    <t>Katrin Gruenwald,1 Patrizio Castagnola,2 Roberta Besio,1 Milena Dimori,1 Yuqing Chen,3,4 Nisreen S Akel,1 Frances L Swain,5 Robert A Skinner,5 David R Eyre,6 Dana Gaddy,1,5 Larry J Suva,5 and Roy Morello1,7</t>
  </si>
  <si>
    <t>Sc65 is a novel endoplasmic reticulum protein that regulates bone mass homeostasis</t>
  </si>
  <si>
    <t>Sc65 mutant mice</t>
  </si>
  <si>
    <t>Study bone growth and activity of bone cell in Sc65 mutant</t>
  </si>
  <si>
    <t>D’Eufemia., 2014</t>
  </si>
  <si>
    <t>Patrizia D’Eufemia1, Roberto Finocchiaro1, Ciro Villani2, Anna Zambrano1, Valentina Lodato1, Marta Palombaro1, Enrico Properzi1and Mauro Celli1</t>
  </si>
  <si>
    <t>Serum brain-type creatine kinase increases in children with osteogenesis imperfecta during neridronate treatment</t>
  </si>
  <si>
    <t>18 prepubertal children with type I OI</t>
  </si>
  <si>
    <t>treatment with the BP neridronate infusions</t>
  </si>
  <si>
    <t>D’Eufemia et al., 2017</t>
  </si>
  <si>
    <t>P. D’Eufemia1 &amp; R. Finocchiaro1 &amp; A. Zambrano1 &amp; V. Lodato1 &amp; L. Celli 1 &amp; S. Finocchiaro1 &amp; P. Persiani2 &amp; A. Turchetti1 &amp; M. Celli1</t>
  </si>
  <si>
    <t>Serum creatine kinase isoenzymes in children with osteogenesis imperfecta</t>
  </si>
  <si>
    <t>18 children with OI type 1</t>
  </si>
  <si>
    <t>Jeong et al., 2018</t>
  </si>
  <si>
    <t>Youngjae Jeong,1 Salah A Daghlas,1 Yixia Xie,2 Molly A Hulbert,2 Ferris M Pfeiffer,3 Mark R Dallas,2 Catherine L Omosule,1 R Scott Pearsall,4 Sarah L Dallas,2 and Charlotte L Phillips1,5</t>
  </si>
  <si>
    <t>Skeletal Response to Soluble Activin Receptor Type IIB in Mouse Models of Osteogenesis Imperfecta</t>
  </si>
  <si>
    <t>Wild-type (WT), þ/G610C, and oim/oim mice</t>
  </si>
  <si>
    <t xml:space="preserve">treated from 2 to 4 months of age with either vehicle or sActRIIB-mFc </t>
  </si>
  <si>
    <t>Matthews  et al., 2017</t>
  </si>
  <si>
    <t>Brya G. Matthews a,⁎, Emilie Roeder a, Xi Wanga, Hector Leonardo Aguila b, Sun-Kyeong Lee c, Danka Grcevic d, Ivo Kalajzic a,⁎</t>
  </si>
  <si>
    <t>Splenomegaly, myeloid lineage expansion and increased osteoclastogenesis in osteogenesis imperfecta murine</t>
  </si>
  <si>
    <t>(OIM) mice vs WT</t>
  </si>
  <si>
    <t>Evaluated hematopoietic lineage distribution and osteoclast progenitor cell frequency in bonemarrow, spleen and peripheral blood</t>
  </si>
  <si>
    <t>Hryhorovskyi et al., 2015</t>
  </si>
  <si>
    <t>Hryhorovskyi, V. V.; Zyma, A. M.; Guk, Yu M.; Mahomedov, S.; Gayko, O. G.; Kintchaia-Polishchuk, T. A.;</t>
  </si>
  <si>
    <t>Statistical characteristics and correlations of histomorphometric, clinical and biochemical indices in systemic therapy in patients with osteogenesis imperfecta</t>
  </si>
  <si>
    <t xml:space="preserve">13 OI patients </t>
  </si>
  <si>
    <t>pamidronate therapy for  studied bone histomorphometry before and after treatment</t>
  </si>
  <si>
    <t>Number of publication</t>
  </si>
  <si>
    <t>Add</t>
  </si>
  <si>
    <t> Boraschi-Diaz1 et al., 2017</t>
  </si>
  <si>
    <t>Iris Boraschi-Diaz1,2, Josephine T Tauer1, Omar El-Rifai3, Delphine Guillemette1,4, Geneviève Lefebvre4, Frank Rauch1, Mathieu Ferron3,5 and Svetlana V Komarova1,2</t>
  </si>
  <si>
    <t>Metabolic phenotype in the mouse model of osteogenesis imperfecta</t>
  </si>
  <si>
    <t>Col1a1Jrt/+</t>
  </si>
  <si>
    <t>examine the OCNdriven endocrine disturbances in the Col1a1Jrt/+ mouse model of O</t>
  </si>
  <si>
    <t>Code</t>
  </si>
  <si>
    <t>Gender</t>
  </si>
  <si>
    <t>Human subject</t>
  </si>
  <si>
    <t>Intervention</t>
  </si>
  <si>
    <t>Animal model</t>
  </si>
  <si>
    <t>Measurement technique</t>
  </si>
  <si>
    <t>Age (Y)</t>
  </si>
  <si>
    <t>timepoint</t>
  </si>
  <si>
    <t>outcome unit</t>
  </si>
  <si>
    <t>N</t>
  </si>
  <si>
    <t>Mean</t>
  </si>
  <si>
    <t>SD</t>
  </si>
  <si>
    <t>SE</t>
  </si>
  <si>
    <t>min</t>
  </si>
  <si>
    <t>max</t>
  </si>
  <si>
    <t>95% CI lower</t>
  </si>
  <si>
    <t>95% CI upper</t>
  </si>
  <si>
    <t>Median</t>
  </si>
  <si>
    <t>Q1</t>
  </si>
  <si>
    <t>Q3</t>
  </si>
  <si>
    <t>OI type</t>
  </si>
  <si>
    <t>Control</t>
  </si>
  <si>
    <t>control</t>
  </si>
  <si>
    <t>KO</t>
  </si>
  <si>
    <t>Heterzygous</t>
  </si>
  <si>
    <t>MF</t>
  </si>
  <si>
    <t xml:space="preserve">I, III, or IV </t>
  </si>
  <si>
    <t>x</t>
  </si>
  <si>
    <t>ELISA</t>
  </si>
  <si>
    <t xml:space="preserve">1.4 - 17.5 </t>
  </si>
  <si>
    <t>Pretreatment</t>
  </si>
  <si>
    <t>nmol/mmol CR</t>
  </si>
  <si>
    <t>Rauch et al., 2003 (ref)</t>
  </si>
  <si>
    <t>F</t>
  </si>
  <si>
    <t>Healty</t>
  </si>
  <si>
    <t>No treatment</t>
  </si>
  <si>
    <t>picomole/micromole CR</t>
  </si>
  <si>
    <t>M</t>
  </si>
  <si>
    <t>Ia</t>
  </si>
  <si>
    <t xml:space="preserve">nmol BCE/mmol Cr </t>
  </si>
  <si>
    <t>I</t>
  </si>
  <si>
    <t>HPLC</t>
  </si>
  <si>
    <t>aging stop treatment</t>
  </si>
  <si>
    <t xml:space="preserve">nmol/mmol Cr </t>
  </si>
  <si>
    <t>NA</t>
  </si>
  <si>
    <t>Healthy (ref)</t>
  </si>
  <si>
    <t>Age</t>
  </si>
  <si>
    <t>Min</t>
  </si>
  <si>
    <t>Max</t>
  </si>
  <si>
    <t xml:space="preserve">ELISA </t>
  </si>
  <si>
    <t>7 y</t>
  </si>
  <si>
    <t>baseline</t>
  </si>
  <si>
    <t xml:space="preserve">nmolBCE/l </t>
  </si>
  <si>
    <t>4 y</t>
  </si>
  <si>
    <t>10 y</t>
  </si>
  <si>
    <t>IV</t>
  </si>
  <si>
    <t>1 y</t>
  </si>
  <si>
    <t>12 y</t>
  </si>
  <si>
    <t>4  y</t>
  </si>
  <si>
    <t>14 y</t>
  </si>
  <si>
    <t>6 y</t>
  </si>
  <si>
    <t>13 y</t>
  </si>
  <si>
    <t>0 y</t>
  </si>
  <si>
    <t>I &amp; IV</t>
  </si>
  <si>
    <t xml:space="preserve">9m-13 y </t>
  </si>
  <si>
    <t>pre treat first cycle</t>
  </si>
  <si>
    <t>pre treat second cycle</t>
  </si>
  <si>
    <t xml:space="preserve">I,  IV not specify </t>
  </si>
  <si>
    <t xml:space="preserve">7.0 y (5.0 – 11.0) </t>
  </si>
  <si>
    <t>age (Y)</t>
  </si>
  <si>
    <t>Col1a1 (Jrt/+)</t>
  </si>
  <si>
    <t>5-wk</t>
  </si>
  <si>
    <t>no treatment</t>
  </si>
  <si>
    <t>ng/mL</t>
  </si>
  <si>
    <t>WT</t>
  </si>
  <si>
    <t>20-wk</t>
  </si>
  <si>
    <t>Health age match</t>
  </si>
  <si>
    <t>8.23 ± 3.19</t>
  </si>
  <si>
    <t>ng/ml</t>
  </si>
  <si>
    <t>I, III, IV</t>
  </si>
  <si>
    <t xml:space="preserve">8.86 ± 3.90 </t>
  </si>
  <si>
    <t>3 m</t>
  </si>
  <si>
    <t>Oim/Oim</t>
  </si>
  <si>
    <t>4 m</t>
  </si>
  <si>
    <t>(+/Oim)</t>
  </si>
  <si>
    <t>5 m</t>
  </si>
  <si>
    <t>6 w</t>
  </si>
  <si>
    <t>Bril/Bril</t>
  </si>
  <si>
    <t>6w</t>
  </si>
  <si>
    <t xml:space="preserve">chemiluminescence </t>
  </si>
  <si>
    <t>4.4 ± 1.8</t>
  </si>
  <si>
    <t>5.30 ±1.5</t>
  </si>
  <si>
    <t>baseline (before Ner)</t>
  </si>
  <si>
    <t>4.20 ±1.1</t>
  </si>
  <si>
    <t>baseline (discon Ner)</t>
  </si>
  <si>
    <t>(+/G610C)</t>
  </si>
  <si>
    <t>oim/oim</t>
  </si>
  <si>
    <t>9 wk</t>
  </si>
  <si>
    <t>(8-14)</t>
  </si>
  <si>
    <t>4 wk</t>
  </si>
  <si>
    <t>8 wk</t>
  </si>
  <si>
    <t>14 wk</t>
  </si>
  <si>
    <t>VI</t>
  </si>
  <si>
    <t xml:space="preserve"> denosumab </t>
  </si>
  <si>
    <t xml:space="preserve">chemiluminescent immunoassay </t>
  </si>
  <si>
    <t xml:space="preserve">D1 (first cycle)  
</t>
  </si>
  <si>
    <t>nM/mM Cr</t>
  </si>
  <si>
    <t xml:space="preserve">D29 (first cycle) </t>
  </si>
  <si>
    <t xml:space="preserve">D1 (first cycle) </t>
  </si>
  <si>
    <t xml:space="preserve">D0 (switch drug) </t>
  </si>
  <si>
    <t>I, III</t>
  </si>
  <si>
    <t xml:space="preserve">Liquid -Chromatography with age matched reference data </t>
  </si>
  <si>
    <t>pretreat</t>
  </si>
  <si>
    <t>mmol/mmol Cr</t>
  </si>
  <si>
    <t>Oim/Oim (tg/tg)</t>
  </si>
  <si>
    <t>PYRILINKS-D assay</t>
  </si>
  <si>
    <t>1 m</t>
  </si>
  <si>
    <t>Oim/+ (tg/tg)</t>
  </si>
  <si>
    <t>WT (tg/tg)</t>
  </si>
  <si>
    <t>mild</t>
  </si>
  <si>
    <t xml:space="preserve">chromato-graphy extraction </t>
  </si>
  <si>
    <t>2-15 y (mean 7.5, SD 3.7)</t>
  </si>
  <si>
    <t>Liquid-Chroma- tography</t>
  </si>
  <si>
    <t>pretreat (after washout)</t>
  </si>
  <si>
    <t>ug/g Cr</t>
  </si>
  <si>
    <t xml:space="preserve"> subject</t>
  </si>
  <si>
    <t>marker</t>
  </si>
  <si>
    <t>species</t>
  </si>
  <si>
    <t>Health status</t>
  </si>
  <si>
    <t>control group</t>
  </si>
  <si>
    <t>av=(a+2m+b)/4</t>
  </si>
  <si>
    <t>variance=R/4</t>
  </si>
  <si>
    <t>SD=sqrt(R/4)</t>
  </si>
  <si>
    <t>sCTX5</t>
  </si>
  <si>
    <t>8.23 y ± 3.19</t>
  </si>
  <si>
    <t>Transformation Hozo et al., 2005; assume median =xbar normal distribution</t>
  </si>
  <si>
    <t>uNTX</t>
  </si>
  <si>
    <t>uDPD</t>
  </si>
  <si>
    <t>9.4 y</t>
  </si>
  <si>
    <t>6.9 y</t>
  </si>
  <si>
    <t>18.5 y</t>
  </si>
  <si>
    <t>2 y</t>
  </si>
  <si>
    <t>3 y</t>
  </si>
  <si>
    <t>5 y</t>
  </si>
  <si>
    <t>8 y</t>
  </si>
  <si>
    <t>9 y</t>
  </si>
  <si>
    <t>11 y</t>
  </si>
  <si>
    <t>15 y</t>
  </si>
  <si>
    <t>16 y</t>
  </si>
  <si>
    <t>17 y</t>
  </si>
  <si>
    <t xml:space="preserve">transform to av of all mean + all SD </t>
  </si>
  <si>
    <t>total n</t>
  </si>
  <si>
    <t>mean</t>
  </si>
  <si>
    <t>yes</t>
  </si>
  <si>
    <t>58 y</t>
  </si>
  <si>
    <t xml:space="preserve">no </t>
  </si>
  <si>
    <t>sCTX15</t>
  </si>
  <si>
    <t>4.4 y ± 1.8</t>
  </si>
  <si>
    <t>sCTX16</t>
  </si>
  <si>
    <t>5.30 y ±1.5</t>
  </si>
  <si>
    <t>no (Brunetti 2016?)</t>
  </si>
  <si>
    <t>sCTX17</t>
  </si>
  <si>
    <t>4.20 y ±1.1</t>
  </si>
  <si>
    <t>no</t>
  </si>
  <si>
    <t>sNTX</t>
  </si>
  <si>
    <t>8.6 y</t>
  </si>
  <si>
    <t>sCTX6</t>
  </si>
  <si>
    <t xml:space="preserve">8.86  y ± 3.90 </t>
  </si>
  <si>
    <r>
      <t>yes, r</t>
    </r>
    <r>
      <rPr>
        <sz val="12"/>
        <color rgb="FFFF0000"/>
        <rFont val="Calibri"/>
        <family val="2"/>
        <scheme val="minor"/>
      </rPr>
      <t>ef control</t>
    </r>
    <r>
      <rPr>
        <sz val="12"/>
        <color theme="1"/>
        <rFont val="Calibri"/>
        <family val="2"/>
        <scheme val="minor"/>
      </rPr>
      <t>?</t>
    </r>
  </si>
  <si>
    <t xml:space="preserve">1.4 - 17.5 y </t>
  </si>
  <si>
    <t>42 y</t>
  </si>
  <si>
    <t>40 y</t>
  </si>
  <si>
    <t>Mean difference</t>
  </si>
  <si>
    <t>VDn</t>
  </si>
  <si>
    <t>SDpooled</t>
  </si>
  <si>
    <t>std mean difference</t>
  </si>
  <si>
    <t>Vd</t>
  </si>
  <si>
    <t>SEd</t>
  </si>
  <si>
    <t>age</t>
  </si>
  <si>
    <t>Normalized mean difference</t>
  </si>
  <si>
    <t>% Normalized mean difference</t>
  </si>
  <si>
    <t>(SdMc^2/Mc)/Nc</t>
  </si>
  <si>
    <t>(SdMr^2/Mr)/Nr</t>
  </si>
  <si>
    <t>SEDn</t>
  </si>
  <si>
    <t>(nr-1)(SdMr^2)</t>
  </si>
  <si>
    <t>(nc-1)(SdMc^2)</t>
  </si>
  <si>
    <t>nr+nc-2</t>
  </si>
  <si>
    <t>Mr-Mc/SDpooled</t>
  </si>
  <si>
    <t>interpretation</t>
  </si>
  <si>
    <t>(nr+nc/ncnr)</t>
  </si>
  <si>
    <t>(d^2/2(nr+nc)</t>
  </si>
  <si>
    <t>(nr+nc/ncnr)+(d^2/2(nr+nc)</t>
  </si>
  <si>
    <t>sqrtVd</t>
  </si>
  <si>
    <t>sCTX</t>
  </si>
  <si>
    <t>4.4 y ± 1.8 (2.6-6.2)</t>
  </si>
  <si>
    <t>nmol/mmol</t>
  </si>
  <si>
    <t>Method</t>
  </si>
  <si>
    <t>population</t>
  </si>
  <si>
    <t>year of study</t>
  </si>
  <si>
    <t>Chemiluminescence (Roche diagnostic SpA, Monza, Italy)</t>
  </si>
  <si>
    <t>Italy</t>
  </si>
  <si>
    <t>ref</t>
  </si>
  <si>
    <t>healthy</t>
  </si>
  <si>
    <t xml:space="preserve">ELISA kits (Biomedica, Vienna, Austria) </t>
  </si>
  <si>
    <t>Rauchenzauner et al., 2007</t>
  </si>
  <si>
    <t>4.92 y ± 1.57(2.5-7.5)</t>
  </si>
  <si>
    <t xml:space="preserve">ELISA (CrossLaps One Step ELISA; Osteometer Biotech, Herlev, Denmark). </t>
  </si>
  <si>
    <t>Austria</t>
  </si>
  <si>
    <t>2001-2005</t>
  </si>
  <si>
    <t>van der Sluis et al., 2002</t>
  </si>
  <si>
    <t>Healthy</t>
  </si>
  <si>
    <t>7.731  ± 0.150626297</t>
  </si>
  <si>
    <t xml:space="preserve">ELISA (Osteomark, Ostex International, Seattle, Wash., USA) </t>
  </si>
  <si>
    <t>The Netherlands</t>
  </si>
  <si>
    <t>1994-1995</t>
  </si>
  <si>
    <t>nmol/l</t>
  </si>
  <si>
    <t>Japan</t>
  </si>
  <si>
    <t>10.325± 0.259</t>
  </si>
  <si>
    <t xml:space="preserve">12.084± 0.027 </t>
  </si>
  <si>
    <t>14.567± 0.293</t>
  </si>
  <si>
    <t>7.6-11.3</t>
  </si>
  <si>
    <t xml:space="preserve">High-Performance-Liquid-Chroma- tography </t>
  </si>
  <si>
    <t>Germany</t>
  </si>
  <si>
    <t>Shaw et al., 1995</t>
  </si>
  <si>
    <t>5.0 – 11.0</t>
  </si>
  <si>
    <t>England</t>
  </si>
  <si>
    <t xml:space="preserve">High –Per- formance –Liquid -Chromatography </t>
  </si>
  <si>
    <t>nmol/mmol Cr</t>
  </si>
  <si>
    <t>8– 9</t>
  </si>
  <si>
    <t>in-house method, using 24-hour urinary acid hydrolysis, chromato- graphy extraction and analysis, with correction for urinary creatinine.</t>
  </si>
  <si>
    <t>Australia</t>
  </si>
  <si>
    <t>2.0-15.00</t>
  </si>
  <si>
    <t xml:space="preserve">enzyme-linked immunosorbent assay (ELISA), </t>
  </si>
  <si>
    <t>Sone et al., 1995</t>
  </si>
  <si>
    <t>40-49</t>
  </si>
  <si>
    <t xml:space="preserve"> immunoassay (MOS-19; Mochida Pharmaceu- tical Co. Ltd., Tokyo, Japan)</t>
  </si>
  <si>
    <t>pmol BCE/umolCr = nmol/mmol</t>
  </si>
  <si>
    <t>Mora et al., 1998</t>
  </si>
  <si>
    <t>enzyme-linked immunosorbent assay (Osteomark􏰃, Ostex International, Inc., Seattle, WA, USA).</t>
  </si>
  <si>
    <t>20-29</t>
  </si>
  <si>
    <t>number in red is calculated on sheet "calculating SD for IPD)</t>
  </si>
  <si>
    <t>NTX</t>
  </si>
  <si>
    <t>variance in single patient data</t>
  </si>
  <si>
    <t>variance in all patient data</t>
  </si>
  <si>
    <t>Sex</t>
  </si>
  <si>
    <t>reference group</t>
  </si>
  <si>
    <t>ref sex</t>
  </si>
  <si>
    <t>ref age</t>
  </si>
  <si>
    <t>n</t>
  </si>
  <si>
    <t>ref n</t>
  </si>
  <si>
    <t>ref mean</t>
  </si>
  <si>
    <t>ref SD</t>
  </si>
  <si>
    <t>Standardized mean diff</t>
  </si>
  <si>
    <t>Pooled SD</t>
  </si>
  <si>
    <t>Animal</t>
  </si>
  <si>
    <t>sCTX1</t>
  </si>
  <si>
    <t>sCTX2</t>
  </si>
  <si>
    <t>sCTX3</t>
  </si>
  <si>
    <t>sCTX4</t>
  </si>
  <si>
    <t>sCTX7</t>
  </si>
  <si>
    <t>sCTX8</t>
  </si>
  <si>
    <t>sCTX9</t>
  </si>
  <si>
    <t>sCTX10</t>
  </si>
  <si>
    <t>sCTX11</t>
  </si>
  <si>
    <t>sCTX12</t>
  </si>
  <si>
    <t>sCTX13</t>
  </si>
  <si>
    <t>sCTX14</t>
  </si>
  <si>
    <t>sCTX18</t>
  </si>
  <si>
    <t>sCTX19</t>
  </si>
  <si>
    <t>sCTX20</t>
  </si>
  <si>
    <t>sCTX21</t>
  </si>
  <si>
    <t>sCTX22</t>
  </si>
  <si>
    <t>sCTX23</t>
  </si>
  <si>
    <t>sCTX24</t>
  </si>
  <si>
    <t>sCTX25</t>
  </si>
  <si>
    <t>sCTX26</t>
  </si>
  <si>
    <t>sCTX27</t>
  </si>
  <si>
    <t>sCTX28</t>
  </si>
  <si>
    <t>sCTX29</t>
  </si>
  <si>
    <t>sCTX30</t>
  </si>
  <si>
    <t>sCTX31</t>
  </si>
  <si>
    <t>sCTX32</t>
  </si>
  <si>
    <t>sCTX33</t>
  </si>
  <si>
    <t>sCTX34</t>
  </si>
  <si>
    <t>sCTX35</t>
  </si>
  <si>
    <t>sCTX36</t>
  </si>
  <si>
    <t>sCTX37</t>
  </si>
  <si>
    <t>sCTX38</t>
  </si>
  <si>
    <t>sCTX39</t>
  </si>
  <si>
    <t>Effect size: Standardized mean difference</t>
  </si>
  <si>
    <t>Effect size: Normalized mean difference</t>
  </si>
  <si>
    <t>Age (day)</t>
  </si>
  <si>
    <t>Dn</t>
  </si>
  <si>
    <t>% change</t>
  </si>
  <si>
    <t>mimic OI type</t>
  </si>
  <si>
    <t>Severity score</t>
  </si>
  <si>
    <t>Mr-Mc/Mc</t>
  </si>
  <si>
    <t>Dn*100</t>
  </si>
  <si>
    <t>III (-/-)</t>
  </si>
  <si>
    <t>Small effect</t>
  </si>
  <si>
    <t>oim/+</t>
  </si>
  <si>
    <t>III</t>
  </si>
  <si>
    <t>Large effect</t>
  </si>
  <si>
    <t>Jrt/+</t>
  </si>
  <si>
    <t>II-III</t>
  </si>
  <si>
    <t xml:space="preserve">III </t>
  </si>
  <si>
    <t>Bril</t>
  </si>
  <si>
    <t>IV (-/-)</t>
  </si>
  <si>
    <t>col1a2+/G610C</t>
  </si>
  <si>
    <t>Medium effect</t>
  </si>
  <si>
    <t>I=1</t>
  </si>
  <si>
    <t>SD(pooled)</t>
  </si>
  <si>
    <t>sqrt[(nr-1)(sdMr)^2 +(nc-1)(sdMc)^2]/nr+nc-2</t>
  </si>
  <si>
    <t>II = 4</t>
  </si>
  <si>
    <t>III=3</t>
  </si>
  <si>
    <t>IV =2</t>
  </si>
  <si>
    <t>Mouse strain</t>
  </si>
  <si>
    <t>Type of OI</t>
  </si>
  <si>
    <t>onset of OI</t>
  </si>
  <si>
    <t>Fracture (5)</t>
  </si>
  <si>
    <t>deformity (5)</t>
  </si>
  <si>
    <t>life span (5)</t>
  </si>
  <si>
    <t>histopatho</t>
  </si>
  <si>
    <t>bone mass (5)</t>
  </si>
  <si>
    <t>body size</t>
  </si>
  <si>
    <t>Movement abnormality</t>
  </si>
  <si>
    <t>Mutant gene</t>
  </si>
  <si>
    <t>Type</t>
  </si>
  <si>
    <t>Pheonotype (Forlino 2011)</t>
  </si>
  <si>
    <t>score</t>
  </si>
  <si>
    <t>Note</t>
  </si>
  <si>
    <t>Progressive deforming (severe by marom 2020)</t>
  </si>
  <si>
    <t>skeletal fractures+Teeth fragile</t>
  </si>
  <si>
    <t xml:space="preserve"> limb deformities, smaller femurs </t>
  </si>
  <si>
    <t>normal (Chipman et al., 1993)</t>
  </si>
  <si>
    <t>femurs :cortical thinning and fewer medullary trabeculae, Increased OC activity</t>
  </si>
  <si>
    <t>generalized osteopenia</t>
  </si>
  <si>
    <t>small body size.</t>
  </si>
  <si>
    <t xml:space="preserve"> recessive gene on chromosome 6, near the murine COL1A2 gene. </t>
  </si>
  <si>
    <t>Progressive deforming (mild by marom 2020)</t>
  </si>
  <si>
    <t>subtle skeletal fragility, normal teeth with ultra-structural abnormalities</t>
  </si>
  <si>
    <t xml:space="preserve">IV </t>
  </si>
  <si>
    <t>Mild type IV (Forlino 2011)</t>
  </si>
  <si>
    <t>no rib fractures, (Forlino, 2005)</t>
  </si>
  <si>
    <t>no flared thorax (Forlino, 2005)</t>
  </si>
  <si>
    <t>normal BMD (Forlino, 2005)</t>
  </si>
  <si>
    <t>Knock-in Col1a1 c.1546G&gt;T</t>
  </si>
  <si>
    <t>(I/IV)</t>
  </si>
  <si>
    <t>Mild to moderate (marom 2020)</t>
  </si>
  <si>
    <t>brittle bone (Kohler 2021)</t>
  </si>
  <si>
    <t>less bone area (Kohler 2021)</t>
  </si>
  <si>
    <t>higher TMD (Kohler 2021)</t>
  </si>
  <si>
    <t>smaller size with shorter TandF (Kohler 2021)</t>
  </si>
  <si>
    <t>Col1a2Glycine substitution – dominant</t>
  </si>
  <si>
    <t>Severe (marom 2020)</t>
  </si>
  <si>
    <t>weak, brittle, fracture‐prone bones  (chen 2016)</t>
  </si>
  <si>
    <t>Craniofacial dysmorphology in (Eimar, 2016)</t>
  </si>
  <si>
    <t>lower BMD (chen 2016), BV/TV and trabecularN</t>
  </si>
  <si>
    <t>smaller in size (chen 2016)</t>
  </si>
  <si>
    <t>Col1a1-Splice donor mutation causing exon9 skipping-dominant</t>
  </si>
  <si>
    <t>only papers with multiple ages</t>
  </si>
  <si>
    <t>SD difference</t>
  </si>
  <si>
    <t>SD diff WT</t>
  </si>
  <si>
    <t>SD diff OI</t>
  </si>
  <si>
    <t>%SD</t>
  </si>
  <si>
    <t>normalize to max within the paper</t>
  </si>
  <si>
    <t>Correlation between normalized age and effect size among different genotype</t>
  </si>
  <si>
    <t>SD IPD</t>
  </si>
  <si>
    <t>SD all patient</t>
  </si>
  <si>
    <t>equal to SD IPD</t>
  </si>
  <si>
    <t>PS</t>
  </si>
  <si>
    <t>OI</t>
  </si>
  <si>
    <t>PS interpretation of STD mean difference</t>
  </si>
  <si>
    <t>small effect</t>
  </si>
  <si>
    <t>medium effect</t>
  </si>
  <si>
    <t>large effect</t>
  </si>
  <si>
    <t>effect size: standard mean difference</t>
  </si>
  <si>
    <t>Age (Y) use for regression</t>
  </si>
  <si>
    <t>n of IPD = 2 instead of 1 to be able to compute SD pool</t>
  </si>
  <si>
    <t>Summary study characteristic</t>
  </si>
  <si>
    <t>1. Gender</t>
  </si>
  <si>
    <t>Male</t>
  </si>
  <si>
    <t>Female</t>
  </si>
  <si>
    <t>2.marker</t>
  </si>
  <si>
    <t>SNTX</t>
  </si>
  <si>
    <t>UNTX</t>
  </si>
  <si>
    <t>3.rage of age</t>
  </si>
  <si>
    <t>0-42</t>
  </si>
  <si>
    <t>4.Type OI</t>
  </si>
  <si>
    <t>not specify</t>
  </si>
  <si>
    <t>5. range of year</t>
  </si>
  <si>
    <t>2002-2019</t>
  </si>
  <si>
    <t>6. type of data</t>
  </si>
  <si>
    <t>IPD</t>
  </si>
  <si>
    <t>Aggregated</t>
  </si>
  <si>
    <t>Unidentified</t>
  </si>
  <si>
    <t>Патологія et al., 2015</t>
  </si>
  <si>
    <t>NR</t>
  </si>
  <si>
    <t>5-17 y</t>
  </si>
  <si>
    <t xml:space="preserve"> ng/ml</t>
  </si>
  <si>
    <t>sCTX β-CrossLaps</t>
  </si>
  <si>
    <t>pretreatment</t>
  </si>
  <si>
    <t>yes, ref control?</t>
  </si>
  <si>
    <t>uCTX</t>
  </si>
  <si>
    <t>&lt;4</t>
  </si>
  <si>
    <t>Russia</t>
  </si>
  <si>
    <t>(aasumed) Elisa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</si>
</sst>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11111"/>
      <name val="Calibri"/>
      <family val="2"/>
      <scheme val="minor"/>
    </font>
    <font>
      <sz val="12"/>
      <color theme="1"/>
      <name val="Times"/>
      <family val="1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3"/>
      <color theme="1"/>
      <name val="Times"/>
      <family val="1"/>
    </font>
  </fonts>
  <fills count="4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85FD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D4F8"/>
        <bgColor rgb="FF000000"/>
      </patternFill>
    </fill>
    <fill>
      <patternFill patternType="solid">
        <fgColor rgb="FFE2B0FF"/>
        <bgColor rgb="FF000000"/>
      </patternFill>
    </fill>
    <fill>
      <patternFill patternType="solid">
        <fgColor rgb="FFA66DFD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0">
    <xf numFmtId="0" fontId="0" fillId="0" borderId="0" xfId="0"/>
    <xf numFmtId="0" fontId="1" fillId="3" borderId="3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0" fillId="2" borderId="0" xfId="0" applyFill="1"/>
    <xf numFmtId="0" fontId="1" fillId="3" borderId="8" xfId="0" applyFont="1" applyFill="1" applyBorder="1" applyAlignment="1">
      <alignment horizontal="center" vertical="top"/>
    </xf>
    <xf numFmtId="0" fontId="1" fillId="3" borderId="10" xfId="0" applyFont="1" applyFill="1" applyBorder="1" applyAlignment="1">
      <alignment horizontal="center" vertical="top"/>
    </xf>
    <xf numFmtId="0" fontId="1" fillId="4" borderId="8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9" xfId="0" applyFont="1" applyBorder="1" applyAlignment="1">
      <alignment vertical="top"/>
    </xf>
    <xf numFmtId="0" fontId="2" fillId="0" borderId="13" xfId="0" applyFont="1" applyBorder="1" applyAlignment="1">
      <alignment vertical="top" wrapText="1"/>
    </xf>
    <xf numFmtId="0" fontId="2" fillId="5" borderId="8" xfId="0" applyFont="1" applyFill="1" applyBorder="1" applyAlignment="1">
      <alignment horizontal="center" vertical="top"/>
    </xf>
    <xf numFmtId="0" fontId="2" fillId="5" borderId="9" xfId="0" applyFont="1" applyFill="1" applyBorder="1" applyAlignment="1">
      <alignment horizontal="center" vertical="top"/>
    </xf>
    <xf numFmtId="0" fontId="2" fillId="5" borderId="10" xfId="0" applyFont="1" applyFill="1" applyBorder="1" applyAlignment="1">
      <alignment horizontal="center" vertical="top"/>
    </xf>
    <xf numFmtId="0" fontId="2" fillId="6" borderId="9" xfId="0" applyFont="1" applyFill="1" applyBorder="1" applyAlignment="1">
      <alignment horizontal="center" vertical="top"/>
    </xf>
    <xf numFmtId="0" fontId="2" fillId="6" borderId="8" xfId="0" applyFont="1" applyFill="1" applyBorder="1" applyAlignment="1">
      <alignment horizontal="center" vertical="top"/>
    </xf>
    <xf numFmtId="0" fontId="2" fillId="6" borderId="8" xfId="0" applyFont="1" applyFill="1" applyBorder="1" applyAlignment="1">
      <alignment horizontal="center" vertical="top" wrapText="1"/>
    </xf>
    <xf numFmtId="0" fontId="2" fillId="6" borderId="9" xfId="0" applyFont="1" applyFill="1" applyBorder="1" applyAlignment="1">
      <alignment horizontal="center" vertical="top" wrapText="1"/>
    </xf>
    <xf numFmtId="0" fontId="2" fillId="0" borderId="13" xfId="0" applyFont="1" applyBorder="1" applyAlignment="1">
      <alignment vertical="top"/>
    </xf>
    <xf numFmtId="0" fontId="2" fillId="0" borderId="9" xfId="0" applyFont="1" applyBorder="1" applyAlignment="1">
      <alignment vertical="top" wrapText="1"/>
    </xf>
    <xf numFmtId="0" fontId="2" fillId="6" borderId="10" xfId="0" applyFont="1" applyFill="1" applyBorder="1" applyAlignment="1">
      <alignment horizontal="center" vertical="top" wrapText="1"/>
    </xf>
    <xf numFmtId="0" fontId="2" fillId="5" borderId="9" xfId="0" applyFont="1" applyFill="1" applyBorder="1" applyAlignment="1">
      <alignment horizontal="center" vertical="top" wrapText="1"/>
    </xf>
    <xf numFmtId="0" fontId="2" fillId="5" borderId="8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2" fillId="5" borderId="9" xfId="0" applyFont="1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2" fillId="5" borderId="8" xfId="0" applyFont="1" applyFill="1" applyBorder="1" applyAlignment="1">
      <alignment vertical="top"/>
    </xf>
    <xf numFmtId="0" fontId="3" fillId="7" borderId="8" xfId="0" applyFont="1" applyFill="1" applyBorder="1" applyAlignment="1">
      <alignment horizontal="center" vertical="top" wrapText="1"/>
    </xf>
    <xf numFmtId="0" fontId="3" fillId="8" borderId="9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/>
    <xf numFmtId="0" fontId="2" fillId="0" borderId="9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11" borderId="9" xfId="0" applyFont="1" applyFill="1" applyBorder="1" applyAlignment="1">
      <alignment horizontal="center" vertical="top"/>
    </xf>
    <xf numFmtId="0" fontId="2" fillId="12" borderId="9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/>
    </xf>
    <xf numFmtId="0" fontId="4" fillId="0" borderId="0" xfId="0" applyFont="1" applyAlignment="1">
      <alignment horizontal="left"/>
    </xf>
    <xf numFmtId="0" fontId="0" fillId="6" borderId="0" xfId="0" applyFill="1"/>
    <xf numFmtId="0" fontId="0" fillId="13" borderId="9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0" fillId="0" borderId="9" xfId="0" applyBorder="1"/>
    <xf numFmtId="0" fontId="4" fillId="5" borderId="9" xfId="0" applyFont="1" applyFill="1" applyBorder="1"/>
    <xf numFmtId="0" fontId="0" fillId="5" borderId="9" xfId="0" applyFill="1" applyBorder="1"/>
    <xf numFmtId="0" fontId="0" fillId="12" borderId="0" xfId="0" applyFill="1" applyAlignment="1">
      <alignment horizontal="left"/>
    </xf>
    <xf numFmtId="0" fontId="3" fillId="0" borderId="9" xfId="0" applyFont="1" applyBorder="1" applyAlignment="1">
      <alignment vertical="top"/>
    </xf>
    <xf numFmtId="0" fontId="1" fillId="2" borderId="0" xfId="0" applyFont="1" applyFill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2" borderId="0" xfId="0" applyFont="1" applyFill="1"/>
    <xf numFmtId="0" fontId="2" fillId="6" borderId="0" xfId="0" applyFont="1" applyFill="1"/>
    <xf numFmtId="0" fontId="2" fillId="0" borderId="0" xfId="0" applyFont="1" applyAlignment="1">
      <alignment horizontal="center"/>
    </xf>
    <xf numFmtId="17" fontId="0" fillId="0" borderId="9" xfId="0" applyNumberFormat="1" applyBorder="1" applyAlignment="1">
      <alignment horizontal="left"/>
    </xf>
    <xf numFmtId="0" fontId="2" fillId="12" borderId="0" xfId="0" applyFont="1" applyFill="1"/>
    <xf numFmtId="0" fontId="4" fillId="0" borderId="9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4" fillId="0" borderId="9" xfId="0" applyFont="1" applyBorder="1" applyAlignment="1">
      <alignment horizontal="right"/>
    </xf>
    <xf numFmtId="0" fontId="0" fillId="13" borderId="0" xfId="0" applyFill="1" applyAlignment="1">
      <alignment horizontal="left"/>
    </xf>
    <xf numFmtId="0" fontId="0" fillId="14" borderId="9" xfId="0" applyFill="1" applyBorder="1" applyAlignment="1">
      <alignment horizontal="left"/>
    </xf>
    <xf numFmtId="1" fontId="0" fillId="13" borderId="9" xfId="0" applyNumberFormat="1" applyFill="1" applyBorder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 applyAlignment="1">
      <alignment horizontal="left"/>
    </xf>
    <xf numFmtId="0" fontId="0" fillId="0" borderId="22" xfId="0" applyBorder="1" applyAlignment="1">
      <alignment horizontal="left"/>
    </xf>
    <xf numFmtId="0" fontId="0" fillId="14" borderId="22" xfId="0" applyFill="1" applyBorder="1" applyAlignment="1">
      <alignment horizontal="left"/>
    </xf>
    <xf numFmtId="0" fontId="0" fillId="0" borderId="22" xfId="0" applyBorder="1"/>
    <xf numFmtId="0" fontId="0" fillId="0" borderId="13" xfId="0" applyBorder="1" applyAlignment="1">
      <alignment horizontal="left"/>
    </xf>
    <xf numFmtId="0" fontId="0" fillId="14" borderId="13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4" fillId="0" borderId="9" xfId="0" applyFont="1" applyBorder="1"/>
    <xf numFmtId="0" fontId="0" fillId="13" borderId="9" xfId="0" applyFill="1" applyBorder="1"/>
    <xf numFmtId="0" fontId="0" fillId="5" borderId="1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0" borderId="9" xfId="0" applyBorder="1" applyAlignment="1">
      <alignment horizontal="left" vertical="top"/>
    </xf>
    <xf numFmtId="0" fontId="0" fillId="0" borderId="9" xfId="0" applyBorder="1" applyAlignment="1">
      <alignment vertical="top"/>
    </xf>
    <xf numFmtId="0" fontId="0" fillId="2" borderId="9" xfId="0" applyFill="1" applyBorder="1"/>
    <xf numFmtId="0" fontId="0" fillId="2" borderId="13" xfId="0" applyFill="1" applyBorder="1"/>
    <xf numFmtId="0" fontId="0" fillId="15" borderId="13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left"/>
    </xf>
    <xf numFmtId="0" fontId="0" fillId="5" borderId="0" xfId="0" applyFill="1"/>
    <xf numFmtId="0" fontId="0" fillId="5" borderId="1" xfId="0" applyFill="1" applyBorder="1"/>
    <xf numFmtId="0" fontId="0" fillId="0" borderId="2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0" xfId="0" applyBorder="1"/>
    <xf numFmtId="0" fontId="0" fillId="15" borderId="20" xfId="0" applyFill="1" applyBorder="1" applyAlignment="1">
      <alignment horizontal="left"/>
    </xf>
    <xf numFmtId="0" fontId="0" fillId="15" borderId="0" xfId="0" applyFill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/>
    <xf numFmtId="0" fontId="0" fillId="15" borderId="18" xfId="0" applyFill="1" applyBorder="1" applyAlignment="1">
      <alignment horizontal="left"/>
    </xf>
    <xf numFmtId="0" fontId="0" fillId="20" borderId="20" xfId="0" applyFill="1" applyBorder="1" applyAlignment="1">
      <alignment horizontal="left"/>
    </xf>
    <xf numFmtId="0" fontId="0" fillId="20" borderId="18" xfId="0" applyFill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9" xfId="0" applyBorder="1"/>
    <xf numFmtId="0" fontId="0" fillId="20" borderId="19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18" borderId="20" xfId="0" applyFill="1" applyBorder="1"/>
    <xf numFmtId="0" fontId="0" fillId="18" borderId="18" xfId="0" applyFill="1" applyBorder="1"/>
    <xf numFmtId="16" fontId="0" fillId="0" borderId="18" xfId="0" applyNumberForma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/>
    <xf numFmtId="0" fontId="0" fillId="15" borderId="24" xfId="0" applyFill="1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7" xfId="0" applyBorder="1"/>
    <xf numFmtId="0" fontId="0" fillId="15" borderId="27" xfId="0" applyFill="1" applyBorder="1" applyAlignment="1">
      <alignment horizontal="left"/>
    </xf>
    <xf numFmtId="0" fontId="5" fillId="0" borderId="2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20" borderId="24" xfId="0" applyFill="1" applyBorder="1" applyAlignment="1">
      <alignment horizontal="left"/>
    </xf>
    <xf numFmtId="0" fontId="0" fillId="6" borderId="29" xfId="0" applyFill="1" applyBorder="1" applyAlignment="1">
      <alignment horizontal="left"/>
    </xf>
    <xf numFmtId="0" fontId="0" fillId="6" borderId="28" xfId="0" applyFill="1" applyBorder="1" applyAlignment="1">
      <alignment horizontal="left"/>
    </xf>
    <xf numFmtId="0" fontId="4" fillId="0" borderId="29" xfId="0" applyFont="1" applyBorder="1" applyAlignment="1">
      <alignment horizontal="left"/>
    </xf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0" fontId="4" fillId="0" borderId="23" xfId="0" applyFont="1" applyBorder="1" applyAlignment="1">
      <alignment horizontal="left"/>
    </xf>
    <xf numFmtId="0" fontId="0" fillId="18" borderId="24" xfId="0" applyFill="1" applyBorder="1"/>
    <xf numFmtId="0" fontId="4" fillId="0" borderId="24" xfId="0" applyFont="1" applyBorder="1" applyAlignment="1">
      <alignment horizontal="left"/>
    </xf>
    <xf numFmtId="0" fontId="0" fillId="0" borderId="24" xfId="0" applyBorder="1" applyAlignment="1">
      <alignment horizontal="right"/>
    </xf>
    <xf numFmtId="0" fontId="0" fillId="19" borderId="20" xfId="0" applyFill="1" applyBorder="1"/>
    <xf numFmtId="0" fontId="0" fillId="19" borderId="18" xfId="0" applyFill="1" applyBorder="1"/>
    <xf numFmtId="0" fontId="4" fillId="0" borderId="25" xfId="0" applyFont="1" applyBorder="1" applyAlignment="1">
      <alignment horizontal="left"/>
    </xf>
    <xf numFmtId="0" fontId="4" fillId="12" borderId="0" xfId="0" applyFont="1" applyFill="1"/>
    <xf numFmtId="0" fontId="0" fillId="12" borderId="18" xfId="0" applyFill="1" applyBorder="1" applyAlignment="1">
      <alignment horizontal="left"/>
    </xf>
    <xf numFmtId="0" fontId="0" fillId="12" borderId="29" xfId="0" applyFill="1" applyBorder="1" applyAlignment="1">
      <alignment horizontal="left"/>
    </xf>
    <xf numFmtId="0" fontId="0" fillId="20" borderId="9" xfId="0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12" borderId="8" xfId="0" applyFill="1" applyBorder="1" applyAlignment="1">
      <alignment horizontal="left"/>
    </xf>
    <xf numFmtId="0" fontId="4" fillId="12" borderId="24" xfId="0" applyFont="1" applyFill="1" applyBorder="1" applyAlignment="1">
      <alignment horizontal="left"/>
    </xf>
    <xf numFmtId="0" fontId="4" fillId="12" borderId="20" xfId="0" applyFont="1" applyFill="1" applyBorder="1" applyAlignment="1">
      <alignment horizontal="left"/>
    </xf>
    <xf numFmtId="0" fontId="4" fillId="12" borderId="18" xfId="0" applyFont="1" applyFill="1" applyBorder="1" applyAlignment="1">
      <alignment horizontal="left"/>
    </xf>
    <xf numFmtId="0" fontId="0" fillId="15" borderId="20" xfId="0" applyFill="1" applyBorder="1"/>
    <xf numFmtId="0" fontId="0" fillId="15" borderId="18" xfId="0" applyFill="1" applyBorder="1"/>
    <xf numFmtId="0" fontId="0" fillId="15" borderId="0" xfId="0" applyFill="1"/>
    <xf numFmtId="0" fontId="4" fillId="7" borderId="9" xfId="0" applyFont="1" applyFill="1" applyBorder="1"/>
    <xf numFmtId="0" fontId="4" fillId="23" borderId="9" xfId="0" applyFont="1" applyFill="1" applyBorder="1"/>
    <xf numFmtId="0" fontId="4" fillId="24" borderId="9" xfId="0" applyFont="1" applyFill="1" applyBorder="1"/>
    <xf numFmtId="0" fontId="4" fillId="21" borderId="9" xfId="0" applyFont="1" applyFill="1" applyBorder="1"/>
    <xf numFmtId="0" fontId="4" fillId="25" borderId="9" xfId="0" applyFont="1" applyFill="1" applyBorder="1"/>
    <xf numFmtId="0" fontId="4" fillId="7" borderId="9" xfId="0" applyFont="1" applyFill="1" applyBorder="1" applyAlignment="1">
      <alignment horizontal="right"/>
    </xf>
    <xf numFmtId="0" fontId="4" fillId="27" borderId="9" xfId="0" applyFont="1" applyFill="1" applyBorder="1"/>
    <xf numFmtId="0" fontId="4" fillId="28" borderId="9" xfId="0" applyFont="1" applyFill="1" applyBorder="1"/>
    <xf numFmtId="0" fontId="4" fillId="29" borderId="9" xfId="0" applyFont="1" applyFill="1" applyBorder="1"/>
    <xf numFmtId="0" fontId="4" fillId="31" borderId="1" xfId="0" applyFont="1" applyFill="1" applyBorder="1"/>
    <xf numFmtId="0" fontId="4" fillId="30" borderId="9" xfId="0" applyFont="1" applyFill="1" applyBorder="1"/>
    <xf numFmtId="0" fontId="4" fillId="31" borderId="11" xfId="0" applyFont="1" applyFill="1" applyBorder="1"/>
    <xf numFmtId="0" fontId="0" fillId="6" borderId="0" xfId="0" applyFill="1" applyAlignment="1">
      <alignment horizontal="left"/>
    </xf>
    <xf numFmtId="0" fontId="0" fillId="6" borderId="24" xfId="0" applyFill="1" applyBorder="1" applyAlignment="1">
      <alignment horizontal="left"/>
    </xf>
    <xf numFmtId="0" fontId="2" fillId="0" borderId="19" xfId="0" applyFont="1" applyBorder="1"/>
    <xf numFmtId="0" fontId="2" fillId="5" borderId="13" xfId="0" applyFont="1" applyFill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2" fillId="5" borderId="0" xfId="0" applyFont="1" applyFill="1"/>
    <xf numFmtId="0" fontId="0" fillId="9" borderId="0" xfId="0" applyFill="1" applyAlignment="1">
      <alignment horizontal="left"/>
    </xf>
    <xf numFmtId="0" fontId="0" fillId="9" borderId="0" xfId="0" applyFill="1"/>
    <xf numFmtId="0" fontId="0" fillId="9" borderId="9" xfId="0" applyFill="1" applyBorder="1" applyAlignment="1">
      <alignment horizontal="right"/>
    </xf>
    <xf numFmtId="0" fontId="0" fillId="9" borderId="9" xfId="0" applyFill="1" applyBorder="1"/>
    <xf numFmtId="0" fontId="4" fillId="9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0" fontId="4" fillId="33" borderId="0" xfId="0" applyFont="1" applyFill="1" applyAlignment="1">
      <alignment horizontal="left"/>
    </xf>
    <xf numFmtId="0" fontId="0" fillId="33" borderId="0" xfId="0" applyFill="1"/>
    <xf numFmtId="0" fontId="0" fillId="33" borderId="9" xfId="0" applyFill="1" applyBorder="1" applyAlignment="1">
      <alignment horizontal="right"/>
    </xf>
    <xf numFmtId="0" fontId="0" fillId="33" borderId="9" xfId="0" applyFill="1" applyBorder="1"/>
    <xf numFmtId="0" fontId="0" fillId="9" borderId="10" xfId="0" applyFill="1" applyBorder="1" applyAlignment="1">
      <alignment horizontal="left"/>
    </xf>
    <xf numFmtId="0" fontId="0" fillId="9" borderId="30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9" borderId="20" xfId="0" applyFill="1" applyBorder="1" applyAlignment="1">
      <alignment horizontal="left"/>
    </xf>
    <xf numFmtId="0" fontId="0" fillId="18" borderId="9" xfId="0" applyFill="1" applyBorder="1"/>
    <xf numFmtId="0" fontId="0" fillId="9" borderId="9" xfId="0" applyFill="1" applyBorder="1" applyAlignment="1">
      <alignment horizontal="left"/>
    </xf>
    <xf numFmtId="0" fontId="0" fillId="6" borderId="9" xfId="0" applyFill="1" applyBorder="1"/>
    <xf numFmtId="0" fontId="0" fillId="19" borderId="9" xfId="0" applyFill="1" applyBorder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19" borderId="11" xfId="0" applyFill="1" applyBorder="1"/>
    <xf numFmtId="0" fontId="0" fillId="9" borderId="11" xfId="0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12" borderId="18" xfId="0" applyFont="1" applyFill="1" applyBorder="1"/>
    <xf numFmtId="16" fontId="0" fillId="0" borderId="0" xfId="0" applyNumberFormat="1" applyAlignment="1">
      <alignment horizontal="left"/>
    </xf>
    <xf numFmtId="0" fontId="0" fillId="12" borderId="20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6" borderId="20" xfId="0" applyFill="1" applyBorder="1" applyAlignment="1">
      <alignment horizontal="left"/>
    </xf>
    <xf numFmtId="0" fontId="8" fillId="6" borderId="24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12" borderId="0" xfId="0" applyFont="1" applyFill="1"/>
    <xf numFmtId="0" fontId="0" fillId="11" borderId="0" xfId="0" applyFill="1"/>
    <xf numFmtId="0" fontId="0" fillId="5" borderId="1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4" fillId="5" borderId="9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0" fillId="0" borderId="0" xfId="0" applyFill="1"/>
    <xf numFmtId="0" fontId="0" fillId="0" borderId="25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4" fillId="0" borderId="29" xfId="0" applyFont="1" applyFill="1" applyBorder="1" applyAlignment="1">
      <alignment horizontal="left"/>
    </xf>
    <xf numFmtId="0" fontId="4" fillId="0" borderId="23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34" borderId="23" xfId="0" applyFill="1" applyBorder="1" applyAlignment="1">
      <alignment horizontal="left"/>
    </xf>
    <xf numFmtId="0" fontId="0" fillId="34" borderId="25" xfId="0" applyFill="1" applyBorder="1" applyAlignment="1">
      <alignment horizontal="left"/>
    </xf>
    <xf numFmtId="0" fontId="0" fillId="34" borderId="28" xfId="0" applyFill="1" applyBorder="1" applyAlignment="1">
      <alignment horizontal="left"/>
    </xf>
    <xf numFmtId="0" fontId="0" fillId="34" borderId="29" xfId="0" applyFill="1" applyBorder="1" applyAlignment="1">
      <alignment horizontal="left"/>
    </xf>
    <xf numFmtId="0" fontId="0" fillId="0" borderId="25" xfId="0" applyBorder="1"/>
    <xf numFmtId="0" fontId="0" fillId="0" borderId="34" xfId="0" applyBorder="1"/>
    <xf numFmtId="0" fontId="0" fillId="36" borderId="29" xfId="0" applyFill="1" applyBorder="1" applyAlignment="1">
      <alignment horizontal="left"/>
    </xf>
    <xf numFmtId="0" fontId="0" fillId="36" borderId="26" xfId="0" applyFill="1" applyBorder="1" applyAlignment="1">
      <alignment horizontal="left"/>
    </xf>
    <xf numFmtId="0" fontId="0" fillId="36" borderId="23" xfId="0" applyFill="1" applyBorder="1" applyAlignment="1">
      <alignment horizontal="left"/>
    </xf>
    <xf numFmtId="0" fontId="0" fillId="36" borderId="28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35" borderId="31" xfId="0" applyFill="1" applyBorder="1"/>
    <xf numFmtId="0" fontId="0" fillId="35" borderId="32" xfId="0" applyFill="1" applyBorder="1"/>
    <xf numFmtId="0" fontId="0" fillId="35" borderId="33" xfId="0" applyFill="1" applyBorder="1"/>
    <xf numFmtId="0" fontId="0" fillId="15" borderId="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5" fillId="0" borderId="9" xfId="0" applyFont="1" applyFill="1" applyBorder="1" applyAlignment="1">
      <alignment horizontal="left"/>
    </xf>
    <xf numFmtId="0" fontId="4" fillId="0" borderId="9" xfId="0" applyFont="1" applyFill="1" applyBorder="1"/>
    <xf numFmtId="0" fontId="4" fillId="37" borderId="9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16" fontId="0" fillId="0" borderId="9" xfId="0" applyNumberFormat="1" applyFill="1" applyBorder="1" applyAlignment="1">
      <alignment horizontal="left"/>
    </xf>
    <xf numFmtId="0" fontId="0" fillId="5" borderId="13" xfId="0" applyFill="1" applyBorder="1"/>
    <xf numFmtId="0" fontId="0" fillId="0" borderId="13" xfId="0" applyFill="1" applyBorder="1" applyAlignment="1">
      <alignment horizontal="left"/>
    </xf>
    <xf numFmtId="0" fontId="0" fillId="0" borderId="13" xfId="0" applyFill="1" applyBorder="1"/>
    <xf numFmtId="0" fontId="4" fillId="0" borderId="13" xfId="0" applyFont="1" applyFill="1" applyBorder="1"/>
    <xf numFmtId="16" fontId="0" fillId="0" borderId="13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5" fillId="0" borderId="10" xfId="0" applyFont="1" applyFill="1" applyBorder="1" applyAlignment="1">
      <alignment horizontal="left"/>
    </xf>
    <xf numFmtId="0" fontId="8" fillId="0" borderId="10" xfId="0" applyFont="1" applyFill="1" applyBorder="1" applyAlignment="1">
      <alignment horizontal="left"/>
    </xf>
    <xf numFmtId="0" fontId="0" fillId="32" borderId="31" xfId="0" applyFill="1" applyBorder="1"/>
    <xf numFmtId="0" fontId="0" fillId="32" borderId="32" xfId="0" applyFill="1" applyBorder="1"/>
    <xf numFmtId="0" fontId="0" fillId="32" borderId="33" xfId="0" applyFill="1" applyBorder="1"/>
    <xf numFmtId="0" fontId="0" fillId="0" borderId="8" xfId="0" applyBorder="1"/>
    <xf numFmtId="0" fontId="0" fillId="0" borderId="10" xfId="0" applyBorder="1"/>
    <xf numFmtId="0" fontId="0" fillId="38" borderId="9" xfId="0" applyFill="1" applyBorder="1" applyAlignment="1">
      <alignment horizontal="left"/>
    </xf>
    <xf numFmtId="0" fontId="0" fillId="39" borderId="9" xfId="0" applyFill="1" applyBorder="1" applyAlignment="1">
      <alignment horizontal="left"/>
    </xf>
    <xf numFmtId="0" fontId="4" fillId="27" borderId="10" xfId="0" applyFont="1" applyFill="1" applyBorder="1"/>
    <xf numFmtId="0" fontId="4" fillId="23" borderId="8" xfId="0" applyFont="1" applyFill="1" applyBorder="1"/>
    <xf numFmtId="0" fontId="0" fillId="0" borderId="26" xfId="0" applyBorder="1"/>
    <xf numFmtId="0" fontId="0" fillId="12" borderId="25" xfId="0" applyFill="1" applyBorder="1"/>
    <xf numFmtId="0" fontId="0" fillId="12" borderId="9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2" borderId="36" xfId="0" applyFill="1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9" xfId="0" applyBorder="1" applyAlignment="1">
      <alignment horizontal="center"/>
    </xf>
    <xf numFmtId="0" fontId="2" fillId="11" borderId="0" xfId="0" applyFont="1" applyFill="1" applyBorder="1" applyAlignment="1">
      <alignment horizontal="center" vertical="top"/>
    </xf>
    <xf numFmtId="0" fontId="2" fillId="12" borderId="9" xfId="0" applyFont="1" applyFill="1" applyBorder="1"/>
    <xf numFmtId="0" fontId="2" fillId="0" borderId="0" xfId="0" applyFont="1" applyBorder="1" applyAlignment="1">
      <alignment vertical="top"/>
    </xf>
    <xf numFmtId="0" fontId="0" fillId="0" borderId="9" xfId="0" applyBorder="1" applyAlignment="1">
      <alignment wrapText="1"/>
    </xf>
    <xf numFmtId="0" fontId="0" fillId="0" borderId="9" xfId="0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1" fillId="9" borderId="0" xfId="0" applyFont="1" applyFill="1" applyBorder="1" applyAlignment="1">
      <alignment horizontal="right" vertical="top"/>
    </xf>
    <xf numFmtId="0" fontId="0" fillId="0" borderId="19" xfId="0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1" fillId="10" borderId="0" xfId="0" applyFont="1" applyFill="1" applyBorder="1" applyAlignment="1">
      <alignment horizontal="center" vertical="top"/>
    </xf>
    <xf numFmtId="0" fontId="2" fillId="6" borderId="14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vertical="top"/>
    </xf>
    <xf numFmtId="0" fontId="2" fillId="5" borderId="16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15" xfId="0" applyFont="1" applyFill="1" applyBorder="1" applyAlignment="1">
      <alignment vertical="top"/>
    </xf>
    <xf numFmtId="0" fontId="0" fillId="13" borderId="0" xfId="0" applyFill="1"/>
    <xf numFmtId="0" fontId="0" fillId="5" borderId="9" xfId="0" applyFill="1" applyBorder="1" applyAlignment="1">
      <alignment horizontal="left"/>
    </xf>
    <xf numFmtId="0" fontId="0" fillId="12" borderId="0" xfId="0" applyFill="1" applyBorder="1" applyAlignment="1">
      <alignment horizontal="center"/>
    </xf>
    <xf numFmtId="0" fontId="2" fillId="0" borderId="9" xfId="0" applyFont="1" applyFill="1" applyBorder="1" applyAlignment="1">
      <alignment horizontal="center" vertical="top"/>
    </xf>
    <xf numFmtId="0" fontId="2" fillId="0" borderId="9" xfId="0" applyFont="1" applyFill="1" applyBorder="1" applyAlignment="1">
      <alignment vertical="top"/>
    </xf>
    <xf numFmtId="0" fontId="10" fillId="0" borderId="9" xfId="0" applyFont="1" applyFill="1" applyBorder="1"/>
    <xf numFmtId="17" fontId="0" fillId="0" borderId="9" xfId="0" applyNumberFormat="1" applyBorder="1"/>
    <xf numFmtId="0" fontId="11" fillId="0" borderId="0" xfId="0" applyFont="1"/>
    <xf numFmtId="0" fontId="0" fillId="6" borderId="0" xfId="0" applyFill="1" applyBorder="1" applyAlignment="1">
      <alignment horizontal="left"/>
    </xf>
    <xf numFmtId="0" fontId="4" fillId="0" borderId="9" xfId="0" applyFont="1" applyBorder="1" applyAlignment="1">
      <alignment horizontal="right" vertical="center"/>
    </xf>
    <xf numFmtId="0" fontId="4" fillId="0" borderId="1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5" borderId="9" xfId="0" applyFill="1" applyBorder="1" applyAlignment="1"/>
    <xf numFmtId="0" fontId="0" fillId="5" borderId="9" xfId="0" applyFill="1" applyBorder="1" applyAlignment="1">
      <alignment vertical="center"/>
    </xf>
    <xf numFmtId="0" fontId="4" fillId="5" borderId="9" xfId="0" applyFont="1" applyFill="1" applyBorder="1" applyAlignment="1"/>
    <xf numFmtId="0" fontId="0" fillId="5" borderId="1" xfId="0" applyFill="1" applyBorder="1" applyAlignment="1"/>
    <xf numFmtId="0" fontId="0" fillId="5" borderId="11" xfId="0" applyFill="1" applyBorder="1" applyAlignment="1"/>
    <xf numFmtId="0" fontId="0" fillId="5" borderId="13" xfId="0" applyFill="1" applyBorder="1" applyAlignment="1"/>
    <xf numFmtId="0" fontId="0" fillId="5" borderId="9" xfId="0" applyFill="1" applyBorder="1" applyAlignment="1">
      <alignment horizontal="left"/>
    </xf>
    <xf numFmtId="0" fontId="0" fillId="5" borderId="9" xfId="0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0" borderId="9" xfId="0" applyBorder="1" applyAlignment="1"/>
    <xf numFmtId="0" fontId="0" fillId="5" borderId="1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4" fillId="23" borderId="13" xfId="0" applyFont="1" applyFill="1" applyBorder="1" applyAlignment="1">
      <alignment horizontal="center"/>
    </xf>
    <xf numFmtId="0" fontId="4" fillId="23" borderId="19" xfId="0" applyFont="1" applyFill="1" applyBorder="1" applyAlignment="1">
      <alignment horizontal="center"/>
    </xf>
    <xf numFmtId="0" fontId="4" fillId="23" borderId="17" xfId="0" applyFont="1" applyFill="1" applyBorder="1" applyAlignment="1">
      <alignment horizontal="center"/>
    </xf>
    <xf numFmtId="0" fontId="4" fillId="24" borderId="13" xfId="0" applyFont="1" applyFill="1" applyBorder="1" applyAlignment="1">
      <alignment horizontal="center"/>
    </xf>
    <xf numFmtId="0" fontId="4" fillId="24" borderId="17" xfId="0" applyFont="1" applyFill="1" applyBorder="1" applyAlignment="1">
      <alignment horizontal="center"/>
    </xf>
    <xf numFmtId="0" fontId="4" fillId="21" borderId="13" xfId="0" applyFont="1" applyFill="1" applyBorder="1" applyAlignment="1">
      <alignment horizontal="center"/>
    </xf>
    <xf numFmtId="0" fontId="4" fillId="21" borderId="19" xfId="0" applyFont="1" applyFill="1" applyBorder="1" applyAlignment="1">
      <alignment horizontal="center"/>
    </xf>
    <xf numFmtId="0" fontId="4" fillId="21" borderId="17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2" borderId="3" xfId="0" applyFill="1" applyBorder="1" applyAlignment="1">
      <alignment horizontal="center"/>
    </xf>
    <xf numFmtId="0" fontId="0" fillId="32" borderId="4" xfId="0" applyFill="1" applyBorder="1" applyAlignment="1">
      <alignment horizontal="center"/>
    </xf>
    <xf numFmtId="0" fontId="0" fillId="32" borderId="5" xfId="0" applyFill="1" applyBorder="1" applyAlignment="1">
      <alignment horizontal="center"/>
    </xf>
    <xf numFmtId="0" fontId="4" fillId="23" borderId="35" xfId="0" applyFont="1" applyFill="1" applyBorder="1" applyAlignment="1">
      <alignment horizontal="center"/>
    </xf>
    <xf numFmtId="0" fontId="4" fillId="22" borderId="18" xfId="0" applyFont="1" applyFill="1" applyBorder="1" applyAlignment="1">
      <alignment horizontal="center"/>
    </xf>
    <xf numFmtId="0" fontId="4" fillId="26" borderId="18" xfId="0" applyFont="1" applyFill="1" applyBorder="1" applyAlignment="1">
      <alignment horizontal="center"/>
    </xf>
    <xf numFmtId="0" fontId="4" fillId="30" borderId="13" xfId="0" applyFont="1" applyFill="1" applyBorder="1" applyAlignment="1">
      <alignment horizontal="center"/>
    </xf>
    <xf numFmtId="0" fontId="4" fillId="30" borderId="19" xfId="0" applyFont="1" applyFill="1" applyBorder="1" applyAlignment="1">
      <alignment horizontal="center"/>
    </xf>
    <xf numFmtId="0" fontId="4" fillId="30" borderId="17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0" fillId="20" borderId="0" xfId="0" applyFill="1" applyBorder="1" applyAlignment="1">
      <alignment horizontal="left"/>
    </xf>
    <xf numFmtId="0" fontId="4" fillId="12" borderId="0" xfId="0" applyFont="1" applyFill="1" applyBorder="1"/>
    <xf numFmtId="0" fontId="0" fillId="20" borderId="27" xfId="0" applyFill="1" applyBorder="1" applyAlignment="1">
      <alignment horizontal="left"/>
    </xf>
    <xf numFmtId="0" fontId="0" fillId="6" borderId="25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40" borderId="0" xfId="0" applyFill="1" applyBorder="1" applyAlignment="1">
      <alignment horizontal="center"/>
    </xf>
    <xf numFmtId="17" fontId="0" fillId="0" borderId="9" xfId="0" applyNumberFormat="1" applyFill="1" applyBorder="1"/>
    <xf numFmtId="0" fontId="0" fillId="0" borderId="9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vertical="top"/>
    </xf>
    <xf numFmtId="0" fontId="0" fillId="40" borderId="25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Sex of the subject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85A-ED4B-9876-B8864CFBD1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85A-ED4B-9876-B8864CFBD1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85A-ED4B-9876-B8864CFBD1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'Human markers effect sizes'!$Y$41:$Y$43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Unidentified</c:v>
                </c:pt>
              </c:strCache>
            </c:strRef>
          </c:cat>
          <c:val>
            <c:numRef>
              <c:f>'Human markers effect sizes'!$Z$41:$Z$43</c:f>
              <c:numCache>
                <c:formatCode>General</c:formatCode>
                <c:ptCount val="3"/>
                <c:pt idx="0">
                  <c:v>7</c:v>
                </c:pt>
                <c:pt idx="1">
                  <c:v>9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3-BA47-AD2C-CF9B04384C2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 markers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DC5-A84B-8CA5-6D56436A20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DC5-A84B-8CA5-6D56436A20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DC5-A84B-8CA5-6D56436A20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DC5-A84B-8CA5-6D56436A20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'Human markers effect sizes'!$Y$44:$Y$47</c:f>
              <c:strCache>
                <c:ptCount val="4"/>
                <c:pt idx="0">
                  <c:v>sCTX</c:v>
                </c:pt>
                <c:pt idx="1">
                  <c:v>SNTX</c:v>
                </c:pt>
                <c:pt idx="2">
                  <c:v>uDPD</c:v>
                </c:pt>
                <c:pt idx="3">
                  <c:v>UNTX</c:v>
                </c:pt>
              </c:strCache>
            </c:strRef>
          </c:cat>
          <c:val>
            <c:numRef>
              <c:f>'Human markers effect sizes'!$Z$44:$Z$47</c:f>
              <c:numCache>
                <c:formatCode>General</c:formatCode>
                <c:ptCount val="4"/>
                <c:pt idx="0">
                  <c:v>3</c:v>
                </c:pt>
                <c:pt idx="1">
                  <c:v>15</c:v>
                </c:pt>
                <c:pt idx="2">
                  <c:v>12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7E46-A346-76FEF03237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238-5D4D-AD87-D2077B1FAC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238-5D4D-AD87-D2077B1FAC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238-5D4D-AD87-D2077B1FAC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3238-5D4D-AD87-D2077B1FAC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'Human markers effect sizes'!$Y$49:$Y$52</c:f>
              <c:strCache>
                <c:ptCount val="4"/>
                <c:pt idx="0">
                  <c:v>I</c:v>
                </c:pt>
                <c:pt idx="1">
                  <c:v>IV</c:v>
                </c:pt>
                <c:pt idx="2">
                  <c:v>I &amp; IV</c:v>
                </c:pt>
                <c:pt idx="3">
                  <c:v>not specify</c:v>
                </c:pt>
              </c:strCache>
            </c:strRef>
          </c:cat>
          <c:val>
            <c:numRef>
              <c:f>'Human markers effect sizes'!$Z$49:$Z$52</c:f>
              <c:numCache>
                <c:formatCode>General</c:formatCode>
                <c:ptCount val="4"/>
                <c:pt idx="0">
                  <c:v>16</c:v>
                </c:pt>
                <c:pt idx="1">
                  <c:v>3</c:v>
                </c:pt>
                <c:pt idx="2">
                  <c:v>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6-EB47-BE98-16E73F5D20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097-2E46-B2B4-A655BD8C43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097-2E46-B2B4-A655BD8C43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'Human markers effect sizes'!$Y$54:$Y$55</c:f>
              <c:strCache>
                <c:ptCount val="2"/>
                <c:pt idx="0">
                  <c:v>Aggregated</c:v>
                </c:pt>
                <c:pt idx="1">
                  <c:v>IPD</c:v>
                </c:pt>
              </c:strCache>
            </c:strRef>
          </c:cat>
          <c:val>
            <c:numRef>
              <c:f>'Human markers effect sizes'!$Z$54:$Z$55</c:f>
              <c:numCache>
                <c:formatCode>General</c:formatCode>
                <c:ptCount val="2"/>
                <c:pt idx="0">
                  <c:v>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784B-9F39-0BBFCD081DD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age!$J$25:$J$42</c:f>
              <c:numCache>
                <c:formatCode>General</c:formatCode>
                <c:ptCount val="18"/>
                <c:pt idx="0">
                  <c:v>30</c:v>
                </c:pt>
                <c:pt idx="1">
                  <c:v>90</c:v>
                </c:pt>
                <c:pt idx="2">
                  <c:v>150</c:v>
                </c:pt>
                <c:pt idx="4">
                  <c:v>30</c:v>
                </c:pt>
                <c:pt idx="5">
                  <c:v>90</c:v>
                </c:pt>
                <c:pt idx="6">
                  <c:v>150</c:v>
                </c:pt>
                <c:pt idx="8">
                  <c:v>42</c:v>
                </c:pt>
                <c:pt idx="9">
                  <c:v>90</c:v>
                </c:pt>
                <c:pt idx="11">
                  <c:v>28</c:v>
                </c:pt>
                <c:pt idx="12">
                  <c:v>56</c:v>
                </c:pt>
                <c:pt idx="13">
                  <c:v>98</c:v>
                </c:pt>
                <c:pt idx="15">
                  <c:v>28</c:v>
                </c:pt>
                <c:pt idx="16">
                  <c:v>56</c:v>
                </c:pt>
                <c:pt idx="17">
                  <c:v>98</c:v>
                </c:pt>
              </c:numCache>
            </c:numRef>
          </c:xVal>
          <c:yVal>
            <c:numRef>
              <c:f>age!$N$25:$N$42</c:f>
              <c:numCache>
                <c:formatCode>General</c:formatCode>
                <c:ptCount val="18"/>
                <c:pt idx="0">
                  <c:v>1</c:v>
                </c:pt>
                <c:pt idx="1">
                  <c:v>0.47272727272727272</c:v>
                </c:pt>
                <c:pt idx="2">
                  <c:v>0.41239669421487607</c:v>
                </c:pt>
                <c:pt idx="4">
                  <c:v>1</c:v>
                </c:pt>
                <c:pt idx="5">
                  <c:v>0.48880931065353628</c:v>
                </c:pt>
                <c:pt idx="6">
                  <c:v>0.49149507609668758</c:v>
                </c:pt>
                <c:pt idx="8">
                  <c:v>1</c:v>
                </c:pt>
                <c:pt idx="9">
                  <c:v>0.79239079379990618</c:v>
                </c:pt>
                <c:pt idx="11">
                  <c:v>1</c:v>
                </c:pt>
                <c:pt idx="12">
                  <c:v>0.44885799404170806</c:v>
                </c:pt>
                <c:pt idx="13">
                  <c:v>0.23450134770889491</c:v>
                </c:pt>
                <c:pt idx="15">
                  <c:v>1</c:v>
                </c:pt>
                <c:pt idx="16">
                  <c:v>0.13826761473820298</c:v>
                </c:pt>
                <c:pt idx="17">
                  <c:v>0.12404654169360053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3-4EFA-A486-A6D5E7E34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72511"/>
        <c:axId val="58172927"/>
      </c:scatterChart>
      <c:valAx>
        <c:axId val="581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2927"/>
        <c:crosses val="autoZero"/>
        <c:crossBetween val="midCat"/>
      </c:valAx>
      <c:valAx>
        <c:axId val="581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4F52D0-C594-B745-B860-8DE623CF9D6D}"/>
            </a:ext>
          </a:extLst>
        </xdr:cNvPr>
        <xdr:cNvSpPr txBox="1"/>
      </xdr:nvSpPr>
      <xdr:spPr>
        <a:xfrm>
          <a:off x="45495633" y="4191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608B0-FB93-344C-A6C5-1BA3B5392F07}"/>
            </a:ext>
          </a:extLst>
        </xdr:cNvPr>
        <xdr:cNvSpPr txBox="1"/>
      </xdr:nvSpPr>
      <xdr:spPr>
        <a:xfrm>
          <a:off x="23850600" y="2260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1312333</xdr:colOff>
      <xdr:row>38</xdr:row>
      <xdr:rowOff>186266</xdr:rowOff>
    </xdr:from>
    <xdr:to>
      <xdr:col>35</xdr:col>
      <xdr:colOff>50800</xdr:colOff>
      <xdr:row>55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35B24-2FD1-3D4A-9FB7-BBF030A9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1159933</xdr:colOff>
      <xdr:row>56</xdr:row>
      <xdr:rowOff>84666</xdr:rowOff>
    </xdr:from>
    <xdr:to>
      <xdr:col>36</xdr:col>
      <xdr:colOff>101969</xdr:colOff>
      <xdr:row>74</xdr:row>
      <xdr:rowOff>27572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6F370-3900-A741-9CC2-49AD95DD5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1303867</xdr:colOff>
      <xdr:row>56</xdr:row>
      <xdr:rowOff>101599</xdr:rowOff>
    </xdr:from>
    <xdr:to>
      <xdr:col>27</xdr:col>
      <xdr:colOff>1037344</xdr:colOff>
      <xdr:row>74</xdr:row>
      <xdr:rowOff>186268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C824C4-144C-C744-AC00-3B757C982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1126066</xdr:colOff>
      <xdr:row>77</xdr:row>
      <xdr:rowOff>84667</xdr:rowOff>
    </xdr:from>
    <xdr:to>
      <xdr:col>34</xdr:col>
      <xdr:colOff>592666</xdr:colOff>
      <xdr:row>95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264A2D-E4D2-184C-A371-22B5099DD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211455</xdr:colOff>
      <xdr:row>25</xdr:row>
      <xdr:rowOff>47625</xdr:rowOff>
    </xdr:from>
    <xdr:to>
      <xdr:col>22</xdr:col>
      <xdr:colOff>89535</xdr:colOff>
      <xdr:row>39</xdr:row>
      <xdr:rowOff>17145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7C28B5FE-AB85-46E5-B5B3-1AAC59EC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cgill-my.sharepoint.com/Users/sirionaksornthong/Downloads/Default%20Datase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 Dataset"/>
    </sheetNames>
    <sheetDataSet>
      <sheetData sheetId="0">
        <row r="2">
          <cell r="B2">
            <v>37.79</v>
          </cell>
        </row>
        <row r="4">
          <cell r="B4">
            <v>27.03</v>
          </cell>
        </row>
        <row r="6">
          <cell r="B6">
            <v>25.34</v>
          </cell>
        </row>
        <row r="8">
          <cell r="B8">
            <v>21.18</v>
          </cell>
        </row>
        <row r="10">
          <cell r="B10">
            <v>13.41</v>
          </cell>
        </row>
        <row r="12">
          <cell r="B12">
            <v>13.44</v>
          </cell>
        </row>
        <row r="17">
          <cell r="B17">
            <v>9.41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AF69-3600-7D41-8CB7-EAF04C2ED225}">
  <dimension ref="A1:Q64"/>
  <sheetViews>
    <sheetView topLeftCell="E1" zoomScale="60" workbookViewId="0">
      <selection activeCell="E13" sqref="E13"/>
    </sheetView>
  </sheetViews>
  <sheetFormatPr baseColWidth="10" defaultColWidth="11" defaultRowHeight="16" x14ac:dyDescent="0.2"/>
  <cols>
    <col min="1" max="1" width="10.83203125" style="34"/>
    <col min="2" max="2" width="23.1640625" customWidth="1"/>
    <col min="3" max="3" width="39.6640625" customWidth="1"/>
    <col min="4" max="4" width="15.1640625" style="35" customWidth="1"/>
    <col min="5" max="5" width="142" customWidth="1"/>
    <col min="6" max="6" width="26.1640625" style="35" customWidth="1"/>
    <col min="7" max="7" width="64.1640625" style="37" customWidth="1"/>
    <col min="8" max="10" width="39.1640625" style="37" customWidth="1"/>
    <col min="11" max="11" width="14.6640625" style="37" customWidth="1"/>
    <col min="12" max="12" width="10.33203125" style="37" customWidth="1"/>
    <col min="13" max="13" width="18.1640625" style="37" customWidth="1"/>
    <col min="14" max="14" width="21" style="37" customWidth="1"/>
  </cols>
  <sheetData>
    <row r="1" spans="1:17" s="5" customFormat="1" ht="21" customHeight="1" x14ac:dyDescent="0.25">
      <c r="A1" s="311" t="s">
        <v>0</v>
      </c>
      <c r="B1" s="311" t="s">
        <v>1</v>
      </c>
      <c r="C1" s="311" t="s">
        <v>2</v>
      </c>
      <c r="D1" s="311" t="s">
        <v>3</v>
      </c>
      <c r="E1" s="311" t="s">
        <v>4</v>
      </c>
      <c r="F1" s="311" t="s">
        <v>5</v>
      </c>
      <c r="G1" s="311" t="s">
        <v>6</v>
      </c>
      <c r="H1" s="314" t="s">
        <v>7</v>
      </c>
      <c r="I1" s="53"/>
      <c r="J1" s="53"/>
      <c r="K1" s="1" t="s">
        <v>8</v>
      </c>
      <c r="L1" s="2"/>
      <c r="M1" s="3" t="s">
        <v>9</v>
      </c>
      <c r="N1" s="4"/>
      <c r="O1" s="57"/>
    </row>
    <row r="2" spans="1:17" s="5" customFormat="1" ht="21" customHeight="1" x14ac:dyDescent="0.25">
      <c r="A2" s="312"/>
      <c r="B2" s="312"/>
      <c r="C2" s="312"/>
      <c r="D2" s="312"/>
      <c r="E2" s="312"/>
      <c r="F2" s="312"/>
      <c r="G2" s="312"/>
      <c r="H2" s="315"/>
      <c r="I2" s="53" t="s">
        <v>10</v>
      </c>
      <c r="J2" s="53" t="s">
        <v>11</v>
      </c>
      <c r="K2" s="6" t="s">
        <v>12</v>
      </c>
      <c r="L2" s="7" t="s">
        <v>13</v>
      </c>
      <c r="M2" s="8" t="s">
        <v>14</v>
      </c>
      <c r="N2" s="9" t="s">
        <v>15</v>
      </c>
      <c r="O2" s="57"/>
    </row>
    <row r="3" spans="1:17" s="5" customFormat="1" ht="21" customHeight="1" x14ac:dyDescent="0.25">
      <c r="A3" s="313"/>
      <c r="B3" s="313"/>
      <c r="C3" s="313"/>
      <c r="D3" s="313"/>
      <c r="E3" s="313"/>
      <c r="F3" s="313"/>
      <c r="G3" s="313"/>
      <c r="H3" s="316"/>
      <c r="I3" s="54"/>
      <c r="J3" s="54"/>
      <c r="K3" s="6" t="s">
        <v>16</v>
      </c>
      <c r="L3" s="7"/>
      <c r="M3" s="8"/>
      <c r="N3" s="9"/>
      <c r="O3" s="57"/>
    </row>
    <row r="4" spans="1:17" ht="28" customHeight="1" x14ac:dyDescent="0.25">
      <c r="A4" s="39">
        <v>11</v>
      </c>
      <c r="B4" s="11" t="s">
        <v>24</v>
      </c>
      <c r="C4" s="11" t="s">
        <v>25</v>
      </c>
      <c r="D4" s="10">
        <v>2002</v>
      </c>
      <c r="E4" s="11" t="s">
        <v>26</v>
      </c>
      <c r="F4" s="10" t="s">
        <v>27</v>
      </c>
      <c r="G4" s="11" t="s">
        <v>28</v>
      </c>
      <c r="H4" s="20" t="s">
        <v>29</v>
      </c>
      <c r="I4" s="56"/>
      <c r="J4" s="56"/>
      <c r="K4" s="13"/>
      <c r="L4" s="15"/>
      <c r="M4" s="17" t="s">
        <v>30</v>
      </c>
      <c r="N4" s="14"/>
      <c r="O4" s="32" t="s">
        <v>31</v>
      </c>
    </row>
    <row r="5" spans="1:17" ht="21" x14ac:dyDescent="0.25">
      <c r="A5" s="16">
        <v>38</v>
      </c>
      <c r="B5" s="11" t="s">
        <v>39</v>
      </c>
      <c r="C5" s="11" t="s">
        <v>40</v>
      </c>
      <c r="D5" s="10">
        <v>2002</v>
      </c>
      <c r="E5" s="11" t="s">
        <v>41</v>
      </c>
      <c r="F5" s="10" t="s">
        <v>27</v>
      </c>
      <c r="G5" s="11" t="s">
        <v>42</v>
      </c>
      <c r="H5" s="20" t="s">
        <v>43</v>
      </c>
      <c r="I5" s="56"/>
      <c r="J5" s="56"/>
      <c r="K5" s="13"/>
      <c r="L5" s="15"/>
      <c r="M5" s="17" t="s">
        <v>44</v>
      </c>
      <c r="N5" s="14"/>
      <c r="O5" s="32" t="s">
        <v>45</v>
      </c>
    </row>
    <row r="6" spans="1:17" ht="21" customHeight="1" x14ac:dyDescent="0.25">
      <c r="A6" s="16">
        <v>63</v>
      </c>
      <c r="B6" s="11" t="s">
        <v>80</v>
      </c>
      <c r="C6" s="11" t="s">
        <v>81</v>
      </c>
      <c r="D6" s="10">
        <v>2002</v>
      </c>
      <c r="E6" s="11" t="s">
        <v>82</v>
      </c>
      <c r="F6" s="10" t="s">
        <v>49</v>
      </c>
      <c r="G6" s="11" t="s">
        <v>83</v>
      </c>
      <c r="H6" s="20" t="s">
        <v>84</v>
      </c>
      <c r="I6" s="56"/>
      <c r="J6" s="56"/>
      <c r="K6" s="28"/>
      <c r="L6" s="27"/>
      <c r="M6" s="18" t="s">
        <v>23</v>
      </c>
      <c r="N6" s="19" t="s">
        <v>23</v>
      </c>
      <c r="O6" s="32"/>
      <c r="Q6" s="25"/>
    </row>
    <row r="7" spans="1:17" ht="22" x14ac:dyDescent="0.25">
      <c r="A7" s="16">
        <v>86</v>
      </c>
      <c r="B7" s="11" t="s">
        <v>110</v>
      </c>
      <c r="C7" s="11" t="s">
        <v>111</v>
      </c>
      <c r="D7" s="10">
        <v>2002</v>
      </c>
      <c r="E7" s="11" t="s">
        <v>112</v>
      </c>
      <c r="F7" s="10" t="s">
        <v>62</v>
      </c>
      <c r="G7" s="11" t="s">
        <v>113</v>
      </c>
      <c r="H7" s="20" t="s">
        <v>114</v>
      </c>
      <c r="I7" s="56"/>
      <c r="J7" s="56"/>
      <c r="K7" s="28"/>
      <c r="L7" s="27"/>
      <c r="M7" s="28"/>
      <c r="N7" s="19" t="s">
        <v>23</v>
      </c>
      <c r="O7" s="32"/>
    </row>
    <row r="8" spans="1:17" ht="24" customHeight="1" x14ac:dyDescent="0.25">
      <c r="A8" s="16">
        <v>98</v>
      </c>
      <c r="B8" s="11" t="s">
        <v>120</v>
      </c>
      <c r="C8" s="11" t="s">
        <v>121</v>
      </c>
      <c r="D8" s="10">
        <v>2004</v>
      </c>
      <c r="E8" s="11" t="s">
        <v>122</v>
      </c>
      <c r="F8" s="10" t="s">
        <v>27</v>
      </c>
      <c r="G8" s="11" t="s">
        <v>123</v>
      </c>
      <c r="H8" s="20" t="s">
        <v>124</v>
      </c>
      <c r="I8" s="56"/>
      <c r="J8" s="285"/>
      <c r="K8" s="28"/>
      <c r="L8" s="27"/>
      <c r="M8" s="28"/>
      <c r="N8" s="19" t="s">
        <v>23</v>
      </c>
      <c r="O8" s="32"/>
    </row>
    <row r="9" spans="1:17" s="44" customFormat="1" ht="22" x14ac:dyDescent="0.25">
      <c r="A9" s="38">
        <v>72</v>
      </c>
      <c r="B9" s="11" t="s">
        <v>90</v>
      </c>
      <c r="C9" s="11" t="s">
        <v>91</v>
      </c>
      <c r="D9" s="10">
        <v>2009</v>
      </c>
      <c r="E9" s="11" t="s">
        <v>92</v>
      </c>
      <c r="F9" s="10" t="s">
        <v>27</v>
      </c>
      <c r="G9" s="11" t="s">
        <v>93</v>
      </c>
      <c r="H9" s="20" t="s">
        <v>94</v>
      </c>
      <c r="I9" s="56"/>
      <c r="J9" s="56"/>
      <c r="K9" s="28"/>
      <c r="L9" s="27"/>
      <c r="M9" s="18" t="s">
        <v>23</v>
      </c>
      <c r="N9" s="26"/>
      <c r="O9" s="32"/>
    </row>
    <row r="10" spans="1:17" ht="22" customHeight="1" x14ac:dyDescent="0.25">
      <c r="A10" s="38">
        <v>2</v>
      </c>
      <c r="B10" s="11" t="s">
        <v>17</v>
      </c>
      <c r="C10" s="11" t="s">
        <v>18</v>
      </c>
      <c r="D10" s="10">
        <v>2011</v>
      </c>
      <c r="E10" s="11" t="s">
        <v>19</v>
      </c>
      <c r="F10" s="288" t="s">
        <v>20</v>
      </c>
      <c r="G10" s="285" t="s">
        <v>21</v>
      </c>
      <c r="H10" s="12" t="s">
        <v>22</v>
      </c>
      <c r="I10" s="55"/>
      <c r="J10" s="55"/>
      <c r="K10" s="17" t="s">
        <v>23</v>
      </c>
      <c r="L10" s="15"/>
      <c r="M10" s="13"/>
      <c r="N10" s="14"/>
      <c r="O10" s="32"/>
    </row>
    <row r="11" spans="1:17" ht="110" x14ac:dyDescent="0.25">
      <c r="A11" s="16">
        <v>30</v>
      </c>
      <c r="B11" s="11" t="s">
        <v>32</v>
      </c>
      <c r="C11" s="11" t="s">
        <v>33</v>
      </c>
      <c r="D11" s="10">
        <v>2011</v>
      </c>
      <c r="E11" s="11" t="s">
        <v>34</v>
      </c>
      <c r="F11" s="10" t="s">
        <v>27</v>
      </c>
      <c r="G11" s="21" t="s">
        <v>35</v>
      </c>
      <c r="H11" s="12" t="s">
        <v>36</v>
      </c>
      <c r="I11" s="55" t="s">
        <v>37</v>
      </c>
      <c r="J11" s="55" t="s">
        <v>38</v>
      </c>
      <c r="K11" s="13"/>
      <c r="L11" s="22" t="s">
        <v>23</v>
      </c>
      <c r="M11" s="24"/>
      <c r="N11" s="23"/>
      <c r="O11" s="32"/>
    </row>
    <row r="12" spans="1:17" ht="22" x14ac:dyDescent="0.25">
      <c r="A12" s="16">
        <v>48</v>
      </c>
      <c r="B12" s="11" t="s">
        <v>65</v>
      </c>
      <c r="C12" s="11" t="s">
        <v>66</v>
      </c>
      <c r="D12" s="10">
        <v>2012</v>
      </c>
      <c r="E12" s="11" t="s">
        <v>67</v>
      </c>
      <c r="F12" s="10" t="s">
        <v>27</v>
      </c>
      <c r="G12" s="11" t="s">
        <v>68</v>
      </c>
      <c r="H12" s="20" t="s">
        <v>69</v>
      </c>
      <c r="I12" s="56"/>
      <c r="J12" s="56"/>
      <c r="K12" s="28"/>
      <c r="L12" s="27"/>
      <c r="M12" s="28"/>
      <c r="N12" s="19" t="s">
        <v>23</v>
      </c>
      <c r="O12" s="32"/>
    </row>
    <row r="13" spans="1:17" ht="242" x14ac:dyDescent="0.25">
      <c r="A13" s="16">
        <v>47</v>
      </c>
      <c r="B13" s="11" t="s">
        <v>59</v>
      </c>
      <c r="C13" s="21" t="s">
        <v>60</v>
      </c>
      <c r="D13" s="10">
        <v>2014</v>
      </c>
      <c r="E13" s="11" t="s">
        <v>61</v>
      </c>
      <c r="F13" s="10" t="s">
        <v>62</v>
      </c>
      <c r="G13" s="21" t="s">
        <v>63</v>
      </c>
      <c r="H13" s="20" t="s">
        <v>64</v>
      </c>
      <c r="I13" s="56"/>
      <c r="J13" s="56"/>
      <c r="K13" s="18" t="s">
        <v>23</v>
      </c>
      <c r="L13" s="27"/>
      <c r="M13" s="28"/>
      <c r="N13" s="26"/>
      <c r="O13" s="32"/>
    </row>
    <row r="14" spans="1:17" ht="22" x14ac:dyDescent="0.25">
      <c r="A14" s="38">
        <v>114</v>
      </c>
      <c r="B14" s="11" t="s">
        <v>130</v>
      </c>
      <c r="C14" s="11" t="s">
        <v>131</v>
      </c>
      <c r="D14" s="10">
        <v>2014</v>
      </c>
      <c r="E14" s="11" t="s">
        <v>132</v>
      </c>
      <c r="F14" s="10" t="s">
        <v>62</v>
      </c>
      <c r="G14" s="11" t="s">
        <v>133</v>
      </c>
      <c r="H14" s="20" t="s">
        <v>134</v>
      </c>
      <c r="I14" s="56"/>
      <c r="J14" s="56"/>
      <c r="K14" s="18" t="s">
        <v>23</v>
      </c>
      <c r="L14" s="27"/>
      <c r="M14" s="28"/>
      <c r="N14" s="26"/>
      <c r="O14" s="32"/>
    </row>
    <row r="15" spans="1:17" ht="22" customHeight="1" x14ac:dyDescent="0.25">
      <c r="A15" s="16">
        <v>117</v>
      </c>
      <c r="B15" s="11" t="s">
        <v>135</v>
      </c>
      <c r="C15" s="11" t="s">
        <v>136</v>
      </c>
      <c r="D15" s="10">
        <v>2014</v>
      </c>
      <c r="E15" s="11" t="s">
        <v>137</v>
      </c>
      <c r="F15" s="10" t="s">
        <v>27</v>
      </c>
      <c r="G15" s="33" t="s">
        <v>138</v>
      </c>
      <c r="H15" s="20" t="s">
        <v>139</v>
      </c>
      <c r="I15" s="56"/>
      <c r="J15" s="56"/>
      <c r="K15" s="18" t="s">
        <v>23</v>
      </c>
      <c r="L15" s="27"/>
      <c r="M15" s="28"/>
      <c r="N15" s="26"/>
      <c r="O15" s="32"/>
    </row>
    <row r="16" spans="1:17" ht="26" customHeight="1" x14ac:dyDescent="0.25">
      <c r="A16" s="39">
        <v>128</v>
      </c>
      <c r="B16" s="11" t="s">
        <v>154</v>
      </c>
      <c r="C16" s="11" t="s">
        <v>155</v>
      </c>
      <c r="D16" s="10">
        <v>2015</v>
      </c>
      <c r="E16" s="11" t="s">
        <v>156</v>
      </c>
      <c r="F16" s="10" t="s">
        <v>27</v>
      </c>
      <c r="G16" s="11" t="s">
        <v>157</v>
      </c>
      <c r="H16" s="20" t="s">
        <v>158</v>
      </c>
      <c r="I16" s="56"/>
      <c r="J16" s="56"/>
      <c r="K16" s="28"/>
      <c r="L16" s="27"/>
      <c r="M16" s="28"/>
      <c r="N16" s="26"/>
      <c r="O16" s="32"/>
    </row>
    <row r="17" spans="1:15" ht="22" customHeight="1" x14ac:dyDescent="0.25">
      <c r="A17" s="16">
        <v>60</v>
      </c>
      <c r="B17" s="11" t="s">
        <v>75</v>
      </c>
      <c r="C17" s="11" t="s">
        <v>76</v>
      </c>
      <c r="D17" s="10">
        <v>2016</v>
      </c>
      <c r="E17" s="11" t="s">
        <v>77</v>
      </c>
      <c r="F17" s="10" t="s">
        <v>27</v>
      </c>
      <c r="G17" s="11" t="s">
        <v>78</v>
      </c>
      <c r="H17" s="20" t="s">
        <v>79</v>
      </c>
      <c r="I17" s="56"/>
      <c r="J17" s="56"/>
      <c r="K17" s="18" t="s">
        <v>23</v>
      </c>
      <c r="L17" s="27"/>
      <c r="M17" s="28"/>
      <c r="N17" s="26"/>
      <c r="O17" s="32"/>
    </row>
    <row r="18" spans="1:15" ht="22" x14ac:dyDescent="0.25">
      <c r="A18" s="16">
        <v>84</v>
      </c>
      <c r="B18" s="11" t="s">
        <v>105</v>
      </c>
      <c r="C18" s="11" t="s">
        <v>106</v>
      </c>
      <c r="D18" s="10">
        <v>2016</v>
      </c>
      <c r="E18" s="11" t="s">
        <v>107</v>
      </c>
      <c r="F18" s="10" t="s">
        <v>62</v>
      </c>
      <c r="G18" s="11" t="s">
        <v>108</v>
      </c>
      <c r="H18" s="20" t="s">
        <v>109</v>
      </c>
      <c r="I18" s="56"/>
      <c r="J18" s="56"/>
      <c r="K18" s="18" t="s">
        <v>23</v>
      </c>
      <c r="L18" s="27"/>
      <c r="M18" s="28"/>
      <c r="N18" s="26"/>
      <c r="O18" s="32"/>
    </row>
    <row r="19" spans="1:15" ht="22" x14ac:dyDescent="0.25">
      <c r="A19" s="16">
        <v>112</v>
      </c>
      <c r="B19" s="11" t="s">
        <v>125</v>
      </c>
      <c r="C19" s="11" t="s">
        <v>126</v>
      </c>
      <c r="D19" s="10">
        <v>2016</v>
      </c>
      <c r="E19" s="11" t="s">
        <v>127</v>
      </c>
      <c r="F19" s="10" t="s">
        <v>27</v>
      </c>
      <c r="G19" s="11" t="s">
        <v>128</v>
      </c>
      <c r="H19" s="20" t="s">
        <v>129</v>
      </c>
      <c r="I19" s="56"/>
      <c r="J19" s="56"/>
      <c r="K19" s="28"/>
      <c r="L19" s="22" t="s">
        <v>23</v>
      </c>
      <c r="M19" s="28"/>
      <c r="N19" s="19" t="s">
        <v>23</v>
      </c>
      <c r="O19" s="32"/>
    </row>
    <row r="20" spans="1:15" ht="44" x14ac:dyDescent="0.25">
      <c r="A20" s="16">
        <v>39</v>
      </c>
      <c r="B20" s="11" t="s">
        <v>46</v>
      </c>
      <c r="C20" s="11" t="s">
        <v>47</v>
      </c>
      <c r="D20" s="10">
        <v>2017</v>
      </c>
      <c r="E20" s="11" t="s">
        <v>48</v>
      </c>
      <c r="F20" s="10" t="s">
        <v>49</v>
      </c>
      <c r="G20" s="11" t="s">
        <v>50</v>
      </c>
      <c r="H20" s="20" t="s">
        <v>51</v>
      </c>
      <c r="I20" s="56"/>
      <c r="J20" s="179" t="s">
        <v>52</v>
      </c>
      <c r="K20" s="28"/>
      <c r="L20" s="27"/>
      <c r="M20" s="29" t="s">
        <v>53</v>
      </c>
      <c r="N20" s="30"/>
      <c r="O20" s="32"/>
    </row>
    <row r="21" spans="1:15" ht="22" x14ac:dyDescent="0.25">
      <c r="A21" s="38">
        <v>41</v>
      </c>
      <c r="B21" s="11" t="s">
        <v>54</v>
      </c>
      <c r="C21" s="11" t="s">
        <v>55</v>
      </c>
      <c r="D21" s="10">
        <v>2017</v>
      </c>
      <c r="E21" s="11" t="s">
        <v>56</v>
      </c>
      <c r="F21" s="10" t="s">
        <v>27</v>
      </c>
      <c r="G21" s="11" t="s">
        <v>57</v>
      </c>
      <c r="H21" s="20" t="s">
        <v>58</v>
      </c>
      <c r="I21" s="56"/>
      <c r="J21" s="56"/>
      <c r="K21" s="28"/>
      <c r="L21" s="27"/>
      <c r="M21" s="18" t="s">
        <v>23</v>
      </c>
      <c r="N21" s="19" t="s">
        <v>23</v>
      </c>
      <c r="O21" s="58"/>
    </row>
    <row r="22" spans="1:15" ht="22" x14ac:dyDescent="0.25">
      <c r="A22" s="16">
        <v>94</v>
      </c>
      <c r="B22" s="11" t="s">
        <v>115</v>
      </c>
      <c r="C22" s="11" t="s">
        <v>116</v>
      </c>
      <c r="D22" s="10">
        <v>2017</v>
      </c>
      <c r="E22" s="11" t="s">
        <v>117</v>
      </c>
      <c r="F22" s="10" t="s">
        <v>62</v>
      </c>
      <c r="G22" s="11" t="s">
        <v>118</v>
      </c>
      <c r="H22" s="20" t="s">
        <v>119</v>
      </c>
      <c r="I22" s="56"/>
      <c r="J22" s="56"/>
      <c r="K22" s="18" t="s">
        <v>23</v>
      </c>
      <c r="L22" s="27"/>
      <c r="M22" s="28"/>
      <c r="N22" s="26"/>
      <c r="O22" s="32"/>
    </row>
    <row r="23" spans="1:15" ht="25" customHeight="1" x14ac:dyDescent="0.25">
      <c r="A23" s="16">
        <v>118</v>
      </c>
      <c r="B23" s="11" t="s">
        <v>140</v>
      </c>
      <c r="C23" s="11" t="s">
        <v>141</v>
      </c>
      <c r="D23" s="10">
        <v>2017</v>
      </c>
      <c r="E23" s="11" t="s">
        <v>142</v>
      </c>
      <c r="F23" s="10" t="s">
        <v>27</v>
      </c>
      <c r="G23" s="11" t="s">
        <v>143</v>
      </c>
      <c r="H23" s="20" t="s">
        <v>139</v>
      </c>
      <c r="I23" s="56"/>
      <c r="J23" s="56"/>
      <c r="K23" s="18" t="s">
        <v>23</v>
      </c>
      <c r="L23" s="27"/>
      <c r="M23" s="28"/>
      <c r="N23" s="26"/>
      <c r="O23" s="32"/>
    </row>
    <row r="24" spans="1:15" ht="22" x14ac:dyDescent="0.25">
      <c r="A24" s="16">
        <v>126</v>
      </c>
      <c r="B24" s="11" t="s">
        <v>149</v>
      </c>
      <c r="C24" s="11" t="s">
        <v>150</v>
      </c>
      <c r="D24" s="10">
        <v>2017</v>
      </c>
      <c r="E24" s="11" t="s">
        <v>151</v>
      </c>
      <c r="F24" s="10" t="s">
        <v>62</v>
      </c>
      <c r="G24" s="11" t="s">
        <v>152</v>
      </c>
      <c r="H24" s="20" t="s">
        <v>153</v>
      </c>
      <c r="I24" s="56"/>
      <c r="J24" s="56"/>
      <c r="K24" s="18" t="s">
        <v>23</v>
      </c>
      <c r="L24" s="27"/>
      <c r="M24" s="28"/>
      <c r="N24" s="26"/>
      <c r="O24" s="32"/>
    </row>
    <row r="25" spans="1:15" ht="69" x14ac:dyDescent="0.25">
      <c r="A25" s="282" t="s">
        <v>160</v>
      </c>
      <c r="B25" s="284" t="s">
        <v>161</v>
      </c>
      <c r="C25" s="286" t="s">
        <v>162</v>
      </c>
      <c r="D25" s="287">
        <v>2017</v>
      </c>
      <c r="E25" s="286" t="s">
        <v>163</v>
      </c>
      <c r="F25" s="31" t="s">
        <v>62</v>
      </c>
      <c r="G25" s="11" t="s">
        <v>164</v>
      </c>
      <c r="H25" s="289" t="s">
        <v>165</v>
      </c>
      <c r="I25" s="291"/>
      <c r="J25" s="291"/>
      <c r="K25" s="293"/>
      <c r="L25" s="296"/>
      <c r="M25" s="293"/>
      <c r="N25" s="11"/>
      <c r="O25" s="32"/>
    </row>
    <row r="26" spans="1:15" ht="22" x14ac:dyDescent="0.25">
      <c r="A26" s="38">
        <v>58</v>
      </c>
      <c r="B26" s="11" t="s">
        <v>70</v>
      </c>
      <c r="C26" s="11" t="s">
        <v>71</v>
      </c>
      <c r="D26" s="10">
        <v>2018</v>
      </c>
      <c r="E26" s="11" t="s">
        <v>72</v>
      </c>
      <c r="F26" s="10" t="s">
        <v>27</v>
      </c>
      <c r="G26" s="11" t="s">
        <v>73</v>
      </c>
      <c r="H26" s="20" t="s">
        <v>74</v>
      </c>
      <c r="I26" s="56"/>
      <c r="J26" s="56"/>
      <c r="K26" s="18" t="s">
        <v>23</v>
      </c>
      <c r="L26" s="27"/>
      <c r="M26" s="28"/>
      <c r="N26" s="26"/>
      <c r="O26" s="32"/>
    </row>
    <row r="27" spans="1:15" ht="22" x14ac:dyDescent="0.25">
      <c r="A27" s="16">
        <v>74</v>
      </c>
      <c r="B27" s="11" t="s">
        <v>95</v>
      </c>
      <c r="C27" s="11" t="s">
        <v>96</v>
      </c>
      <c r="D27" s="10">
        <v>2018</v>
      </c>
      <c r="E27" s="11" t="s">
        <v>97</v>
      </c>
      <c r="F27" s="10" t="s">
        <v>62</v>
      </c>
      <c r="G27" s="11" t="s">
        <v>98</v>
      </c>
      <c r="H27" s="20" t="s">
        <v>99</v>
      </c>
      <c r="I27" s="56"/>
      <c r="J27" s="56"/>
      <c r="K27" s="18" t="s">
        <v>23</v>
      </c>
      <c r="L27" s="27"/>
      <c r="M27" s="28"/>
      <c r="N27" s="26"/>
      <c r="O27" s="32"/>
    </row>
    <row r="28" spans="1:15" ht="22" x14ac:dyDescent="0.25">
      <c r="A28" s="16">
        <v>124</v>
      </c>
      <c r="B28" s="11" t="s">
        <v>144</v>
      </c>
      <c r="C28" s="11" t="s">
        <v>145</v>
      </c>
      <c r="D28" s="10">
        <v>2018</v>
      </c>
      <c r="E28" s="11" t="s">
        <v>146</v>
      </c>
      <c r="F28" s="10" t="s">
        <v>62</v>
      </c>
      <c r="G28" s="11" t="s">
        <v>147</v>
      </c>
      <c r="H28" s="20" t="s">
        <v>148</v>
      </c>
      <c r="I28" s="56"/>
      <c r="J28" s="56"/>
      <c r="K28" s="18" t="s">
        <v>23</v>
      </c>
      <c r="L28" s="27"/>
      <c r="M28" s="28"/>
      <c r="N28" s="26"/>
      <c r="O28" s="32"/>
    </row>
    <row r="29" spans="1:15" ht="22" x14ac:dyDescent="0.25">
      <c r="A29" s="16">
        <v>69</v>
      </c>
      <c r="B29" s="11" t="s">
        <v>85</v>
      </c>
      <c r="C29" s="11" t="s">
        <v>86</v>
      </c>
      <c r="D29" s="10">
        <v>2019</v>
      </c>
      <c r="E29" s="11" t="s">
        <v>87</v>
      </c>
      <c r="F29" s="10" t="s">
        <v>27</v>
      </c>
      <c r="G29" s="11" t="s">
        <v>88</v>
      </c>
      <c r="H29" s="20" t="s">
        <v>89</v>
      </c>
      <c r="I29" s="56"/>
      <c r="J29" s="56"/>
      <c r="K29" s="28"/>
      <c r="L29" s="27"/>
      <c r="M29" s="28"/>
      <c r="N29" s="19" t="s">
        <v>23</v>
      </c>
      <c r="O29" s="32"/>
    </row>
    <row r="30" spans="1:15" ht="23" thickBot="1" x14ac:dyDescent="0.3">
      <c r="A30" s="283">
        <v>79</v>
      </c>
      <c r="B30" s="285" t="s">
        <v>100</v>
      </c>
      <c r="C30" s="285" t="s">
        <v>101</v>
      </c>
      <c r="D30" s="288">
        <v>2019</v>
      </c>
      <c r="E30" s="285" t="s">
        <v>102</v>
      </c>
      <c r="F30" s="288" t="s">
        <v>62</v>
      </c>
      <c r="G30" s="285" t="s">
        <v>103</v>
      </c>
      <c r="H30" s="20" t="s">
        <v>104</v>
      </c>
      <c r="I30" s="292"/>
      <c r="J30" s="292"/>
      <c r="K30" s="295" t="s">
        <v>23</v>
      </c>
      <c r="L30" s="297"/>
      <c r="M30" s="298"/>
      <c r="N30" s="299"/>
      <c r="O30" s="32"/>
    </row>
    <row r="31" spans="1:15" ht="27" customHeight="1" x14ac:dyDescent="0.25">
      <c r="A31" s="59"/>
      <c r="B31" s="32"/>
      <c r="C31" s="32"/>
      <c r="D31" s="31"/>
      <c r="E31" s="32"/>
      <c r="F31" s="31"/>
      <c r="G31" s="36"/>
      <c r="H31" s="290" t="s">
        <v>159</v>
      </c>
      <c r="I31" s="290"/>
      <c r="J31" s="290"/>
      <c r="K31" s="294">
        <v>13</v>
      </c>
      <c r="L31" s="294">
        <v>3</v>
      </c>
      <c r="M31" s="294">
        <v>6</v>
      </c>
      <c r="N31" s="294">
        <v>7</v>
      </c>
      <c r="O31" s="32"/>
    </row>
    <row r="32" spans="1:15" ht="21" x14ac:dyDescent="0.25">
      <c r="F32" s="31"/>
      <c r="G32" s="36"/>
      <c r="H32" s="36"/>
      <c r="I32" s="36"/>
      <c r="J32" s="36"/>
      <c r="K32" s="36"/>
      <c r="L32" s="36"/>
      <c r="M32" s="36"/>
      <c r="N32" s="36"/>
      <c r="O32" s="32"/>
    </row>
    <row r="33" spans="6:15" ht="21" x14ac:dyDescent="0.25">
      <c r="F33" s="31"/>
      <c r="G33" s="36"/>
      <c r="H33" s="36"/>
      <c r="I33" s="36"/>
      <c r="J33" s="36"/>
      <c r="K33" s="36"/>
      <c r="L33" s="36"/>
      <c r="M33" s="36"/>
      <c r="N33" s="36"/>
      <c r="O33" s="32"/>
    </row>
    <row r="34" spans="6:15" ht="21" x14ac:dyDescent="0.25">
      <c r="F34" s="31"/>
      <c r="G34" s="36"/>
      <c r="H34" s="36"/>
      <c r="I34" s="36"/>
      <c r="J34" s="36"/>
      <c r="K34" s="36"/>
      <c r="L34" s="36"/>
      <c r="M34" s="36"/>
      <c r="N34" s="36"/>
      <c r="O34" s="32"/>
    </row>
    <row r="35" spans="6:15" ht="21" x14ac:dyDescent="0.25">
      <c r="F35" s="31"/>
      <c r="G35" s="36"/>
      <c r="H35" s="36"/>
      <c r="I35" s="36"/>
      <c r="J35" s="36"/>
      <c r="K35" s="36"/>
      <c r="L35" s="36"/>
      <c r="M35" s="36"/>
      <c r="N35" s="36"/>
      <c r="O35" s="32"/>
    </row>
    <row r="36" spans="6:15" ht="21" x14ac:dyDescent="0.25">
      <c r="F36" s="31"/>
      <c r="G36" s="36"/>
      <c r="H36" s="36"/>
      <c r="I36" s="36"/>
      <c r="J36" s="36"/>
      <c r="K36" s="36"/>
      <c r="L36" s="36"/>
      <c r="M36" s="36"/>
      <c r="N36" s="36"/>
      <c r="O36" s="32"/>
    </row>
    <row r="37" spans="6:15" ht="21" x14ac:dyDescent="0.25">
      <c r="F37" s="31"/>
      <c r="G37" s="36"/>
      <c r="H37" s="36"/>
      <c r="I37" s="36"/>
      <c r="J37" s="36"/>
      <c r="K37" s="36"/>
      <c r="L37" s="36"/>
      <c r="M37" s="36"/>
      <c r="N37" s="36"/>
      <c r="O37" s="32"/>
    </row>
    <row r="38" spans="6:15" ht="21" x14ac:dyDescent="0.25">
      <c r="F38" s="31"/>
      <c r="G38" s="36"/>
      <c r="H38" s="36"/>
      <c r="I38" s="36"/>
      <c r="J38" s="36"/>
      <c r="K38" s="36"/>
      <c r="L38" s="36"/>
      <c r="M38" s="36"/>
      <c r="N38" s="36"/>
      <c r="O38" s="32"/>
    </row>
    <row r="39" spans="6:15" ht="21" x14ac:dyDescent="0.25">
      <c r="F39" s="31"/>
      <c r="G39" s="36"/>
      <c r="H39" s="36"/>
      <c r="I39" s="36"/>
      <c r="J39" s="36"/>
      <c r="K39" s="36"/>
      <c r="L39" s="36"/>
      <c r="M39" s="36"/>
      <c r="N39" s="36"/>
      <c r="O39" s="32"/>
    </row>
    <row r="40" spans="6:15" ht="21" x14ac:dyDescent="0.25">
      <c r="F40" s="31"/>
      <c r="G40" s="36"/>
      <c r="H40" s="36"/>
      <c r="I40" s="36"/>
      <c r="J40" s="36"/>
      <c r="K40" s="36"/>
      <c r="L40" s="36"/>
      <c r="M40" s="36"/>
      <c r="N40" s="36"/>
      <c r="O40" s="32"/>
    </row>
    <row r="41" spans="6:15" ht="21" x14ac:dyDescent="0.25">
      <c r="F41" s="31"/>
      <c r="G41" s="52"/>
      <c r="H41" s="36"/>
      <c r="I41" s="36"/>
      <c r="J41" s="36"/>
      <c r="K41" s="36"/>
      <c r="L41" s="36"/>
      <c r="M41" s="36"/>
      <c r="N41" s="36"/>
      <c r="O41" s="32"/>
    </row>
    <row r="42" spans="6:15" ht="21" x14ac:dyDescent="0.25">
      <c r="F42" s="31"/>
      <c r="G42" s="36"/>
      <c r="H42" s="36"/>
      <c r="I42" s="36"/>
      <c r="J42" s="36"/>
      <c r="K42" s="36"/>
      <c r="L42" s="36"/>
      <c r="M42" s="36"/>
      <c r="N42" s="36"/>
      <c r="O42" s="32"/>
    </row>
    <row r="43" spans="6:15" ht="21" x14ac:dyDescent="0.25">
      <c r="F43" s="31"/>
      <c r="G43" s="36"/>
      <c r="H43" s="36"/>
      <c r="I43" s="36"/>
      <c r="J43" s="36"/>
      <c r="K43" s="36"/>
      <c r="L43" s="36"/>
      <c r="M43" s="36"/>
      <c r="N43" s="36"/>
      <c r="O43" s="32"/>
    </row>
    <row r="44" spans="6:15" ht="21" x14ac:dyDescent="0.25">
      <c r="F44" s="31"/>
      <c r="G44" s="36"/>
      <c r="H44" s="36"/>
      <c r="I44" s="36"/>
      <c r="J44" s="36"/>
      <c r="K44" s="36"/>
      <c r="L44" s="36"/>
      <c r="M44" s="36"/>
      <c r="N44" s="36"/>
      <c r="O44" s="32"/>
    </row>
    <row r="45" spans="6:15" ht="21" x14ac:dyDescent="0.25">
      <c r="F45" s="31"/>
      <c r="G45" s="36"/>
      <c r="H45" s="36"/>
      <c r="I45" s="36"/>
      <c r="J45" s="36"/>
      <c r="K45" s="36"/>
      <c r="L45" s="36"/>
      <c r="M45" s="36"/>
      <c r="N45" s="36"/>
      <c r="O45" s="32"/>
    </row>
    <row r="46" spans="6:15" ht="21" x14ac:dyDescent="0.25">
      <c r="F46" s="31"/>
      <c r="G46" s="36"/>
      <c r="H46" s="36"/>
      <c r="I46" s="36"/>
      <c r="J46" s="36"/>
      <c r="K46" s="36"/>
      <c r="L46" s="36"/>
      <c r="M46" s="36"/>
      <c r="N46" s="36"/>
      <c r="O46" s="32"/>
    </row>
    <row r="47" spans="6:15" ht="21" x14ac:dyDescent="0.25">
      <c r="F47" s="31"/>
      <c r="G47" s="36"/>
      <c r="H47" s="36"/>
      <c r="I47" s="36"/>
      <c r="J47" s="36"/>
      <c r="K47" s="36"/>
      <c r="L47" s="36"/>
      <c r="M47" s="36"/>
      <c r="N47" s="36"/>
      <c r="O47" s="32"/>
    </row>
    <row r="48" spans="6:15" ht="21" x14ac:dyDescent="0.25">
      <c r="F48" s="31"/>
      <c r="G48" s="36"/>
      <c r="H48" s="36"/>
      <c r="I48" s="36"/>
      <c r="J48" s="36"/>
      <c r="K48" s="36"/>
      <c r="L48" s="36"/>
      <c r="M48" s="36"/>
      <c r="N48" s="36"/>
      <c r="O48" s="32"/>
    </row>
    <row r="49" spans="6:15" ht="21" x14ac:dyDescent="0.25">
      <c r="F49" s="31"/>
      <c r="G49" s="36"/>
      <c r="H49" s="36"/>
      <c r="I49" s="36"/>
      <c r="J49" s="36"/>
      <c r="K49" s="36"/>
      <c r="L49" s="36"/>
      <c r="M49" s="36"/>
      <c r="N49" s="36"/>
      <c r="O49" s="32"/>
    </row>
    <row r="50" spans="6:15" ht="21" x14ac:dyDescent="0.25">
      <c r="F50" s="31"/>
      <c r="G50" s="36"/>
      <c r="H50" s="36"/>
      <c r="I50" s="36"/>
      <c r="J50" s="36"/>
      <c r="K50" s="36"/>
      <c r="L50" s="36"/>
      <c r="M50" s="36"/>
      <c r="N50" s="36"/>
      <c r="O50" s="32"/>
    </row>
    <row r="51" spans="6:15" ht="21" x14ac:dyDescent="0.25">
      <c r="F51" s="31"/>
      <c r="G51" s="36"/>
      <c r="H51" s="36"/>
      <c r="I51" s="36"/>
      <c r="J51" s="36"/>
      <c r="K51" s="36"/>
      <c r="L51" s="36"/>
      <c r="M51" s="36"/>
      <c r="N51" s="36"/>
      <c r="O51" s="32"/>
    </row>
    <row r="52" spans="6:15" ht="21" x14ac:dyDescent="0.25">
      <c r="F52" s="31"/>
      <c r="G52" s="36"/>
      <c r="H52" s="36"/>
      <c r="I52" s="36"/>
      <c r="J52" s="36"/>
      <c r="K52" s="36"/>
      <c r="L52" s="36"/>
      <c r="M52" s="36"/>
      <c r="N52" s="36"/>
      <c r="O52" s="32"/>
    </row>
    <row r="53" spans="6:15" ht="21" x14ac:dyDescent="0.25">
      <c r="F53" s="31"/>
      <c r="G53" s="36"/>
      <c r="H53" s="36"/>
      <c r="I53" s="36"/>
      <c r="J53" s="36"/>
      <c r="K53" s="36"/>
      <c r="L53" s="36"/>
      <c r="M53" s="36"/>
      <c r="N53" s="36"/>
      <c r="O53" s="32"/>
    </row>
    <row r="54" spans="6:15" ht="21" x14ac:dyDescent="0.25">
      <c r="F54" s="31"/>
      <c r="G54" s="36"/>
      <c r="H54" s="36"/>
      <c r="I54" s="36"/>
      <c r="J54" s="36"/>
      <c r="K54" s="36"/>
      <c r="L54" s="36"/>
      <c r="M54" s="36"/>
      <c r="N54" s="36"/>
      <c r="O54" s="32"/>
    </row>
    <row r="55" spans="6:15" ht="21" x14ac:dyDescent="0.25">
      <c r="F55" s="31"/>
      <c r="G55" s="36"/>
      <c r="H55" s="36"/>
      <c r="I55" s="36"/>
      <c r="J55" s="36"/>
      <c r="K55" s="36"/>
      <c r="L55" s="36"/>
      <c r="M55" s="36"/>
      <c r="N55" s="36"/>
      <c r="O55" s="32"/>
    </row>
    <row r="56" spans="6:15" ht="21" x14ac:dyDescent="0.25">
      <c r="F56" s="31"/>
      <c r="G56" s="36"/>
      <c r="H56" s="36"/>
      <c r="I56" s="36"/>
      <c r="J56" s="36"/>
      <c r="K56" s="36"/>
      <c r="L56" s="36"/>
      <c r="M56" s="36"/>
      <c r="N56" s="36"/>
      <c r="O56" s="32"/>
    </row>
    <row r="57" spans="6:15" ht="21" x14ac:dyDescent="0.25">
      <c r="F57" s="31"/>
      <c r="G57" s="36"/>
      <c r="H57" s="36"/>
      <c r="I57" s="36"/>
      <c r="J57" s="36"/>
      <c r="K57" s="36"/>
      <c r="L57" s="36"/>
      <c r="M57" s="36"/>
      <c r="N57" s="36"/>
      <c r="O57" s="32"/>
    </row>
    <row r="58" spans="6:15" ht="21" x14ac:dyDescent="0.25">
      <c r="F58" s="31"/>
      <c r="G58" s="36"/>
      <c r="H58" s="36"/>
      <c r="I58" s="36"/>
      <c r="J58" s="36"/>
      <c r="K58" s="36"/>
      <c r="L58" s="36"/>
      <c r="M58" s="36"/>
      <c r="N58" s="36"/>
      <c r="O58" s="32"/>
    </row>
    <row r="59" spans="6:15" ht="21" x14ac:dyDescent="0.25">
      <c r="F59" s="31"/>
      <c r="G59" s="36"/>
      <c r="H59" s="36"/>
      <c r="I59" s="36"/>
      <c r="J59" s="36"/>
      <c r="K59" s="36"/>
      <c r="L59" s="36"/>
      <c r="M59" s="36"/>
      <c r="N59" s="36"/>
      <c r="O59" s="32"/>
    </row>
    <row r="60" spans="6:15" ht="21" x14ac:dyDescent="0.25">
      <c r="F60" s="31"/>
      <c r="G60" s="36"/>
      <c r="H60" s="36"/>
      <c r="I60" s="36"/>
      <c r="J60" s="36"/>
      <c r="K60" s="36"/>
      <c r="L60" s="36"/>
      <c r="M60" s="36"/>
      <c r="N60" s="36"/>
      <c r="O60" s="32"/>
    </row>
    <row r="61" spans="6:15" ht="21" x14ac:dyDescent="0.25">
      <c r="F61" s="31"/>
      <c r="G61" s="36"/>
      <c r="H61" s="36"/>
      <c r="I61" s="36"/>
      <c r="J61" s="36"/>
      <c r="K61" s="36"/>
      <c r="L61" s="36"/>
      <c r="M61" s="36"/>
      <c r="N61" s="36"/>
      <c r="O61" s="32"/>
    </row>
    <row r="62" spans="6:15" ht="21" x14ac:dyDescent="0.25">
      <c r="F62" s="31"/>
      <c r="G62" s="36"/>
      <c r="H62" s="36"/>
      <c r="I62" s="36"/>
      <c r="J62" s="36"/>
      <c r="K62" s="36"/>
      <c r="L62" s="36"/>
      <c r="M62" s="36"/>
      <c r="N62" s="36"/>
      <c r="O62" s="32"/>
    </row>
    <row r="63" spans="6:15" ht="21" x14ac:dyDescent="0.25">
      <c r="F63" s="31"/>
      <c r="G63" s="36"/>
      <c r="H63" s="36"/>
      <c r="I63" s="36"/>
      <c r="J63" s="36"/>
      <c r="K63" s="36"/>
      <c r="L63" s="36"/>
      <c r="M63" s="36"/>
      <c r="N63" s="36"/>
      <c r="O63" s="32"/>
    </row>
    <row r="64" spans="6:15" ht="21" x14ac:dyDescent="0.25">
      <c r="F64" s="31"/>
      <c r="G64" s="36"/>
      <c r="H64" s="36"/>
      <c r="I64" s="36"/>
      <c r="J64" s="36"/>
      <c r="K64" s="36"/>
      <c r="L64" s="36"/>
      <c r="M64" s="36"/>
      <c r="N64" s="36"/>
      <c r="O64" s="32"/>
    </row>
  </sheetData>
  <autoFilter ref="A1:O31" xr:uid="{93414E39-8FEA-0547-91F1-5A67483E4858}">
    <sortState ref="A6:O31">
      <sortCondition ref="D1:D31"/>
    </sortState>
  </autoFilter>
  <mergeCells count="8">
    <mergeCell ref="G1:G3"/>
    <mergeCell ref="H1:H3"/>
    <mergeCell ref="A1:A3"/>
    <mergeCell ref="B1:B3"/>
    <mergeCell ref="C1:C3"/>
    <mergeCell ref="D1:D3"/>
    <mergeCell ref="E1:E3"/>
    <mergeCell ref="F1:F3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EAFD-31DC-4595-85F4-8B17C643B236}">
  <dimension ref="A1:S77"/>
  <sheetViews>
    <sheetView tabSelected="1" topLeftCell="A108" workbookViewId="0">
      <selection activeCell="A83" sqref="A83"/>
    </sheetView>
  </sheetViews>
  <sheetFormatPr baseColWidth="10" defaultColWidth="8.83203125" defaultRowHeight="16" x14ac:dyDescent="0.2"/>
  <cols>
    <col min="9" max="9" width="13.1640625" customWidth="1"/>
  </cols>
  <sheetData>
    <row r="1" spans="1:15" x14ac:dyDescent="0.2">
      <c r="A1" t="s">
        <v>407</v>
      </c>
    </row>
    <row r="2" spans="1:15" ht="17" thickBot="1" x14ac:dyDescent="0.25"/>
    <row r="3" spans="1:15" x14ac:dyDescent="0.2">
      <c r="A3" s="125" t="s">
        <v>367</v>
      </c>
      <c r="B3" s="126" t="s">
        <v>375</v>
      </c>
      <c r="C3" s="126" t="s">
        <v>203</v>
      </c>
      <c r="D3" s="127" t="s">
        <v>27</v>
      </c>
      <c r="E3" s="126" t="s">
        <v>376</v>
      </c>
      <c r="F3" s="139" t="s">
        <v>330</v>
      </c>
      <c r="G3" s="126" t="s">
        <v>377</v>
      </c>
      <c r="H3" s="126" t="s">
        <v>378</v>
      </c>
      <c r="I3" s="126" t="s">
        <v>379</v>
      </c>
      <c r="J3" s="126" t="s">
        <v>380</v>
      </c>
      <c r="K3" s="126" t="s">
        <v>217</v>
      </c>
      <c r="L3" s="126" t="s">
        <v>381</v>
      </c>
      <c r="M3" s="126">
        <v>2</v>
      </c>
      <c r="N3" s="126">
        <v>41.908000000000001</v>
      </c>
      <c r="O3" s="126">
        <v>10.123705340000001</v>
      </c>
    </row>
    <row r="4" spans="1:15" ht="17" thickBot="1" x14ac:dyDescent="0.25">
      <c r="A4" s="141" t="s">
        <v>367</v>
      </c>
      <c r="B4" s="110" t="s">
        <v>375</v>
      </c>
      <c r="C4" s="110" t="s">
        <v>203</v>
      </c>
      <c r="D4" s="111" t="s">
        <v>27</v>
      </c>
      <c r="E4" s="110" t="s">
        <v>368</v>
      </c>
      <c r="F4" s="114" t="s">
        <v>330</v>
      </c>
      <c r="G4" s="208">
        <v>8.2144970399999995</v>
      </c>
      <c r="H4" s="110" t="s">
        <v>378</v>
      </c>
      <c r="I4" s="110" t="s">
        <v>379</v>
      </c>
      <c r="J4" s="110" t="s">
        <v>380</v>
      </c>
      <c r="K4" s="110" t="s">
        <v>217</v>
      </c>
      <c r="L4" s="110" t="s">
        <v>381</v>
      </c>
      <c r="M4" s="110">
        <v>6</v>
      </c>
      <c r="N4" s="110">
        <v>56.054501909932604</v>
      </c>
      <c r="O4" s="110">
        <v>24.767976448903433</v>
      </c>
    </row>
    <row r="5" spans="1:15" x14ac:dyDescent="0.2">
      <c r="A5" s="138" t="s">
        <v>367</v>
      </c>
      <c r="B5" s="106" t="s">
        <v>375</v>
      </c>
      <c r="C5" s="106" t="s">
        <v>199</v>
      </c>
      <c r="D5" s="107" t="s">
        <v>27</v>
      </c>
      <c r="E5" s="106" t="s">
        <v>368</v>
      </c>
      <c r="F5" s="113" t="s">
        <v>330</v>
      </c>
      <c r="G5" s="106" t="s">
        <v>383</v>
      </c>
      <c r="H5" s="126" t="s">
        <v>378</v>
      </c>
      <c r="I5" s="106" t="s">
        <v>379</v>
      </c>
      <c r="J5" s="106" t="s">
        <v>380</v>
      </c>
      <c r="K5" s="106" t="s">
        <v>217</v>
      </c>
      <c r="L5" s="106" t="s">
        <v>381</v>
      </c>
      <c r="M5" s="106">
        <v>5</v>
      </c>
      <c r="N5" s="106">
        <v>64.874623389999996</v>
      </c>
      <c r="O5" s="126">
        <v>21.165281785694816</v>
      </c>
    </row>
    <row r="6" spans="1:15" ht="17" thickBot="1" x14ac:dyDescent="0.25">
      <c r="A6" s="137" t="s">
        <v>367</v>
      </c>
      <c r="B6" s="110" t="s">
        <v>375</v>
      </c>
      <c r="C6" s="110" t="s">
        <v>203</v>
      </c>
      <c r="D6" s="111" t="s">
        <v>27</v>
      </c>
      <c r="E6" s="110" t="s">
        <v>368</v>
      </c>
      <c r="F6" s="114"/>
      <c r="G6" s="40" t="s">
        <v>384</v>
      </c>
      <c r="H6" s="110" t="s">
        <v>378</v>
      </c>
      <c r="I6" s="110" t="s">
        <v>379</v>
      </c>
      <c r="J6" s="110" t="s">
        <v>380</v>
      </c>
      <c r="K6" s="106" t="s">
        <v>217</v>
      </c>
      <c r="L6" s="110" t="s">
        <v>381</v>
      </c>
      <c r="M6" s="110">
        <v>4</v>
      </c>
      <c r="N6" s="110">
        <v>58.888926750821625</v>
      </c>
      <c r="O6" s="110">
        <v>12.933512116919431</v>
      </c>
    </row>
    <row r="7" spans="1:15" x14ac:dyDescent="0.2">
      <c r="A7" s="140" t="s">
        <v>367</v>
      </c>
      <c r="B7" s="106" t="s">
        <v>375</v>
      </c>
      <c r="C7" s="106" t="s">
        <v>199</v>
      </c>
      <c r="D7" s="107" t="s">
        <v>27</v>
      </c>
      <c r="E7" s="106" t="s">
        <v>368</v>
      </c>
      <c r="F7" s="113" t="s">
        <v>330</v>
      </c>
      <c r="G7" s="210">
        <v>8.2977777780000004</v>
      </c>
      <c r="H7" s="126" t="s">
        <v>378</v>
      </c>
      <c r="I7" s="106" t="s">
        <v>379</v>
      </c>
      <c r="J7" s="106" t="s">
        <v>380</v>
      </c>
      <c r="K7" s="106" t="s">
        <v>217</v>
      </c>
      <c r="L7" s="106" t="s">
        <v>381</v>
      </c>
      <c r="M7" s="106">
        <v>6</v>
      </c>
      <c r="N7" s="106">
        <v>53.338370789999999</v>
      </c>
      <c r="O7" s="126">
        <v>12.95757152</v>
      </c>
    </row>
    <row r="8" spans="1:15" ht="17" thickBot="1" x14ac:dyDescent="0.25">
      <c r="A8" s="141" t="s">
        <v>367</v>
      </c>
      <c r="B8" s="110" t="s">
        <v>375</v>
      </c>
      <c r="C8" s="117" t="s">
        <v>203</v>
      </c>
      <c r="D8" s="118" t="s">
        <v>27</v>
      </c>
      <c r="E8" s="110" t="s">
        <v>368</v>
      </c>
      <c r="F8" s="119" t="s">
        <v>330</v>
      </c>
      <c r="G8" s="208">
        <v>8.2144970399999995</v>
      </c>
      <c r="H8" s="110" t="s">
        <v>378</v>
      </c>
      <c r="I8" s="110" t="s">
        <v>379</v>
      </c>
      <c r="J8" s="110" t="s">
        <v>380</v>
      </c>
      <c r="K8" s="110" t="s">
        <v>217</v>
      </c>
      <c r="L8" s="110" t="s">
        <v>381</v>
      </c>
      <c r="M8" s="110">
        <v>6</v>
      </c>
      <c r="N8" s="110">
        <v>56.054501909932604</v>
      </c>
      <c r="O8" s="110">
        <v>24.767976448903433</v>
      </c>
    </row>
    <row r="9" spans="1:15" x14ac:dyDescent="0.2">
      <c r="A9" s="140" t="s">
        <v>367</v>
      </c>
      <c r="B9" s="106" t="s">
        <v>375</v>
      </c>
      <c r="C9" s="106" t="s">
        <v>199</v>
      </c>
      <c r="D9" s="107" t="s">
        <v>27</v>
      </c>
      <c r="E9" s="106" t="s">
        <v>368</v>
      </c>
      <c r="F9" s="113" t="s">
        <v>330</v>
      </c>
      <c r="G9" s="210">
        <v>8.2977777780000004</v>
      </c>
      <c r="H9" s="106" t="s">
        <v>378</v>
      </c>
      <c r="I9" s="106" t="s">
        <v>379</v>
      </c>
      <c r="J9" s="106" t="s">
        <v>380</v>
      </c>
      <c r="K9" s="106" t="s">
        <v>217</v>
      </c>
      <c r="L9" s="106" t="s">
        <v>381</v>
      </c>
      <c r="M9" s="106">
        <v>6</v>
      </c>
      <c r="N9" s="106">
        <v>53.338370789999999</v>
      </c>
      <c r="O9" s="126">
        <v>12.95757152</v>
      </c>
    </row>
    <row r="10" spans="1:15" ht="17" thickBot="1" x14ac:dyDescent="0.25">
      <c r="A10" s="137" t="s">
        <v>367</v>
      </c>
      <c r="B10" s="110" t="s">
        <v>375</v>
      </c>
      <c r="C10" s="110" t="s">
        <v>203</v>
      </c>
      <c r="D10" s="111" t="s">
        <v>27</v>
      </c>
      <c r="E10" s="110" t="s">
        <v>376</v>
      </c>
      <c r="F10" s="114" t="s">
        <v>330</v>
      </c>
      <c r="G10" s="110" t="s">
        <v>385</v>
      </c>
      <c r="H10" s="110" t="s">
        <v>378</v>
      </c>
      <c r="I10" s="110" t="s">
        <v>379</v>
      </c>
      <c r="J10" s="110" t="s">
        <v>380</v>
      </c>
      <c r="K10" s="110" t="s">
        <v>217</v>
      </c>
      <c r="L10" s="110" t="s">
        <v>381</v>
      </c>
      <c r="M10" s="111">
        <v>4</v>
      </c>
      <c r="N10" s="111">
        <v>110.92457893416</v>
      </c>
      <c r="O10" s="111">
        <v>30.663268345014025</v>
      </c>
    </row>
    <row r="11" spans="1:15" x14ac:dyDescent="0.2">
      <c r="A11" s="138" t="s">
        <v>367</v>
      </c>
      <c r="B11" s="106" t="s">
        <v>375</v>
      </c>
      <c r="C11" s="106" t="s">
        <v>199</v>
      </c>
      <c r="D11" s="107" t="s">
        <v>27</v>
      </c>
      <c r="E11" s="106" t="s">
        <v>376</v>
      </c>
      <c r="F11" s="113" t="s">
        <v>330</v>
      </c>
      <c r="G11" s="106">
        <v>13.333</v>
      </c>
      <c r="H11" s="126" t="s">
        <v>378</v>
      </c>
      <c r="I11" s="106" t="s">
        <v>379</v>
      </c>
      <c r="J11" s="106" t="s">
        <v>380</v>
      </c>
      <c r="K11" s="106" t="s">
        <v>217</v>
      </c>
      <c r="L11" s="106" t="s">
        <v>381</v>
      </c>
      <c r="M11" s="106">
        <v>2</v>
      </c>
      <c r="N11" s="106">
        <v>38.225472658943247</v>
      </c>
      <c r="O11" s="126">
        <v>5.7232590581172875</v>
      </c>
    </row>
    <row r="12" spans="1:15" ht="17" thickBot="1" x14ac:dyDescent="0.25">
      <c r="A12" s="141" t="s">
        <v>367</v>
      </c>
      <c r="B12" s="110" t="s">
        <v>375</v>
      </c>
      <c r="C12" s="117" t="s">
        <v>203</v>
      </c>
      <c r="D12" s="118" t="s">
        <v>27</v>
      </c>
      <c r="E12" s="110" t="s">
        <v>368</v>
      </c>
      <c r="F12" s="119" t="s">
        <v>330</v>
      </c>
      <c r="G12" s="208">
        <v>8.2144970399999995</v>
      </c>
      <c r="H12" s="110" t="s">
        <v>378</v>
      </c>
      <c r="I12" s="110" t="s">
        <v>379</v>
      </c>
      <c r="J12" s="110" t="s">
        <v>380</v>
      </c>
      <c r="K12" s="110" t="s">
        <v>217</v>
      </c>
      <c r="L12" s="110" t="s">
        <v>381</v>
      </c>
      <c r="M12" s="110">
        <v>6</v>
      </c>
      <c r="N12" s="110">
        <v>56.054501909932604</v>
      </c>
      <c r="O12" s="110">
        <v>24.767976448903433</v>
      </c>
    </row>
    <row r="13" spans="1:15" x14ac:dyDescent="0.2">
      <c r="A13" s="138" t="s">
        <v>367</v>
      </c>
      <c r="B13" s="106" t="s">
        <v>375</v>
      </c>
      <c r="C13" s="106" t="s">
        <v>191</v>
      </c>
      <c r="D13" s="107" t="s">
        <v>27</v>
      </c>
      <c r="E13" s="106" t="s">
        <v>376</v>
      </c>
      <c r="F13" s="113" t="s">
        <v>330</v>
      </c>
      <c r="G13" s="106">
        <v>10.66078068</v>
      </c>
      <c r="H13" s="126" t="s">
        <v>378</v>
      </c>
      <c r="I13" s="106" t="s">
        <v>379</v>
      </c>
      <c r="J13" s="106" t="s">
        <v>380</v>
      </c>
      <c r="K13" s="106" t="s">
        <v>217</v>
      </c>
      <c r="L13" s="106" t="s">
        <v>381</v>
      </c>
      <c r="M13" s="106">
        <v>62</v>
      </c>
      <c r="N13" s="106">
        <v>61.715834489999999</v>
      </c>
      <c r="O13" s="126">
        <v>19.15949693</v>
      </c>
    </row>
    <row r="14" spans="1:15" ht="17" thickBot="1" x14ac:dyDescent="0.25">
      <c r="A14" s="137" t="s">
        <v>367</v>
      </c>
      <c r="B14" s="110" t="s">
        <v>375</v>
      </c>
      <c r="C14" s="116" t="s">
        <v>191</v>
      </c>
      <c r="D14" s="111" t="s">
        <v>27</v>
      </c>
      <c r="E14" s="110" t="s">
        <v>376</v>
      </c>
      <c r="F14" s="114" t="s">
        <v>330</v>
      </c>
      <c r="G14" s="209" t="s">
        <v>386</v>
      </c>
      <c r="H14" s="110" t="s">
        <v>378</v>
      </c>
      <c r="I14" s="110" t="s">
        <v>379</v>
      </c>
      <c r="J14" s="110" t="s">
        <v>380</v>
      </c>
      <c r="K14" s="106" t="s">
        <v>217</v>
      </c>
      <c r="L14" s="110" t="s">
        <v>381</v>
      </c>
      <c r="M14" s="110">
        <v>40</v>
      </c>
      <c r="N14" s="110">
        <v>59.452687768258315</v>
      </c>
      <c r="O14" s="110">
        <v>17.857959740682425</v>
      </c>
    </row>
    <row r="15" spans="1:15" x14ac:dyDescent="0.2">
      <c r="A15" s="140" t="s">
        <v>367</v>
      </c>
      <c r="B15" s="106" t="s">
        <v>375</v>
      </c>
      <c r="C15" s="106" t="s">
        <v>199</v>
      </c>
      <c r="D15" s="107" t="s">
        <v>27</v>
      </c>
      <c r="E15" s="106" t="s">
        <v>368</v>
      </c>
      <c r="F15" s="113" t="s">
        <v>330</v>
      </c>
      <c r="G15" s="210">
        <v>8.2977777780000004</v>
      </c>
      <c r="H15" s="126" t="s">
        <v>378</v>
      </c>
      <c r="I15" s="106" t="s">
        <v>379</v>
      </c>
      <c r="J15" s="106" t="s">
        <v>380</v>
      </c>
      <c r="K15" s="106" t="s">
        <v>217</v>
      </c>
      <c r="L15" s="106" t="s">
        <v>381</v>
      </c>
      <c r="M15" s="106">
        <v>6</v>
      </c>
      <c r="N15" s="106">
        <v>53.338370789999999</v>
      </c>
      <c r="O15" s="126">
        <v>12.95757152</v>
      </c>
    </row>
    <row r="16" spans="1:15" ht="17" thickBot="1" x14ac:dyDescent="0.25">
      <c r="A16" s="137" t="s">
        <v>367</v>
      </c>
      <c r="B16" s="110" t="s">
        <v>375</v>
      </c>
      <c r="C16" s="117" t="s">
        <v>203</v>
      </c>
      <c r="D16" s="118" t="s">
        <v>27</v>
      </c>
      <c r="E16" s="110" t="s">
        <v>376</v>
      </c>
      <c r="F16" s="119" t="s">
        <v>330</v>
      </c>
      <c r="G16" s="110" t="s">
        <v>377</v>
      </c>
      <c r="H16" s="110" t="s">
        <v>378</v>
      </c>
      <c r="I16" s="110" t="s">
        <v>379</v>
      </c>
      <c r="J16" s="110" t="s">
        <v>380</v>
      </c>
      <c r="K16" s="110" t="s">
        <v>217</v>
      </c>
      <c r="L16" s="110" t="s">
        <v>381</v>
      </c>
      <c r="M16" s="110">
        <v>2</v>
      </c>
      <c r="N16" s="110">
        <v>41.908000000000001</v>
      </c>
      <c r="O16" s="110">
        <v>10.123705340000001</v>
      </c>
    </row>
    <row r="17" spans="1:15" x14ac:dyDescent="0.2">
      <c r="A17" s="140" t="s">
        <v>367</v>
      </c>
      <c r="B17" s="106" t="s">
        <v>375</v>
      </c>
      <c r="C17" s="106" t="s">
        <v>199</v>
      </c>
      <c r="D17" s="107" t="s">
        <v>27</v>
      </c>
      <c r="E17" s="106" t="s">
        <v>368</v>
      </c>
      <c r="F17" s="113" t="s">
        <v>330</v>
      </c>
      <c r="G17" s="210">
        <v>8.2977777780000004</v>
      </c>
      <c r="H17" s="106" t="s">
        <v>378</v>
      </c>
      <c r="I17" s="106" t="s">
        <v>379</v>
      </c>
      <c r="J17" s="106" t="s">
        <v>380</v>
      </c>
      <c r="K17" s="106" t="s">
        <v>217</v>
      </c>
      <c r="L17" s="106" t="s">
        <v>381</v>
      </c>
      <c r="M17" s="106">
        <v>6</v>
      </c>
      <c r="N17" s="106">
        <v>53.338370789999999</v>
      </c>
      <c r="O17" s="126">
        <v>12.95757152</v>
      </c>
    </row>
    <row r="18" spans="1:15" ht="17" thickBot="1" x14ac:dyDescent="0.25">
      <c r="A18" s="137">
        <v>30</v>
      </c>
      <c r="B18" s="110" t="s">
        <v>32</v>
      </c>
      <c r="C18" s="117" t="s">
        <v>203</v>
      </c>
      <c r="D18" s="118" t="s">
        <v>27</v>
      </c>
      <c r="E18" s="110" t="s">
        <v>206</v>
      </c>
      <c r="F18" s="119" t="s">
        <v>330</v>
      </c>
      <c r="G18" s="110" t="s">
        <v>216</v>
      </c>
      <c r="H18" s="110" t="s">
        <v>210</v>
      </c>
      <c r="I18" s="110"/>
      <c r="J18" s="110"/>
      <c r="K18" s="110" t="s">
        <v>217</v>
      </c>
      <c r="L18" s="110" t="s">
        <v>218</v>
      </c>
      <c r="M18" s="110">
        <v>1</v>
      </c>
      <c r="N18" s="110">
        <v>50.5</v>
      </c>
      <c r="O18" s="211"/>
    </row>
    <row r="19" spans="1:15" x14ac:dyDescent="0.2">
      <c r="A19" s="140">
        <v>30</v>
      </c>
      <c r="B19" s="106" t="s">
        <v>32</v>
      </c>
      <c r="C19" s="106" t="s">
        <v>203</v>
      </c>
      <c r="D19" s="107" t="s">
        <v>27</v>
      </c>
      <c r="E19" s="106" t="s">
        <v>206</v>
      </c>
      <c r="F19" s="113" t="s">
        <v>330</v>
      </c>
      <c r="G19" s="106" t="s">
        <v>219</v>
      </c>
      <c r="H19" s="106" t="s">
        <v>210</v>
      </c>
      <c r="I19" s="106" t="s">
        <v>382</v>
      </c>
      <c r="J19" s="106" t="s">
        <v>210</v>
      </c>
      <c r="K19" s="106" t="s">
        <v>217</v>
      </c>
      <c r="L19" s="106" t="s">
        <v>218</v>
      </c>
      <c r="M19" s="106">
        <v>1</v>
      </c>
      <c r="N19" s="106">
        <v>59</v>
      </c>
      <c r="O19" s="178"/>
    </row>
    <row r="20" spans="1:15" ht="17" thickBot="1" x14ac:dyDescent="0.25">
      <c r="A20" s="137">
        <v>30</v>
      </c>
      <c r="B20" s="110" t="s">
        <v>32</v>
      </c>
      <c r="C20" s="110" t="s">
        <v>199</v>
      </c>
      <c r="D20" s="111" t="s">
        <v>27</v>
      </c>
      <c r="E20" s="110" t="s">
        <v>206</v>
      </c>
      <c r="F20" s="114" t="s">
        <v>330</v>
      </c>
      <c r="G20" s="110" t="s">
        <v>220</v>
      </c>
      <c r="H20" s="110" t="s">
        <v>210</v>
      </c>
      <c r="I20" s="110" t="s">
        <v>382</v>
      </c>
      <c r="J20" s="110" t="s">
        <v>210</v>
      </c>
      <c r="K20" s="110" t="s">
        <v>217</v>
      </c>
      <c r="L20" s="110" t="s">
        <v>218</v>
      </c>
      <c r="M20" s="110">
        <v>1</v>
      </c>
      <c r="N20" s="110">
        <v>76.5</v>
      </c>
      <c r="O20" s="211"/>
    </row>
    <row r="21" spans="1:15" x14ac:dyDescent="0.2">
      <c r="A21" s="138">
        <v>30</v>
      </c>
      <c r="B21" s="106" t="s">
        <v>32</v>
      </c>
      <c r="C21" s="106" t="s">
        <v>203</v>
      </c>
      <c r="D21" s="107" t="s">
        <v>27</v>
      </c>
      <c r="E21" s="106" t="s">
        <v>206</v>
      </c>
      <c r="F21" s="113" t="s">
        <v>330</v>
      </c>
      <c r="G21" s="106" t="s">
        <v>223</v>
      </c>
      <c r="H21" s="126"/>
      <c r="I21" s="106" t="s">
        <v>382</v>
      </c>
      <c r="J21" s="106" t="s">
        <v>210</v>
      </c>
      <c r="K21" s="106" t="s">
        <v>217</v>
      </c>
      <c r="L21" s="106" t="s">
        <v>218</v>
      </c>
      <c r="M21" s="106">
        <v>1</v>
      </c>
      <c r="N21" s="106">
        <v>79</v>
      </c>
      <c r="O21" s="178"/>
    </row>
    <row r="22" spans="1:15" ht="17" thickBot="1" x14ac:dyDescent="0.25">
      <c r="A22" s="141">
        <v>30</v>
      </c>
      <c r="B22" s="110" t="s">
        <v>32</v>
      </c>
      <c r="C22" s="110" t="s">
        <v>199</v>
      </c>
      <c r="D22" s="111" t="s">
        <v>27</v>
      </c>
      <c r="E22" s="110" t="s">
        <v>206</v>
      </c>
      <c r="F22" s="114" t="s">
        <v>330</v>
      </c>
      <c r="G22" s="40" t="s">
        <v>219</v>
      </c>
      <c r="H22" s="110" t="s">
        <v>210</v>
      </c>
      <c r="I22" s="110" t="s">
        <v>382</v>
      </c>
      <c r="J22" s="110" t="s">
        <v>210</v>
      </c>
      <c r="K22" s="106" t="s">
        <v>217</v>
      </c>
      <c r="L22" s="110" t="s">
        <v>218</v>
      </c>
      <c r="M22" s="110">
        <v>1</v>
      </c>
      <c r="N22" s="110">
        <v>47.2</v>
      </c>
      <c r="O22" s="211"/>
    </row>
    <row r="23" spans="1:15" x14ac:dyDescent="0.2">
      <c r="A23" s="140">
        <v>30</v>
      </c>
      <c r="B23" s="106" t="s">
        <v>32</v>
      </c>
      <c r="C23" s="106" t="s">
        <v>203</v>
      </c>
      <c r="D23" s="107" t="s">
        <v>27</v>
      </c>
      <c r="E23" s="106" t="s">
        <v>206</v>
      </c>
      <c r="F23" s="113" t="s">
        <v>330</v>
      </c>
      <c r="G23" s="106" t="s">
        <v>224</v>
      </c>
      <c r="H23" s="126" t="s">
        <v>210</v>
      </c>
      <c r="I23" s="106" t="s">
        <v>382</v>
      </c>
      <c r="J23" s="106" t="s">
        <v>210</v>
      </c>
      <c r="K23" s="106" t="s">
        <v>217</v>
      </c>
      <c r="L23" s="106" t="s">
        <v>218</v>
      </c>
      <c r="M23" s="106">
        <v>1</v>
      </c>
      <c r="N23" s="106">
        <v>38</v>
      </c>
      <c r="O23" s="212"/>
    </row>
    <row r="24" spans="1:15" x14ac:dyDescent="0.2">
      <c r="A24" s="141">
        <v>30</v>
      </c>
      <c r="B24" s="110" t="s">
        <v>32</v>
      </c>
      <c r="C24" s="110" t="s">
        <v>199</v>
      </c>
      <c r="D24" s="111" t="s">
        <v>27</v>
      </c>
      <c r="E24" s="110" t="s">
        <v>206</v>
      </c>
      <c r="F24" s="114" t="s">
        <v>330</v>
      </c>
      <c r="G24" s="110" t="s">
        <v>219</v>
      </c>
      <c r="H24" s="110" t="s">
        <v>210</v>
      </c>
      <c r="I24" s="110" t="s">
        <v>382</v>
      </c>
      <c r="J24" s="110" t="s">
        <v>210</v>
      </c>
      <c r="K24" s="110" t="s">
        <v>217</v>
      </c>
      <c r="L24" s="110" t="s">
        <v>218</v>
      </c>
      <c r="M24" s="110">
        <v>1</v>
      </c>
      <c r="N24" s="110">
        <v>58.5</v>
      </c>
      <c r="O24" s="211"/>
    </row>
    <row r="25" spans="1:15" x14ac:dyDescent="0.2">
      <c r="A25" s="138">
        <v>30</v>
      </c>
      <c r="B25" s="106" t="s">
        <v>32</v>
      </c>
      <c r="C25" s="106" t="s">
        <v>203</v>
      </c>
      <c r="D25" s="107" t="s">
        <v>27</v>
      </c>
      <c r="E25" s="106" t="s">
        <v>206</v>
      </c>
      <c r="F25" s="113" t="s">
        <v>330</v>
      </c>
      <c r="G25" s="106" t="s">
        <v>225</v>
      </c>
      <c r="H25" s="106"/>
      <c r="I25" s="106" t="s">
        <v>382</v>
      </c>
      <c r="J25" s="106" t="s">
        <v>210</v>
      </c>
      <c r="K25" s="106" t="s">
        <v>217</v>
      </c>
      <c r="L25" s="106" t="s">
        <v>218</v>
      </c>
      <c r="M25" s="106">
        <v>1</v>
      </c>
      <c r="N25" s="106">
        <v>80</v>
      </c>
      <c r="O25" s="212"/>
    </row>
    <row r="26" spans="1:15" ht="17" thickBot="1" x14ac:dyDescent="0.25">
      <c r="A26" s="137">
        <v>30</v>
      </c>
      <c r="B26" s="110" t="s">
        <v>32</v>
      </c>
      <c r="C26" s="110" t="s">
        <v>199</v>
      </c>
      <c r="D26" s="111" t="s">
        <v>27</v>
      </c>
      <c r="E26" s="110" t="s">
        <v>206</v>
      </c>
      <c r="F26" s="114" t="s">
        <v>330</v>
      </c>
      <c r="G26" s="110" t="s">
        <v>227</v>
      </c>
      <c r="H26" s="110"/>
      <c r="I26" s="110" t="s">
        <v>382</v>
      </c>
      <c r="J26" s="110" t="s">
        <v>210</v>
      </c>
      <c r="K26" s="110" t="s">
        <v>217</v>
      </c>
      <c r="L26" s="110" t="s">
        <v>218</v>
      </c>
      <c r="M26" s="110">
        <v>1</v>
      </c>
      <c r="N26" s="110">
        <v>36.6</v>
      </c>
      <c r="O26" s="211"/>
    </row>
    <row r="27" spans="1:15" x14ac:dyDescent="0.2">
      <c r="A27" s="140">
        <v>30</v>
      </c>
      <c r="B27" s="106" t="s">
        <v>32</v>
      </c>
      <c r="C27" s="106" t="s">
        <v>203</v>
      </c>
      <c r="D27" s="107" t="s">
        <v>27</v>
      </c>
      <c r="E27" s="106" t="s">
        <v>206</v>
      </c>
      <c r="F27" s="113" t="s">
        <v>330</v>
      </c>
      <c r="G27" s="106" t="s">
        <v>222</v>
      </c>
      <c r="H27" s="126" t="s">
        <v>210</v>
      </c>
      <c r="I27" s="106" t="s">
        <v>382</v>
      </c>
      <c r="J27" s="106" t="s">
        <v>210</v>
      </c>
      <c r="K27" s="106" t="s">
        <v>217</v>
      </c>
      <c r="L27" s="106" t="s">
        <v>218</v>
      </c>
      <c r="M27" s="106">
        <v>1</v>
      </c>
      <c r="N27" s="106">
        <v>66.599999999999994</v>
      </c>
      <c r="O27" s="178"/>
    </row>
    <row r="28" spans="1:15" ht="17" thickBot="1" x14ac:dyDescent="0.25">
      <c r="A28" s="141">
        <v>30</v>
      </c>
      <c r="B28" s="110" t="s">
        <v>32</v>
      </c>
      <c r="C28" s="117" t="s">
        <v>199</v>
      </c>
      <c r="D28" s="118" t="s">
        <v>27</v>
      </c>
      <c r="E28" s="110" t="s">
        <v>221</v>
      </c>
      <c r="F28" s="119" t="s">
        <v>330</v>
      </c>
      <c r="G28" s="110" t="s">
        <v>222</v>
      </c>
      <c r="H28" s="110" t="s">
        <v>210</v>
      </c>
      <c r="I28" s="110" t="s">
        <v>382</v>
      </c>
      <c r="J28" s="110" t="s">
        <v>210</v>
      </c>
      <c r="K28" s="110" t="s">
        <v>217</v>
      </c>
      <c r="L28" s="110" t="s">
        <v>218</v>
      </c>
      <c r="M28" s="110">
        <v>1</v>
      </c>
      <c r="N28" s="110">
        <v>47.8</v>
      </c>
      <c r="O28" s="211"/>
    </row>
    <row r="29" spans="1:15" x14ac:dyDescent="0.2">
      <c r="A29" s="138">
        <v>30</v>
      </c>
      <c r="B29" s="106" t="s">
        <v>32</v>
      </c>
      <c r="C29" s="106" t="s">
        <v>203</v>
      </c>
      <c r="D29" s="107" t="s">
        <v>27</v>
      </c>
      <c r="E29" s="106" t="s">
        <v>221</v>
      </c>
      <c r="F29" s="113" t="s">
        <v>330</v>
      </c>
      <c r="G29" s="106" t="s">
        <v>226</v>
      </c>
      <c r="H29" s="126" t="s">
        <v>210</v>
      </c>
      <c r="I29" s="106" t="s">
        <v>382</v>
      </c>
      <c r="J29" s="106" t="s">
        <v>210</v>
      </c>
      <c r="K29" s="106" t="s">
        <v>217</v>
      </c>
      <c r="L29" s="106" t="s">
        <v>218</v>
      </c>
      <c r="M29" s="106">
        <v>1</v>
      </c>
      <c r="N29" s="106">
        <v>46.5</v>
      </c>
      <c r="O29" s="178"/>
    </row>
    <row r="30" spans="1:15" ht="17" thickBot="1" x14ac:dyDescent="0.25">
      <c r="A30" s="141">
        <v>30</v>
      </c>
      <c r="B30" s="110" t="s">
        <v>32</v>
      </c>
      <c r="C30" s="110" t="s">
        <v>199</v>
      </c>
      <c r="D30" s="111" t="s">
        <v>27</v>
      </c>
      <c r="E30" s="110" t="s">
        <v>221</v>
      </c>
      <c r="F30" s="114" t="s">
        <v>330</v>
      </c>
      <c r="G30" s="110" t="s">
        <v>228</v>
      </c>
      <c r="H30" s="110" t="s">
        <v>210</v>
      </c>
      <c r="I30" s="110" t="s">
        <v>382</v>
      </c>
      <c r="J30" s="110" t="s">
        <v>210</v>
      </c>
      <c r="K30" s="110" t="s">
        <v>217</v>
      </c>
      <c r="L30" s="110" t="s">
        <v>218</v>
      </c>
      <c r="M30" s="110">
        <v>1</v>
      </c>
      <c r="N30" s="110">
        <v>92</v>
      </c>
      <c r="O30" s="211"/>
    </row>
    <row r="31" spans="1:15" x14ac:dyDescent="0.2">
      <c r="A31" s="142">
        <v>112</v>
      </c>
      <c r="B31" s="106" t="s">
        <v>125</v>
      </c>
      <c r="C31" s="115" t="s">
        <v>191</v>
      </c>
      <c r="D31" s="107" t="s">
        <v>27</v>
      </c>
      <c r="E31" s="106" t="s">
        <v>233</v>
      </c>
      <c r="F31" s="113" t="s">
        <v>330</v>
      </c>
      <c r="G31" s="106" t="s">
        <v>234</v>
      </c>
      <c r="H31" s="126"/>
      <c r="I31" s="106" t="s">
        <v>382</v>
      </c>
      <c r="J31" s="106" t="s">
        <v>210</v>
      </c>
      <c r="K31" s="106" t="s">
        <v>217</v>
      </c>
      <c r="L31" s="106" t="s">
        <v>218</v>
      </c>
      <c r="M31" s="106">
        <v>10</v>
      </c>
      <c r="N31" s="106">
        <v>85.48</v>
      </c>
      <c r="O31" s="126">
        <v>39.56</v>
      </c>
    </row>
    <row r="32" spans="1:15" x14ac:dyDescent="0.2">
      <c r="A32" s="137">
        <v>30</v>
      </c>
      <c r="B32" s="110" t="s">
        <v>32</v>
      </c>
      <c r="C32" s="117" t="s">
        <v>191</v>
      </c>
      <c r="D32" s="118" t="s">
        <v>27</v>
      </c>
      <c r="E32" s="110" t="s">
        <v>229</v>
      </c>
      <c r="F32" s="119" t="s">
        <v>330</v>
      </c>
      <c r="G32" s="110" t="s">
        <v>230</v>
      </c>
      <c r="H32" s="110" t="s">
        <v>210</v>
      </c>
      <c r="I32" s="110" t="s">
        <v>382</v>
      </c>
      <c r="J32" s="110" t="s">
        <v>210</v>
      </c>
      <c r="K32" s="110" t="s">
        <v>231</v>
      </c>
      <c r="L32" s="110" t="s">
        <v>218</v>
      </c>
      <c r="M32" s="110">
        <v>13</v>
      </c>
      <c r="N32" s="110">
        <v>60.9</v>
      </c>
      <c r="O32" s="110">
        <v>17.2</v>
      </c>
    </row>
    <row r="34" spans="2:19" x14ac:dyDescent="0.2">
      <c r="I34" s="214" t="s">
        <v>533</v>
      </c>
      <c r="J34" s="40" t="s">
        <v>408</v>
      </c>
      <c r="M34" s="40">
        <v>13</v>
      </c>
      <c r="O34">
        <f>STDEV(N18:N30)</f>
        <v>17.608120213012455</v>
      </c>
      <c r="Q34">
        <f>STDEV(N18:N30)</f>
        <v>17.608120213012455</v>
      </c>
    </row>
    <row r="35" spans="2:19" x14ac:dyDescent="0.2">
      <c r="I35" s="214" t="s">
        <v>534</v>
      </c>
      <c r="J35" s="40" t="s">
        <v>409</v>
      </c>
      <c r="O35">
        <f>SQRT(((M34-1)*O34^2+(M31-1)*O31^2+(M32-1)*O32^2)/(M31+M32+M34-3))</f>
        <v>25.438918626501817</v>
      </c>
    </row>
    <row r="37" spans="2:19" ht="17" thickBot="1" x14ac:dyDescent="0.25"/>
    <row r="38" spans="2:19" x14ac:dyDescent="0.2">
      <c r="B38" s="126" t="s">
        <v>389</v>
      </c>
      <c r="C38" s="147" t="s">
        <v>191</v>
      </c>
      <c r="D38" s="127" t="s">
        <v>27</v>
      </c>
      <c r="E38" s="126" t="s">
        <v>376</v>
      </c>
      <c r="F38" s="146" t="s">
        <v>303</v>
      </c>
      <c r="G38" s="126" t="s">
        <v>390</v>
      </c>
      <c r="H38" s="127" t="s">
        <v>207</v>
      </c>
      <c r="I38" s="127" t="s">
        <v>391</v>
      </c>
      <c r="J38" s="127" t="s">
        <v>210</v>
      </c>
      <c r="K38" s="126" t="s">
        <v>217</v>
      </c>
      <c r="L38" s="159" t="s">
        <v>361</v>
      </c>
      <c r="M38" s="148">
        <v>81</v>
      </c>
      <c r="N38" s="148">
        <v>38.872269709999998</v>
      </c>
      <c r="O38" s="148">
        <v>25.015818830000001</v>
      </c>
      <c r="P38" s="148"/>
      <c r="Q38" s="148"/>
      <c r="R38" s="148"/>
      <c r="S38" s="127"/>
    </row>
    <row r="39" spans="2:19" ht="17" thickBot="1" x14ac:dyDescent="0.25">
      <c r="B39" s="110" t="s">
        <v>389</v>
      </c>
      <c r="C39" s="116" t="s">
        <v>191</v>
      </c>
      <c r="D39" s="111" t="s">
        <v>27</v>
      </c>
      <c r="E39" s="110" t="s">
        <v>376</v>
      </c>
      <c r="F39" s="122" t="s">
        <v>303</v>
      </c>
      <c r="G39" s="110" t="s">
        <v>390</v>
      </c>
      <c r="H39" s="111" t="s">
        <v>207</v>
      </c>
      <c r="I39" s="111" t="s">
        <v>391</v>
      </c>
      <c r="J39" s="111" t="s">
        <v>210</v>
      </c>
      <c r="K39" s="110" t="s">
        <v>217</v>
      </c>
      <c r="L39" s="161" t="s">
        <v>361</v>
      </c>
      <c r="M39" s="144">
        <v>81</v>
      </c>
      <c r="N39" s="144">
        <v>38.872269709999998</v>
      </c>
      <c r="O39" s="144">
        <v>25.015818830000001</v>
      </c>
      <c r="P39" s="144"/>
      <c r="Q39" s="144"/>
      <c r="R39" s="144"/>
      <c r="S39" s="111"/>
    </row>
    <row r="40" spans="2:19" x14ac:dyDescent="0.2">
      <c r="B40" s="106" t="s">
        <v>389</v>
      </c>
      <c r="C40" s="115" t="s">
        <v>191</v>
      </c>
      <c r="D40" s="107" t="s">
        <v>27</v>
      </c>
      <c r="E40" s="106" t="s">
        <v>376</v>
      </c>
      <c r="F40" s="121" t="s">
        <v>303</v>
      </c>
      <c r="G40" s="106" t="s">
        <v>390</v>
      </c>
      <c r="H40" s="107" t="s">
        <v>207</v>
      </c>
      <c r="I40" s="107" t="s">
        <v>391</v>
      </c>
      <c r="J40" s="107" t="s">
        <v>210</v>
      </c>
      <c r="K40" s="106" t="s">
        <v>217</v>
      </c>
      <c r="L40" s="160" t="s">
        <v>361</v>
      </c>
      <c r="M40" s="143">
        <v>81</v>
      </c>
      <c r="N40" s="143">
        <v>38.872269709999998</v>
      </c>
      <c r="O40" s="148">
        <v>25.015818830000001</v>
      </c>
      <c r="P40" s="143"/>
      <c r="Q40" s="143"/>
      <c r="R40" s="148"/>
      <c r="S40" s="127"/>
    </row>
    <row r="41" spans="2:19" ht="17" thickBot="1" x14ac:dyDescent="0.25">
      <c r="B41" s="110" t="s">
        <v>389</v>
      </c>
      <c r="C41" s="116" t="s">
        <v>191</v>
      </c>
      <c r="D41" s="111" t="s">
        <v>27</v>
      </c>
      <c r="E41" s="110" t="s">
        <v>376</v>
      </c>
      <c r="F41" s="122" t="s">
        <v>303</v>
      </c>
      <c r="G41" s="110" t="s">
        <v>390</v>
      </c>
      <c r="H41" s="111" t="s">
        <v>207</v>
      </c>
      <c r="I41" s="111" t="s">
        <v>391</v>
      </c>
      <c r="J41" s="111" t="s">
        <v>210</v>
      </c>
      <c r="K41" s="110" t="s">
        <v>217</v>
      </c>
      <c r="L41" s="161" t="s">
        <v>361</v>
      </c>
      <c r="M41" s="144">
        <v>81</v>
      </c>
      <c r="N41" s="144">
        <v>38.872269709999998</v>
      </c>
      <c r="O41" s="144">
        <v>25.015818830000001</v>
      </c>
      <c r="P41" s="144"/>
      <c r="Q41" s="144"/>
      <c r="R41" s="144"/>
      <c r="S41" s="111"/>
    </row>
    <row r="42" spans="2:19" x14ac:dyDescent="0.2">
      <c r="B42" s="106" t="s">
        <v>389</v>
      </c>
      <c r="C42" s="115" t="s">
        <v>191</v>
      </c>
      <c r="D42" s="107" t="s">
        <v>27</v>
      </c>
      <c r="E42" s="106" t="s">
        <v>376</v>
      </c>
      <c r="F42" s="121" t="s">
        <v>303</v>
      </c>
      <c r="G42" s="106" t="s">
        <v>390</v>
      </c>
      <c r="H42" s="107" t="s">
        <v>207</v>
      </c>
      <c r="I42" s="107" t="s">
        <v>391</v>
      </c>
      <c r="J42" s="107" t="s">
        <v>210</v>
      </c>
      <c r="K42" s="106" t="s">
        <v>217</v>
      </c>
      <c r="L42" s="160" t="s">
        <v>361</v>
      </c>
      <c r="M42" s="143">
        <v>81</v>
      </c>
      <c r="N42" s="143">
        <v>38.872269709999998</v>
      </c>
      <c r="O42" s="148">
        <v>25.015818830000001</v>
      </c>
      <c r="P42" s="143"/>
      <c r="Q42" s="143"/>
      <c r="R42" s="148"/>
      <c r="S42" s="127"/>
    </row>
    <row r="43" spans="2:19" ht="17" thickBot="1" x14ac:dyDescent="0.25">
      <c r="B43" s="110" t="s">
        <v>389</v>
      </c>
      <c r="C43" s="116" t="s">
        <v>191</v>
      </c>
      <c r="D43" s="111" t="s">
        <v>27</v>
      </c>
      <c r="E43" s="110" t="s">
        <v>376</v>
      </c>
      <c r="F43" s="122" t="s">
        <v>303</v>
      </c>
      <c r="G43" s="110" t="s">
        <v>390</v>
      </c>
      <c r="H43" s="111" t="s">
        <v>207</v>
      </c>
      <c r="I43" s="111" t="s">
        <v>391</v>
      </c>
      <c r="J43" s="111" t="s">
        <v>210</v>
      </c>
      <c r="K43" s="110" t="s">
        <v>217</v>
      </c>
      <c r="L43" s="161" t="s">
        <v>361</v>
      </c>
      <c r="M43" s="144">
        <v>81</v>
      </c>
      <c r="N43" s="144">
        <v>38.872269709999998</v>
      </c>
      <c r="O43" s="144">
        <v>25.015818830000001</v>
      </c>
      <c r="P43" s="144"/>
      <c r="Q43" s="144"/>
      <c r="R43" s="144"/>
      <c r="S43" s="111"/>
    </row>
    <row r="44" spans="2:19" x14ac:dyDescent="0.2">
      <c r="B44" s="106" t="s">
        <v>389</v>
      </c>
      <c r="C44" s="115" t="s">
        <v>191</v>
      </c>
      <c r="D44" s="107" t="s">
        <v>27</v>
      </c>
      <c r="E44" s="106" t="s">
        <v>376</v>
      </c>
      <c r="F44" s="121" t="s">
        <v>303</v>
      </c>
      <c r="G44" s="106" t="s">
        <v>390</v>
      </c>
      <c r="H44" s="107" t="s">
        <v>207</v>
      </c>
      <c r="I44" s="107" t="s">
        <v>391</v>
      </c>
      <c r="J44" s="107" t="s">
        <v>210</v>
      </c>
      <c r="K44" s="106" t="s">
        <v>217</v>
      </c>
      <c r="L44" s="160" t="s">
        <v>361</v>
      </c>
      <c r="M44" s="143">
        <v>81</v>
      </c>
      <c r="N44" s="143">
        <v>38.872269709999998</v>
      </c>
      <c r="O44" s="148">
        <v>25.015818830000001</v>
      </c>
      <c r="P44" s="143"/>
      <c r="Q44" s="143"/>
      <c r="R44" s="148"/>
      <c r="S44" s="127"/>
    </row>
    <row r="45" spans="2:19" ht="17" thickBot="1" x14ac:dyDescent="0.25">
      <c r="B45" s="110" t="s">
        <v>389</v>
      </c>
      <c r="C45" s="116" t="s">
        <v>191</v>
      </c>
      <c r="D45" s="111" t="s">
        <v>27</v>
      </c>
      <c r="E45" s="110" t="s">
        <v>376</v>
      </c>
      <c r="F45" s="122" t="s">
        <v>303</v>
      </c>
      <c r="G45" s="110" t="s">
        <v>390</v>
      </c>
      <c r="H45" s="111" t="s">
        <v>207</v>
      </c>
      <c r="I45" s="111" t="s">
        <v>391</v>
      </c>
      <c r="J45" s="111" t="s">
        <v>210</v>
      </c>
      <c r="K45" s="110" t="s">
        <v>217</v>
      </c>
      <c r="L45" s="161" t="s">
        <v>361</v>
      </c>
      <c r="M45" s="144">
        <v>81</v>
      </c>
      <c r="N45" s="144">
        <v>38.872269709999998</v>
      </c>
      <c r="O45" s="144">
        <v>25.015818830000001</v>
      </c>
      <c r="P45" s="144"/>
      <c r="Q45" s="144"/>
      <c r="R45" s="144"/>
      <c r="S45" s="111"/>
    </row>
    <row r="46" spans="2:19" x14ac:dyDescent="0.2">
      <c r="B46" s="106" t="s">
        <v>389</v>
      </c>
      <c r="C46" s="115" t="s">
        <v>191</v>
      </c>
      <c r="D46" s="107" t="s">
        <v>27</v>
      </c>
      <c r="E46" s="106" t="s">
        <v>376</v>
      </c>
      <c r="F46" s="121" t="s">
        <v>303</v>
      </c>
      <c r="G46" s="106" t="s">
        <v>390</v>
      </c>
      <c r="H46" s="107" t="s">
        <v>207</v>
      </c>
      <c r="I46" s="107" t="s">
        <v>391</v>
      </c>
      <c r="J46" s="107" t="s">
        <v>210</v>
      </c>
      <c r="K46" s="106" t="s">
        <v>217</v>
      </c>
      <c r="L46" s="160" t="s">
        <v>361</v>
      </c>
      <c r="M46" s="143">
        <v>81</v>
      </c>
      <c r="N46" s="143">
        <v>38.872269709999998</v>
      </c>
      <c r="O46" s="148">
        <v>25.015818830000001</v>
      </c>
      <c r="P46" s="143"/>
      <c r="Q46" s="143"/>
      <c r="R46" s="148"/>
      <c r="S46" s="127"/>
    </row>
    <row r="47" spans="2:19" ht="17" thickBot="1" x14ac:dyDescent="0.25">
      <c r="B47" s="110" t="s">
        <v>389</v>
      </c>
      <c r="C47" s="116" t="s">
        <v>191</v>
      </c>
      <c r="D47" s="111" t="s">
        <v>27</v>
      </c>
      <c r="E47" s="110" t="s">
        <v>376</v>
      </c>
      <c r="F47" s="122" t="s">
        <v>303</v>
      </c>
      <c r="G47" s="110" t="s">
        <v>390</v>
      </c>
      <c r="H47" s="111" t="s">
        <v>207</v>
      </c>
      <c r="I47" s="111" t="s">
        <v>391</v>
      </c>
      <c r="J47" s="111" t="s">
        <v>210</v>
      </c>
      <c r="K47" s="110" t="s">
        <v>217</v>
      </c>
      <c r="L47" s="161" t="s">
        <v>361</v>
      </c>
      <c r="M47" s="144">
        <v>81</v>
      </c>
      <c r="N47" s="144">
        <v>38.872269709999998</v>
      </c>
      <c r="O47" s="144">
        <v>25.015818830000001</v>
      </c>
      <c r="P47" s="144"/>
      <c r="Q47" s="144"/>
      <c r="R47" s="144"/>
      <c r="S47" s="111"/>
    </row>
    <row r="48" spans="2:19" x14ac:dyDescent="0.2">
      <c r="B48" s="106" t="s">
        <v>389</v>
      </c>
      <c r="C48" s="115" t="s">
        <v>191</v>
      </c>
      <c r="D48" s="107" t="s">
        <v>27</v>
      </c>
      <c r="E48" s="106" t="s">
        <v>376</v>
      </c>
      <c r="F48" s="121" t="s">
        <v>303</v>
      </c>
      <c r="G48" s="106" t="s">
        <v>394</v>
      </c>
      <c r="H48" s="107" t="s">
        <v>207</v>
      </c>
      <c r="I48" s="107" t="s">
        <v>391</v>
      </c>
      <c r="J48" s="107" t="s">
        <v>210</v>
      </c>
      <c r="K48" s="106" t="s">
        <v>217</v>
      </c>
      <c r="L48" s="115" t="s">
        <v>361</v>
      </c>
      <c r="M48" s="143">
        <v>17</v>
      </c>
      <c r="N48" s="143">
        <v>40.791855203619839</v>
      </c>
      <c r="O48" s="148">
        <v>14.6387532</v>
      </c>
      <c r="P48" s="143"/>
      <c r="Q48" s="143"/>
      <c r="R48" s="148"/>
      <c r="S48" s="127"/>
    </row>
    <row r="49" spans="1:19" ht="17" thickBot="1" x14ac:dyDescent="0.25">
      <c r="B49" s="110" t="s">
        <v>389</v>
      </c>
      <c r="C49" s="116" t="s">
        <v>191</v>
      </c>
      <c r="D49" s="111" t="s">
        <v>27</v>
      </c>
      <c r="E49" s="110" t="s">
        <v>376</v>
      </c>
      <c r="F49" s="122" t="s">
        <v>303</v>
      </c>
      <c r="G49" s="116" t="s">
        <v>397</v>
      </c>
      <c r="H49" s="111" t="s">
        <v>207</v>
      </c>
      <c r="I49" s="111" t="s">
        <v>391</v>
      </c>
      <c r="J49" s="111" t="s">
        <v>210</v>
      </c>
      <c r="K49" s="110" t="s">
        <v>217</v>
      </c>
      <c r="L49" s="116" t="s">
        <v>361</v>
      </c>
      <c r="M49" s="144">
        <v>110</v>
      </c>
      <c r="N49" s="144">
        <v>38.877622377622281</v>
      </c>
      <c r="O49" s="144">
        <v>27.612254016952225</v>
      </c>
      <c r="P49" s="144"/>
      <c r="Q49" s="144"/>
      <c r="R49" s="144"/>
      <c r="S49" s="111"/>
    </row>
    <row r="50" spans="1:19" x14ac:dyDescent="0.2">
      <c r="B50" s="106" t="s">
        <v>125</v>
      </c>
      <c r="C50" s="106" t="s">
        <v>191</v>
      </c>
      <c r="D50" s="107" t="s">
        <v>27</v>
      </c>
      <c r="E50" s="106" t="s">
        <v>233</v>
      </c>
      <c r="F50" s="121" t="s">
        <v>303</v>
      </c>
      <c r="G50" s="106" t="s">
        <v>234</v>
      </c>
      <c r="H50" s="107" t="s">
        <v>387</v>
      </c>
      <c r="I50" s="107" t="s">
        <v>388</v>
      </c>
      <c r="J50" s="107" t="s">
        <v>210</v>
      </c>
      <c r="K50" s="115" t="s">
        <v>289</v>
      </c>
      <c r="L50" s="116" t="s">
        <v>361</v>
      </c>
      <c r="M50" s="143">
        <v>1</v>
      </c>
      <c r="N50" s="148">
        <v>43.520762800417977</v>
      </c>
      <c r="O50" s="178"/>
      <c r="Q50" s="160" t="s">
        <v>290</v>
      </c>
      <c r="R50" s="143">
        <v>58.91</v>
      </c>
      <c r="S50" s="127"/>
    </row>
    <row r="51" spans="1:19" ht="17" thickBot="1" x14ac:dyDescent="0.25">
      <c r="B51" s="110" t="s">
        <v>125</v>
      </c>
      <c r="C51" s="110" t="s">
        <v>191</v>
      </c>
      <c r="D51" s="111" t="s">
        <v>27</v>
      </c>
      <c r="E51" s="110" t="s">
        <v>233</v>
      </c>
      <c r="F51" s="122" t="s">
        <v>303</v>
      </c>
      <c r="G51" s="110" t="s">
        <v>234</v>
      </c>
      <c r="H51" s="111" t="s">
        <v>387</v>
      </c>
      <c r="I51" s="111" t="s">
        <v>388</v>
      </c>
      <c r="J51" s="111" t="s">
        <v>210</v>
      </c>
      <c r="K51" s="116" t="s">
        <v>289</v>
      </c>
      <c r="L51" s="116" t="s">
        <v>361</v>
      </c>
      <c r="M51" s="144">
        <v>1</v>
      </c>
      <c r="N51" s="144">
        <v>100.94512016718913</v>
      </c>
      <c r="O51" s="211"/>
      <c r="Q51" s="161" t="s">
        <v>290</v>
      </c>
      <c r="R51" s="144">
        <v>136.63999999999999</v>
      </c>
      <c r="S51" s="111"/>
    </row>
    <row r="52" spans="1:19" x14ac:dyDescent="0.2">
      <c r="B52" s="106" t="s">
        <v>125</v>
      </c>
      <c r="C52" s="106" t="s">
        <v>191</v>
      </c>
      <c r="D52" s="107" t="s">
        <v>27</v>
      </c>
      <c r="E52" s="106" t="s">
        <v>233</v>
      </c>
      <c r="F52" s="121" t="s">
        <v>303</v>
      </c>
      <c r="G52" s="106" t="s">
        <v>234</v>
      </c>
      <c r="H52" s="107" t="s">
        <v>387</v>
      </c>
      <c r="I52" s="107" t="s">
        <v>388</v>
      </c>
      <c r="J52" s="107" t="s">
        <v>210</v>
      </c>
      <c r="K52" s="115" t="s">
        <v>289</v>
      </c>
      <c r="L52" s="116" t="s">
        <v>361</v>
      </c>
      <c r="M52" s="143">
        <v>1</v>
      </c>
      <c r="N52" s="148">
        <v>104.08487983281086</v>
      </c>
      <c r="O52" s="178"/>
      <c r="Q52" s="160" t="s">
        <v>290</v>
      </c>
      <c r="R52" s="143">
        <v>140.88999999999999</v>
      </c>
      <c r="S52" s="127"/>
    </row>
    <row r="53" spans="1:19" ht="17" thickBot="1" x14ac:dyDescent="0.25">
      <c r="B53" s="110" t="s">
        <v>125</v>
      </c>
      <c r="C53" s="110" t="s">
        <v>191</v>
      </c>
      <c r="D53" s="111" t="s">
        <v>27</v>
      </c>
      <c r="E53" s="110" t="s">
        <v>233</v>
      </c>
      <c r="F53" s="122" t="s">
        <v>303</v>
      </c>
      <c r="G53" s="110" t="s">
        <v>234</v>
      </c>
      <c r="H53" s="111" t="s">
        <v>387</v>
      </c>
      <c r="I53" s="111" t="s">
        <v>388</v>
      </c>
      <c r="J53" s="111" t="s">
        <v>210</v>
      </c>
      <c r="K53" s="116" t="s">
        <v>289</v>
      </c>
      <c r="L53" s="116" t="s">
        <v>361</v>
      </c>
      <c r="M53" s="144">
        <v>1</v>
      </c>
      <c r="N53" s="144">
        <v>105.42943573667711</v>
      </c>
      <c r="O53" s="211"/>
      <c r="Q53" s="161" t="s">
        <v>290</v>
      </c>
      <c r="R53" s="144">
        <v>142.71</v>
      </c>
      <c r="S53" s="111"/>
    </row>
    <row r="54" spans="1:19" x14ac:dyDescent="0.2">
      <c r="B54" s="106" t="s">
        <v>125</v>
      </c>
      <c r="C54" s="106" t="s">
        <v>191</v>
      </c>
      <c r="D54" s="107" t="s">
        <v>27</v>
      </c>
      <c r="E54" s="106" t="s">
        <v>233</v>
      </c>
      <c r="F54" s="121" t="s">
        <v>303</v>
      </c>
      <c r="G54" s="106" t="s">
        <v>234</v>
      </c>
      <c r="H54" s="107" t="s">
        <v>387</v>
      </c>
      <c r="I54" s="107" t="s">
        <v>388</v>
      </c>
      <c r="J54" s="107" t="s">
        <v>210</v>
      </c>
      <c r="K54" s="115" t="s">
        <v>289</v>
      </c>
      <c r="L54" s="116" t="s">
        <v>361</v>
      </c>
      <c r="M54" s="143">
        <v>1</v>
      </c>
      <c r="N54" s="148">
        <v>122.48017763845348</v>
      </c>
      <c r="O54" s="178"/>
      <c r="Q54" s="160" t="s">
        <v>290</v>
      </c>
      <c r="R54" s="143">
        <v>165.79</v>
      </c>
      <c r="S54" s="127"/>
    </row>
    <row r="55" spans="1:19" ht="17" thickBot="1" x14ac:dyDescent="0.25">
      <c r="B55" s="110" t="s">
        <v>125</v>
      </c>
      <c r="C55" s="110" t="s">
        <v>191</v>
      </c>
      <c r="D55" s="111" t="s">
        <v>27</v>
      </c>
      <c r="E55" s="110" t="s">
        <v>233</v>
      </c>
      <c r="F55" s="122" t="s">
        <v>303</v>
      </c>
      <c r="G55" s="110" t="s">
        <v>234</v>
      </c>
      <c r="H55" s="111" t="s">
        <v>387</v>
      </c>
      <c r="I55" s="111" t="s">
        <v>388</v>
      </c>
      <c r="J55" s="111" t="s">
        <v>210</v>
      </c>
      <c r="K55" s="116" t="s">
        <v>289</v>
      </c>
      <c r="L55" s="116" t="s">
        <v>361</v>
      </c>
      <c r="M55" s="144">
        <v>1</v>
      </c>
      <c r="N55" s="144">
        <v>160.16468129571581</v>
      </c>
      <c r="O55" s="211"/>
      <c r="Q55" s="161" t="s">
        <v>290</v>
      </c>
      <c r="R55" s="144">
        <v>216.8</v>
      </c>
      <c r="S55" s="111"/>
    </row>
    <row r="56" spans="1:19" x14ac:dyDescent="0.2">
      <c r="B56" s="106" t="s">
        <v>125</v>
      </c>
      <c r="C56" s="106" t="s">
        <v>191</v>
      </c>
      <c r="D56" s="107" t="s">
        <v>27</v>
      </c>
      <c r="E56" s="106" t="s">
        <v>233</v>
      </c>
      <c r="F56" s="121" t="s">
        <v>303</v>
      </c>
      <c r="G56" s="106" t="s">
        <v>234</v>
      </c>
      <c r="H56" s="107" t="s">
        <v>387</v>
      </c>
      <c r="I56" s="107" t="s">
        <v>388</v>
      </c>
      <c r="J56" s="107" t="s">
        <v>210</v>
      </c>
      <c r="K56" s="115" t="s">
        <v>289</v>
      </c>
      <c r="L56" s="116" t="s">
        <v>361</v>
      </c>
      <c r="M56" s="143">
        <v>1</v>
      </c>
      <c r="N56" s="148">
        <v>170.93590386624871</v>
      </c>
      <c r="O56" s="178"/>
      <c r="Q56" s="160" t="s">
        <v>290</v>
      </c>
      <c r="R56" s="143">
        <v>231.38</v>
      </c>
      <c r="S56" s="127"/>
    </row>
    <row r="57" spans="1:19" ht="17" thickBot="1" x14ac:dyDescent="0.25">
      <c r="B57" s="110" t="s">
        <v>125</v>
      </c>
      <c r="C57" s="110" t="s">
        <v>191</v>
      </c>
      <c r="D57" s="111" t="s">
        <v>27</v>
      </c>
      <c r="E57" s="110" t="s">
        <v>233</v>
      </c>
      <c r="F57" s="122" t="s">
        <v>303</v>
      </c>
      <c r="G57" s="110" t="s">
        <v>234</v>
      </c>
      <c r="H57" s="111" t="s">
        <v>387</v>
      </c>
      <c r="I57" s="111" t="s">
        <v>388</v>
      </c>
      <c r="J57" s="111" t="s">
        <v>210</v>
      </c>
      <c r="K57" s="116" t="s">
        <v>289</v>
      </c>
      <c r="L57" s="116" t="s">
        <v>361</v>
      </c>
      <c r="M57" s="144">
        <v>1</v>
      </c>
      <c r="N57" s="144">
        <v>187.08535005224661</v>
      </c>
      <c r="O57" s="211"/>
      <c r="Q57" s="161" t="s">
        <v>290</v>
      </c>
      <c r="R57" s="144">
        <v>253.24</v>
      </c>
      <c r="S57" s="111"/>
    </row>
    <row r="58" spans="1:19" x14ac:dyDescent="0.2">
      <c r="B58" s="106" t="s">
        <v>125</v>
      </c>
      <c r="C58" s="106" t="s">
        <v>191</v>
      </c>
      <c r="D58" s="107" t="s">
        <v>27</v>
      </c>
      <c r="E58" s="106" t="s">
        <v>233</v>
      </c>
      <c r="F58" s="121" t="s">
        <v>303</v>
      </c>
      <c r="G58" s="106" t="s">
        <v>234</v>
      </c>
      <c r="H58" s="107" t="s">
        <v>387</v>
      </c>
      <c r="I58" s="107" t="s">
        <v>388</v>
      </c>
      <c r="J58" s="107" t="s">
        <v>210</v>
      </c>
      <c r="K58" s="115" t="s">
        <v>289</v>
      </c>
      <c r="L58" s="116" t="s">
        <v>361</v>
      </c>
      <c r="M58" s="143">
        <v>1</v>
      </c>
      <c r="N58" s="148">
        <v>193.81551724137933</v>
      </c>
      <c r="O58" s="212"/>
      <c r="Q58" s="160" t="s">
        <v>290</v>
      </c>
      <c r="R58" s="143">
        <v>262.35000000000002</v>
      </c>
      <c r="S58" s="107"/>
    </row>
    <row r="59" spans="1:19" x14ac:dyDescent="0.2">
      <c r="B59" s="110" t="s">
        <v>125</v>
      </c>
      <c r="C59" s="110" t="s">
        <v>191</v>
      </c>
      <c r="D59" s="111" t="s">
        <v>27</v>
      </c>
      <c r="E59" s="110" t="s">
        <v>233</v>
      </c>
      <c r="F59" s="122" t="s">
        <v>303</v>
      </c>
      <c r="G59" s="110" t="s">
        <v>234</v>
      </c>
      <c r="H59" s="111" t="s">
        <v>387</v>
      </c>
      <c r="I59" s="111" t="s">
        <v>388</v>
      </c>
      <c r="J59" s="111" t="s">
        <v>210</v>
      </c>
      <c r="K59" s="116" t="s">
        <v>289</v>
      </c>
      <c r="L59" s="116" t="s">
        <v>361</v>
      </c>
      <c r="M59" s="144">
        <v>1</v>
      </c>
      <c r="N59" s="144">
        <v>211.30951933124342</v>
      </c>
      <c r="O59" s="211"/>
      <c r="Q59" s="161" t="s">
        <v>290</v>
      </c>
      <c r="R59" s="144">
        <v>286.02999999999997</v>
      </c>
      <c r="S59" s="111"/>
    </row>
    <row r="60" spans="1:19" x14ac:dyDescent="0.2">
      <c r="B60" s="40" t="s">
        <v>85</v>
      </c>
      <c r="C60" s="40" t="s">
        <v>191</v>
      </c>
      <c r="D60" t="s">
        <v>27</v>
      </c>
      <c r="E60" s="40" t="s">
        <v>276</v>
      </c>
      <c r="F60" s="100" t="s">
        <v>303</v>
      </c>
      <c r="G60" s="40" t="s">
        <v>331</v>
      </c>
      <c r="H60" t="s">
        <v>392</v>
      </c>
      <c r="I60" t="s">
        <v>388</v>
      </c>
      <c r="J60" t="s">
        <v>210</v>
      </c>
      <c r="K60" s="40" t="s">
        <v>278</v>
      </c>
      <c r="L60" s="40" t="s">
        <v>393</v>
      </c>
      <c r="M60" s="73">
        <v>9</v>
      </c>
      <c r="N60" s="73">
        <v>48.33</v>
      </c>
      <c r="O60" s="73">
        <v>17.97</v>
      </c>
      <c r="P60" s="73"/>
      <c r="Q60" s="73"/>
      <c r="R60" s="73"/>
    </row>
    <row r="61" spans="1:19" x14ac:dyDescent="0.2">
      <c r="B61" s="116" t="s">
        <v>120</v>
      </c>
      <c r="C61" s="116" t="s">
        <v>210</v>
      </c>
      <c r="D61" s="111" t="s">
        <v>27</v>
      </c>
      <c r="E61" s="110" t="s">
        <v>285</v>
      </c>
      <c r="F61" s="100" t="s">
        <v>303</v>
      </c>
      <c r="G61" s="43" t="s">
        <v>287</v>
      </c>
      <c r="H61" s="111" t="s">
        <v>395</v>
      </c>
      <c r="I61" s="111" t="s">
        <v>396</v>
      </c>
      <c r="J61" s="111" t="s">
        <v>210</v>
      </c>
      <c r="K61" s="116" t="s">
        <v>217</v>
      </c>
      <c r="L61" s="110" t="s">
        <v>209</v>
      </c>
      <c r="M61" s="73">
        <v>18</v>
      </c>
      <c r="N61" s="73">
        <v>26.7</v>
      </c>
      <c r="O61" s="73">
        <v>13.5</v>
      </c>
      <c r="P61" s="73"/>
      <c r="Q61" s="73"/>
      <c r="R61" s="73"/>
    </row>
    <row r="63" spans="1:19" x14ac:dyDescent="0.2">
      <c r="A63" s="40"/>
      <c r="B63" s="43"/>
      <c r="D63" s="40"/>
      <c r="E63" s="100"/>
      <c r="F63" s="43"/>
      <c r="I63" s="214" t="s">
        <v>533</v>
      </c>
      <c r="J63" s="40" t="s">
        <v>408</v>
      </c>
      <c r="M63" s="40">
        <f>COUNT(M50:M59)</f>
        <v>10</v>
      </c>
      <c r="O63">
        <f>STDEV(N50:N59)</f>
        <v>52.901709402557429</v>
      </c>
      <c r="Q63" s="73"/>
    </row>
    <row r="64" spans="1:19" x14ac:dyDescent="0.2">
      <c r="A64" s="40"/>
      <c r="B64" s="43"/>
      <c r="D64" s="40"/>
      <c r="E64" s="100"/>
      <c r="F64" s="43"/>
      <c r="I64" s="214" t="s">
        <v>534</v>
      </c>
      <c r="J64" s="40" t="s">
        <v>409</v>
      </c>
      <c r="O64">
        <f>SQRT(((M63-1)*O63^2+(M60-1)*O60^2+(M61-1)*O61^2)/(M60+M61+M63-3))</f>
        <v>30.131542452569384</v>
      </c>
      <c r="Q64" s="73"/>
    </row>
    <row r="65" spans="1:18" x14ac:dyDescent="0.2">
      <c r="A65" s="40"/>
      <c r="B65" s="43"/>
      <c r="D65" s="40"/>
      <c r="E65" s="100"/>
      <c r="F65" s="43"/>
      <c r="J65" s="40"/>
      <c r="K65" s="43"/>
      <c r="L65" s="73"/>
      <c r="M65" s="73"/>
      <c r="N65" s="73"/>
      <c r="O65" s="73"/>
      <c r="P65" s="73"/>
      <c r="Q65" s="73"/>
    </row>
    <row r="66" spans="1:18" x14ac:dyDescent="0.2">
      <c r="A66" s="40"/>
      <c r="B66" s="43"/>
      <c r="D66" s="40"/>
      <c r="E66" s="100"/>
      <c r="F66" s="43"/>
      <c r="J66" s="40"/>
      <c r="K66" s="43"/>
      <c r="L66" s="73"/>
      <c r="M66" s="73"/>
      <c r="N66" s="73"/>
      <c r="O66" s="73"/>
      <c r="P66" s="73"/>
      <c r="Q66" s="73"/>
    </row>
    <row r="67" spans="1:18" ht="17" thickBot="1" x14ac:dyDescent="0.25">
      <c r="A67" s="40"/>
      <c r="B67" s="43"/>
      <c r="D67" s="40"/>
      <c r="E67" s="100"/>
      <c r="F67" s="43"/>
      <c r="J67" s="40"/>
      <c r="K67" s="43"/>
      <c r="L67" s="73"/>
      <c r="M67" s="73"/>
      <c r="N67" s="73"/>
      <c r="O67" s="73"/>
      <c r="P67" s="73"/>
      <c r="Q67" s="73"/>
    </row>
    <row r="68" spans="1:18" x14ac:dyDescent="0.2">
      <c r="B68" s="107" t="s">
        <v>403</v>
      </c>
      <c r="C68" s="107" t="s">
        <v>191</v>
      </c>
      <c r="D68" s="107" t="s">
        <v>27</v>
      </c>
      <c r="E68" s="107" t="s">
        <v>368</v>
      </c>
      <c r="F68" s="149" t="s">
        <v>302</v>
      </c>
      <c r="G68" s="106">
        <v>14</v>
      </c>
      <c r="H68" s="107" t="s">
        <v>404</v>
      </c>
      <c r="I68" s="107" t="s">
        <v>366</v>
      </c>
      <c r="J68" s="107" t="s">
        <v>210</v>
      </c>
      <c r="K68" s="106" t="s">
        <v>217</v>
      </c>
      <c r="L68" s="162" t="s">
        <v>205</v>
      </c>
      <c r="M68" s="143">
        <v>5</v>
      </c>
      <c r="N68" s="143">
        <v>79.835390946501803</v>
      </c>
      <c r="O68" s="148">
        <v>36.381952436708197</v>
      </c>
      <c r="P68" s="107"/>
      <c r="Q68" s="143"/>
      <c r="R68" s="107"/>
    </row>
    <row r="69" spans="1:18" ht="17" thickBot="1" x14ac:dyDescent="0.25">
      <c r="B69" s="111" t="s">
        <v>399</v>
      </c>
      <c r="C69" s="111" t="s">
        <v>199</v>
      </c>
      <c r="D69" s="111" t="s">
        <v>27</v>
      </c>
      <c r="E69" s="111" t="s">
        <v>200</v>
      </c>
      <c r="F69" s="150" t="s">
        <v>302</v>
      </c>
      <c r="G69" s="110" t="s">
        <v>400</v>
      </c>
      <c r="H69" s="111" t="s">
        <v>401</v>
      </c>
      <c r="I69" s="111" t="s">
        <v>382</v>
      </c>
      <c r="J69" s="111" t="s">
        <v>210</v>
      </c>
      <c r="K69" s="110" t="s">
        <v>217</v>
      </c>
      <c r="L69" s="163" t="s">
        <v>402</v>
      </c>
      <c r="M69" s="144">
        <v>43</v>
      </c>
      <c r="N69" s="144">
        <v>26.2</v>
      </c>
      <c r="O69" s="144">
        <f>26.2-15.9</f>
        <v>10.299999999999999</v>
      </c>
      <c r="P69" s="144"/>
      <c r="Q69" s="144"/>
      <c r="R69" s="111"/>
    </row>
    <row r="70" spans="1:18" x14ac:dyDescent="0.2">
      <c r="B70" s="107" t="s">
        <v>399</v>
      </c>
      <c r="C70" s="107" t="s">
        <v>199</v>
      </c>
      <c r="D70" s="107" t="s">
        <v>27</v>
      </c>
      <c r="E70" s="107" t="s">
        <v>200</v>
      </c>
      <c r="F70" s="149" t="s">
        <v>302</v>
      </c>
      <c r="G70" s="106" t="s">
        <v>400</v>
      </c>
      <c r="H70" s="107" t="s">
        <v>401</v>
      </c>
      <c r="I70" s="107" t="s">
        <v>382</v>
      </c>
      <c r="J70" s="107" t="s">
        <v>210</v>
      </c>
      <c r="K70" s="106" t="s">
        <v>217</v>
      </c>
      <c r="L70" s="162" t="s">
        <v>402</v>
      </c>
      <c r="M70" s="143">
        <v>43</v>
      </c>
      <c r="N70" s="143">
        <v>26.2</v>
      </c>
      <c r="O70" s="148">
        <f>26.2-15.9</f>
        <v>10.299999999999999</v>
      </c>
      <c r="P70" s="143"/>
      <c r="Q70" s="143"/>
      <c r="R70" s="107"/>
    </row>
    <row r="71" spans="1:18" ht="17" thickBot="1" x14ac:dyDescent="0.25">
      <c r="B71" s="111" t="s">
        <v>399</v>
      </c>
      <c r="C71" s="111" t="s">
        <v>199</v>
      </c>
      <c r="D71" s="111" t="s">
        <v>27</v>
      </c>
      <c r="E71" s="111" t="s">
        <v>200</v>
      </c>
      <c r="F71" s="150" t="s">
        <v>302</v>
      </c>
      <c r="G71" s="110" t="s">
        <v>405</v>
      </c>
      <c r="H71" s="111" t="s">
        <v>401</v>
      </c>
      <c r="I71" s="111" t="s">
        <v>382</v>
      </c>
      <c r="J71" s="111" t="s">
        <v>210</v>
      </c>
      <c r="K71" s="110" t="s">
        <v>217</v>
      </c>
      <c r="L71" s="163" t="s">
        <v>402</v>
      </c>
      <c r="M71" s="111">
        <v>30</v>
      </c>
      <c r="N71" s="111">
        <v>37.5</v>
      </c>
      <c r="O71" s="111">
        <f>37.5-26.4</f>
        <v>11.100000000000001</v>
      </c>
      <c r="P71" s="143"/>
      <c r="Q71" s="144"/>
      <c r="R71" s="111"/>
    </row>
    <row r="72" spans="1:18" x14ac:dyDescent="0.2">
      <c r="B72" s="107" t="s">
        <v>46</v>
      </c>
      <c r="C72" s="107" t="s">
        <v>199</v>
      </c>
      <c r="D72" s="107" t="s">
        <v>27</v>
      </c>
      <c r="E72" s="107" t="s">
        <v>204</v>
      </c>
      <c r="F72" s="149" t="s">
        <v>302</v>
      </c>
      <c r="G72" s="106" t="s">
        <v>336</v>
      </c>
      <c r="H72" s="107" t="s">
        <v>398</v>
      </c>
      <c r="I72" s="107" t="s">
        <v>382</v>
      </c>
      <c r="J72" s="107" t="s">
        <v>210</v>
      </c>
      <c r="K72" s="107" t="s">
        <v>201</v>
      </c>
      <c r="L72" s="162" t="s">
        <v>205</v>
      </c>
      <c r="M72" s="143">
        <v>1</v>
      </c>
      <c r="N72" s="143">
        <v>19.3</v>
      </c>
      <c r="O72" s="178"/>
      <c r="P72" s="143"/>
      <c r="Q72" s="143"/>
      <c r="R72" s="107"/>
    </row>
    <row r="73" spans="1:18" x14ac:dyDescent="0.2">
      <c r="B73" t="s">
        <v>46</v>
      </c>
      <c r="C73" t="s">
        <v>199</v>
      </c>
      <c r="D73" t="s">
        <v>27</v>
      </c>
      <c r="E73" t="s">
        <v>204</v>
      </c>
      <c r="F73" s="101" t="s">
        <v>302</v>
      </c>
      <c r="G73" s="40" t="s">
        <v>337</v>
      </c>
      <c r="H73" t="s">
        <v>398</v>
      </c>
      <c r="I73" t="s">
        <v>382</v>
      </c>
      <c r="J73" t="s">
        <v>210</v>
      </c>
      <c r="K73" t="s">
        <v>201</v>
      </c>
      <c r="L73" s="164" t="s">
        <v>205</v>
      </c>
      <c r="M73" s="73">
        <v>1</v>
      </c>
      <c r="N73" s="73">
        <v>24.4</v>
      </c>
      <c r="O73" s="177"/>
      <c r="P73" s="73"/>
      <c r="Q73" s="73"/>
    </row>
    <row r="74" spans="1:18" x14ac:dyDescent="0.2">
      <c r="B74" s="111" t="s">
        <v>46</v>
      </c>
      <c r="C74" s="111" t="s">
        <v>199</v>
      </c>
      <c r="D74" s="111" t="s">
        <v>27</v>
      </c>
      <c r="E74" s="111" t="s">
        <v>204</v>
      </c>
      <c r="F74" s="150" t="s">
        <v>302</v>
      </c>
      <c r="G74" s="110" t="s">
        <v>225</v>
      </c>
      <c r="H74" s="111" t="s">
        <v>398</v>
      </c>
      <c r="I74" s="111" t="s">
        <v>382</v>
      </c>
      <c r="J74" s="111" t="s">
        <v>210</v>
      </c>
      <c r="K74" s="111" t="s">
        <v>201</v>
      </c>
      <c r="L74" s="163" t="s">
        <v>205</v>
      </c>
      <c r="M74" s="144">
        <v>1</v>
      </c>
      <c r="N74" s="144">
        <v>32.9</v>
      </c>
      <c r="O74" s="211"/>
      <c r="P74" s="111"/>
      <c r="Q74" s="111"/>
      <c r="R74" s="111"/>
    </row>
    <row r="76" spans="1:18" x14ac:dyDescent="0.2">
      <c r="I76" s="214" t="s">
        <v>533</v>
      </c>
      <c r="J76" s="40" t="s">
        <v>408</v>
      </c>
      <c r="M76" s="40">
        <v>3</v>
      </c>
      <c r="O76">
        <f>STDEV(N72:N74)</f>
        <v>6.8704682033565412</v>
      </c>
    </row>
    <row r="77" spans="1:18" x14ac:dyDescent="0.2">
      <c r="I77" s="214" t="s">
        <v>534</v>
      </c>
      <c r="J77" s="40" t="s">
        <v>409</v>
      </c>
      <c r="M77" t="s">
        <v>535</v>
      </c>
    </row>
  </sheetData>
  <sortState ref="B68:O74">
    <sortCondition ref="E68:E7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C576-4D44-40E2-BB6E-595B5568D68C}">
  <dimension ref="A1:AZ189"/>
  <sheetViews>
    <sheetView topLeftCell="A60" zoomScale="75" workbookViewId="0">
      <selection activeCell="S35" sqref="S35"/>
    </sheetView>
  </sheetViews>
  <sheetFormatPr baseColWidth="10" defaultColWidth="8.83203125" defaultRowHeight="16" x14ac:dyDescent="0.2"/>
  <cols>
    <col min="1" max="1" width="5.6640625" style="225" customWidth="1"/>
    <col min="2" max="2" width="5.6640625" style="223" customWidth="1"/>
    <col min="3" max="3" width="5.6640625" customWidth="1"/>
    <col min="4" max="4" width="23.1640625" customWidth="1"/>
    <col min="5" max="5" width="5.5" customWidth="1"/>
    <col min="6" max="6" width="11"/>
    <col min="7" max="7" width="5" customWidth="1"/>
    <col min="8" max="8" width="7.83203125" customWidth="1"/>
    <col min="9" max="9" width="7.33203125" customWidth="1"/>
    <col min="10" max="10" width="8.6640625" customWidth="1"/>
    <col min="11" max="11" width="9.33203125" customWidth="1"/>
    <col min="12" max="12" width="10.1640625" customWidth="1"/>
    <col min="13" max="13" width="7.83203125" customWidth="1"/>
    <col min="14" max="14" width="7.33203125" customWidth="1"/>
    <col min="15" max="15" width="6.6640625" customWidth="1"/>
    <col min="16" max="16" width="7.83203125" customWidth="1"/>
    <col min="17" max="17" width="8" customWidth="1"/>
    <col min="18" max="18" width="6.1640625" customWidth="1"/>
    <col min="19" max="19" width="6.6640625" customWidth="1"/>
    <col min="20" max="20" width="7.33203125" customWidth="1"/>
    <col min="21" max="21" width="4.33203125" customWidth="1"/>
    <col min="22" max="22" width="3.5" customWidth="1"/>
    <col min="24" max="24" width="23.33203125" customWidth="1"/>
    <col min="25" max="25" width="11.6640625" customWidth="1"/>
    <col min="26" max="26" width="34" customWidth="1"/>
    <col min="28" max="28" width="22.1640625" customWidth="1"/>
    <col min="35" max="35" width="8.83203125" style="238"/>
    <col min="36" max="36" width="8.83203125" style="222"/>
    <col min="37" max="37" width="8.83203125" style="239"/>
    <col min="38" max="39" width="8.83203125" style="222"/>
    <col min="40" max="40" width="8.83203125" style="239"/>
    <col min="41" max="41" width="20.1640625" customWidth="1"/>
    <col min="42" max="42" width="14.1640625" customWidth="1"/>
    <col min="43" max="43" width="14.83203125" customWidth="1"/>
    <col min="44" max="44" width="14.6640625" customWidth="1"/>
    <col min="46" max="46" width="12.5" customWidth="1"/>
    <col min="47" max="47" width="17.5" customWidth="1"/>
    <col min="48" max="48" width="14.83203125" customWidth="1"/>
    <col min="49" max="49" width="16.5" customWidth="1"/>
    <col min="50" max="50" width="16.1640625" customWidth="1"/>
    <col min="51" max="51" width="24" customWidth="1"/>
  </cols>
  <sheetData>
    <row r="1" spans="1:52" x14ac:dyDescent="0.2">
      <c r="AI1" s="276" t="s">
        <v>544</v>
      </c>
      <c r="AQ1" s="345" t="s">
        <v>542</v>
      </c>
      <c r="AR1" s="346"/>
      <c r="AS1" s="346"/>
      <c r="AT1" s="346"/>
      <c r="AU1" s="346"/>
      <c r="AV1" s="346"/>
      <c r="AW1" s="346"/>
      <c r="AX1" s="346"/>
      <c r="AY1" s="346"/>
      <c r="AZ1" s="347"/>
    </row>
    <row r="2" spans="1:52" ht="17" thickBot="1" x14ac:dyDescent="0.25">
      <c r="AQ2" s="348" t="s">
        <v>340</v>
      </c>
      <c r="AR2" s="337"/>
      <c r="AS2" s="337"/>
      <c r="AT2" s="338"/>
      <c r="AU2" s="339" t="s">
        <v>341</v>
      </c>
      <c r="AV2" s="340"/>
      <c r="AW2" s="341" t="s">
        <v>342</v>
      </c>
      <c r="AX2" s="342"/>
      <c r="AY2" s="343"/>
      <c r="AZ2" s="273" t="s">
        <v>343</v>
      </c>
    </row>
    <row r="3" spans="1:52" ht="17" thickBot="1" x14ac:dyDescent="0.25">
      <c r="A3" s="225" t="s">
        <v>166</v>
      </c>
      <c r="C3" s="103" t="s">
        <v>166</v>
      </c>
      <c r="D3" s="103" t="s">
        <v>1</v>
      </c>
      <c r="E3" s="103" t="s">
        <v>167</v>
      </c>
      <c r="F3" s="103" t="s">
        <v>291</v>
      </c>
      <c r="G3" s="104" t="s">
        <v>294</v>
      </c>
      <c r="H3" s="103" t="s">
        <v>292</v>
      </c>
      <c r="I3" s="103" t="s">
        <v>172</v>
      </c>
      <c r="J3" s="103" t="s">
        <v>362</v>
      </c>
      <c r="K3" s="103" t="s">
        <v>363</v>
      </c>
      <c r="L3" s="103" t="s">
        <v>364</v>
      </c>
      <c r="M3" s="103" t="s">
        <v>173</v>
      </c>
      <c r="N3" s="103" t="s">
        <v>174</v>
      </c>
      <c r="O3" s="103" t="s">
        <v>175</v>
      </c>
      <c r="P3" s="103" t="s">
        <v>176</v>
      </c>
      <c r="Q3" s="103" t="s">
        <v>177</v>
      </c>
      <c r="R3" s="103" t="s">
        <v>178</v>
      </c>
      <c r="S3" s="103" t="s">
        <v>179</v>
      </c>
      <c r="T3" s="103" t="s">
        <v>180</v>
      </c>
      <c r="U3" s="103" t="s">
        <v>181</v>
      </c>
      <c r="W3" s="50" t="s">
        <v>166</v>
      </c>
      <c r="X3" s="50" t="s">
        <v>1</v>
      </c>
      <c r="Y3" s="50" t="s">
        <v>410</v>
      </c>
      <c r="Z3" s="50" t="s">
        <v>186</v>
      </c>
      <c r="AA3" s="50" t="s">
        <v>292</v>
      </c>
      <c r="AB3" s="50" t="s">
        <v>543</v>
      </c>
      <c r="AC3" s="48"/>
      <c r="AD3" s="50" t="s">
        <v>411</v>
      </c>
      <c r="AE3" s="50" t="s">
        <v>412</v>
      </c>
      <c r="AF3" s="50" t="s">
        <v>413</v>
      </c>
      <c r="AG3" s="50"/>
      <c r="AH3" s="257"/>
      <c r="AI3" s="246" t="s">
        <v>414</v>
      </c>
      <c r="AJ3" s="247" t="s">
        <v>318</v>
      </c>
      <c r="AK3" s="248" t="s">
        <v>177</v>
      </c>
      <c r="AL3" s="266" t="s">
        <v>415</v>
      </c>
      <c r="AM3" s="267" t="s">
        <v>416</v>
      </c>
      <c r="AN3" s="268" t="s">
        <v>417</v>
      </c>
      <c r="AO3" s="103" t="s">
        <v>418</v>
      </c>
      <c r="AP3" s="103" t="s">
        <v>419</v>
      </c>
      <c r="AQ3" s="274" t="s">
        <v>350</v>
      </c>
      <c r="AR3" s="166" t="s">
        <v>351</v>
      </c>
      <c r="AS3" s="166" t="s">
        <v>352</v>
      </c>
      <c r="AT3" s="166" t="s">
        <v>340</v>
      </c>
      <c r="AU3" s="167" t="s">
        <v>353</v>
      </c>
      <c r="AV3" s="167" t="s">
        <v>354</v>
      </c>
      <c r="AW3" s="168" t="s">
        <v>355</v>
      </c>
      <c r="AX3" s="168" t="s">
        <v>356</v>
      </c>
      <c r="AY3" s="169" t="s">
        <v>357</v>
      </c>
      <c r="AZ3" s="273" t="s">
        <v>358</v>
      </c>
    </row>
    <row r="4" spans="1:52" ht="17" thickBot="1" x14ac:dyDescent="0.25">
      <c r="A4" s="234">
        <v>117</v>
      </c>
      <c r="B4" s="214"/>
      <c r="C4" s="126">
        <v>117</v>
      </c>
      <c r="D4" s="126" t="s">
        <v>135</v>
      </c>
      <c r="E4" s="126" t="s">
        <v>191</v>
      </c>
      <c r="F4" s="127" t="s">
        <v>27</v>
      </c>
      <c r="G4" s="126" t="s">
        <v>206</v>
      </c>
      <c r="H4" s="128" t="s">
        <v>421</v>
      </c>
      <c r="I4" s="126" t="s">
        <v>360</v>
      </c>
      <c r="J4" s="126" t="s">
        <v>365</v>
      </c>
      <c r="K4" s="126" t="s">
        <v>366</v>
      </c>
      <c r="L4" s="126" t="s">
        <v>210</v>
      </c>
      <c r="M4" s="126" t="s">
        <v>238</v>
      </c>
      <c r="N4" s="126" t="s">
        <v>244</v>
      </c>
      <c r="O4" s="126">
        <v>18</v>
      </c>
      <c r="P4" s="126">
        <v>6.5</v>
      </c>
      <c r="Q4" s="126">
        <v>4.5</v>
      </c>
      <c r="R4" s="126"/>
      <c r="S4" s="127"/>
      <c r="T4" s="127"/>
      <c r="U4" s="127"/>
      <c r="V4" s="127"/>
      <c r="W4" s="42">
        <v>117</v>
      </c>
      <c r="X4" s="42" t="s">
        <v>135</v>
      </c>
      <c r="Y4" s="42" t="s">
        <v>191</v>
      </c>
      <c r="Z4" s="42" t="s">
        <v>206</v>
      </c>
      <c r="AA4" s="249" t="s">
        <v>421</v>
      </c>
      <c r="AB4" s="42">
        <v>4.4000000000000004</v>
      </c>
      <c r="AC4" s="48"/>
      <c r="AD4" s="250" t="s">
        <v>370</v>
      </c>
      <c r="AE4" s="250" t="s">
        <v>191</v>
      </c>
      <c r="AF4" s="250" t="s">
        <v>371</v>
      </c>
      <c r="AG4" s="251"/>
      <c r="AH4" s="258"/>
      <c r="AI4" s="262">
        <v>18</v>
      </c>
      <c r="AJ4" s="250">
        <v>6.5</v>
      </c>
      <c r="AK4" s="263">
        <v>4.5</v>
      </c>
      <c r="AL4" s="207">
        <v>150</v>
      </c>
      <c r="AM4" s="67">
        <v>1.6440186919999999</v>
      </c>
      <c r="AN4" s="157">
        <v>0.67473285330176203</v>
      </c>
      <c r="AO4">
        <f t="shared" ref="AO4:AO36" si="0">(AJ4-AM4)/AP4</f>
        <v>3.0820378210691164</v>
      </c>
      <c r="AP4">
        <f t="shared" ref="AP4:AP36" si="1">SQRT(((AI4-1)*AK4^2+(AL4-1)*AN4^2)/(AI4+AL4-2))</f>
        <v>1.5755748598553951</v>
      </c>
      <c r="AQ4" s="238">
        <f>(AI4-1)*(AK4^2)</f>
        <v>344.25</v>
      </c>
      <c r="AR4" s="222">
        <f>(AL4-1)*(AN4^2)</f>
        <v>67.834399075385832</v>
      </c>
      <c r="AS4" s="222">
        <f>AI4+AL4-2</f>
        <v>166</v>
      </c>
      <c r="AT4" s="222">
        <f>SQRT((AQ4+AR4)/AS4)</f>
        <v>1.5755748598553951</v>
      </c>
      <c r="AU4" s="222">
        <f>(AJ4-AM4)/AT4</f>
        <v>3.0820378210691164</v>
      </c>
      <c r="AV4" s="222"/>
      <c r="AW4" s="222">
        <f>(AI4+AL4)/(AI4*AL4)</f>
        <v>6.222222222222222E-2</v>
      </c>
      <c r="AX4" s="222">
        <f>((AU4^2)/(2*(AI4+AL4)))</f>
        <v>2.8270705745537101E-2</v>
      </c>
      <c r="AY4" s="222">
        <f>AW4+AX4</f>
        <v>9.0492927967759318E-2</v>
      </c>
      <c r="AZ4" s="239">
        <f>SQRT(AY4)</f>
        <v>0.30082042478488613</v>
      </c>
    </row>
    <row r="5" spans="1:52" ht="17" thickBot="1" x14ac:dyDescent="0.25">
      <c r="A5" s="235" t="s">
        <v>367</v>
      </c>
      <c r="B5" s="214"/>
      <c r="C5" s="220" t="s">
        <v>367</v>
      </c>
      <c r="D5" s="40" t="s">
        <v>75</v>
      </c>
      <c r="E5" s="40" t="s">
        <v>199</v>
      </c>
      <c r="F5" t="s">
        <v>27</v>
      </c>
      <c r="G5" s="40" t="s">
        <v>368</v>
      </c>
      <c r="H5" s="128" t="s">
        <v>421</v>
      </c>
      <c r="I5" s="40" t="s">
        <v>300</v>
      </c>
      <c r="J5" s="40" t="s">
        <v>369</v>
      </c>
      <c r="K5" s="40" t="s">
        <v>366</v>
      </c>
      <c r="L5" s="40">
        <v>2013</v>
      </c>
      <c r="M5" s="40" t="s">
        <v>238</v>
      </c>
      <c r="N5" s="40" t="s">
        <v>244</v>
      </c>
      <c r="O5" s="40">
        <v>21</v>
      </c>
      <c r="P5" s="124">
        <v>1.57</v>
      </c>
      <c r="Q5" s="40">
        <v>0.46</v>
      </c>
      <c r="R5" s="40"/>
      <c r="W5" s="42">
        <v>118</v>
      </c>
      <c r="X5" s="42" t="s">
        <v>140</v>
      </c>
      <c r="Y5" s="42" t="s">
        <v>191</v>
      </c>
      <c r="Z5" s="42" t="s">
        <v>206</v>
      </c>
      <c r="AA5" s="249" t="s">
        <v>421</v>
      </c>
      <c r="AB5" s="42">
        <v>5.3</v>
      </c>
      <c r="AC5" s="48"/>
      <c r="AD5" s="250" t="s">
        <v>370</v>
      </c>
      <c r="AE5" s="250" t="s">
        <v>191</v>
      </c>
      <c r="AF5" s="250" t="s">
        <v>371</v>
      </c>
      <c r="AG5" s="251"/>
      <c r="AH5" s="259"/>
      <c r="AI5" s="262">
        <v>12</v>
      </c>
      <c r="AJ5" s="252">
        <v>5.22</v>
      </c>
      <c r="AK5" s="264">
        <v>3.4</v>
      </c>
      <c r="AL5" s="207">
        <v>150</v>
      </c>
      <c r="AM5" s="67">
        <v>1.6440186919999999</v>
      </c>
      <c r="AN5" s="157">
        <v>0.67473285330176203</v>
      </c>
      <c r="AO5">
        <f t="shared" si="0"/>
        <v>3.2392477279517458</v>
      </c>
      <c r="AP5">
        <f t="shared" si="1"/>
        <v>1.1039542536813567</v>
      </c>
      <c r="AQ5" s="238">
        <f t="shared" ref="AQ5:AQ36" si="2">(AI5-1)*(AK5^2)</f>
        <v>127.15999999999998</v>
      </c>
      <c r="AR5" s="222">
        <f t="shared" ref="AR5:AR36" si="3">(AL5-1)*(AN5^2)</f>
        <v>67.834399075385832</v>
      </c>
      <c r="AS5" s="222">
        <f t="shared" ref="AS5:AS36" si="4">AI5+AL5-2</f>
        <v>160</v>
      </c>
      <c r="AT5" s="222">
        <f t="shared" ref="AT5:AT36" si="5">SQRT((AQ5+AR5)/AS5)</f>
        <v>1.1039542536813567</v>
      </c>
      <c r="AU5" s="222">
        <f t="shared" ref="AU5:AU36" si="6">(AJ5-AM5)/AT5</f>
        <v>3.2392477279517458</v>
      </c>
      <c r="AV5" s="222"/>
      <c r="AW5" s="222">
        <f t="shared" ref="AW5:AW36" si="7">(AI5+AL5)/(AI5*AL5)</f>
        <v>0.09</v>
      </c>
      <c r="AX5" s="222">
        <f t="shared" ref="AX5:AX36" si="8">((AU5^2)/(2*(AI5+AL5)))</f>
        <v>3.2384956305680702E-2</v>
      </c>
      <c r="AY5" s="222">
        <f t="shared" ref="AY5:AY36" si="9">AW5+AX5</f>
        <v>0.12238495630568069</v>
      </c>
      <c r="AZ5" s="239">
        <f t="shared" ref="AZ5:AZ36" si="10">SQRT(AY5)</f>
        <v>0.34983561326097246</v>
      </c>
    </row>
    <row r="6" spans="1:52" ht="17" thickBot="1" x14ac:dyDescent="0.25">
      <c r="A6" s="236" t="s">
        <v>367</v>
      </c>
      <c r="B6" s="214"/>
      <c r="C6" s="110" t="s">
        <v>367</v>
      </c>
      <c r="D6" s="153" t="s">
        <v>370</v>
      </c>
      <c r="E6" s="110" t="s">
        <v>191</v>
      </c>
      <c r="F6" s="111" t="s">
        <v>27</v>
      </c>
      <c r="G6" s="110" t="s">
        <v>368</v>
      </c>
      <c r="H6" s="128" t="s">
        <v>421</v>
      </c>
      <c r="I6" s="110" t="s">
        <v>371</v>
      </c>
      <c r="J6" s="110" t="s">
        <v>372</v>
      </c>
      <c r="K6" s="110" t="s">
        <v>373</v>
      </c>
      <c r="L6" s="110" t="s">
        <v>374</v>
      </c>
      <c r="M6" s="110" t="s">
        <v>238</v>
      </c>
      <c r="N6" s="110" t="s">
        <v>239</v>
      </c>
      <c r="O6" s="110">
        <v>150</v>
      </c>
      <c r="P6" s="135">
        <v>1.6440186919999999</v>
      </c>
      <c r="Q6" s="110">
        <v>0.67473285330176203</v>
      </c>
      <c r="R6" s="110"/>
      <c r="S6" s="111"/>
      <c r="T6" s="111"/>
      <c r="U6" s="111"/>
      <c r="V6" s="111"/>
      <c r="W6" s="42">
        <v>118</v>
      </c>
      <c r="X6" s="42" t="s">
        <v>140</v>
      </c>
      <c r="Y6" s="42" t="s">
        <v>191</v>
      </c>
      <c r="Z6" s="42" t="s">
        <v>206</v>
      </c>
      <c r="AA6" s="249" t="s">
        <v>421</v>
      </c>
      <c r="AB6" s="250">
        <v>4.2</v>
      </c>
      <c r="AC6" s="48"/>
      <c r="AD6" s="250" t="s">
        <v>370</v>
      </c>
      <c r="AE6" s="250" t="s">
        <v>191</v>
      </c>
      <c r="AF6" s="250" t="s">
        <v>371</v>
      </c>
      <c r="AG6" s="251"/>
      <c r="AH6" s="259"/>
      <c r="AI6" s="262">
        <v>6</v>
      </c>
      <c r="AJ6" s="252">
        <v>9.02</v>
      </c>
      <c r="AK6" s="264">
        <v>9.02</v>
      </c>
      <c r="AL6" s="207">
        <v>150</v>
      </c>
      <c r="AM6" s="67">
        <v>1.6440186919999999</v>
      </c>
      <c r="AN6" s="157">
        <v>0.67473285330176203</v>
      </c>
      <c r="AO6">
        <f t="shared" si="0"/>
        <v>4.2014543352706522</v>
      </c>
      <c r="AP6">
        <f t="shared" si="1"/>
        <v>1.75557812114715</v>
      </c>
      <c r="AQ6" s="238">
        <f t="shared" si="2"/>
        <v>406.80200000000002</v>
      </c>
      <c r="AR6" s="222">
        <f t="shared" si="3"/>
        <v>67.834399075385832</v>
      </c>
      <c r="AS6" s="222">
        <f t="shared" si="4"/>
        <v>154</v>
      </c>
      <c r="AT6" s="222">
        <f t="shared" si="5"/>
        <v>1.75557812114715</v>
      </c>
      <c r="AU6" s="222">
        <f t="shared" si="6"/>
        <v>4.2014543352706522</v>
      </c>
      <c r="AV6" s="222"/>
      <c r="AW6" s="222">
        <f t="shared" si="7"/>
        <v>0.17333333333333334</v>
      </c>
      <c r="AX6" s="222">
        <f t="shared" si="8"/>
        <v>5.6577623497963324E-2</v>
      </c>
      <c r="AY6" s="222">
        <f t="shared" si="9"/>
        <v>0.22991095683129667</v>
      </c>
      <c r="AZ6" s="239">
        <f t="shared" si="10"/>
        <v>0.47949030942376369</v>
      </c>
    </row>
    <row r="7" spans="1:52" ht="17" thickBot="1" x14ac:dyDescent="0.25">
      <c r="A7" s="237">
        <v>118</v>
      </c>
      <c r="B7" s="214"/>
      <c r="C7" s="106">
        <v>118</v>
      </c>
      <c r="D7" s="106" t="s">
        <v>140</v>
      </c>
      <c r="E7" s="106" t="s">
        <v>191</v>
      </c>
      <c r="F7" s="107" t="s">
        <v>27</v>
      </c>
      <c r="G7" s="106" t="s">
        <v>206</v>
      </c>
      <c r="H7" s="128" t="s">
        <v>421</v>
      </c>
      <c r="I7" s="106" t="s">
        <v>325</v>
      </c>
      <c r="J7" s="106"/>
      <c r="K7" s="106"/>
      <c r="L7" s="106"/>
      <c r="M7" s="106" t="s">
        <v>258</v>
      </c>
      <c r="N7" s="106" t="s">
        <v>244</v>
      </c>
      <c r="O7" s="106">
        <v>12</v>
      </c>
      <c r="P7" s="136">
        <v>5.22</v>
      </c>
      <c r="Q7" s="136">
        <v>3.4</v>
      </c>
      <c r="R7" s="106"/>
      <c r="S7" s="107"/>
      <c r="T7" s="107"/>
      <c r="U7" s="107"/>
      <c r="V7" s="107"/>
      <c r="W7" s="277">
        <v>30</v>
      </c>
      <c r="X7" s="42" t="s">
        <v>32</v>
      </c>
      <c r="Y7" s="42" t="s">
        <v>203</v>
      </c>
      <c r="Z7" s="42" t="s">
        <v>206</v>
      </c>
      <c r="AA7" s="155" t="s">
        <v>330</v>
      </c>
      <c r="AB7" s="42">
        <v>7</v>
      </c>
      <c r="AC7" s="48"/>
      <c r="AD7" s="250" t="s">
        <v>375</v>
      </c>
      <c r="AE7" s="250" t="s">
        <v>203</v>
      </c>
      <c r="AF7" s="250" t="s">
        <v>377</v>
      </c>
      <c r="AG7" s="251"/>
      <c r="AH7" s="259"/>
      <c r="AI7" s="158">
        <v>2</v>
      </c>
      <c r="AJ7" s="250">
        <v>50.5</v>
      </c>
      <c r="AK7" s="265">
        <v>25.438918626501817</v>
      </c>
      <c r="AL7" s="207">
        <v>2</v>
      </c>
      <c r="AM7" s="42">
        <v>41.908000000000001</v>
      </c>
      <c r="AN7" s="157">
        <v>10.123705340000001</v>
      </c>
      <c r="AO7">
        <f t="shared" si="0"/>
        <v>0.44379905071033848</v>
      </c>
      <c r="AP7">
        <f t="shared" si="1"/>
        <v>19.360113515898163</v>
      </c>
      <c r="AQ7" s="238">
        <f t="shared" si="2"/>
        <v>647.13858088578104</v>
      </c>
      <c r="AR7" s="222">
        <f t="shared" si="3"/>
        <v>102.48940981114453</v>
      </c>
      <c r="AS7" s="222">
        <f t="shared" si="4"/>
        <v>2</v>
      </c>
      <c r="AT7" s="222">
        <f t="shared" si="5"/>
        <v>19.360113515898163</v>
      </c>
      <c r="AU7" s="222">
        <f t="shared" si="6"/>
        <v>0.44379905071033848</v>
      </c>
      <c r="AV7" s="222"/>
      <c r="AW7" s="222">
        <f t="shared" si="7"/>
        <v>1</v>
      </c>
      <c r="AX7" s="222">
        <f t="shared" si="8"/>
        <v>2.4619699676424699E-2</v>
      </c>
      <c r="AY7" s="222">
        <f t="shared" si="9"/>
        <v>1.0246196996764247</v>
      </c>
      <c r="AZ7" s="239">
        <f t="shared" si="10"/>
        <v>1.01223500219881</v>
      </c>
    </row>
    <row r="8" spans="1:52" ht="17" thickBot="1" x14ac:dyDescent="0.25">
      <c r="A8" s="236" t="s">
        <v>367</v>
      </c>
      <c r="B8" s="214"/>
      <c r="C8" s="110" t="s">
        <v>367</v>
      </c>
      <c r="D8" s="110" t="s">
        <v>370</v>
      </c>
      <c r="E8" s="110" t="s">
        <v>191</v>
      </c>
      <c r="F8" s="111" t="s">
        <v>27</v>
      </c>
      <c r="G8" s="110" t="s">
        <v>368</v>
      </c>
      <c r="H8" s="128" t="s">
        <v>421</v>
      </c>
      <c r="I8" s="110" t="s">
        <v>371</v>
      </c>
      <c r="J8" s="110" t="s">
        <v>372</v>
      </c>
      <c r="K8" s="110" t="s">
        <v>373</v>
      </c>
      <c r="L8" s="110" t="s">
        <v>374</v>
      </c>
      <c r="M8" s="110" t="s">
        <v>238</v>
      </c>
      <c r="N8" s="110" t="s">
        <v>239</v>
      </c>
      <c r="O8" s="110">
        <v>150</v>
      </c>
      <c r="P8" s="135">
        <v>1.6440186919999999</v>
      </c>
      <c r="Q8" s="110">
        <v>0.67473285330176203</v>
      </c>
      <c r="R8" s="110"/>
      <c r="S8" s="111"/>
      <c r="T8" s="111"/>
      <c r="U8" s="111"/>
      <c r="V8" s="111"/>
      <c r="W8" s="277">
        <v>30</v>
      </c>
      <c r="X8" s="42" t="s">
        <v>32</v>
      </c>
      <c r="Y8" s="42" t="s">
        <v>203</v>
      </c>
      <c r="Z8" s="42" t="s">
        <v>206</v>
      </c>
      <c r="AA8" s="155" t="s">
        <v>330</v>
      </c>
      <c r="AB8" s="42">
        <v>4</v>
      </c>
      <c r="AC8" s="48"/>
      <c r="AD8" s="250" t="s">
        <v>375</v>
      </c>
      <c r="AE8" s="250" t="s">
        <v>203</v>
      </c>
      <c r="AF8" s="253">
        <v>8.2144970399999995</v>
      </c>
      <c r="AG8" s="251"/>
      <c r="AH8" s="259"/>
      <c r="AI8" s="158">
        <v>2</v>
      </c>
      <c r="AJ8" s="250">
        <v>59</v>
      </c>
      <c r="AK8" s="265">
        <v>25.438918626501817</v>
      </c>
      <c r="AL8" s="207">
        <v>6</v>
      </c>
      <c r="AM8" s="42">
        <v>56.054501909932604</v>
      </c>
      <c r="AN8" s="157">
        <v>24.767976448903433</v>
      </c>
      <c r="AO8">
        <f t="shared" si="0"/>
        <v>0.11838315938129992</v>
      </c>
      <c r="AP8">
        <f t="shared" si="1"/>
        <v>24.881056608569221</v>
      </c>
      <c r="AQ8" s="238">
        <f t="shared" si="2"/>
        <v>647.13858088578104</v>
      </c>
      <c r="AR8" s="222">
        <f t="shared" si="3"/>
        <v>3067.2632868671753</v>
      </c>
      <c r="AS8" s="222">
        <f t="shared" si="4"/>
        <v>6</v>
      </c>
      <c r="AT8" s="222">
        <f t="shared" si="5"/>
        <v>24.881056608569221</v>
      </c>
      <c r="AU8" s="222">
        <f t="shared" si="6"/>
        <v>0.11838315938129992</v>
      </c>
      <c r="AV8" s="222"/>
      <c r="AW8" s="222">
        <f t="shared" si="7"/>
        <v>0.66666666666666663</v>
      </c>
      <c r="AX8" s="222">
        <f t="shared" si="8"/>
        <v>8.7591077656864124E-4</v>
      </c>
      <c r="AY8" s="222">
        <f t="shared" si="9"/>
        <v>0.66754257744323531</v>
      </c>
      <c r="AZ8" s="239">
        <f t="shared" si="10"/>
        <v>0.81703278847500072</v>
      </c>
    </row>
    <row r="9" spans="1:52" ht="17" thickBot="1" x14ac:dyDescent="0.25">
      <c r="A9" s="240">
        <v>118</v>
      </c>
      <c r="B9" s="214"/>
      <c r="C9" s="106">
        <v>118</v>
      </c>
      <c r="D9" s="106" t="s">
        <v>140</v>
      </c>
      <c r="E9" s="106" t="s">
        <v>191</v>
      </c>
      <c r="F9" s="107" t="s">
        <v>27</v>
      </c>
      <c r="G9" s="106" t="s">
        <v>206</v>
      </c>
      <c r="H9" s="128" t="s">
        <v>421</v>
      </c>
      <c r="I9" s="106" t="s">
        <v>328</v>
      </c>
      <c r="J9" s="106"/>
      <c r="K9" s="106"/>
      <c r="L9" s="106"/>
      <c r="M9" s="106" t="s">
        <v>260</v>
      </c>
      <c r="N9" s="106" t="s">
        <v>244</v>
      </c>
      <c r="O9" s="106">
        <v>6</v>
      </c>
      <c r="P9" s="136">
        <v>9.02</v>
      </c>
      <c r="Q9" s="136">
        <v>9.02</v>
      </c>
      <c r="R9" s="106"/>
      <c r="S9" s="107"/>
      <c r="T9" s="107"/>
      <c r="U9" s="107"/>
      <c r="V9" s="107"/>
      <c r="W9" s="277">
        <v>30</v>
      </c>
      <c r="X9" s="42" t="s">
        <v>32</v>
      </c>
      <c r="Y9" s="42" t="s">
        <v>199</v>
      </c>
      <c r="Z9" s="42" t="s">
        <v>206</v>
      </c>
      <c r="AA9" s="155" t="s">
        <v>330</v>
      </c>
      <c r="AB9" s="42">
        <v>10</v>
      </c>
      <c r="AC9" s="48"/>
      <c r="AD9" s="250" t="s">
        <v>375</v>
      </c>
      <c r="AE9" s="250" t="s">
        <v>199</v>
      </c>
      <c r="AF9" s="250" t="s">
        <v>383</v>
      </c>
      <c r="AG9" s="251"/>
      <c r="AH9" s="259"/>
      <c r="AI9" s="158">
        <v>2</v>
      </c>
      <c r="AJ9" s="250">
        <v>76.5</v>
      </c>
      <c r="AK9" s="265">
        <v>25.438918626501817</v>
      </c>
      <c r="AL9" s="207">
        <v>5</v>
      </c>
      <c r="AM9" s="42">
        <v>64.874623389999996</v>
      </c>
      <c r="AN9" s="157">
        <v>21.165281785694816</v>
      </c>
      <c r="AO9">
        <f t="shared" si="0"/>
        <v>0.52636230530310368</v>
      </c>
      <c r="AP9">
        <f t="shared" si="1"/>
        <v>22.086263573349115</v>
      </c>
      <c r="AQ9" s="238">
        <f t="shared" si="2"/>
        <v>647.13858088578104</v>
      </c>
      <c r="AR9" s="222">
        <f t="shared" si="3"/>
        <v>1791.876612271459</v>
      </c>
      <c r="AS9" s="222">
        <f t="shared" si="4"/>
        <v>5</v>
      </c>
      <c r="AT9" s="222">
        <f t="shared" si="5"/>
        <v>22.086263573349115</v>
      </c>
      <c r="AU9" s="222">
        <f t="shared" si="6"/>
        <v>0.52636230530310368</v>
      </c>
      <c r="AV9" s="222"/>
      <c r="AW9" s="222">
        <f t="shared" si="7"/>
        <v>0.7</v>
      </c>
      <c r="AX9" s="222">
        <f t="shared" si="8"/>
        <v>1.9789805460285553E-2</v>
      </c>
      <c r="AY9" s="222">
        <f t="shared" si="9"/>
        <v>0.71978980546028548</v>
      </c>
      <c r="AZ9" s="239">
        <f t="shared" si="10"/>
        <v>0.84840427006250119</v>
      </c>
    </row>
    <row r="10" spans="1:52" ht="17" thickBot="1" x14ac:dyDescent="0.25">
      <c r="A10" s="241" t="s">
        <v>367</v>
      </c>
      <c r="B10" s="214"/>
      <c r="C10" s="131" t="s">
        <v>367</v>
      </c>
      <c r="D10" s="131" t="s">
        <v>370</v>
      </c>
      <c r="E10" s="131" t="s">
        <v>191</v>
      </c>
      <c r="F10" s="132" t="s">
        <v>27</v>
      </c>
      <c r="G10" s="131" t="s">
        <v>368</v>
      </c>
      <c r="H10" s="128" t="s">
        <v>421</v>
      </c>
      <c r="I10" s="131" t="s">
        <v>371</v>
      </c>
      <c r="J10" s="131" t="s">
        <v>372</v>
      </c>
      <c r="K10" s="131" t="s">
        <v>373</v>
      </c>
      <c r="L10" s="131" t="s">
        <v>374</v>
      </c>
      <c r="M10" s="131" t="s">
        <v>238</v>
      </c>
      <c r="N10" s="131" t="s">
        <v>239</v>
      </c>
      <c r="O10" s="131">
        <v>150</v>
      </c>
      <c r="P10" s="134">
        <v>1.6440186919999999</v>
      </c>
      <c r="Q10" s="131">
        <v>0.67473285330176203</v>
      </c>
      <c r="R10" s="131"/>
      <c r="S10" s="132"/>
      <c r="T10" s="132"/>
      <c r="U10" s="132"/>
      <c r="V10" s="132"/>
      <c r="W10" s="277">
        <v>30</v>
      </c>
      <c r="X10" s="42" t="s">
        <v>32</v>
      </c>
      <c r="Y10" s="42" t="s">
        <v>203</v>
      </c>
      <c r="Z10" s="62" t="s">
        <v>206</v>
      </c>
      <c r="AA10" s="254" t="s">
        <v>330</v>
      </c>
      <c r="AB10" s="42">
        <v>12</v>
      </c>
      <c r="AC10" s="48"/>
      <c r="AD10" s="250" t="s">
        <v>375</v>
      </c>
      <c r="AE10" s="250" t="s">
        <v>203</v>
      </c>
      <c r="AF10" s="250" t="s">
        <v>384</v>
      </c>
      <c r="AG10" s="251"/>
      <c r="AH10" s="259"/>
      <c r="AI10" s="158">
        <v>2</v>
      </c>
      <c r="AJ10" s="250">
        <v>79</v>
      </c>
      <c r="AK10" s="265">
        <v>25.438918626501817</v>
      </c>
      <c r="AL10" s="207">
        <v>4</v>
      </c>
      <c r="AM10" s="42">
        <v>58.888926750821625</v>
      </c>
      <c r="AN10" s="157">
        <v>12.933512116919431</v>
      </c>
      <c r="AO10">
        <f t="shared" si="0"/>
        <v>1.1866200846420505</v>
      </c>
      <c r="AP10">
        <f t="shared" si="1"/>
        <v>16.948198930279336</v>
      </c>
      <c r="AQ10" s="238">
        <f t="shared" si="2"/>
        <v>647.13858088578104</v>
      </c>
      <c r="AR10" s="222">
        <f t="shared" si="3"/>
        <v>501.82720703550524</v>
      </c>
      <c r="AS10" s="222">
        <f t="shared" si="4"/>
        <v>4</v>
      </c>
      <c r="AT10" s="222">
        <f t="shared" si="5"/>
        <v>16.948198930279336</v>
      </c>
      <c r="AU10" s="222">
        <f t="shared" si="6"/>
        <v>1.1866200846420505</v>
      </c>
      <c r="AV10" s="222"/>
      <c r="AW10" s="222">
        <f t="shared" si="7"/>
        <v>0.75</v>
      </c>
      <c r="AX10" s="222">
        <f t="shared" si="8"/>
        <v>0.11733893543965891</v>
      </c>
      <c r="AY10" s="222">
        <f t="shared" si="9"/>
        <v>0.8673389354396589</v>
      </c>
      <c r="AZ10" s="239">
        <f t="shared" si="10"/>
        <v>0.93131033250987771</v>
      </c>
    </row>
    <row r="11" spans="1:52" x14ac:dyDescent="0.2">
      <c r="A11" s="242">
        <v>30</v>
      </c>
      <c r="B11" s="214"/>
      <c r="C11" s="126">
        <v>30</v>
      </c>
      <c r="D11" s="126" t="s">
        <v>32</v>
      </c>
      <c r="E11" s="126" t="s">
        <v>203</v>
      </c>
      <c r="F11" s="127" t="s">
        <v>27</v>
      </c>
      <c r="G11" s="126" t="s">
        <v>206</v>
      </c>
      <c r="H11" s="139" t="s">
        <v>330</v>
      </c>
      <c r="I11" s="126" t="s">
        <v>216</v>
      </c>
      <c r="J11" s="126" t="s">
        <v>210</v>
      </c>
      <c r="K11" s="126"/>
      <c r="L11" s="126"/>
      <c r="M11" s="126" t="s">
        <v>217</v>
      </c>
      <c r="N11" s="126" t="s">
        <v>218</v>
      </c>
      <c r="O11" s="126">
        <v>1</v>
      </c>
      <c r="P11" s="126">
        <v>50.5</v>
      </c>
      <c r="Q11" s="213">
        <v>25.438918626501817</v>
      </c>
      <c r="R11" s="127"/>
      <c r="S11" s="127"/>
      <c r="T11" s="127"/>
      <c r="U11" s="127"/>
      <c r="V11" s="127"/>
      <c r="W11" s="277">
        <v>30</v>
      </c>
      <c r="X11" s="42" t="s">
        <v>32</v>
      </c>
      <c r="Y11" s="42" t="s">
        <v>199</v>
      </c>
      <c r="Z11" s="62" t="s">
        <v>206</v>
      </c>
      <c r="AA11" s="254" t="s">
        <v>330</v>
      </c>
      <c r="AB11" s="42">
        <v>4</v>
      </c>
      <c r="AC11" s="48"/>
      <c r="AD11" s="250" t="s">
        <v>375</v>
      </c>
      <c r="AE11" s="250" t="s">
        <v>199</v>
      </c>
      <c r="AF11" s="250">
        <v>8.2977777780000004</v>
      </c>
      <c r="AG11" s="251"/>
      <c r="AH11" s="259"/>
      <c r="AI11" s="158">
        <v>2</v>
      </c>
      <c r="AJ11" s="250">
        <v>47.2</v>
      </c>
      <c r="AK11" s="265">
        <v>25.438918626501817</v>
      </c>
      <c r="AL11" s="207">
        <v>6</v>
      </c>
      <c r="AM11" s="42">
        <v>53.338370789999999</v>
      </c>
      <c r="AN11" s="157">
        <v>12.95757152</v>
      </c>
      <c r="AO11">
        <f t="shared" si="0"/>
        <v>-0.38996625066628404</v>
      </c>
      <c r="AP11">
        <f t="shared" si="1"/>
        <v>15.74077443756266</v>
      </c>
      <c r="AQ11" s="238">
        <f t="shared" si="2"/>
        <v>647.13858088578104</v>
      </c>
      <c r="AR11" s="222">
        <f t="shared" si="3"/>
        <v>839.49329847957551</v>
      </c>
      <c r="AS11" s="222">
        <f t="shared" si="4"/>
        <v>6</v>
      </c>
      <c r="AT11" s="222">
        <f t="shared" si="5"/>
        <v>15.74077443756266</v>
      </c>
      <c r="AU11" s="222">
        <f t="shared" si="6"/>
        <v>-0.38996625066628404</v>
      </c>
      <c r="AV11" s="222"/>
      <c r="AW11" s="222">
        <f t="shared" si="7"/>
        <v>0.66666666666666663</v>
      </c>
      <c r="AX11" s="222">
        <f t="shared" si="8"/>
        <v>9.5046047911699419E-3</v>
      </c>
      <c r="AY11" s="222">
        <f t="shared" si="9"/>
        <v>0.67617127145783662</v>
      </c>
      <c r="AZ11" s="239">
        <f t="shared" si="10"/>
        <v>0.82229634041374444</v>
      </c>
    </row>
    <row r="12" spans="1:52" ht="17" thickBot="1" x14ac:dyDescent="0.25">
      <c r="A12" s="243" t="s">
        <v>367</v>
      </c>
      <c r="B12" s="214"/>
      <c r="C12" s="110" t="s">
        <v>367</v>
      </c>
      <c r="D12" s="110" t="s">
        <v>375</v>
      </c>
      <c r="E12" s="110" t="s">
        <v>203</v>
      </c>
      <c r="F12" s="111" t="s">
        <v>27</v>
      </c>
      <c r="G12" s="110" t="s">
        <v>376</v>
      </c>
      <c r="H12" s="114" t="s">
        <v>330</v>
      </c>
      <c r="I12" s="110" t="s">
        <v>377</v>
      </c>
      <c r="J12" s="110" t="s">
        <v>378</v>
      </c>
      <c r="K12" s="110" t="s">
        <v>379</v>
      </c>
      <c r="L12" s="110" t="s">
        <v>380</v>
      </c>
      <c r="M12" s="110" t="s">
        <v>217</v>
      </c>
      <c r="N12" s="110" t="s">
        <v>381</v>
      </c>
      <c r="O12" s="110">
        <v>2</v>
      </c>
      <c r="P12" s="110">
        <v>41.908000000000001</v>
      </c>
      <c r="Q12" s="110">
        <v>10.123705340000001</v>
      </c>
      <c r="R12" s="111"/>
      <c r="S12" s="111"/>
      <c r="T12" s="111"/>
      <c r="U12" s="111"/>
      <c r="V12" s="111"/>
      <c r="W12" s="277">
        <v>30</v>
      </c>
      <c r="X12" s="42" t="s">
        <v>32</v>
      </c>
      <c r="Y12" s="42" t="s">
        <v>203</v>
      </c>
      <c r="Z12" s="62" t="s">
        <v>206</v>
      </c>
      <c r="AA12" s="254" t="s">
        <v>330</v>
      </c>
      <c r="AB12" s="42">
        <v>4</v>
      </c>
      <c r="AC12" s="48"/>
      <c r="AD12" s="250" t="s">
        <v>375</v>
      </c>
      <c r="AE12" s="250" t="s">
        <v>203</v>
      </c>
      <c r="AF12" s="253">
        <v>8.2144970399999995</v>
      </c>
      <c r="AG12" s="251"/>
      <c r="AH12" s="259"/>
      <c r="AI12" s="158">
        <v>2</v>
      </c>
      <c r="AJ12" s="250">
        <v>38</v>
      </c>
      <c r="AK12" s="265">
        <v>25.438918626501817</v>
      </c>
      <c r="AL12" s="207">
        <v>6</v>
      </c>
      <c r="AM12" s="42">
        <v>56.054501909932604</v>
      </c>
      <c r="AN12" s="157">
        <v>24.767976448903433</v>
      </c>
      <c r="AO12">
        <f t="shared" si="0"/>
        <v>-0.7256324437489724</v>
      </c>
      <c r="AP12">
        <f t="shared" si="1"/>
        <v>24.881056608569221</v>
      </c>
      <c r="AQ12" s="238">
        <f t="shared" si="2"/>
        <v>647.13858088578104</v>
      </c>
      <c r="AR12" s="222">
        <f t="shared" si="3"/>
        <v>3067.2632868671753</v>
      </c>
      <c r="AS12" s="222">
        <f t="shared" si="4"/>
        <v>6</v>
      </c>
      <c r="AT12" s="222">
        <f t="shared" si="5"/>
        <v>24.881056608569221</v>
      </c>
      <c r="AU12" s="222">
        <f t="shared" si="6"/>
        <v>-0.7256324437489724</v>
      </c>
      <c r="AV12" s="222"/>
      <c r="AW12" s="222">
        <f t="shared" si="7"/>
        <v>0.66666666666666663</v>
      </c>
      <c r="AX12" s="222">
        <f t="shared" si="8"/>
        <v>3.2908902713819098E-2</v>
      </c>
      <c r="AY12" s="222">
        <f t="shared" si="9"/>
        <v>0.69957556938048571</v>
      </c>
      <c r="AZ12" s="239">
        <f t="shared" si="10"/>
        <v>0.83640634226462307</v>
      </c>
    </row>
    <row r="13" spans="1:52" x14ac:dyDescent="0.2">
      <c r="A13" s="240">
        <v>30</v>
      </c>
      <c r="B13" s="214"/>
      <c r="C13" s="212">
        <v>30</v>
      </c>
      <c r="D13" s="106" t="s">
        <v>32</v>
      </c>
      <c r="E13" s="106" t="s">
        <v>203</v>
      </c>
      <c r="F13" s="107" t="s">
        <v>27</v>
      </c>
      <c r="G13" s="106" t="s">
        <v>206</v>
      </c>
      <c r="H13" s="113" t="s">
        <v>330</v>
      </c>
      <c r="I13" s="106" t="s">
        <v>219</v>
      </c>
      <c r="J13" s="126" t="s">
        <v>210</v>
      </c>
      <c r="K13" s="106" t="s">
        <v>382</v>
      </c>
      <c r="L13" s="106" t="s">
        <v>210</v>
      </c>
      <c r="M13" s="106" t="s">
        <v>217</v>
      </c>
      <c r="N13" s="106" t="s">
        <v>218</v>
      </c>
      <c r="O13" s="106">
        <v>1</v>
      </c>
      <c r="P13" s="106">
        <v>59</v>
      </c>
      <c r="Q13" s="213">
        <v>25.438918626501817</v>
      </c>
      <c r="R13" s="107"/>
      <c r="S13" s="107"/>
      <c r="T13" s="107"/>
      <c r="U13" s="107"/>
      <c r="V13" s="107"/>
      <c r="W13" s="277">
        <v>30</v>
      </c>
      <c r="X13" s="42" t="s">
        <v>32</v>
      </c>
      <c r="Y13" s="42" t="s">
        <v>199</v>
      </c>
      <c r="Z13" s="62" t="s">
        <v>206</v>
      </c>
      <c r="AA13" s="254" t="s">
        <v>330</v>
      </c>
      <c r="AB13" s="42">
        <v>4</v>
      </c>
      <c r="AC13" s="48"/>
      <c r="AD13" s="250" t="s">
        <v>375</v>
      </c>
      <c r="AE13" s="250" t="s">
        <v>199</v>
      </c>
      <c r="AF13" s="255">
        <v>8.2978000000000005</v>
      </c>
      <c r="AG13" s="251"/>
      <c r="AH13" s="259"/>
      <c r="AI13" s="158">
        <v>2</v>
      </c>
      <c r="AJ13" s="250">
        <v>58.5</v>
      </c>
      <c r="AK13" s="265">
        <v>25.438918626501817</v>
      </c>
      <c r="AL13" s="207">
        <v>6</v>
      </c>
      <c r="AM13" s="42">
        <v>53.338370789999999</v>
      </c>
      <c r="AN13" s="157">
        <v>12.95757152</v>
      </c>
      <c r="AO13">
        <f t="shared" si="0"/>
        <v>0.32791456547923448</v>
      </c>
      <c r="AP13">
        <f t="shared" si="1"/>
        <v>15.74077443756266</v>
      </c>
      <c r="AQ13" s="238">
        <f t="shared" si="2"/>
        <v>647.13858088578104</v>
      </c>
      <c r="AR13" s="222">
        <f t="shared" si="3"/>
        <v>839.49329847957551</v>
      </c>
      <c r="AS13" s="222">
        <f t="shared" si="4"/>
        <v>6</v>
      </c>
      <c r="AT13" s="222">
        <f t="shared" si="5"/>
        <v>15.74077443756266</v>
      </c>
      <c r="AU13" s="222">
        <f t="shared" si="6"/>
        <v>0.32791456547923448</v>
      </c>
      <c r="AV13" s="222"/>
      <c r="AW13" s="222">
        <f t="shared" si="7"/>
        <v>0.66666666666666663</v>
      </c>
      <c r="AX13" s="222">
        <f t="shared" si="8"/>
        <v>6.720497640839697E-3</v>
      </c>
      <c r="AY13" s="222">
        <f t="shared" si="9"/>
        <v>0.67338716430750634</v>
      </c>
      <c r="AZ13" s="239">
        <f t="shared" si="10"/>
        <v>0.82060170869155902</v>
      </c>
    </row>
    <row r="14" spans="1:52" ht="17" thickBot="1" x14ac:dyDescent="0.25">
      <c r="A14" s="243" t="s">
        <v>367</v>
      </c>
      <c r="B14" s="214"/>
      <c r="C14" s="211" t="s">
        <v>367</v>
      </c>
      <c r="D14" s="110" t="s">
        <v>375</v>
      </c>
      <c r="E14" s="110" t="s">
        <v>203</v>
      </c>
      <c r="F14" s="111" t="s">
        <v>27</v>
      </c>
      <c r="G14" s="110" t="s">
        <v>368</v>
      </c>
      <c r="H14" s="114" t="s">
        <v>330</v>
      </c>
      <c r="I14" s="152">
        <v>8.2144970399999995</v>
      </c>
      <c r="J14" s="110" t="s">
        <v>378</v>
      </c>
      <c r="K14" s="110" t="s">
        <v>379</v>
      </c>
      <c r="L14" s="110" t="s">
        <v>380</v>
      </c>
      <c r="M14" s="106" t="s">
        <v>217</v>
      </c>
      <c r="N14" s="110" t="s">
        <v>381</v>
      </c>
      <c r="O14" s="110">
        <v>6</v>
      </c>
      <c r="P14" s="110">
        <v>56.054501909932604</v>
      </c>
      <c r="Q14" s="110">
        <v>24.767976448903433</v>
      </c>
      <c r="R14" s="111"/>
      <c r="S14" s="111"/>
      <c r="T14" s="111"/>
      <c r="U14" s="111"/>
      <c r="V14" s="111"/>
      <c r="W14" s="277">
        <v>30</v>
      </c>
      <c r="X14" s="42" t="s">
        <v>32</v>
      </c>
      <c r="Y14" s="42" t="s">
        <v>203</v>
      </c>
      <c r="Z14" s="42" t="s">
        <v>206</v>
      </c>
      <c r="AA14" s="155" t="s">
        <v>330</v>
      </c>
      <c r="AB14" s="42">
        <v>14</v>
      </c>
      <c r="AC14" s="42"/>
      <c r="AD14" s="250" t="s">
        <v>375</v>
      </c>
      <c r="AE14" s="250" t="s">
        <v>203</v>
      </c>
      <c r="AF14" s="250" t="s">
        <v>385</v>
      </c>
      <c r="AG14" s="250"/>
      <c r="AH14" s="258"/>
      <c r="AI14" s="158">
        <v>2</v>
      </c>
      <c r="AJ14" s="250">
        <v>80</v>
      </c>
      <c r="AK14" s="265">
        <v>25.438918626501817</v>
      </c>
      <c r="AL14" s="269">
        <v>4</v>
      </c>
      <c r="AM14" s="48">
        <v>110.92457893416</v>
      </c>
      <c r="AN14" s="270">
        <v>30.663268345014025</v>
      </c>
      <c r="AO14">
        <f t="shared" si="0"/>
        <v>-1.0502769830380119</v>
      </c>
      <c r="AP14">
        <f t="shared" si="1"/>
        <v>29.444212749200812</v>
      </c>
      <c r="AQ14" s="238">
        <f t="shared" si="2"/>
        <v>647.13858088578104</v>
      </c>
      <c r="AR14" s="222">
        <f t="shared" si="3"/>
        <v>2820.7080767950174</v>
      </c>
      <c r="AS14" s="222">
        <f t="shared" si="4"/>
        <v>4</v>
      </c>
      <c r="AT14" s="222">
        <f t="shared" si="5"/>
        <v>29.444212749200812</v>
      </c>
      <c r="AU14" s="222">
        <f t="shared" si="6"/>
        <v>-1.0502769830380119</v>
      </c>
      <c r="AV14" s="222"/>
      <c r="AW14" s="222">
        <f t="shared" si="7"/>
        <v>0.75</v>
      </c>
      <c r="AX14" s="222">
        <f t="shared" si="8"/>
        <v>9.1923478424952354E-2</v>
      </c>
      <c r="AY14" s="222">
        <f t="shared" si="9"/>
        <v>0.8419234784249523</v>
      </c>
      <c r="AZ14" s="239">
        <f t="shared" si="10"/>
        <v>0.91756388247628418</v>
      </c>
    </row>
    <row r="15" spans="1:52" x14ac:dyDescent="0.2">
      <c r="A15" s="240">
        <v>30</v>
      </c>
      <c r="B15" s="214"/>
      <c r="C15" s="106">
        <v>30</v>
      </c>
      <c r="D15" s="106" t="s">
        <v>32</v>
      </c>
      <c r="E15" s="106" t="s">
        <v>199</v>
      </c>
      <c r="F15" s="107" t="s">
        <v>27</v>
      </c>
      <c r="G15" s="106" t="s">
        <v>206</v>
      </c>
      <c r="H15" s="113" t="s">
        <v>330</v>
      </c>
      <c r="I15" s="106" t="s">
        <v>220</v>
      </c>
      <c r="J15" s="126" t="s">
        <v>210</v>
      </c>
      <c r="K15" s="106" t="s">
        <v>382</v>
      </c>
      <c r="L15" s="106" t="s">
        <v>210</v>
      </c>
      <c r="M15" s="106" t="s">
        <v>217</v>
      </c>
      <c r="N15" s="106" t="s">
        <v>218</v>
      </c>
      <c r="O15" s="106">
        <v>1</v>
      </c>
      <c r="P15" s="106">
        <v>76.5</v>
      </c>
      <c r="Q15" s="213">
        <v>25.438918626501817</v>
      </c>
      <c r="R15" s="107"/>
      <c r="S15" s="107"/>
      <c r="T15" s="107"/>
      <c r="U15" s="107"/>
      <c r="V15" s="107"/>
      <c r="W15" s="277">
        <v>30</v>
      </c>
      <c r="X15" s="42" t="s">
        <v>32</v>
      </c>
      <c r="Y15" s="42" t="s">
        <v>199</v>
      </c>
      <c r="Z15" s="42" t="s">
        <v>206</v>
      </c>
      <c r="AA15" s="155" t="s">
        <v>330</v>
      </c>
      <c r="AB15" s="42">
        <v>13</v>
      </c>
      <c r="AC15" s="42"/>
      <c r="AD15" s="250" t="s">
        <v>375</v>
      </c>
      <c r="AE15" s="250" t="s">
        <v>199</v>
      </c>
      <c r="AF15" s="250">
        <v>13.333</v>
      </c>
      <c r="AG15" s="250"/>
      <c r="AH15" s="258"/>
      <c r="AI15" s="158">
        <v>2</v>
      </c>
      <c r="AJ15" s="250">
        <v>36.6</v>
      </c>
      <c r="AK15" s="265">
        <v>25.438918626501817</v>
      </c>
      <c r="AL15" s="207">
        <v>2</v>
      </c>
      <c r="AM15" s="42">
        <v>38.225472658943247</v>
      </c>
      <c r="AN15" s="157">
        <v>5.7232590581172875</v>
      </c>
      <c r="AO15">
        <f t="shared" si="0"/>
        <v>-8.8160485782326783E-2</v>
      </c>
      <c r="AP15">
        <f t="shared" si="1"/>
        <v>18.437655424864932</v>
      </c>
      <c r="AQ15" s="238">
        <f t="shared" si="2"/>
        <v>647.13858088578104</v>
      </c>
      <c r="AR15" s="222">
        <f t="shared" si="3"/>
        <v>32.755694246321582</v>
      </c>
      <c r="AS15" s="222">
        <f t="shared" si="4"/>
        <v>2</v>
      </c>
      <c r="AT15" s="222">
        <f t="shared" si="5"/>
        <v>18.437655424864932</v>
      </c>
      <c r="AU15" s="222">
        <f t="shared" si="6"/>
        <v>-8.8160485782326783E-2</v>
      </c>
      <c r="AV15" s="222"/>
      <c r="AW15" s="222">
        <f t="shared" si="7"/>
        <v>1</v>
      </c>
      <c r="AX15" s="222">
        <f t="shared" si="8"/>
        <v>9.7153390667198034E-4</v>
      </c>
      <c r="AY15" s="222">
        <f t="shared" si="9"/>
        <v>1.000971533906672</v>
      </c>
      <c r="AZ15" s="239">
        <f t="shared" si="10"/>
        <v>1.0004856490258478</v>
      </c>
    </row>
    <row r="16" spans="1:52" ht="17" thickBot="1" x14ac:dyDescent="0.25">
      <c r="A16" s="243" t="s">
        <v>367</v>
      </c>
      <c r="B16" s="214"/>
      <c r="C16" s="110" t="s">
        <v>367</v>
      </c>
      <c r="D16" s="110" t="s">
        <v>375</v>
      </c>
      <c r="E16" s="117" t="s">
        <v>199</v>
      </c>
      <c r="F16" s="118" t="s">
        <v>27</v>
      </c>
      <c r="G16" s="110" t="s">
        <v>368</v>
      </c>
      <c r="H16" s="119" t="s">
        <v>330</v>
      </c>
      <c r="I16" s="110" t="s">
        <v>383</v>
      </c>
      <c r="J16" s="110" t="s">
        <v>378</v>
      </c>
      <c r="K16" s="110" t="s">
        <v>379</v>
      </c>
      <c r="L16" s="110" t="s">
        <v>380</v>
      </c>
      <c r="M16" s="110" t="s">
        <v>217</v>
      </c>
      <c r="N16" s="110" t="s">
        <v>381</v>
      </c>
      <c r="O16" s="110">
        <v>5</v>
      </c>
      <c r="P16" s="110">
        <v>64.874623389999996</v>
      </c>
      <c r="Q16" s="110">
        <v>21.165281785694816</v>
      </c>
      <c r="R16" s="111"/>
      <c r="S16" s="111"/>
      <c r="T16" s="111"/>
      <c r="U16" s="111"/>
      <c r="V16" s="111"/>
      <c r="W16" s="277">
        <v>30</v>
      </c>
      <c r="X16" s="42" t="s">
        <v>32</v>
      </c>
      <c r="Y16" s="42" t="s">
        <v>203</v>
      </c>
      <c r="Z16" s="42" t="s">
        <v>206</v>
      </c>
      <c r="AA16" s="155" t="s">
        <v>330</v>
      </c>
      <c r="AB16" s="42">
        <v>1</v>
      </c>
      <c r="AC16" s="42"/>
      <c r="AD16" s="250" t="s">
        <v>375</v>
      </c>
      <c r="AE16" s="250" t="s">
        <v>203</v>
      </c>
      <c r="AF16" s="253">
        <v>8.2144970399999995</v>
      </c>
      <c r="AG16" s="253"/>
      <c r="AH16" s="260"/>
      <c r="AI16" s="158">
        <v>2</v>
      </c>
      <c r="AJ16" s="250">
        <v>66.599999999999994</v>
      </c>
      <c r="AK16" s="265">
        <v>25.438918626501817</v>
      </c>
      <c r="AL16" s="207">
        <v>6</v>
      </c>
      <c r="AM16" s="42">
        <v>56.054501909932604</v>
      </c>
      <c r="AN16" s="157">
        <v>24.767976448903433</v>
      </c>
      <c r="AO16">
        <f t="shared" si="0"/>
        <v>0.42383642527606491</v>
      </c>
      <c r="AP16">
        <f t="shared" si="1"/>
        <v>24.881056608569221</v>
      </c>
      <c r="AQ16" s="238">
        <f t="shared" si="2"/>
        <v>647.13858088578104</v>
      </c>
      <c r="AR16" s="222">
        <f t="shared" si="3"/>
        <v>3067.2632868671753</v>
      </c>
      <c r="AS16" s="222">
        <f t="shared" si="4"/>
        <v>6</v>
      </c>
      <c r="AT16" s="222">
        <f t="shared" si="5"/>
        <v>24.881056608569221</v>
      </c>
      <c r="AU16" s="222">
        <f t="shared" si="6"/>
        <v>0.42383642527606491</v>
      </c>
      <c r="AV16" s="222"/>
      <c r="AW16" s="222">
        <f t="shared" si="7"/>
        <v>0.66666666666666663</v>
      </c>
      <c r="AX16" s="222">
        <f t="shared" si="8"/>
        <v>1.1227332211924585E-2</v>
      </c>
      <c r="AY16" s="222">
        <f t="shared" si="9"/>
        <v>0.67789399887859125</v>
      </c>
      <c r="AZ16" s="239">
        <f t="shared" si="10"/>
        <v>0.82334318414534247</v>
      </c>
    </row>
    <row r="17" spans="1:52" x14ac:dyDescent="0.2">
      <c r="A17" s="240">
        <v>30</v>
      </c>
      <c r="B17" s="214"/>
      <c r="C17" s="106">
        <v>30</v>
      </c>
      <c r="D17" s="106" t="s">
        <v>32</v>
      </c>
      <c r="E17" s="106" t="s">
        <v>203</v>
      </c>
      <c r="F17" s="107" t="s">
        <v>27</v>
      </c>
      <c r="G17" s="106" t="s">
        <v>206</v>
      </c>
      <c r="H17" s="113" t="s">
        <v>330</v>
      </c>
      <c r="I17" s="106" t="s">
        <v>223</v>
      </c>
      <c r="J17" s="106"/>
      <c r="K17" s="106" t="s">
        <v>382</v>
      </c>
      <c r="L17" s="106" t="s">
        <v>210</v>
      </c>
      <c r="M17" s="106" t="s">
        <v>217</v>
      </c>
      <c r="N17" s="106" t="s">
        <v>218</v>
      </c>
      <c r="O17" s="106">
        <v>1</v>
      </c>
      <c r="P17" s="106">
        <v>79</v>
      </c>
      <c r="Q17" s="213">
        <v>25.438918626501817</v>
      </c>
      <c r="R17" s="107"/>
      <c r="S17" s="107"/>
      <c r="T17" s="107"/>
      <c r="U17" s="107"/>
      <c r="V17" s="107"/>
      <c r="W17" s="250">
        <v>30</v>
      </c>
      <c r="X17" s="42" t="s">
        <v>32</v>
      </c>
      <c r="Y17" s="42" t="s">
        <v>191</v>
      </c>
      <c r="Z17" s="42" t="s">
        <v>229</v>
      </c>
      <c r="AA17" s="155" t="s">
        <v>330</v>
      </c>
      <c r="AB17" s="42">
        <v>6.5</v>
      </c>
      <c r="AC17" s="42"/>
      <c r="AD17" s="250" t="s">
        <v>375</v>
      </c>
      <c r="AE17" s="250" t="s">
        <v>191</v>
      </c>
      <c r="AF17" s="250">
        <v>10.66078068</v>
      </c>
      <c r="AG17" s="250"/>
      <c r="AH17" s="258"/>
      <c r="AI17" s="262">
        <v>13</v>
      </c>
      <c r="AJ17" s="250">
        <v>60.9</v>
      </c>
      <c r="AK17" s="263">
        <v>17.2</v>
      </c>
      <c r="AL17" s="207">
        <v>62</v>
      </c>
      <c r="AM17" s="42">
        <v>61.715834489999999</v>
      </c>
      <c r="AN17" s="157">
        <v>19.15949693</v>
      </c>
      <c r="AO17">
        <f t="shared" si="0"/>
        <v>-4.3277171705392768E-2</v>
      </c>
      <c r="AP17">
        <f t="shared" si="1"/>
        <v>18.851381868338201</v>
      </c>
      <c r="AQ17" s="238">
        <f t="shared" si="2"/>
        <v>3550.08</v>
      </c>
      <c r="AR17" s="222">
        <f t="shared" si="3"/>
        <v>22392.265679251446</v>
      </c>
      <c r="AS17" s="222">
        <f t="shared" si="4"/>
        <v>73</v>
      </c>
      <c r="AT17" s="222">
        <f t="shared" si="5"/>
        <v>18.851381868338201</v>
      </c>
      <c r="AU17" s="222">
        <f t="shared" si="6"/>
        <v>-4.3277171705392768E-2</v>
      </c>
      <c r="AV17" s="222"/>
      <c r="AW17" s="222">
        <f t="shared" si="7"/>
        <v>9.3052109181141443E-2</v>
      </c>
      <c r="AX17" s="222">
        <f t="shared" si="8"/>
        <v>1.2486090605453657E-5</v>
      </c>
      <c r="AY17" s="222">
        <f t="shared" si="9"/>
        <v>9.3064595271746903E-2</v>
      </c>
      <c r="AZ17" s="239">
        <f t="shared" si="10"/>
        <v>0.30506490337589953</v>
      </c>
    </row>
    <row r="18" spans="1:52" ht="17" thickBot="1" x14ac:dyDescent="0.25">
      <c r="A18" s="243" t="s">
        <v>367</v>
      </c>
      <c r="B18" s="214"/>
      <c r="C18" s="110" t="s">
        <v>367</v>
      </c>
      <c r="D18" s="110" t="s">
        <v>375</v>
      </c>
      <c r="E18" s="110" t="s">
        <v>203</v>
      </c>
      <c r="F18" s="111" t="s">
        <v>27</v>
      </c>
      <c r="G18" s="110" t="s">
        <v>368</v>
      </c>
      <c r="H18" s="114"/>
      <c r="I18" s="110" t="s">
        <v>384</v>
      </c>
      <c r="J18" s="110" t="s">
        <v>378</v>
      </c>
      <c r="K18" s="110" t="s">
        <v>379</v>
      </c>
      <c r="L18" s="110" t="s">
        <v>380</v>
      </c>
      <c r="M18" s="110" t="s">
        <v>217</v>
      </c>
      <c r="N18" s="110" t="s">
        <v>381</v>
      </c>
      <c r="O18" s="110">
        <v>4</v>
      </c>
      <c r="P18" s="110">
        <v>58.888926750821625</v>
      </c>
      <c r="Q18" s="110">
        <v>12.933512116919431</v>
      </c>
      <c r="R18" s="111"/>
      <c r="S18" s="111"/>
      <c r="T18" s="111"/>
      <c r="U18" s="111"/>
      <c r="V18" s="111"/>
      <c r="W18" s="255">
        <v>112</v>
      </c>
      <c r="X18" s="42" t="s">
        <v>125</v>
      </c>
      <c r="Y18" s="62" t="s">
        <v>191</v>
      </c>
      <c r="Z18" s="42" t="s">
        <v>233</v>
      </c>
      <c r="AA18" s="155" t="s">
        <v>330</v>
      </c>
      <c r="AB18" s="42">
        <v>7</v>
      </c>
      <c r="AC18" s="42"/>
      <c r="AD18" s="250" t="s">
        <v>375</v>
      </c>
      <c r="AE18" s="255" t="s">
        <v>191</v>
      </c>
      <c r="AF18" s="256" t="s">
        <v>386</v>
      </c>
      <c r="AG18" s="256"/>
      <c r="AH18" s="261"/>
      <c r="AI18" s="262">
        <v>10</v>
      </c>
      <c r="AJ18" s="250">
        <v>85.48</v>
      </c>
      <c r="AK18" s="263">
        <v>39.56</v>
      </c>
      <c r="AL18" s="207">
        <v>40</v>
      </c>
      <c r="AM18" s="42">
        <v>59.452687768258315</v>
      </c>
      <c r="AN18" s="157">
        <v>17.857959740682425</v>
      </c>
      <c r="AO18">
        <f t="shared" si="0"/>
        <v>1.1072464856350439</v>
      </c>
      <c r="AP18">
        <f t="shared" si="1"/>
        <v>23.506339888551672</v>
      </c>
      <c r="AQ18" s="238">
        <f t="shared" si="2"/>
        <v>14084.942400000002</v>
      </c>
      <c r="AR18" s="222">
        <f t="shared" si="3"/>
        <v>12437.362317893538</v>
      </c>
      <c r="AS18" s="222">
        <f t="shared" si="4"/>
        <v>48</v>
      </c>
      <c r="AT18" s="222">
        <f t="shared" si="5"/>
        <v>23.506339888551672</v>
      </c>
      <c r="AU18" s="222">
        <f t="shared" si="6"/>
        <v>1.1072464856350439</v>
      </c>
      <c r="AV18" s="222"/>
      <c r="AW18" s="222">
        <f t="shared" si="7"/>
        <v>0.125</v>
      </c>
      <c r="AX18" s="222">
        <f t="shared" si="8"/>
        <v>1.2259947799511554E-2</v>
      </c>
      <c r="AY18" s="222">
        <f t="shared" si="9"/>
        <v>0.13725994779951156</v>
      </c>
      <c r="AZ18" s="239">
        <f t="shared" si="10"/>
        <v>0.37048609663455867</v>
      </c>
    </row>
    <row r="19" spans="1:52" x14ac:dyDescent="0.2">
      <c r="A19" s="240">
        <v>30</v>
      </c>
      <c r="B19" s="214"/>
      <c r="C19" s="212">
        <v>30</v>
      </c>
      <c r="D19" s="106" t="s">
        <v>32</v>
      </c>
      <c r="E19" s="106" t="s">
        <v>199</v>
      </c>
      <c r="F19" s="107" t="s">
        <v>27</v>
      </c>
      <c r="G19" s="106" t="s">
        <v>206</v>
      </c>
      <c r="H19" s="113" t="s">
        <v>330</v>
      </c>
      <c r="I19" s="106" t="s">
        <v>219</v>
      </c>
      <c r="J19" s="126" t="s">
        <v>210</v>
      </c>
      <c r="K19" s="106" t="s">
        <v>382</v>
      </c>
      <c r="L19" s="106" t="s">
        <v>210</v>
      </c>
      <c r="M19" s="106" t="s">
        <v>217</v>
      </c>
      <c r="N19" s="106" t="s">
        <v>218</v>
      </c>
      <c r="O19" s="106">
        <v>1</v>
      </c>
      <c r="P19" s="106">
        <v>47.2</v>
      </c>
      <c r="Q19" s="213">
        <v>25.438918626501817</v>
      </c>
      <c r="R19" s="107"/>
      <c r="S19" s="107"/>
      <c r="T19" s="107"/>
      <c r="U19" s="107"/>
      <c r="V19" s="107"/>
      <c r="W19" s="277">
        <v>30</v>
      </c>
      <c r="X19" s="42" t="s">
        <v>32</v>
      </c>
      <c r="Y19" s="42" t="s">
        <v>199</v>
      </c>
      <c r="Z19" s="42" t="s">
        <v>221</v>
      </c>
      <c r="AA19" s="155" t="s">
        <v>330</v>
      </c>
      <c r="AB19" s="42">
        <v>1</v>
      </c>
      <c r="AC19" s="42"/>
      <c r="AD19" s="250" t="s">
        <v>375</v>
      </c>
      <c r="AE19" s="250" t="s">
        <v>199</v>
      </c>
      <c r="AF19" s="250">
        <v>8.2977777780000004</v>
      </c>
      <c r="AG19" s="250"/>
      <c r="AH19" s="258"/>
      <c r="AI19" s="158">
        <v>2</v>
      </c>
      <c r="AJ19" s="250">
        <v>47.8</v>
      </c>
      <c r="AK19" s="265">
        <v>25.438918626501817</v>
      </c>
      <c r="AL19" s="207">
        <v>6</v>
      </c>
      <c r="AM19" s="42">
        <v>53.338370789999999</v>
      </c>
      <c r="AN19" s="157">
        <v>12.95757152</v>
      </c>
      <c r="AO19">
        <f t="shared" si="0"/>
        <v>-0.35184868520723028</v>
      </c>
      <c r="AP19">
        <f t="shared" si="1"/>
        <v>15.74077443756266</v>
      </c>
      <c r="AQ19" s="238">
        <f t="shared" si="2"/>
        <v>647.13858088578104</v>
      </c>
      <c r="AR19" s="222">
        <f t="shared" si="3"/>
        <v>839.49329847957551</v>
      </c>
      <c r="AS19" s="222">
        <f t="shared" si="4"/>
        <v>6</v>
      </c>
      <c r="AT19" s="222">
        <f t="shared" si="5"/>
        <v>15.74077443756266</v>
      </c>
      <c r="AU19" s="222">
        <f t="shared" si="6"/>
        <v>-0.35184868520723028</v>
      </c>
      <c r="AV19" s="222"/>
      <c r="AW19" s="222">
        <f t="shared" si="7"/>
        <v>0.66666666666666663</v>
      </c>
      <c r="AX19" s="222">
        <f t="shared" si="8"/>
        <v>7.7373435801285396E-3</v>
      </c>
      <c r="AY19" s="222">
        <f t="shared" si="9"/>
        <v>0.67440401024679519</v>
      </c>
      <c r="AZ19" s="239">
        <f t="shared" si="10"/>
        <v>0.82122104834617771</v>
      </c>
    </row>
    <row r="20" spans="1:52" ht="17" thickBot="1" x14ac:dyDescent="0.25">
      <c r="A20" s="243" t="s">
        <v>367</v>
      </c>
      <c r="B20" s="214"/>
      <c r="C20" s="211" t="s">
        <v>367</v>
      </c>
      <c r="D20" s="110" t="s">
        <v>375</v>
      </c>
      <c r="E20" s="117" t="s">
        <v>199</v>
      </c>
      <c r="F20" s="118" t="s">
        <v>27</v>
      </c>
      <c r="G20" s="110" t="s">
        <v>368</v>
      </c>
      <c r="H20" s="119" t="s">
        <v>330</v>
      </c>
      <c r="I20" s="153">
        <v>8.2977777780000004</v>
      </c>
      <c r="J20" s="110" t="s">
        <v>378</v>
      </c>
      <c r="K20" s="110" t="s">
        <v>379</v>
      </c>
      <c r="L20" s="110" t="s">
        <v>380</v>
      </c>
      <c r="M20" s="110" t="s">
        <v>217</v>
      </c>
      <c r="N20" s="110" t="s">
        <v>381</v>
      </c>
      <c r="O20" s="110">
        <v>6</v>
      </c>
      <c r="P20" s="110">
        <v>53.338370789999999</v>
      </c>
      <c r="Q20" s="110">
        <v>12.95757152</v>
      </c>
      <c r="R20" s="111"/>
      <c r="S20" s="111"/>
      <c r="T20" s="111"/>
      <c r="U20" s="111"/>
      <c r="V20" s="111"/>
      <c r="W20" s="277">
        <v>30</v>
      </c>
      <c r="X20" s="42" t="s">
        <v>32</v>
      </c>
      <c r="Y20" s="42" t="s">
        <v>203</v>
      </c>
      <c r="Z20" s="42" t="s">
        <v>221</v>
      </c>
      <c r="AA20" s="155" t="s">
        <v>330</v>
      </c>
      <c r="AB20" s="42">
        <v>6</v>
      </c>
      <c r="AC20" s="42"/>
      <c r="AD20" s="250" t="s">
        <v>375</v>
      </c>
      <c r="AE20" s="250" t="s">
        <v>203</v>
      </c>
      <c r="AF20" s="250" t="s">
        <v>377</v>
      </c>
      <c r="AG20" s="250"/>
      <c r="AH20" s="258"/>
      <c r="AI20" s="158">
        <v>2</v>
      </c>
      <c r="AJ20" s="250">
        <v>46.5</v>
      </c>
      <c r="AK20" s="265">
        <v>25.438918626501817</v>
      </c>
      <c r="AL20" s="207">
        <v>2</v>
      </c>
      <c r="AM20" s="42">
        <v>41.908000000000001</v>
      </c>
      <c r="AN20" s="157">
        <v>10.123705340000001</v>
      </c>
      <c r="AO20">
        <f t="shared" si="0"/>
        <v>0.23718869190664271</v>
      </c>
      <c r="AP20">
        <f t="shared" si="1"/>
        <v>19.360113515898163</v>
      </c>
      <c r="AQ20" s="238">
        <f t="shared" si="2"/>
        <v>647.13858088578104</v>
      </c>
      <c r="AR20" s="222">
        <f t="shared" si="3"/>
        <v>102.48940981114453</v>
      </c>
      <c r="AS20" s="222">
        <f t="shared" si="4"/>
        <v>2</v>
      </c>
      <c r="AT20" s="222">
        <f t="shared" si="5"/>
        <v>19.360113515898163</v>
      </c>
      <c r="AU20" s="222">
        <f t="shared" si="6"/>
        <v>0.23718869190664271</v>
      </c>
      <c r="AV20" s="222"/>
      <c r="AW20" s="222">
        <f t="shared" si="7"/>
        <v>1</v>
      </c>
      <c r="AX20" s="222">
        <f t="shared" si="8"/>
        <v>7.0323094460480349E-3</v>
      </c>
      <c r="AY20" s="222">
        <f t="shared" si="9"/>
        <v>1.007032309446048</v>
      </c>
      <c r="AZ20" s="239">
        <f t="shared" si="10"/>
        <v>1.0035099946916564</v>
      </c>
    </row>
    <row r="21" spans="1:52" x14ac:dyDescent="0.2">
      <c r="A21" s="240">
        <v>30</v>
      </c>
      <c r="B21" s="214"/>
      <c r="C21" s="212">
        <v>30</v>
      </c>
      <c r="D21" s="106" t="s">
        <v>32</v>
      </c>
      <c r="E21" s="106" t="s">
        <v>203</v>
      </c>
      <c r="F21" s="107" t="s">
        <v>27</v>
      </c>
      <c r="G21" s="106" t="s">
        <v>206</v>
      </c>
      <c r="H21" s="113" t="s">
        <v>330</v>
      </c>
      <c r="I21" s="106" t="s">
        <v>224</v>
      </c>
      <c r="J21" s="126" t="s">
        <v>210</v>
      </c>
      <c r="K21" s="106" t="s">
        <v>382</v>
      </c>
      <c r="L21" s="106" t="s">
        <v>210</v>
      </c>
      <c r="M21" s="106" t="s">
        <v>217</v>
      </c>
      <c r="N21" s="106" t="s">
        <v>218</v>
      </c>
      <c r="O21" s="106">
        <v>1</v>
      </c>
      <c r="P21" s="106">
        <v>38</v>
      </c>
      <c r="Q21" s="213">
        <v>25.438918626501817</v>
      </c>
      <c r="R21" s="107"/>
      <c r="S21" s="107"/>
      <c r="T21" s="107"/>
      <c r="U21" s="107"/>
      <c r="V21" s="107"/>
      <c r="W21" s="277">
        <v>30</v>
      </c>
      <c r="X21" s="42" t="s">
        <v>32</v>
      </c>
      <c r="Y21" s="42" t="s">
        <v>199</v>
      </c>
      <c r="Z21" s="42" t="s">
        <v>221</v>
      </c>
      <c r="AA21" s="155" t="s">
        <v>330</v>
      </c>
      <c r="AB21" s="42">
        <v>0</v>
      </c>
      <c r="AC21" s="42"/>
      <c r="AD21" s="250" t="s">
        <v>375</v>
      </c>
      <c r="AE21" s="250" t="s">
        <v>199</v>
      </c>
      <c r="AF21" s="250">
        <v>8.2977777780000004</v>
      </c>
      <c r="AG21" s="250"/>
      <c r="AH21" s="258"/>
      <c r="AI21" s="158">
        <v>2</v>
      </c>
      <c r="AJ21" s="250">
        <v>92</v>
      </c>
      <c r="AK21" s="265">
        <v>25.438918626501817</v>
      </c>
      <c r="AL21" s="207">
        <v>6</v>
      </c>
      <c r="AM21" s="42">
        <v>53.338370789999999</v>
      </c>
      <c r="AN21" s="157">
        <v>12.95757152</v>
      </c>
      <c r="AO21">
        <f t="shared" si="0"/>
        <v>2.4561453036097545</v>
      </c>
      <c r="AP21">
        <f t="shared" si="1"/>
        <v>15.74077443756266</v>
      </c>
      <c r="AQ21" s="238">
        <f t="shared" si="2"/>
        <v>647.13858088578104</v>
      </c>
      <c r="AR21" s="222">
        <f t="shared" si="3"/>
        <v>839.49329847957551</v>
      </c>
      <c r="AS21" s="222">
        <f t="shared" si="4"/>
        <v>6</v>
      </c>
      <c r="AT21" s="222">
        <f t="shared" si="5"/>
        <v>15.74077443756266</v>
      </c>
      <c r="AU21" s="222">
        <f t="shared" si="6"/>
        <v>2.4561453036097545</v>
      </c>
      <c r="AV21" s="222"/>
      <c r="AW21" s="222">
        <f t="shared" si="7"/>
        <v>0.66666666666666663</v>
      </c>
      <c r="AX21" s="222">
        <f t="shared" si="8"/>
        <v>0.3770406095277658</v>
      </c>
      <c r="AY21" s="222">
        <f t="shared" si="9"/>
        <v>1.0437072761944324</v>
      </c>
      <c r="AZ21" s="239">
        <f t="shared" si="10"/>
        <v>1.0216199274654114</v>
      </c>
    </row>
    <row r="22" spans="1:52" ht="17" thickBot="1" x14ac:dyDescent="0.25">
      <c r="A22" s="243" t="s">
        <v>367</v>
      </c>
      <c r="B22" s="214"/>
      <c r="C22" s="211" t="s">
        <v>367</v>
      </c>
      <c r="D22" s="110" t="s">
        <v>375</v>
      </c>
      <c r="E22" s="110" t="s">
        <v>203</v>
      </c>
      <c r="F22" s="111" t="s">
        <v>27</v>
      </c>
      <c r="G22" s="110" t="s">
        <v>368</v>
      </c>
      <c r="H22" s="114" t="s">
        <v>330</v>
      </c>
      <c r="I22" s="152">
        <v>8.2144970399999995</v>
      </c>
      <c r="J22" s="110" t="s">
        <v>378</v>
      </c>
      <c r="K22" s="110" t="s">
        <v>379</v>
      </c>
      <c r="L22" s="110" t="s">
        <v>380</v>
      </c>
      <c r="M22" s="106" t="s">
        <v>217</v>
      </c>
      <c r="N22" s="110" t="s">
        <v>381</v>
      </c>
      <c r="O22" s="110">
        <v>6</v>
      </c>
      <c r="P22" s="110">
        <v>56.054501909932604</v>
      </c>
      <c r="Q22" s="110">
        <v>24.767976448903433</v>
      </c>
      <c r="R22" s="111"/>
      <c r="S22" s="111"/>
      <c r="T22" s="111"/>
      <c r="U22" s="111"/>
      <c r="V22" s="111"/>
      <c r="W22" s="277">
        <v>112</v>
      </c>
      <c r="X22" s="42" t="s">
        <v>125</v>
      </c>
      <c r="Y22" s="42" t="s">
        <v>191</v>
      </c>
      <c r="Z22" s="42" t="s">
        <v>233</v>
      </c>
      <c r="AA22" s="271" t="s">
        <v>303</v>
      </c>
      <c r="AB22" s="42">
        <v>7</v>
      </c>
      <c r="AC22" s="42"/>
      <c r="AD22" s="42" t="s">
        <v>389</v>
      </c>
      <c r="AE22" s="42" t="s">
        <v>191</v>
      </c>
      <c r="AF22" s="42" t="s">
        <v>390</v>
      </c>
      <c r="AG22" s="42"/>
      <c r="AH22" s="78"/>
      <c r="AI22" s="158">
        <v>2</v>
      </c>
      <c r="AJ22" s="42">
        <v>43.520762800417977</v>
      </c>
      <c r="AK22" s="157">
        <v>30.131542452569384</v>
      </c>
      <c r="AL22" s="207">
        <v>81</v>
      </c>
      <c r="AM22" s="42">
        <v>38.872269709999998</v>
      </c>
      <c r="AN22" s="157">
        <v>25.015818830000001</v>
      </c>
      <c r="AO22">
        <f t="shared" si="0"/>
        <v>0.18530718041489563</v>
      </c>
      <c r="AP22">
        <f t="shared" si="1"/>
        <v>25.085337114353486</v>
      </c>
      <c r="AQ22" s="238">
        <f t="shared" si="2"/>
        <v>907.90985057099101</v>
      </c>
      <c r="AR22" s="222">
        <f t="shared" si="3"/>
        <v>50063.295338830612</v>
      </c>
      <c r="AS22" s="222">
        <f t="shared" si="4"/>
        <v>81</v>
      </c>
      <c r="AT22" s="222">
        <f t="shared" si="5"/>
        <v>25.085337114353486</v>
      </c>
      <c r="AU22" s="222">
        <f t="shared" si="6"/>
        <v>0.18530718041489563</v>
      </c>
      <c r="AV22" s="222"/>
      <c r="AW22" s="222">
        <f t="shared" si="7"/>
        <v>0.51234567901234573</v>
      </c>
      <c r="AX22" s="222">
        <f t="shared" si="8"/>
        <v>2.0685994646577518E-4</v>
      </c>
      <c r="AY22" s="222">
        <f t="shared" si="9"/>
        <v>0.51255253895881148</v>
      </c>
      <c r="AZ22" s="239">
        <f t="shared" si="10"/>
        <v>0.71592774702396578</v>
      </c>
    </row>
    <row r="23" spans="1:52" x14ac:dyDescent="0.2">
      <c r="A23" s="240">
        <v>30</v>
      </c>
      <c r="B23" s="214"/>
      <c r="C23" s="212">
        <v>30</v>
      </c>
      <c r="D23" s="106" t="s">
        <v>32</v>
      </c>
      <c r="E23" s="106" t="s">
        <v>199</v>
      </c>
      <c r="F23" s="107" t="s">
        <v>27</v>
      </c>
      <c r="G23" s="106" t="s">
        <v>206</v>
      </c>
      <c r="H23" s="113" t="s">
        <v>330</v>
      </c>
      <c r="I23" s="106" t="s">
        <v>219</v>
      </c>
      <c r="J23" s="126" t="s">
        <v>210</v>
      </c>
      <c r="K23" s="106" t="s">
        <v>382</v>
      </c>
      <c r="L23" s="106" t="s">
        <v>210</v>
      </c>
      <c r="M23" s="106" t="s">
        <v>217</v>
      </c>
      <c r="N23" s="106" t="s">
        <v>218</v>
      </c>
      <c r="O23" s="106">
        <v>1</v>
      </c>
      <c r="P23" s="106">
        <v>58.5</v>
      </c>
      <c r="Q23" s="213">
        <v>25.438918626501817</v>
      </c>
      <c r="R23" s="107"/>
      <c r="S23" s="107"/>
      <c r="T23" s="107"/>
      <c r="U23" s="107"/>
      <c r="V23" s="107"/>
      <c r="W23" s="277">
        <v>112</v>
      </c>
      <c r="X23" s="42" t="s">
        <v>125</v>
      </c>
      <c r="Y23" s="42" t="s">
        <v>191</v>
      </c>
      <c r="Z23" s="42" t="s">
        <v>233</v>
      </c>
      <c r="AA23" s="271" t="s">
        <v>303</v>
      </c>
      <c r="AB23" s="42">
        <v>7</v>
      </c>
      <c r="AC23" s="42"/>
      <c r="AD23" s="42" t="s">
        <v>389</v>
      </c>
      <c r="AE23" s="42" t="s">
        <v>191</v>
      </c>
      <c r="AF23" s="42" t="s">
        <v>390</v>
      </c>
      <c r="AG23" s="42"/>
      <c r="AH23" s="78"/>
      <c r="AI23" s="158">
        <v>2</v>
      </c>
      <c r="AJ23" s="42">
        <v>100.94512016718913</v>
      </c>
      <c r="AK23" s="157">
        <v>30.131542452569384</v>
      </c>
      <c r="AL23" s="207">
        <v>81</v>
      </c>
      <c r="AM23" s="42">
        <v>38.872269709999998</v>
      </c>
      <c r="AN23" s="157">
        <v>25.015818830000001</v>
      </c>
      <c r="AO23">
        <f t="shared" si="0"/>
        <v>2.4744674617775777</v>
      </c>
      <c r="AP23">
        <f t="shared" si="1"/>
        <v>25.085337114353486</v>
      </c>
      <c r="AQ23" s="238">
        <f t="shared" si="2"/>
        <v>907.90985057099101</v>
      </c>
      <c r="AR23" s="222">
        <f t="shared" si="3"/>
        <v>50063.295338830612</v>
      </c>
      <c r="AS23" s="222">
        <f t="shared" si="4"/>
        <v>81</v>
      </c>
      <c r="AT23" s="222">
        <f t="shared" si="5"/>
        <v>25.085337114353486</v>
      </c>
      <c r="AU23" s="222">
        <f t="shared" si="6"/>
        <v>2.4744674617775777</v>
      </c>
      <c r="AV23" s="222"/>
      <c r="AW23" s="222">
        <f t="shared" si="7"/>
        <v>0.51234567901234573</v>
      </c>
      <c r="AX23" s="222">
        <f t="shared" si="8"/>
        <v>3.6885477225276915E-2</v>
      </c>
      <c r="AY23" s="222">
        <f t="shared" si="9"/>
        <v>0.54923115623762264</v>
      </c>
      <c r="AZ23" s="239">
        <f t="shared" si="10"/>
        <v>0.74110131307239135</v>
      </c>
    </row>
    <row r="24" spans="1:52" ht="17" thickBot="1" x14ac:dyDescent="0.25">
      <c r="A24" s="243" t="s">
        <v>367</v>
      </c>
      <c r="B24" s="214"/>
      <c r="C24" s="211" t="s">
        <v>367</v>
      </c>
      <c r="D24" s="110" t="s">
        <v>375</v>
      </c>
      <c r="E24" s="117" t="s">
        <v>199</v>
      </c>
      <c r="F24" s="118" t="s">
        <v>27</v>
      </c>
      <c r="G24" s="110" t="s">
        <v>368</v>
      </c>
      <c r="H24" s="119" t="s">
        <v>330</v>
      </c>
      <c r="I24" s="153">
        <v>8.2977777780000004</v>
      </c>
      <c r="J24" s="110" t="s">
        <v>378</v>
      </c>
      <c r="K24" s="110" t="s">
        <v>379</v>
      </c>
      <c r="L24" s="110" t="s">
        <v>380</v>
      </c>
      <c r="M24" s="110" t="s">
        <v>217</v>
      </c>
      <c r="N24" s="110" t="s">
        <v>381</v>
      </c>
      <c r="O24" s="110">
        <v>6</v>
      </c>
      <c r="P24" s="110">
        <v>53.338370789999999</v>
      </c>
      <c r="Q24" s="110">
        <v>12.95757152</v>
      </c>
      <c r="R24" s="111"/>
      <c r="S24" s="111"/>
      <c r="T24" s="111"/>
      <c r="U24" s="111"/>
      <c r="V24" s="111"/>
      <c r="W24" s="277">
        <v>112</v>
      </c>
      <c r="X24" s="42" t="s">
        <v>125</v>
      </c>
      <c r="Y24" s="42" t="s">
        <v>191</v>
      </c>
      <c r="Z24" s="42" t="s">
        <v>233</v>
      </c>
      <c r="AA24" s="271" t="s">
        <v>303</v>
      </c>
      <c r="AB24" s="42">
        <v>7</v>
      </c>
      <c r="AC24" s="42"/>
      <c r="AD24" s="42" t="s">
        <v>389</v>
      </c>
      <c r="AE24" s="42" t="s">
        <v>191</v>
      </c>
      <c r="AF24" s="42" t="s">
        <v>390</v>
      </c>
      <c r="AG24" s="42"/>
      <c r="AH24" s="78"/>
      <c r="AI24" s="158">
        <v>2</v>
      </c>
      <c r="AJ24" s="42">
        <v>104.08487983281086</v>
      </c>
      <c r="AK24" s="157">
        <v>30.131542452569384</v>
      </c>
      <c r="AL24" s="207">
        <v>81</v>
      </c>
      <c r="AM24" s="42">
        <v>38.872269709999998</v>
      </c>
      <c r="AN24" s="157">
        <v>25.015818830000001</v>
      </c>
      <c r="AO24">
        <f t="shared" si="0"/>
        <v>2.5996306059405954</v>
      </c>
      <c r="AP24">
        <f t="shared" si="1"/>
        <v>25.085337114353486</v>
      </c>
      <c r="AQ24" s="238">
        <f t="shared" si="2"/>
        <v>907.90985057099101</v>
      </c>
      <c r="AR24" s="222">
        <f t="shared" si="3"/>
        <v>50063.295338830612</v>
      </c>
      <c r="AS24" s="222">
        <f t="shared" si="4"/>
        <v>81</v>
      </c>
      <c r="AT24" s="222">
        <f t="shared" si="5"/>
        <v>25.085337114353486</v>
      </c>
      <c r="AU24" s="222">
        <f t="shared" si="6"/>
        <v>2.5996306059405954</v>
      </c>
      <c r="AV24" s="222"/>
      <c r="AW24" s="222">
        <f t="shared" si="7"/>
        <v>0.51234567901234573</v>
      </c>
      <c r="AX24" s="222">
        <f t="shared" si="8"/>
        <v>4.0711321008090766E-2</v>
      </c>
      <c r="AY24" s="222">
        <f t="shared" si="9"/>
        <v>0.55305700002043645</v>
      </c>
      <c r="AZ24" s="239">
        <f t="shared" si="10"/>
        <v>0.74367802174088515</v>
      </c>
    </row>
    <row r="25" spans="1:52" x14ac:dyDescent="0.2">
      <c r="A25" s="228">
        <v>30</v>
      </c>
      <c r="B25" s="214"/>
      <c r="C25" s="106">
        <v>30</v>
      </c>
      <c r="D25" s="106" t="s">
        <v>32</v>
      </c>
      <c r="E25" s="106" t="s">
        <v>203</v>
      </c>
      <c r="F25" s="107" t="s">
        <v>27</v>
      </c>
      <c r="G25" s="106" t="s">
        <v>206</v>
      </c>
      <c r="H25" s="113" t="s">
        <v>330</v>
      </c>
      <c r="I25" s="106" t="s">
        <v>225</v>
      </c>
      <c r="J25" s="106"/>
      <c r="K25" s="106" t="s">
        <v>382</v>
      </c>
      <c r="L25" s="106" t="s">
        <v>210</v>
      </c>
      <c r="M25" s="106" t="s">
        <v>217</v>
      </c>
      <c r="N25" s="106" t="s">
        <v>218</v>
      </c>
      <c r="O25" s="106">
        <v>1</v>
      </c>
      <c r="P25" s="106">
        <v>80</v>
      </c>
      <c r="Q25" s="213">
        <v>25.438918626501817</v>
      </c>
      <c r="R25" s="107"/>
      <c r="S25" s="107"/>
      <c r="T25" s="107"/>
      <c r="U25" s="107"/>
      <c r="V25" s="107"/>
      <c r="W25" s="277">
        <v>112</v>
      </c>
      <c r="X25" s="42" t="s">
        <v>125</v>
      </c>
      <c r="Y25" s="42" t="s">
        <v>191</v>
      </c>
      <c r="Z25" s="42" t="s">
        <v>233</v>
      </c>
      <c r="AA25" s="271" t="s">
        <v>303</v>
      </c>
      <c r="AB25" s="42">
        <v>7</v>
      </c>
      <c r="AC25" s="42"/>
      <c r="AD25" s="42" t="s">
        <v>389</v>
      </c>
      <c r="AE25" s="42" t="s">
        <v>191</v>
      </c>
      <c r="AF25" s="42" t="s">
        <v>390</v>
      </c>
      <c r="AG25" s="42"/>
      <c r="AH25" s="78"/>
      <c r="AI25" s="158">
        <v>2</v>
      </c>
      <c r="AJ25" s="42">
        <v>105.42943573667711</v>
      </c>
      <c r="AK25" s="157">
        <v>30.131542452569384</v>
      </c>
      <c r="AL25" s="207">
        <v>81</v>
      </c>
      <c r="AM25" s="42">
        <v>38.872269709999998</v>
      </c>
      <c r="AN25" s="157">
        <v>25.015818830000001</v>
      </c>
      <c r="AO25">
        <f t="shared" si="0"/>
        <v>2.6532298817939348</v>
      </c>
      <c r="AP25">
        <f t="shared" si="1"/>
        <v>25.085337114353486</v>
      </c>
      <c r="AQ25" s="238">
        <f t="shared" si="2"/>
        <v>907.90985057099101</v>
      </c>
      <c r="AR25" s="222">
        <f t="shared" si="3"/>
        <v>50063.295338830612</v>
      </c>
      <c r="AS25" s="222">
        <f t="shared" si="4"/>
        <v>81</v>
      </c>
      <c r="AT25" s="222">
        <f t="shared" si="5"/>
        <v>25.085337114353486</v>
      </c>
      <c r="AU25" s="222">
        <f t="shared" si="6"/>
        <v>2.6532298817939348</v>
      </c>
      <c r="AV25" s="222"/>
      <c r="AW25" s="222">
        <f t="shared" si="7"/>
        <v>0.51234567901234573</v>
      </c>
      <c r="AX25" s="222">
        <f t="shared" si="8"/>
        <v>4.2407402443640108E-2</v>
      </c>
      <c r="AY25" s="222">
        <f t="shared" si="9"/>
        <v>0.55475308145598579</v>
      </c>
      <c r="AZ25" s="239">
        <f t="shared" si="10"/>
        <v>0.74481748197527275</v>
      </c>
    </row>
    <row r="26" spans="1:52" ht="17" thickBot="1" x14ac:dyDescent="0.25">
      <c r="A26" s="227" t="s">
        <v>367</v>
      </c>
      <c r="B26" s="214"/>
      <c r="C26" s="110" t="s">
        <v>367</v>
      </c>
      <c r="D26" s="110" t="s">
        <v>375</v>
      </c>
      <c r="E26" s="117" t="s">
        <v>203</v>
      </c>
      <c r="F26" s="118" t="s">
        <v>27</v>
      </c>
      <c r="G26" s="110" t="s">
        <v>376</v>
      </c>
      <c r="H26" s="119" t="s">
        <v>330</v>
      </c>
      <c r="I26" s="110" t="s">
        <v>385</v>
      </c>
      <c r="J26" s="110" t="s">
        <v>378</v>
      </c>
      <c r="K26" s="110" t="s">
        <v>379</v>
      </c>
      <c r="L26" s="110" t="s">
        <v>380</v>
      </c>
      <c r="M26" s="110" t="s">
        <v>217</v>
      </c>
      <c r="N26" s="110" t="s">
        <v>381</v>
      </c>
      <c r="O26" s="111">
        <v>4</v>
      </c>
      <c r="P26" s="111">
        <v>110.92457893416</v>
      </c>
      <c r="Q26" s="111">
        <v>30.663268345014025</v>
      </c>
      <c r="R26" s="111"/>
      <c r="S26" s="111"/>
      <c r="T26" s="111"/>
      <c r="U26" s="111"/>
      <c r="V26" s="111"/>
      <c r="W26" s="277">
        <v>112</v>
      </c>
      <c r="X26" s="42" t="s">
        <v>125</v>
      </c>
      <c r="Y26" s="42" t="s">
        <v>191</v>
      </c>
      <c r="Z26" s="42" t="s">
        <v>233</v>
      </c>
      <c r="AA26" s="271" t="s">
        <v>303</v>
      </c>
      <c r="AB26" s="42">
        <v>7</v>
      </c>
      <c r="AC26" s="42"/>
      <c r="AD26" s="42" t="s">
        <v>389</v>
      </c>
      <c r="AE26" s="42" t="s">
        <v>191</v>
      </c>
      <c r="AF26" s="42" t="s">
        <v>390</v>
      </c>
      <c r="AG26" s="42"/>
      <c r="AH26" s="78"/>
      <c r="AI26" s="158">
        <v>2</v>
      </c>
      <c r="AJ26" s="42">
        <v>122.48017763845348</v>
      </c>
      <c r="AK26" s="157">
        <v>30.131542452569384</v>
      </c>
      <c r="AL26" s="207">
        <v>81</v>
      </c>
      <c r="AM26" s="42">
        <v>38.872269709999998</v>
      </c>
      <c r="AN26" s="157">
        <v>25.015818830000001</v>
      </c>
      <c r="AO26">
        <f t="shared" si="0"/>
        <v>3.3329393799780425</v>
      </c>
      <c r="AP26">
        <f t="shared" si="1"/>
        <v>25.085337114353486</v>
      </c>
      <c r="AQ26" s="238">
        <f t="shared" si="2"/>
        <v>907.90985057099101</v>
      </c>
      <c r="AR26" s="222">
        <f t="shared" si="3"/>
        <v>50063.295338830612</v>
      </c>
      <c r="AS26" s="222">
        <f t="shared" si="4"/>
        <v>81</v>
      </c>
      <c r="AT26" s="222">
        <f t="shared" si="5"/>
        <v>25.085337114353486</v>
      </c>
      <c r="AU26" s="222">
        <f t="shared" si="6"/>
        <v>3.3329393799780425</v>
      </c>
      <c r="AV26" s="222"/>
      <c r="AW26" s="222">
        <f t="shared" si="7"/>
        <v>0.51234567901234573</v>
      </c>
      <c r="AX26" s="222">
        <f t="shared" si="8"/>
        <v>6.6918583798845896E-2</v>
      </c>
      <c r="AY26" s="222">
        <f t="shared" si="9"/>
        <v>0.57926426281119159</v>
      </c>
      <c r="AZ26" s="239">
        <f t="shared" si="10"/>
        <v>0.76109412217622041</v>
      </c>
    </row>
    <row r="27" spans="1:52" x14ac:dyDescent="0.2">
      <c r="A27" s="228">
        <v>30</v>
      </c>
      <c r="B27" s="214"/>
      <c r="C27" s="106">
        <v>30</v>
      </c>
      <c r="D27" s="106" t="s">
        <v>32</v>
      </c>
      <c r="E27" s="106" t="s">
        <v>199</v>
      </c>
      <c r="F27" s="107" t="s">
        <v>27</v>
      </c>
      <c r="G27" s="106" t="s">
        <v>206</v>
      </c>
      <c r="H27" s="113" t="s">
        <v>330</v>
      </c>
      <c r="I27" s="106" t="s">
        <v>227</v>
      </c>
      <c r="J27" s="106"/>
      <c r="K27" s="106" t="s">
        <v>382</v>
      </c>
      <c r="L27" s="106" t="s">
        <v>210</v>
      </c>
      <c r="M27" s="106" t="s">
        <v>217</v>
      </c>
      <c r="N27" s="106" t="s">
        <v>218</v>
      </c>
      <c r="O27" s="106">
        <v>1</v>
      </c>
      <c r="P27" s="106">
        <v>36.6</v>
      </c>
      <c r="Q27" s="213">
        <v>25.438918626501817</v>
      </c>
      <c r="R27" s="107"/>
      <c r="S27" s="107"/>
      <c r="T27" s="107"/>
      <c r="U27" s="107"/>
      <c r="V27" s="107"/>
      <c r="W27" s="277">
        <v>112</v>
      </c>
      <c r="X27" s="42" t="s">
        <v>125</v>
      </c>
      <c r="Y27" s="42" t="s">
        <v>191</v>
      </c>
      <c r="Z27" s="42" t="s">
        <v>233</v>
      </c>
      <c r="AA27" s="271" t="s">
        <v>303</v>
      </c>
      <c r="AB27" s="42">
        <v>7</v>
      </c>
      <c r="AC27" s="42"/>
      <c r="AD27" s="42" t="s">
        <v>389</v>
      </c>
      <c r="AE27" s="42" t="s">
        <v>191</v>
      </c>
      <c r="AF27" s="42" t="s">
        <v>390</v>
      </c>
      <c r="AG27" s="42"/>
      <c r="AH27" s="78"/>
      <c r="AI27" s="158">
        <v>2</v>
      </c>
      <c r="AJ27" s="42">
        <v>160.16468129571581</v>
      </c>
      <c r="AK27" s="157">
        <v>30.131542452569384</v>
      </c>
      <c r="AL27" s="207">
        <v>81</v>
      </c>
      <c r="AM27" s="42">
        <v>38.872269709999998</v>
      </c>
      <c r="AN27" s="157">
        <v>25.015818830000001</v>
      </c>
      <c r="AO27">
        <f t="shared" si="0"/>
        <v>4.8351916114499396</v>
      </c>
      <c r="AP27">
        <f t="shared" si="1"/>
        <v>25.085337114353486</v>
      </c>
      <c r="AQ27" s="238">
        <f t="shared" si="2"/>
        <v>907.90985057099101</v>
      </c>
      <c r="AR27" s="222">
        <f t="shared" si="3"/>
        <v>50063.295338830612</v>
      </c>
      <c r="AS27" s="222">
        <f t="shared" si="4"/>
        <v>81</v>
      </c>
      <c r="AT27" s="222">
        <f t="shared" si="5"/>
        <v>25.085337114353486</v>
      </c>
      <c r="AU27" s="222">
        <f t="shared" si="6"/>
        <v>4.8351916114499396</v>
      </c>
      <c r="AV27" s="222"/>
      <c r="AW27" s="222">
        <f t="shared" si="7"/>
        <v>0.51234567901234573</v>
      </c>
      <c r="AX27" s="222">
        <f t="shared" si="8"/>
        <v>0.14083781879178231</v>
      </c>
      <c r="AY27" s="222">
        <f t="shared" si="9"/>
        <v>0.65318349780412799</v>
      </c>
      <c r="AZ27" s="239">
        <f t="shared" si="10"/>
        <v>0.80819768485447174</v>
      </c>
    </row>
    <row r="28" spans="1:52" ht="17" thickBot="1" x14ac:dyDescent="0.25">
      <c r="A28" s="227" t="s">
        <v>367</v>
      </c>
      <c r="B28" s="214"/>
      <c r="C28" s="110" t="s">
        <v>367</v>
      </c>
      <c r="D28" s="110" t="s">
        <v>375</v>
      </c>
      <c r="E28" s="110" t="s">
        <v>199</v>
      </c>
      <c r="F28" s="111" t="s">
        <v>27</v>
      </c>
      <c r="G28" s="110" t="s">
        <v>376</v>
      </c>
      <c r="H28" s="114" t="s">
        <v>330</v>
      </c>
      <c r="I28" s="110">
        <v>13.333</v>
      </c>
      <c r="J28" s="110" t="s">
        <v>378</v>
      </c>
      <c r="K28" s="110" t="s">
        <v>379</v>
      </c>
      <c r="L28" s="110" t="s">
        <v>380</v>
      </c>
      <c r="M28" s="110" t="s">
        <v>217</v>
      </c>
      <c r="N28" s="110" t="s">
        <v>381</v>
      </c>
      <c r="O28" s="110">
        <v>2</v>
      </c>
      <c r="P28" s="110">
        <v>38.225472658943247</v>
      </c>
      <c r="Q28" s="110">
        <v>5.7232590581172875</v>
      </c>
      <c r="R28" s="111"/>
      <c r="S28" s="111"/>
      <c r="T28" s="111"/>
      <c r="U28" s="111"/>
      <c r="V28" s="111"/>
      <c r="W28" s="277">
        <v>112</v>
      </c>
      <c r="X28" s="42" t="s">
        <v>125</v>
      </c>
      <c r="Y28" s="42" t="s">
        <v>191</v>
      </c>
      <c r="Z28" s="42" t="s">
        <v>233</v>
      </c>
      <c r="AA28" s="271" t="s">
        <v>303</v>
      </c>
      <c r="AB28" s="42">
        <v>7</v>
      </c>
      <c r="AC28" s="42"/>
      <c r="AD28" s="42" t="s">
        <v>389</v>
      </c>
      <c r="AE28" s="42" t="s">
        <v>191</v>
      </c>
      <c r="AF28" s="42" t="s">
        <v>390</v>
      </c>
      <c r="AG28" s="42"/>
      <c r="AH28" s="78"/>
      <c r="AI28" s="158">
        <v>2</v>
      </c>
      <c r="AJ28" s="42">
        <v>170.93590386624871</v>
      </c>
      <c r="AK28" s="157">
        <v>30.131542452569384</v>
      </c>
      <c r="AL28" s="207">
        <v>81</v>
      </c>
      <c r="AM28" s="42">
        <v>38.872269709999998</v>
      </c>
      <c r="AN28" s="157">
        <v>25.015818830000001</v>
      </c>
      <c r="AO28">
        <f t="shared" si="0"/>
        <v>5.2645748213080115</v>
      </c>
      <c r="AP28">
        <f t="shared" si="1"/>
        <v>25.085337114353486</v>
      </c>
      <c r="AQ28" s="238">
        <f t="shared" si="2"/>
        <v>907.90985057099101</v>
      </c>
      <c r="AR28" s="222">
        <f t="shared" si="3"/>
        <v>50063.295338830612</v>
      </c>
      <c r="AS28" s="222">
        <f t="shared" si="4"/>
        <v>81</v>
      </c>
      <c r="AT28" s="222">
        <f t="shared" si="5"/>
        <v>25.085337114353486</v>
      </c>
      <c r="AU28" s="222">
        <f t="shared" si="6"/>
        <v>5.2645748213080115</v>
      </c>
      <c r="AV28" s="222"/>
      <c r="AW28" s="222">
        <f t="shared" si="7"/>
        <v>0.51234567901234573</v>
      </c>
      <c r="AX28" s="222">
        <f t="shared" si="8"/>
        <v>0.16696233764548363</v>
      </c>
      <c r="AY28" s="222">
        <f t="shared" si="9"/>
        <v>0.67930801665782936</v>
      </c>
      <c r="AZ28" s="239">
        <f t="shared" si="10"/>
        <v>0.82420144179552934</v>
      </c>
    </row>
    <row r="29" spans="1:52" x14ac:dyDescent="0.2">
      <c r="A29" s="228">
        <v>30</v>
      </c>
      <c r="B29" s="214"/>
      <c r="C29" s="212">
        <v>30</v>
      </c>
      <c r="D29" s="106" t="s">
        <v>32</v>
      </c>
      <c r="E29" s="106" t="s">
        <v>203</v>
      </c>
      <c r="F29" s="107" t="s">
        <v>27</v>
      </c>
      <c r="G29" s="106" t="s">
        <v>206</v>
      </c>
      <c r="H29" s="113" t="s">
        <v>330</v>
      </c>
      <c r="I29" s="106" t="s">
        <v>222</v>
      </c>
      <c r="J29" s="126" t="s">
        <v>210</v>
      </c>
      <c r="K29" s="106" t="s">
        <v>382</v>
      </c>
      <c r="L29" s="106" t="s">
        <v>210</v>
      </c>
      <c r="M29" s="106" t="s">
        <v>217</v>
      </c>
      <c r="N29" s="106" t="s">
        <v>218</v>
      </c>
      <c r="O29" s="106">
        <v>1</v>
      </c>
      <c r="P29" s="106">
        <v>66.599999999999994</v>
      </c>
      <c r="Q29" s="213">
        <v>25.438918626501817</v>
      </c>
      <c r="R29" s="107"/>
      <c r="S29" s="107"/>
      <c r="T29" s="107"/>
      <c r="U29" s="107"/>
      <c r="V29" s="107"/>
      <c r="W29" s="277">
        <v>112</v>
      </c>
      <c r="X29" s="42" t="s">
        <v>125</v>
      </c>
      <c r="Y29" s="42" t="s">
        <v>191</v>
      </c>
      <c r="Z29" s="42" t="s">
        <v>233</v>
      </c>
      <c r="AA29" s="271" t="s">
        <v>303</v>
      </c>
      <c r="AB29" s="42">
        <v>7</v>
      </c>
      <c r="AC29" s="42"/>
      <c r="AD29" s="42" t="s">
        <v>389</v>
      </c>
      <c r="AE29" s="42" t="s">
        <v>191</v>
      </c>
      <c r="AF29" s="42" t="s">
        <v>390</v>
      </c>
      <c r="AG29" s="42"/>
      <c r="AH29" s="78"/>
      <c r="AI29" s="158">
        <v>2</v>
      </c>
      <c r="AJ29" s="42">
        <v>187.08535005224661</v>
      </c>
      <c r="AK29" s="157">
        <v>30.131542452569384</v>
      </c>
      <c r="AL29" s="207">
        <v>81</v>
      </c>
      <c r="AM29" s="42">
        <v>38.872269709999998</v>
      </c>
      <c r="AN29" s="157">
        <v>25.015818830000001</v>
      </c>
      <c r="AO29">
        <f t="shared" si="0"/>
        <v>5.9083551345794394</v>
      </c>
      <c r="AP29">
        <f t="shared" si="1"/>
        <v>25.085337114353486</v>
      </c>
      <c r="AQ29" s="238">
        <f t="shared" si="2"/>
        <v>907.90985057099101</v>
      </c>
      <c r="AR29" s="222">
        <f t="shared" si="3"/>
        <v>50063.295338830612</v>
      </c>
      <c r="AS29" s="222">
        <f t="shared" si="4"/>
        <v>81</v>
      </c>
      <c r="AT29" s="222">
        <f t="shared" si="5"/>
        <v>25.085337114353486</v>
      </c>
      <c r="AU29" s="222">
        <f t="shared" si="6"/>
        <v>5.9083551345794394</v>
      </c>
      <c r="AV29" s="222"/>
      <c r="AW29" s="222">
        <f t="shared" si="7"/>
        <v>0.51234567901234573</v>
      </c>
      <c r="AX29" s="222">
        <f t="shared" si="8"/>
        <v>0.21029313491753751</v>
      </c>
      <c r="AY29" s="222">
        <f t="shared" si="9"/>
        <v>0.72263881392988327</v>
      </c>
      <c r="AZ29" s="239">
        <f t="shared" si="10"/>
        <v>0.85008165133114322</v>
      </c>
    </row>
    <row r="30" spans="1:52" ht="17" thickBot="1" x14ac:dyDescent="0.25">
      <c r="A30" s="227" t="s">
        <v>367</v>
      </c>
      <c r="B30" s="214"/>
      <c r="C30" s="211" t="s">
        <v>367</v>
      </c>
      <c r="D30" s="110" t="s">
        <v>375</v>
      </c>
      <c r="E30" s="110" t="s">
        <v>203</v>
      </c>
      <c r="F30" s="111" t="s">
        <v>27</v>
      </c>
      <c r="G30" s="110" t="s">
        <v>368</v>
      </c>
      <c r="H30" s="114" t="s">
        <v>330</v>
      </c>
      <c r="I30" s="152">
        <v>8.2144970399999995</v>
      </c>
      <c r="J30" s="110" t="s">
        <v>378</v>
      </c>
      <c r="K30" s="110" t="s">
        <v>379</v>
      </c>
      <c r="L30" s="110" t="s">
        <v>380</v>
      </c>
      <c r="M30" s="106" t="s">
        <v>217</v>
      </c>
      <c r="N30" s="110" t="s">
        <v>381</v>
      </c>
      <c r="O30" s="110">
        <v>6</v>
      </c>
      <c r="P30" s="110">
        <v>56.054501909932604</v>
      </c>
      <c r="Q30" s="110">
        <v>24.767976448903433</v>
      </c>
      <c r="R30" s="111"/>
      <c r="S30" s="111"/>
      <c r="T30" s="111"/>
      <c r="U30" s="111"/>
      <c r="V30" s="111"/>
      <c r="W30" s="277">
        <v>112</v>
      </c>
      <c r="X30" s="42" t="s">
        <v>125</v>
      </c>
      <c r="Y30" s="42" t="s">
        <v>191</v>
      </c>
      <c r="Z30" s="42" t="s">
        <v>233</v>
      </c>
      <c r="AA30" s="271" t="s">
        <v>303</v>
      </c>
      <c r="AB30" s="42">
        <v>7</v>
      </c>
      <c r="AC30" s="42"/>
      <c r="AD30" s="42" t="s">
        <v>389</v>
      </c>
      <c r="AE30" s="42" t="s">
        <v>191</v>
      </c>
      <c r="AF30" s="42" t="s">
        <v>390</v>
      </c>
      <c r="AG30" s="42"/>
      <c r="AH30" s="78"/>
      <c r="AI30" s="158">
        <v>2</v>
      </c>
      <c r="AJ30" s="42">
        <v>193.81551724137933</v>
      </c>
      <c r="AK30" s="157">
        <v>30.131542452569384</v>
      </c>
      <c r="AL30" s="207">
        <v>81</v>
      </c>
      <c r="AM30" s="42">
        <v>38.872269709999998</v>
      </c>
      <c r="AN30" s="157">
        <v>25.015818830000001</v>
      </c>
      <c r="AO30">
        <f t="shared" si="0"/>
        <v>6.1766460153618148</v>
      </c>
      <c r="AP30">
        <f t="shared" si="1"/>
        <v>25.085337114353486</v>
      </c>
      <c r="AQ30" s="238">
        <f t="shared" si="2"/>
        <v>907.90985057099101</v>
      </c>
      <c r="AR30" s="222">
        <f t="shared" si="3"/>
        <v>50063.295338830612</v>
      </c>
      <c r="AS30" s="222">
        <f t="shared" si="4"/>
        <v>81</v>
      </c>
      <c r="AT30" s="222">
        <f t="shared" si="5"/>
        <v>25.085337114353486</v>
      </c>
      <c r="AU30" s="222">
        <f t="shared" si="6"/>
        <v>6.1766460153618148</v>
      </c>
      <c r="AV30" s="222"/>
      <c r="AW30" s="222">
        <f t="shared" si="7"/>
        <v>0.51234567901234573</v>
      </c>
      <c r="AX30" s="222">
        <f t="shared" si="8"/>
        <v>0.22982503613906619</v>
      </c>
      <c r="AY30" s="222">
        <f t="shared" si="9"/>
        <v>0.74217071515141186</v>
      </c>
      <c r="AZ30" s="239">
        <f t="shared" si="10"/>
        <v>0.86149330534335078</v>
      </c>
    </row>
    <row r="31" spans="1:52" x14ac:dyDescent="0.2">
      <c r="A31" s="228">
        <v>30</v>
      </c>
      <c r="B31" s="214"/>
      <c r="C31" s="106">
        <v>30</v>
      </c>
      <c r="D31" s="106" t="s">
        <v>32</v>
      </c>
      <c r="E31" s="106" t="s">
        <v>191</v>
      </c>
      <c r="F31" s="107" t="s">
        <v>27</v>
      </c>
      <c r="G31" s="106" t="s">
        <v>229</v>
      </c>
      <c r="H31" s="113" t="s">
        <v>330</v>
      </c>
      <c r="I31" s="106" t="s">
        <v>230</v>
      </c>
      <c r="J31" s="126" t="s">
        <v>210</v>
      </c>
      <c r="K31" s="106" t="s">
        <v>382</v>
      </c>
      <c r="L31" s="106" t="s">
        <v>210</v>
      </c>
      <c r="M31" s="106" t="s">
        <v>231</v>
      </c>
      <c r="N31" s="106" t="s">
        <v>218</v>
      </c>
      <c r="O31" s="106">
        <v>13</v>
      </c>
      <c r="P31" s="106">
        <v>60.9</v>
      </c>
      <c r="Q31" s="106">
        <v>17.2</v>
      </c>
      <c r="R31" s="107"/>
      <c r="S31" s="107"/>
      <c r="T31" s="107"/>
      <c r="U31" s="107"/>
      <c r="V31" s="107"/>
      <c r="W31" s="277">
        <v>112</v>
      </c>
      <c r="X31" s="42" t="s">
        <v>125</v>
      </c>
      <c r="Y31" s="42" t="s">
        <v>191</v>
      </c>
      <c r="Z31" s="42" t="s">
        <v>233</v>
      </c>
      <c r="AA31" s="271" t="s">
        <v>303</v>
      </c>
      <c r="AB31" s="42">
        <v>7</v>
      </c>
      <c r="AC31" s="42"/>
      <c r="AD31" s="42" t="s">
        <v>389</v>
      </c>
      <c r="AE31" s="42" t="s">
        <v>191</v>
      </c>
      <c r="AF31" s="42" t="s">
        <v>390</v>
      </c>
      <c r="AG31" s="42"/>
      <c r="AH31" s="78"/>
      <c r="AI31" s="158">
        <v>2</v>
      </c>
      <c r="AJ31" s="42">
        <v>211.30951933124342</v>
      </c>
      <c r="AK31" s="157">
        <v>30.131542452569384</v>
      </c>
      <c r="AL31" s="207">
        <v>81</v>
      </c>
      <c r="AM31" s="42">
        <v>38.872269709999998</v>
      </c>
      <c r="AN31" s="157">
        <v>25.015818830000001</v>
      </c>
      <c r="AO31">
        <f t="shared" si="0"/>
        <v>6.8740256044865831</v>
      </c>
      <c r="AP31">
        <f t="shared" si="1"/>
        <v>25.085337114353486</v>
      </c>
      <c r="AQ31" s="238">
        <f t="shared" si="2"/>
        <v>907.90985057099101</v>
      </c>
      <c r="AR31" s="222">
        <f t="shared" si="3"/>
        <v>50063.295338830612</v>
      </c>
      <c r="AS31" s="222">
        <f t="shared" si="4"/>
        <v>81</v>
      </c>
      <c r="AT31" s="222">
        <f t="shared" si="5"/>
        <v>25.085337114353486</v>
      </c>
      <c r="AU31" s="222">
        <f t="shared" si="6"/>
        <v>6.8740256044865831</v>
      </c>
      <c r="AV31" s="222"/>
      <c r="AW31" s="222">
        <f t="shared" si="7"/>
        <v>0.51234567901234573</v>
      </c>
      <c r="AX31" s="222">
        <f t="shared" si="8"/>
        <v>0.28465197597070563</v>
      </c>
      <c r="AY31" s="222">
        <f t="shared" si="9"/>
        <v>0.79699765498305131</v>
      </c>
      <c r="AZ31" s="239">
        <f t="shared" si="10"/>
        <v>0.89274725145645295</v>
      </c>
    </row>
    <row r="32" spans="1:52" x14ac:dyDescent="0.2">
      <c r="A32" s="227" t="s">
        <v>367</v>
      </c>
      <c r="B32" s="214"/>
      <c r="C32" s="110" t="s">
        <v>367</v>
      </c>
      <c r="D32" s="110" t="s">
        <v>375</v>
      </c>
      <c r="E32" s="110" t="s">
        <v>191</v>
      </c>
      <c r="F32" s="111" t="s">
        <v>27</v>
      </c>
      <c r="G32" s="110" t="s">
        <v>376</v>
      </c>
      <c r="H32" s="114" t="s">
        <v>330</v>
      </c>
      <c r="I32" s="110">
        <v>10.66078068</v>
      </c>
      <c r="J32" s="110" t="s">
        <v>378</v>
      </c>
      <c r="K32" s="110" t="s">
        <v>379</v>
      </c>
      <c r="L32" s="110" t="s">
        <v>380</v>
      </c>
      <c r="M32" s="110" t="s">
        <v>217</v>
      </c>
      <c r="N32" s="110" t="s">
        <v>381</v>
      </c>
      <c r="O32" s="110">
        <v>62</v>
      </c>
      <c r="P32" s="110">
        <v>61.715834489999999</v>
      </c>
      <c r="Q32" s="110">
        <v>19.15949693</v>
      </c>
      <c r="R32" s="111"/>
      <c r="S32" s="111"/>
      <c r="T32" s="111"/>
      <c r="U32" s="111"/>
      <c r="V32" s="111"/>
      <c r="W32" s="42">
        <v>69</v>
      </c>
      <c r="X32" s="42" t="s">
        <v>85</v>
      </c>
      <c r="Y32" s="42" t="s">
        <v>191</v>
      </c>
      <c r="Z32" s="42" t="s">
        <v>276</v>
      </c>
      <c r="AA32" s="271" t="s">
        <v>303</v>
      </c>
      <c r="AB32" s="42">
        <v>8.6</v>
      </c>
      <c r="AC32" s="42"/>
      <c r="AD32" s="42" t="s">
        <v>389</v>
      </c>
      <c r="AE32" s="42" t="s">
        <v>191</v>
      </c>
      <c r="AF32" s="42" t="s">
        <v>394</v>
      </c>
      <c r="AG32" s="42"/>
      <c r="AH32" s="78"/>
      <c r="AI32" s="207">
        <v>9</v>
      </c>
      <c r="AJ32" s="42">
        <v>48.33</v>
      </c>
      <c r="AK32" s="157">
        <v>17.97</v>
      </c>
      <c r="AL32" s="207">
        <v>17</v>
      </c>
      <c r="AM32" s="42">
        <v>40.791855203619839</v>
      </c>
      <c r="AN32" s="157">
        <v>14.6387532</v>
      </c>
      <c r="AO32">
        <f t="shared" si="0"/>
        <v>0.47627585072053369</v>
      </c>
      <c r="AP32">
        <f t="shared" si="1"/>
        <v>15.827266456983029</v>
      </c>
      <c r="AQ32" s="238">
        <f t="shared" si="2"/>
        <v>2583.3671999999997</v>
      </c>
      <c r="AR32" s="222">
        <f t="shared" si="3"/>
        <v>3428.689524008164</v>
      </c>
      <c r="AS32" s="222">
        <f t="shared" si="4"/>
        <v>24</v>
      </c>
      <c r="AT32" s="222">
        <f t="shared" si="5"/>
        <v>15.827266456983029</v>
      </c>
      <c r="AU32" s="222">
        <f t="shared" si="6"/>
        <v>0.47627585072053369</v>
      </c>
      <c r="AV32" s="222"/>
      <c r="AW32" s="222">
        <f t="shared" si="7"/>
        <v>0.16993464052287582</v>
      </c>
      <c r="AX32" s="222">
        <f t="shared" si="8"/>
        <v>4.3622824226840018E-3</v>
      </c>
      <c r="AY32" s="222">
        <f t="shared" si="9"/>
        <v>0.17429692294555982</v>
      </c>
      <c r="AZ32" s="239">
        <f t="shared" si="10"/>
        <v>0.41748882972549078</v>
      </c>
    </row>
    <row r="33" spans="1:52" x14ac:dyDescent="0.2">
      <c r="A33" s="229">
        <v>112</v>
      </c>
      <c r="B33" s="224"/>
      <c r="C33" s="115">
        <v>112</v>
      </c>
      <c r="D33" s="106" t="s">
        <v>125</v>
      </c>
      <c r="E33" s="115" t="s">
        <v>191</v>
      </c>
      <c r="F33" s="107" t="s">
        <v>27</v>
      </c>
      <c r="G33" s="106" t="s">
        <v>233</v>
      </c>
      <c r="H33" s="113" t="s">
        <v>330</v>
      </c>
      <c r="I33" s="106" t="s">
        <v>234</v>
      </c>
      <c r="J33" s="106"/>
      <c r="K33" s="106" t="s">
        <v>382</v>
      </c>
      <c r="L33" s="106" t="s">
        <v>210</v>
      </c>
      <c r="M33" s="106" t="s">
        <v>217</v>
      </c>
      <c r="N33" s="106" t="s">
        <v>218</v>
      </c>
      <c r="O33" s="106">
        <v>10</v>
      </c>
      <c r="P33" s="106">
        <v>85.48</v>
      </c>
      <c r="Q33" s="106">
        <v>39.56</v>
      </c>
      <c r="R33" s="107"/>
      <c r="S33" s="107"/>
      <c r="T33" s="107"/>
      <c r="U33" s="107"/>
      <c r="V33" s="107"/>
      <c r="W33" s="42">
        <v>98</v>
      </c>
      <c r="X33" s="42" t="s">
        <v>120</v>
      </c>
      <c r="Y33" s="42" t="s">
        <v>210</v>
      </c>
      <c r="Z33" s="42" t="s">
        <v>285</v>
      </c>
      <c r="AA33" s="271" t="s">
        <v>303</v>
      </c>
      <c r="AB33" s="42">
        <v>7.5</v>
      </c>
      <c r="AC33" s="42"/>
      <c r="AD33" s="42" t="s">
        <v>389</v>
      </c>
      <c r="AE33" s="42" t="s">
        <v>191</v>
      </c>
      <c r="AF33" s="42" t="s">
        <v>397</v>
      </c>
      <c r="AG33" s="42"/>
      <c r="AH33" s="78"/>
      <c r="AI33" s="207">
        <v>18</v>
      </c>
      <c r="AJ33" s="42">
        <v>26.7</v>
      </c>
      <c r="AK33" s="157">
        <v>13.5</v>
      </c>
      <c r="AL33" s="207">
        <v>110</v>
      </c>
      <c r="AM33" s="42">
        <v>38.877622377622281</v>
      </c>
      <c r="AN33" s="157">
        <v>27.612254016952225</v>
      </c>
      <c r="AO33">
        <f t="shared" si="0"/>
        <v>-0.46556945382935611</v>
      </c>
      <c r="AP33">
        <f t="shared" si="1"/>
        <v>26.1564032551107</v>
      </c>
      <c r="AQ33" s="238">
        <f t="shared" si="2"/>
        <v>3098.25</v>
      </c>
      <c r="AR33" s="222">
        <f t="shared" si="3"/>
        <v>83105.586336739681</v>
      </c>
      <c r="AS33" s="222">
        <f t="shared" si="4"/>
        <v>126</v>
      </c>
      <c r="AT33" s="222">
        <f t="shared" si="5"/>
        <v>26.1564032551107</v>
      </c>
      <c r="AU33" s="222">
        <f t="shared" si="6"/>
        <v>-0.46556945382935611</v>
      </c>
      <c r="AV33" s="222"/>
      <c r="AW33" s="222">
        <f t="shared" si="7"/>
        <v>6.4646464646464646E-2</v>
      </c>
      <c r="AX33" s="222">
        <f t="shared" si="8"/>
        <v>8.4669889194908187E-4</v>
      </c>
      <c r="AY33" s="222">
        <f t="shared" si="9"/>
        <v>6.5493163538413723E-2</v>
      </c>
      <c r="AZ33" s="239">
        <f t="shared" si="10"/>
        <v>0.25591632135995884</v>
      </c>
    </row>
    <row r="34" spans="1:52" ht="17" thickBot="1" x14ac:dyDescent="0.25">
      <c r="A34" s="227" t="s">
        <v>367</v>
      </c>
      <c r="B34" s="214"/>
      <c r="C34" s="110" t="s">
        <v>367</v>
      </c>
      <c r="D34" s="110" t="s">
        <v>375</v>
      </c>
      <c r="E34" s="116" t="s">
        <v>191</v>
      </c>
      <c r="F34" s="111" t="s">
        <v>27</v>
      </c>
      <c r="G34" s="110" t="s">
        <v>376</v>
      </c>
      <c r="H34" s="114" t="s">
        <v>330</v>
      </c>
      <c r="I34" s="123" t="s">
        <v>386</v>
      </c>
      <c r="J34" s="110" t="s">
        <v>378</v>
      </c>
      <c r="K34" s="110" t="s">
        <v>379</v>
      </c>
      <c r="L34" s="110" t="s">
        <v>380</v>
      </c>
      <c r="M34" s="110" t="s">
        <v>217</v>
      </c>
      <c r="N34" s="110" t="s">
        <v>381</v>
      </c>
      <c r="O34" s="110">
        <v>40</v>
      </c>
      <c r="P34" s="110">
        <v>59.452687768258315</v>
      </c>
      <c r="Q34" s="110">
        <v>17.857959740682425</v>
      </c>
      <c r="R34" s="111"/>
      <c r="S34" s="111"/>
      <c r="T34" s="111"/>
      <c r="U34" s="111"/>
      <c r="V34" s="111"/>
      <c r="W34" s="277">
        <v>39</v>
      </c>
      <c r="X34" s="42" t="s">
        <v>46</v>
      </c>
      <c r="Y34" s="42" t="s">
        <v>199</v>
      </c>
      <c r="Z34" s="42" t="s">
        <v>204</v>
      </c>
      <c r="AA34" s="272" t="s">
        <v>302</v>
      </c>
      <c r="AB34" s="42">
        <v>42</v>
      </c>
      <c r="AC34" s="42"/>
      <c r="AD34" s="42" t="s">
        <v>399</v>
      </c>
      <c r="AE34" s="42" t="s">
        <v>199</v>
      </c>
      <c r="AF34" s="42" t="s">
        <v>400</v>
      </c>
      <c r="AG34" s="42"/>
      <c r="AH34" s="78"/>
      <c r="AI34" s="158">
        <v>2</v>
      </c>
      <c r="AJ34" s="42">
        <v>19.3</v>
      </c>
      <c r="AK34" s="157">
        <v>6.8704682033565412</v>
      </c>
      <c r="AL34" s="207">
        <v>43</v>
      </c>
      <c r="AM34" s="42">
        <v>26.2</v>
      </c>
      <c r="AN34" s="157">
        <v>10.299999999999999</v>
      </c>
      <c r="AO34">
        <f t="shared" si="0"/>
        <v>-0.67426893110415032</v>
      </c>
      <c r="AP34">
        <f t="shared" si="1"/>
        <v>10.233305557622076</v>
      </c>
      <c r="AQ34" s="238">
        <f t="shared" si="2"/>
        <v>47.203333333333262</v>
      </c>
      <c r="AR34" s="222">
        <f t="shared" si="3"/>
        <v>4455.7799999999988</v>
      </c>
      <c r="AS34" s="222">
        <f t="shared" si="4"/>
        <v>43</v>
      </c>
      <c r="AT34" s="222">
        <f t="shared" si="5"/>
        <v>10.233305557622076</v>
      </c>
      <c r="AU34" s="222">
        <f t="shared" si="6"/>
        <v>-0.67426893110415032</v>
      </c>
      <c r="AV34" s="222"/>
      <c r="AW34" s="222">
        <f t="shared" si="7"/>
        <v>0.52325581395348841</v>
      </c>
      <c r="AX34" s="222">
        <f t="shared" si="8"/>
        <v>5.0515399050259273E-3</v>
      </c>
      <c r="AY34" s="222">
        <f t="shared" si="9"/>
        <v>0.52830735385851435</v>
      </c>
      <c r="AZ34" s="239">
        <f t="shared" si="10"/>
        <v>0.72684754512794103</v>
      </c>
    </row>
    <row r="35" spans="1:52" x14ac:dyDescent="0.2">
      <c r="A35" s="228">
        <v>30</v>
      </c>
      <c r="B35" s="214"/>
      <c r="C35" s="212">
        <v>30</v>
      </c>
      <c r="D35" s="106" t="s">
        <v>32</v>
      </c>
      <c r="E35" s="106" t="s">
        <v>199</v>
      </c>
      <c r="F35" s="107" t="s">
        <v>27</v>
      </c>
      <c r="G35" s="106" t="s">
        <v>221</v>
      </c>
      <c r="H35" s="113" t="s">
        <v>330</v>
      </c>
      <c r="I35" s="106" t="s">
        <v>222</v>
      </c>
      <c r="J35" s="126" t="s">
        <v>210</v>
      </c>
      <c r="K35" s="106" t="s">
        <v>382</v>
      </c>
      <c r="L35" s="106" t="s">
        <v>210</v>
      </c>
      <c r="M35" s="106" t="s">
        <v>217</v>
      </c>
      <c r="N35" s="106" t="s">
        <v>218</v>
      </c>
      <c r="O35" s="106">
        <v>1</v>
      </c>
      <c r="P35" s="106">
        <v>47.8</v>
      </c>
      <c r="Q35" s="213">
        <v>25.438918626501817</v>
      </c>
      <c r="R35" s="107"/>
      <c r="S35" s="107"/>
      <c r="T35" s="107"/>
      <c r="U35" s="107"/>
      <c r="V35" s="107"/>
      <c r="W35" s="277">
        <v>39</v>
      </c>
      <c r="X35" s="42" t="s">
        <v>46</v>
      </c>
      <c r="Y35" s="42" t="s">
        <v>199</v>
      </c>
      <c r="Z35" s="42" t="s">
        <v>204</v>
      </c>
      <c r="AA35" s="272" t="s">
        <v>302</v>
      </c>
      <c r="AB35" s="42">
        <v>40</v>
      </c>
      <c r="AC35" s="42"/>
      <c r="AD35" s="42" t="s">
        <v>399</v>
      </c>
      <c r="AE35" s="42" t="s">
        <v>199</v>
      </c>
      <c r="AF35" s="42" t="s">
        <v>400</v>
      </c>
      <c r="AG35" s="42"/>
      <c r="AH35" s="78"/>
      <c r="AI35" s="158">
        <v>2</v>
      </c>
      <c r="AJ35" s="42">
        <v>24.4</v>
      </c>
      <c r="AK35" s="157">
        <v>6.8704682033565412</v>
      </c>
      <c r="AL35" s="207">
        <v>43</v>
      </c>
      <c r="AM35" s="42">
        <v>26.2</v>
      </c>
      <c r="AN35" s="157">
        <v>10.299999999999999</v>
      </c>
      <c r="AO35">
        <f t="shared" si="0"/>
        <v>-0.17589624289673497</v>
      </c>
      <c r="AP35">
        <f t="shared" si="1"/>
        <v>10.233305557622076</v>
      </c>
      <c r="AQ35" s="238">
        <f t="shared" si="2"/>
        <v>47.203333333333262</v>
      </c>
      <c r="AR35" s="222">
        <f t="shared" si="3"/>
        <v>4455.7799999999988</v>
      </c>
      <c r="AS35" s="222">
        <f t="shared" si="4"/>
        <v>43</v>
      </c>
      <c r="AT35" s="222">
        <f t="shared" si="5"/>
        <v>10.233305557622076</v>
      </c>
      <c r="AU35" s="222">
        <f t="shared" si="6"/>
        <v>-0.17589624289673497</v>
      </c>
      <c r="AV35" s="222"/>
      <c r="AW35" s="222">
        <f t="shared" si="7"/>
        <v>0.52325581395348841</v>
      </c>
      <c r="AX35" s="222">
        <f t="shared" si="8"/>
        <v>3.4377209183541319E-4</v>
      </c>
      <c r="AY35" s="222">
        <f t="shared" si="9"/>
        <v>0.52359958604532386</v>
      </c>
      <c r="AZ35" s="239">
        <f t="shared" si="10"/>
        <v>0.72360181456746209</v>
      </c>
    </row>
    <row r="36" spans="1:52" ht="17" thickBot="1" x14ac:dyDescent="0.25">
      <c r="A36" s="227" t="s">
        <v>367</v>
      </c>
      <c r="B36" s="214"/>
      <c r="C36" s="211" t="s">
        <v>367</v>
      </c>
      <c r="D36" s="110" t="s">
        <v>375</v>
      </c>
      <c r="E36" s="117" t="s">
        <v>199</v>
      </c>
      <c r="F36" s="118" t="s">
        <v>27</v>
      </c>
      <c r="G36" s="110" t="s">
        <v>368</v>
      </c>
      <c r="H36" s="119" t="s">
        <v>330</v>
      </c>
      <c r="I36" s="153">
        <v>8.2977777780000004</v>
      </c>
      <c r="J36" s="110" t="s">
        <v>378</v>
      </c>
      <c r="K36" s="110" t="s">
        <v>379</v>
      </c>
      <c r="L36" s="110" t="s">
        <v>380</v>
      </c>
      <c r="M36" s="110" t="s">
        <v>217</v>
      </c>
      <c r="N36" s="110" t="s">
        <v>381</v>
      </c>
      <c r="O36" s="110">
        <v>6</v>
      </c>
      <c r="P36" s="110">
        <v>53.338370789999999</v>
      </c>
      <c r="Q36" s="110">
        <v>12.95757152</v>
      </c>
      <c r="R36" s="111"/>
      <c r="S36" s="111"/>
      <c r="T36" s="111"/>
      <c r="U36" s="111"/>
      <c r="V36" s="111"/>
      <c r="W36" s="277">
        <v>39</v>
      </c>
      <c r="X36" s="42" t="s">
        <v>46</v>
      </c>
      <c r="Y36" s="42" t="s">
        <v>199</v>
      </c>
      <c r="Z36" s="42" t="s">
        <v>204</v>
      </c>
      <c r="AA36" s="272" t="s">
        <v>302</v>
      </c>
      <c r="AB36" s="42">
        <v>14</v>
      </c>
      <c r="AC36" s="42"/>
      <c r="AD36" s="42" t="s">
        <v>399</v>
      </c>
      <c r="AE36" s="42" t="s">
        <v>199</v>
      </c>
      <c r="AF36" s="42" t="s">
        <v>405</v>
      </c>
      <c r="AG36" s="278"/>
      <c r="AH36" s="105"/>
      <c r="AI36" s="279">
        <v>2</v>
      </c>
      <c r="AJ36" s="278">
        <v>32.9</v>
      </c>
      <c r="AK36" s="280">
        <v>6.8704682033565412</v>
      </c>
      <c r="AL36" s="281">
        <v>30</v>
      </c>
      <c r="AM36" s="278">
        <v>37.5</v>
      </c>
      <c r="AN36" s="280">
        <v>11.100000000000001</v>
      </c>
      <c r="AO36">
        <f t="shared" si="0"/>
        <v>-0.41874205376933987</v>
      </c>
      <c r="AP36">
        <f t="shared" si="1"/>
        <v>10.985283084401807</v>
      </c>
      <c r="AQ36" s="275">
        <f t="shared" si="2"/>
        <v>47.203333333333262</v>
      </c>
      <c r="AR36" s="132">
        <f t="shared" si="3"/>
        <v>3573.0900000000011</v>
      </c>
      <c r="AS36" s="132">
        <f t="shared" si="4"/>
        <v>30</v>
      </c>
      <c r="AT36" s="132">
        <f t="shared" si="5"/>
        <v>10.985283084401807</v>
      </c>
      <c r="AU36" s="132">
        <f t="shared" si="6"/>
        <v>-0.41874205376933987</v>
      </c>
      <c r="AV36" s="132"/>
      <c r="AW36" s="222">
        <f t="shared" si="7"/>
        <v>0.53333333333333333</v>
      </c>
      <c r="AX36" s="222">
        <f t="shared" si="8"/>
        <v>2.739764181171324E-3</v>
      </c>
      <c r="AY36" s="222">
        <f t="shared" si="9"/>
        <v>0.5360730975145046</v>
      </c>
      <c r="AZ36" s="239">
        <f t="shared" si="10"/>
        <v>0.732170128805119</v>
      </c>
    </row>
    <row r="37" spans="1:52" x14ac:dyDescent="0.2">
      <c r="A37" s="228">
        <v>30</v>
      </c>
      <c r="B37" s="214"/>
      <c r="C37" s="106">
        <v>30</v>
      </c>
      <c r="D37" s="106" t="s">
        <v>32</v>
      </c>
      <c r="E37" s="106" t="s">
        <v>203</v>
      </c>
      <c r="F37" s="107" t="s">
        <v>27</v>
      </c>
      <c r="G37" s="106" t="s">
        <v>221</v>
      </c>
      <c r="H37" s="113" t="s">
        <v>330</v>
      </c>
      <c r="I37" s="106" t="s">
        <v>226</v>
      </c>
      <c r="J37" s="126" t="s">
        <v>210</v>
      </c>
      <c r="K37" s="106" t="s">
        <v>382</v>
      </c>
      <c r="L37" s="106" t="s">
        <v>210</v>
      </c>
      <c r="M37" s="106" t="s">
        <v>217</v>
      </c>
      <c r="N37" s="106" t="s">
        <v>218</v>
      </c>
      <c r="O37" s="106">
        <v>1</v>
      </c>
      <c r="P37" s="106">
        <v>46.5</v>
      </c>
      <c r="Q37" s="213">
        <v>25.438918626501817</v>
      </c>
      <c r="R37" s="107"/>
      <c r="S37" s="107"/>
      <c r="T37" s="107"/>
      <c r="U37" s="107"/>
      <c r="V37" s="107"/>
      <c r="AG37" s="222"/>
      <c r="AH37" s="222"/>
      <c r="AI37" s="222"/>
      <c r="AK37" s="222"/>
      <c r="AN37" s="222"/>
      <c r="AO37" s="222"/>
    </row>
    <row r="38" spans="1:52" ht="17" thickBot="1" x14ac:dyDescent="0.25">
      <c r="A38" s="227" t="s">
        <v>367</v>
      </c>
      <c r="B38" s="214"/>
      <c r="C38" s="110" t="s">
        <v>367</v>
      </c>
      <c r="D38" s="110" t="s">
        <v>375</v>
      </c>
      <c r="E38" s="110" t="s">
        <v>203</v>
      </c>
      <c r="F38" s="111" t="s">
        <v>27</v>
      </c>
      <c r="G38" s="110" t="s">
        <v>376</v>
      </c>
      <c r="H38" s="114" t="s">
        <v>330</v>
      </c>
      <c r="I38" s="110" t="s">
        <v>377</v>
      </c>
      <c r="J38" s="110" t="s">
        <v>378</v>
      </c>
      <c r="K38" s="110" t="s">
        <v>379</v>
      </c>
      <c r="L38" s="110" t="s">
        <v>380</v>
      </c>
      <c r="M38" s="110" t="s">
        <v>217</v>
      </c>
      <c r="N38" s="110" t="s">
        <v>381</v>
      </c>
      <c r="O38" s="110">
        <v>2</v>
      </c>
      <c r="P38" s="110">
        <v>41.908000000000001</v>
      </c>
      <c r="Q38" s="110">
        <v>10.123705340000001</v>
      </c>
      <c r="R38" s="111"/>
      <c r="S38" s="111"/>
      <c r="T38" s="111"/>
      <c r="U38" s="111"/>
      <c r="V38" s="111"/>
      <c r="AG38" s="222"/>
      <c r="AH38" s="222"/>
      <c r="AI38" s="222"/>
      <c r="AK38" s="222"/>
      <c r="AN38" s="222"/>
      <c r="AO38" s="222"/>
    </row>
    <row r="39" spans="1:52" x14ac:dyDescent="0.2">
      <c r="A39" s="228">
        <v>30</v>
      </c>
      <c r="B39" s="214"/>
      <c r="C39" s="212">
        <v>30</v>
      </c>
      <c r="D39" s="106" t="s">
        <v>32</v>
      </c>
      <c r="E39" s="106" t="s">
        <v>199</v>
      </c>
      <c r="F39" s="107" t="s">
        <v>27</v>
      </c>
      <c r="G39" s="106" t="s">
        <v>221</v>
      </c>
      <c r="H39" s="113" t="s">
        <v>330</v>
      </c>
      <c r="I39" s="106" t="s">
        <v>228</v>
      </c>
      <c r="J39" s="126" t="s">
        <v>210</v>
      </c>
      <c r="K39" s="106" t="s">
        <v>382</v>
      </c>
      <c r="L39" s="106" t="s">
        <v>210</v>
      </c>
      <c r="M39" s="106" t="s">
        <v>217</v>
      </c>
      <c r="N39" s="106" t="s">
        <v>218</v>
      </c>
      <c r="O39" s="106">
        <v>1</v>
      </c>
      <c r="P39" s="106">
        <v>92</v>
      </c>
      <c r="Q39" s="213">
        <v>25.438918626501817</v>
      </c>
      <c r="R39" s="107"/>
      <c r="S39" s="107"/>
      <c r="T39" s="107"/>
      <c r="U39" s="107"/>
      <c r="V39" s="107"/>
      <c r="AG39" s="222"/>
      <c r="AH39" s="222"/>
      <c r="AI39" s="222"/>
      <c r="AK39" s="222"/>
      <c r="AN39" s="222"/>
      <c r="AO39" s="222"/>
    </row>
    <row r="40" spans="1:52" ht="17" thickBot="1" x14ac:dyDescent="0.25">
      <c r="A40" s="227" t="s">
        <v>367</v>
      </c>
      <c r="B40" s="214"/>
      <c r="C40" s="211" t="s">
        <v>367</v>
      </c>
      <c r="D40" s="110" t="s">
        <v>375</v>
      </c>
      <c r="E40" s="117" t="s">
        <v>199</v>
      </c>
      <c r="F40" s="118" t="s">
        <v>27</v>
      </c>
      <c r="G40" s="110" t="s">
        <v>368</v>
      </c>
      <c r="H40" s="119" t="s">
        <v>330</v>
      </c>
      <c r="I40" s="153">
        <v>8.2977777780000004</v>
      </c>
      <c r="J40" s="110" t="s">
        <v>378</v>
      </c>
      <c r="K40" s="110" t="s">
        <v>379</v>
      </c>
      <c r="L40" s="110" t="s">
        <v>380</v>
      </c>
      <c r="M40" s="110" t="s">
        <v>217</v>
      </c>
      <c r="N40" s="110" t="s">
        <v>381</v>
      </c>
      <c r="O40" s="110">
        <v>6</v>
      </c>
      <c r="P40" s="110">
        <v>53.338370789999999</v>
      </c>
      <c r="Q40" s="110">
        <v>12.95757152</v>
      </c>
      <c r="X40" s="300" t="s">
        <v>545</v>
      </c>
      <c r="AG40" s="222"/>
      <c r="AH40" s="222"/>
      <c r="AI40" s="222"/>
      <c r="AK40" s="222"/>
      <c r="AN40" s="222"/>
      <c r="AO40" s="222"/>
    </row>
    <row r="41" spans="1:52" x14ac:dyDescent="0.2">
      <c r="A41" s="230">
        <v>112</v>
      </c>
      <c r="B41" s="224"/>
      <c r="C41" s="147">
        <v>112</v>
      </c>
      <c r="D41" s="126" t="s">
        <v>125</v>
      </c>
      <c r="E41" s="126" t="s">
        <v>191</v>
      </c>
      <c r="F41" s="127" t="s">
        <v>27</v>
      </c>
      <c r="G41" s="126" t="s">
        <v>233</v>
      </c>
      <c r="H41" s="146" t="s">
        <v>303</v>
      </c>
      <c r="I41" s="126" t="s">
        <v>234</v>
      </c>
      <c r="J41" s="127" t="s">
        <v>387</v>
      </c>
      <c r="K41" s="127" t="s">
        <v>388</v>
      </c>
      <c r="L41" s="127" t="s">
        <v>210</v>
      </c>
      <c r="M41" s="147" t="s">
        <v>289</v>
      </c>
      <c r="N41" s="127" t="s">
        <v>361</v>
      </c>
      <c r="O41" s="148">
        <v>1</v>
      </c>
      <c r="P41" s="148">
        <f>((T41)*(10^-6)/153.12)*113.12*(10^6)</f>
        <v>43.520762800417977</v>
      </c>
      <c r="Q41" s="213">
        <v>30.131542452569384</v>
      </c>
      <c r="R41" s="127"/>
      <c r="S41" s="159" t="s">
        <v>290</v>
      </c>
      <c r="T41" s="148">
        <v>58.91</v>
      </c>
      <c r="U41" s="127"/>
      <c r="V41" s="127"/>
      <c r="X41" t="s">
        <v>546</v>
      </c>
      <c r="Y41" t="s">
        <v>547</v>
      </c>
      <c r="Z41">
        <v>7</v>
      </c>
      <c r="AG41" s="222"/>
      <c r="AH41" s="222"/>
      <c r="AI41" s="222"/>
      <c r="AK41" s="222"/>
      <c r="AN41" s="222"/>
      <c r="AO41" s="222"/>
    </row>
    <row r="42" spans="1:52" ht="17" thickBot="1" x14ac:dyDescent="0.25">
      <c r="A42" s="227" t="s">
        <v>367</v>
      </c>
      <c r="B42" s="214"/>
      <c r="C42" s="110" t="s">
        <v>367</v>
      </c>
      <c r="D42" s="110" t="s">
        <v>389</v>
      </c>
      <c r="E42" s="116" t="s">
        <v>191</v>
      </c>
      <c r="F42" s="111" t="s">
        <v>27</v>
      </c>
      <c r="G42" s="110" t="s">
        <v>376</v>
      </c>
      <c r="H42" s="122" t="s">
        <v>303</v>
      </c>
      <c r="I42" s="110" t="s">
        <v>390</v>
      </c>
      <c r="J42" s="111" t="s">
        <v>207</v>
      </c>
      <c r="K42" s="111" t="s">
        <v>391</v>
      </c>
      <c r="L42" s="111" t="s">
        <v>210</v>
      </c>
      <c r="M42" s="110" t="s">
        <v>217</v>
      </c>
      <c r="N42" s="161" t="s">
        <v>361</v>
      </c>
      <c r="O42" s="144">
        <v>81</v>
      </c>
      <c r="P42" s="144">
        <v>38.872269709999998</v>
      </c>
      <c r="Q42" s="144">
        <v>25.015818830000001</v>
      </c>
      <c r="R42" s="144"/>
      <c r="S42" s="144"/>
      <c r="T42" s="111"/>
      <c r="U42" s="144"/>
      <c r="V42" s="111"/>
      <c r="Y42" t="s">
        <v>548</v>
      </c>
      <c r="Z42">
        <v>9</v>
      </c>
      <c r="AG42" s="222"/>
      <c r="AH42" s="222"/>
      <c r="AI42" s="222"/>
      <c r="AK42" s="222"/>
      <c r="AN42" s="222"/>
      <c r="AO42" s="222"/>
    </row>
    <row r="43" spans="1:52" x14ac:dyDescent="0.2">
      <c r="A43" s="229">
        <v>112</v>
      </c>
      <c r="B43" s="224"/>
      <c r="C43" s="115">
        <v>112</v>
      </c>
      <c r="D43" s="106" t="s">
        <v>125</v>
      </c>
      <c r="E43" s="106" t="s">
        <v>191</v>
      </c>
      <c r="F43" s="107" t="s">
        <v>27</v>
      </c>
      <c r="G43" s="106" t="s">
        <v>233</v>
      </c>
      <c r="H43" s="121" t="s">
        <v>303</v>
      </c>
      <c r="I43" s="106" t="s">
        <v>234</v>
      </c>
      <c r="J43" s="107" t="s">
        <v>387</v>
      </c>
      <c r="K43" s="107" t="s">
        <v>388</v>
      </c>
      <c r="L43" s="107" t="s">
        <v>210</v>
      </c>
      <c r="M43" s="115" t="s">
        <v>289</v>
      </c>
      <c r="N43" s="127" t="s">
        <v>361</v>
      </c>
      <c r="O43" s="143">
        <v>1</v>
      </c>
      <c r="P43" s="148">
        <f>((T43)*(10^-6)/153.12)*113.12*(10^6)</f>
        <v>100.94512016718913</v>
      </c>
      <c r="Q43" s="213">
        <v>30.131542452569384</v>
      </c>
      <c r="R43" s="143"/>
      <c r="S43" s="160" t="s">
        <v>290</v>
      </c>
      <c r="T43" s="143">
        <v>136.63999999999999</v>
      </c>
      <c r="U43" s="107"/>
      <c r="V43" s="107"/>
      <c r="Y43" t="s">
        <v>561</v>
      </c>
      <c r="Z43">
        <v>17</v>
      </c>
      <c r="AG43" s="222"/>
      <c r="AH43" s="222"/>
      <c r="AI43" s="222"/>
      <c r="AK43" s="222"/>
      <c r="AN43" s="222"/>
    </row>
    <row r="44" spans="1:52" ht="17" thickBot="1" x14ac:dyDescent="0.25">
      <c r="A44" s="227" t="s">
        <v>367</v>
      </c>
      <c r="B44" s="214"/>
      <c r="C44" s="110" t="s">
        <v>367</v>
      </c>
      <c r="D44" s="110" t="s">
        <v>389</v>
      </c>
      <c r="E44" s="116" t="s">
        <v>191</v>
      </c>
      <c r="F44" s="111" t="s">
        <v>27</v>
      </c>
      <c r="G44" s="110" t="s">
        <v>376</v>
      </c>
      <c r="H44" s="122" t="s">
        <v>303</v>
      </c>
      <c r="I44" s="110" t="s">
        <v>390</v>
      </c>
      <c r="J44" s="111" t="s">
        <v>207</v>
      </c>
      <c r="K44" s="111" t="s">
        <v>391</v>
      </c>
      <c r="L44" s="111" t="s">
        <v>210</v>
      </c>
      <c r="M44" s="110" t="s">
        <v>217</v>
      </c>
      <c r="N44" s="161" t="s">
        <v>361</v>
      </c>
      <c r="O44" s="144">
        <v>81</v>
      </c>
      <c r="P44" s="144">
        <v>38.872269709999998</v>
      </c>
      <c r="Q44" s="144">
        <v>25.015818830000001</v>
      </c>
      <c r="R44" s="144"/>
      <c r="S44" s="144"/>
      <c r="T44" s="111"/>
      <c r="U44" s="144"/>
      <c r="V44" s="111"/>
      <c r="X44" t="s">
        <v>549</v>
      </c>
      <c r="Y44" t="s">
        <v>359</v>
      </c>
      <c r="Z44">
        <v>3</v>
      </c>
      <c r="AG44" s="222"/>
      <c r="AH44" s="222"/>
      <c r="AI44" s="222"/>
      <c r="AK44" s="222"/>
      <c r="AN44" s="222"/>
    </row>
    <row r="45" spans="1:52" x14ac:dyDescent="0.2">
      <c r="A45" s="229">
        <v>112</v>
      </c>
      <c r="B45" s="224"/>
      <c r="C45" s="115">
        <v>112</v>
      </c>
      <c r="D45" s="106" t="s">
        <v>125</v>
      </c>
      <c r="E45" s="106" t="s">
        <v>191</v>
      </c>
      <c r="F45" s="107" t="s">
        <v>27</v>
      </c>
      <c r="G45" s="106" t="s">
        <v>233</v>
      </c>
      <c r="H45" s="121" t="s">
        <v>303</v>
      </c>
      <c r="I45" s="106" t="s">
        <v>234</v>
      </c>
      <c r="J45" s="107" t="s">
        <v>387</v>
      </c>
      <c r="K45" s="107" t="s">
        <v>388</v>
      </c>
      <c r="L45" s="107" t="s">
        <v>210</v>
      </c>
      <c r="M45" s="115" t="s">
        <v>289</v>
      </c>
      <c r="N45" s="127" t="s">
        <v>361</v>
      </c>
      <c r="O45" s="143">
        <v>1</v>
      </c>
      <c r="P45" s="148">
        <f>((T45)*(10^-6)/153.12)*113.12*(10^6)</f>
        <v>104.08487983281086</v>
      </c>
      <c r="Q45" s="213">
        <v>30.131542452569384</v>
      </c>
      <c r="R45" s="143"/>
      <c r="S45" s="160" t="s">
        <v>290</v>
      </c>
      <c r="T45" s="143">
        <v>140.88999999999999</v>
      </c>
      <c r="U45" s="107"/>
      <c r="V45" s="107"/>
      <c r="Y45" t="s">
        <v>550</v>
      </c>
      <c r="Z45">
        <v>15</v>
      </c>
      <c r="AG45" s="222"/>
      <c r="AH45" s="222"/>
      <c r="AI45" s="222"/>
      <c r="AK45" s="222"/>
      <c r="AN45" s="222"/>
    </row>
    <row r="46" spans="1:52" ht="17" thickBot="1" x14ac:dyDescent="0.25">
      <c r="A46" s="227" t="s">
        <v>367</v>
      </c>
      <c r="B46" s="214"/>
      <c r="C46" s="110" t="s">
        <v>367</v>
      </c>
      <c r="D46" s="110" t="s">
        <v>389</v>
      </c>
      <c r="E46" s="116" t="s">
        <v>191</v>
      </c>
      <c r="F46" s="111" t="s">
        <v>27</v>
      </c>
      <c r="G46" s="110" t="s">
        <v>376</v>
      </c>
      <c r="H46" s="122" t="s">
        <v>303</v>
      </c>
      <c r="I46" s="110" t="s">
        <v>390</v>
      </c>
      <c r="J46" s="111" t="s">
        <v>207</v>
      </c>
      <c r="K46" s="111" t="s">
        <v>391</v>
      </c>
      <c r="L46" s="111" t="s">
        <v>210</v>
      </c>
      <c r="M46" s="110" t="s">
        <v>217</v>
      </c>
      <c r="N46" s="161" t="s">
        <v>361</v>
      </c>
      <c r="O46" s="144">
        <v>81</v>
      </c>
      <c r="P46" s="144">
        <v>38.872269709999998</v>
      </c>
      <c r="Q46" s="144">
        <v>25.015818830000001</v>
      </c>
      <c r="R46" s="144"/>
      <c r="S46" s="144"/>
      <c r="T46" s="111"/>
      <c r="U46" s="144"/>
      <c r="V46" s="111"/>
      <c r="Y46" t="s">
        <v>303</v>
      </c>
      <c r="Z46">
        <v>12</v>
      </c>
      <c r="AG46" s="222"/>
      <c r="AH46" s="222"/>
      <c r="AI46" s="222"/>
      <c r="AK46" s="222"/>
      <c r="AN46" s="222"/>
    </row>
    <row r="47" spans="1:52" x14ac:dyDescent="0.2">
      <c r="A47" s="229">
        <v>112</v>
      </c>
      <c r="B47" s="224"/>
      <c r="C47" s="115">
        <v>112</v>
      </c>
      <c r="D47" s="106" t="s">
        <v>125</v>
      </c>
      <c r="E47" s="106" t="s">
        <v>191</v>
      </c>
      <c r="F47" s="107" t="s">
        <v>27</v>
      </c>
      <c r="G47" s="106" t="s">
        <v>233</v>
      </c>
      <c r="H47" s="121" t="s">
        <v>303</v>
      </c>
      <c r="I47" s="106" t="s">
        <v>234</v>
      </c>
      <c r="J47" s="107" t="s">
        <v>387</v>
      </c>
      <c r="K47" s="107" t="s">
        <v>388</v>
      </c>
      <c r="L47" s="107" t="s">
        <v>210</v>
      </c>
      <c r="M47" s="115" t="s">
        <v>289</v>
      </c>
      <c r="N47" s="127" t="s">
        <v>361</v>
      </c>
      <c r="O47" s="143">
        <v>1</v>
      </c>
      <c r="P47" s="148">
        <f>((T47)*(10^-6)/153.12)*113.12*(10^6)</f>
        <v>105.42943573667711</v>
      </c>
      <c r="Q47" s="213">
        <v>30.131542452569384</v>
      </c>
      <c r="R47" s="143"/>
      <c r="S47" s="160" t="s">
        <v>290</v>
      </c>
      <c r="T47" s="143">
        <v>142.71</v>
      </c>
      <c r="U47" s="107"/>
      <c r="V47" s="107"/>
      <c r="Y47" t="s">
        <v>551</v>
      </c>
      <c r="Z47">
        <v>3</v>
      </c>
      <c r="AG47" s="222"/>
      <c r="AH47" s="222"/>
      <c r="AI47" s="222"/>
      <c r="AK47" s="222"/>
      <c r="AN47" s="222"/>
    </row>
    <row r="48" spans="1:52" ht="17" thickBot="1" x14ac:dyDescent="0.25">
      <c r="A48" s="227" t="s">
        <v>367</v>
      </c>
      <c r="B48" s="214"/>
      <c r="C48" s="110" t="s">
        <v>367</v>
      </c>
      <c r="D48" s="110" t="s">
        <v>389</v>
      </c>
      <c r="E48" s="116" t="s">
        <v>191</v>
      </c>
      <c r="F48" s="111" t="s">
        <v>27</v>
      </c>
      <c r="G48" s="110" t="s">
        <v>376</v>
      </c>
      <c r="H48" s="122" t="s">
        <v>303</v>
      </c>
      <c r="I48" s="110" t="s">
        <v>390</v>
      </c>
      <c r="J48" s="111" t="s">
        <v>207</v>
      </c>
      <c r="K48" s="111" t="s">
        <v>391</v>
      </c>
      <c r="L48" s="111" t="s">
        <v>210</v>
      </c>
      <c r="M48" s="110" t="s">
        <v>217</v>
      </c>
      <c r="N48" s="161" t="s">
        <v>361</v>
      </c>
      <c r="O48" s="144">
        <v>81</v>
      </c>
      <c r="P48" s="144">
        <v>38.872269709999998</v>
      </c>
      <c r="Q48" s="144">
        <v>25.015818830000001</v>
      </c>
      <c r="R48" s="144"/>
      <c r="S48" s="144"/>
      <c r="T48" s="111"/>
      <c r="U48" s="144"/>
      <c r="V48" s="111"/>
      <c r="X48" t="s">
        <v>552</v>
      </c>
      <c r="Z48" s="73" t="s">
        <v>553</v>
      </c>
      <c r="AG48" s="222"/>
      <c r="AH48" s="222"/>
      <c r="AI48" s="222"/>
      <c r="AK48" s="222"/>
      <c r="AN48" s="222"/>
    </row>
    <row r="49" spans="1:40" x14ac:dyDescent="0.2">
      <c r="A49" s="229">
        <v>112</v>
      </c>
      <c r="B49" s="224"/>
      <c r="C49" s="115">
        <v>112</v>
      </c>
      <c r="D49" s="106" t="s">
        <v>125</v>
      </c>
      <c r="E49" s="106" t="s">
        <v>191</v>
      </c>
      <c r="F49" s="107" t="s">
        <v>27</v>
      </c>
      <c r="G49" s="106" t="s">
        <v>233</v>
      </c>
      <c r="H49" s="121" t="s">
        <v>303</v>
      </c>
      <c r="I49" s="106" t="s">
        <v>234</v>
      </c>
      <c r="J49" s="107" t="s">
        <v>387</v>
      </c>
      <c r="K49" s="107" t="s">
        <v>388</v>
      </c>
      <c r="L49" s="107" t="s">
        <v>210</v>
      </c>
      <c r="M49" s="115" t="s">
        <v>289</v>
      </c>
      <c r="N49" s="127" t="s">
        <v>361</v>
      </c>
      <c r="O49" s="143">
        <v>1</v>
      </c>
      <c r="P49" s="148">
        <f>((T49)*(10^-6)/153.12)*113.12*(10^6)</f>
        <v>122.48017763845348</v>
      </c>
      <c r="Q49" s="213">
        <v>30.131542452569384</v>
      </c>
      <c r="R49" s="143"/>
      <c r="S49" s="160" t="s">
        <v>290</v>
      </c>
      <c r="T49" s="143">
        <v>165.79</v>
      </c>
      <c r="U49" s="107"/>
      <c r="V49" s="107"/>
      <c r="X49" t="s">
        <v>554</v>
      </c>
      <c r="Y49" t="s">
        <v>206</v>
      </c>
      <c r="Z49">
        <v>16</v>
      </c>
      <c r="AG49" s="222"/>
      <c r="AH49" s="222"/>
      <c r="AI49" s="222"/>
      <c r="AK49" s="222"/>
      <c r="AN49" s="222"/>
    </row>
    <row r="50" spans="1:40" ht="17" thickBot="1" x14ac:dyDescent="0.25">
      <c r="A50" s="227" t="s">
        <v>367</v>
      </c>
      <c r="B50" s="214"/>
      <c r="C50" s="110" t="s">
        <v>367</v>
      </c>
      <c r="D50" s="110" t="s">
        <v>389</v>
      </c>
      <c r="E50" s="116" t="s">
        <v>191</v>
      </c>
      <c r="F50" s="111" t="s">
        <v>27</v>
      </c>
      <c r="G50" s="110" t="s">
        <v>376</v>
      </c>
      <c r="H50" s="122" t="s">
        <v>303</v>
      </c>
      <c r="I50" s="110" t="s">
        <v>390</v>
      </c>
      <c r="J50" s="111" t="s">
        <v>207</v>
      </c>
      <c r="K50" s="111" t="s">
        <v>391</v>
      </c>
      <c r="L50" s="111" t="s">
        <v>210</v>
      </c>
      <c r="M50" s="110" t="s">
        <v>217</v>
      </c>
      <c r="N50" s="161" t="s">
        <v>361</v>
      </c>
      <c r="O50" s="144">
        <v>81</v>
      </c>
      <c r="P50" s="144">
        <v>38.872269709999998</v>
      </c>
      <c r="Q50" s="144">
        <v>25.015818830000001</v>
      </c>
      <c r="R50" s="144"/>
      <c r="S50" s="144"/>
      <c r="T50" s="111"/>
      <c r="U50" s="144"/>
      <c r="V50" s="111"/>
      <c r="Y50" t="s">
        <v>221</v>
      </c>
      <c r="Z50">
        <v>3</v>
      </c>
      <c r="AG50" s="222"/>
      <c r="AH50" s="222"/>
      <c r="AI50" s="222"/>
      <c r="AK50" s="222"/>
      <c r="AN50" s="222"/>
    </row>
    <row r="51" spans="1:40" x14ac:dyDescent="0.2">
      <c r="A51" s="229">
        <v>112</v>
      </c>
      <c r="B51" s="224"/>
      <c r="C51" s="115">
        <v>112</v>
      </c>
      <c r="D51" s="106" t="s">
        <v>125</v>
      </c>
      <c r="E51" s="106" t="s">
        <v>191</v>
      </c>
      <c r="F51" s="107" t="s">
        <v>27</v>
      </c>
      <c r="G51" s="106" t="s">
        <v>233</v>
      </c>
      <c r="H51" s="121" t="s">
        <v>303</v>
      </c>
      <c r="I51" s="106" t="s">
        <v>234</v>
      </c>
      <c r="J51" s="107" t="s">
        <v>387</v>
      </c>
      <c r="K51" s="107" t="s">
        <v>388</v>
      </c>
      <c r="L51" s="107" t="s">
        <v>210</v>
      </c>
      <c r="M51" s="115" t="s">
        <v>289</v>
      </c>
      <c r="N51" s="127" t="s">
        <v>361</v>
      </c>
      <c r="O51" s="143">
        <v>1</v>
      </c>
      <c r="P51" s="148">
        <f>((T51)*(10^-6)/153.12)*113.12*(10^6)</f>
        <v>160.16468129571581</v>
      </c>
      <c r="Q51" s="213">
        <v>30.131542452569384</v>
      </c>
      <c r="R51" s="143"/>
      <c r="S51" s="160" t="s">
        <v>290</v>
      </c>
      <c r="T51" s="143">
        <v>216.8</v>
      </c>
      <c r="U51" s="107"/>
      <c r="V51" s="107"/>
      <c r="Y51" t="s">
        <v>229</v>
      </c>
      <c r="Z51">
        <v>1</v>
      </c>
      <c r="AG51" s="222"/>
      <c r="AH51" s="222"/>
      <c r="AI51" s="222"/>
      <c r="AK51" s="222"/>
      <c r="AN51" s="222"/>
    </row>
    <row r="52" spans="1:40" ht="17" thickBot="1" x14ac:dyDescent="0.25">
      <c r="A52" s="227" t="s">
        <v>367</v>
      </c>
      <c r="B52" s="214"/>
      <c r="C52" s="110" t="s">
        <v>367</v>
      </c>
      <c r="D52" s="110" t="s">
        <v>389</v>
      </c>
      <c r="E52" s="116" t="s">
        <v>191</v>
      </c>
      <c r="F52" s="111" t="s">
        <v>27</v>
      </c>
      <c r="G52" s="110" t="s">
        <v>376</v>
      </c>
      <c r="H52" s="122" t="s">
        <v>303</v>
      </c>
      <c r="I52" s="110" t="s">
        <v>390</v>
      </c>
      <c r="J52" s="111" t="s">
        <v>207</v>
      </c>
      <c r="K52" s="111" t="s">
        <v>391</v>
      </c>
      <c r="L52" s="111" t="s">
        <v>210</v>
      </c>
      <c r="M52" s="110" t="s">
        <v>217</v>
      </c>
      <c r="N52" s="161" t="s">
        <v>361</v>
      </c>
      <c r="O52" s="144">
        <v>81</v>
      </c>
      <c r="P52" s="144">
        <v>38.872269709999998</v>
      </c>
      <c r="Q52" s="144">
        <v>25.015818830000001</v>
      </c>
      <c r="R52" s="144"/>
      <c r="S52" s="144"/>
      <c r="T52" s="111"/>
      <c r="U52" s="144"/>
      <c r="V52" s="111"/>
      <c r="Y52" t="s">
        <v>555</v>
      </c>
      <c r="Z52">
        <v>13</v>
      </c>
      <c r="AG52" s="222"/>
      <c r="AH52" s="222"/>
      <c r="AI52" s="222"/>
      <c r="AK52" s="222"/>
      <c r="AN52" s="222"/>
    </row>
    <row r="53" spans="1:40" x14ac:dyDescent="0.2">
      <c r="A53" s="229">
        <v>112</v>
      </c>
      <c r="B53" s="224"/>
      <c r="C53" s="115">
        <v>112</v>
      </c>
      <c r="D53" s="106" t="s">
        <v>125</v>
      </c>
      <c r="E53" s="106" t="s">
        <v>191</v>
      </c>
      <c r="F53" s="107" t="s">
        <v>27</v>
      </c>
      <c r="G53" s="106" t="s">
        <v>233</v>
      </c>
      <c r="H53" s="121" t="s">
        <v>303</v>
      </c>
      <c r="I53" s="106" t="s">
        <v>234</v>
      </c>
      <c r="J53" s="107" t="s">
        <v>387</v>
      </c>
      <c r="K53" s="107" t="s">
        <v>388</v>
      </c>
      <c r="L53" s="107" t="s">
        <v>210</v>
      </c>
      <c r="M53" s="115" t="s">
        <v>289</v>
      </c>
      <c r="N53" s="127" t="s">
        <v>361</v>
      </c>
      <c r="O53" s="143">
        <v>1</v>
      </c>
      <c r="P53" s="148">
        <f>((T53)*(10^-6)/153.12)*113.12*(10^6)</f>
        <v>170.93590386624871</v>
      </c>
      <c r="Q53" s="213">
        <v>30.131542452569384</v>
      </c>
      <c r="R53" s="143"/>
      <c r="S53" s="160" t="s">
        <v>290</v>
      </c>
      <c r="T53" s="143">
        <v>231.38</v>
      </c>
      <c r="U53" s="107"/>
      <c r="V53" s="107"/>
      <c r="X53" t="s">
        <v>556</v>
      </c>
      <c r="Z53" s="73" t="s">
        <v>557</v>
      </c>
      <c r="AG53" s="222"/>
      <c r="AH53" s="222"/>
      <c r="AI53" s="222"/>
      <c r="AK53" s="222"/>
      <c r="AN53" s="222"/>
    </row>
    <row r="54" spans="1:40" ht="17" thickBot="1" x14ac:dyDescent="0.25">
      <c r="A54" s="227" t="s">
        <v>367</v>
      </c>
      <c r="B54" s="214"/>
      <c r="C54" s="110" t="s">
        <v>367</v>
      </c>
      <c r="D54" s="110" t="s">
        <v>389</v>
      </c>
      <c r="E54" s="116" t="s">
        <v>191</v>
      </c>
      <c r="F54" s="111" t="s">
        <v>27</v>
      </c>
      <c r="G54" s="110" t="s">
        <v>376</v>
      </c>
      <c r="H54" s="122" t="s">
        <v>303</v>
      </c>
      <c r="I54" s="110" t="s">
        <v>390</v>
      </c>
      <c r="J54" s="111" t="s">
        <v>207</v>
      </c>
      <c r="K54" s="111" t="s">
        <v>391</v>
      </c>
      <c r="L54" s="111" t="s">
        <v>210</v>
      </c>
      <c r="M54" s="110" t="s">
        <v>217</v>
      </c>
      <c r="N54" s="161" t="s">
        <v>361</v>
      </c>
      <c r="O54" s="144">
        <v>81</v>
      </c>
      <c r="P54" s="144">
        <v>38.872269709999998</v>
      </c>
      <c r="Q54" s="144">
        <v>25.015818830000001</v>
      </c>
      <c r="R54" s="144"/>
      <c r="S54" s="144"/>
      <c r="T54" s="111"/>
      <c r="U54" s="144"/>
      <c r="V54" s="111"/>
      <c r="X54" t="s">
        <v>558</v>
      </c>
      <c r="Y54" t="s">
        <v>560</v>
      </c>
      <c r="Z54">
        <v>7</v>
      </c>
      <c r="AG54" s="222"/>
      <c r="AH54" s="222"/>
      <c r="AI54" s="222"/>
      <c r="AK54" s="222"/>
      <c r="AN54" s="222"/>
    </row>
    <row r="55" spans="1:40" x14ac:dyDescent="0.2">
      <c r="A55" s="229">
        <v>112</v>
      </c>
      <c r="B55" s="224"/>
      <c r="C55" s="115">
        <v>112</v>
      </c>
      <c r="D55" s="106" t="s">
        <v>125</v>
      </c>
      <c r="E55" s="106" t="s">
        <v>191</v>
      </c>
      <c r="F55" s="107" t="s">
        <v>27</v>
      </c>
      <c r="G55" s="106" t="s">
        <v>233</v>
      </c>
      <c r="H55" s="121" t="s">
        <v>303</v>
      </c>
      <c r="I55" s="106" t="s">
        <v>234</v>
      </c>
      <c r="J55" s="107" t="s">
        <v>387</v>
      </c>
      <c r="K55" s="107" t="s">
        <v>388</v>
      </c>
      <c r="L55" s="107" t="s">
        <v>210</v>
      </c>
      <c r="M55" s="115" t="s">
        <v>289</v>
      </c>
      <c r="N55" s="127" t="s">
        <v>361</v>
      </c>
      <c r="O55" s="143">
        <v>1</v>
      </c>
      <c r="P55" s="148">
        <f>((T55)*(10^-6)/153.12)*113.12*(10^6)</f>
        <v>187.08535005224661</v>
      </c>
      <c r="Q55" s="213">
        <v>30.131542452569384</v>
      </c>
      <c r="R55" s="143"/>
      <c r="S55" s="160" t="s">
        <v>290</v>
      </c>
      <c r="T55" s="143">
        <v>253.24</v>
      </c>
      <c r="U55" s="107"/>
      <c r="V55" s="107"/>
      <c r="Y55" t="s">
        <v>559</v>
      </c>
      <c r="Z55">
        <v>26</v>
      </c>
      <c r="AG55" s="222"/>
      <c r="AH55" s="222"/>
      <c r="AI55" s="222"/>
      <c r="AK55" s="222"/>
      <c r="AN55" s="222"/>
    </row>
    <row r="56" spans="1:40" ht="17" thickBot="1" x14ac:dyDescent="0.25">
      <c r="A56" s="227" t="s">
        <v>367</v>
      </c>
      <c r="B56" s="214"/>
      <c r="C56" s="110" t="s">
        <v>367</v>
      </c>
      <c r="D56" s="110" t="s">
        <v>389</v>
      </c>
      <c r="E56" s="116" t="s">
        <v>191</v>
      </c>
      <c r="F56" s="111" t="s">
        <v>27</v>
      </c>
      <c r="G56" s="110" t="s">
        <v>376</v>
      </c>
      <c r="H56" s="122" t="s">
        <v>303</v>
      </c>
      <c r="I56" s="110" t="s">
        <v>390</v>
      </c>
      <c r="J56" s="111" t="s">
        <v>207</v>
      </c>
      <c r="K56" s="111" t="s">
        <v>391</v>
      </c>
      <c r="L56" s="111" t="s">
        <v>210</v>
      </c>
      <c r="M56" s="110" t="s">
        <v>217</v>
      </c>
      <c r="N56" s="161" t="s">
        <v>361</v>
      </c>
      <c r="O56" s="144">
        <v>81</v>
      </c>
      <c r="P56" s="144">
        <v>38.872269709999998</v>
      </c>
      <c r="Q56" s="144">
        <v>25.015818830000001</v>
      </c>
      <c r="R56" s="144"/>
      <c r="S56" s="144"/>
      <c r="T56" s="111"/>
      <c r="U56" s="144"/>
      <c r="V56" s="111"/>
      <c r="AG56" s="222"/>
      <c r="AH56" s="222"/>
      <c r="AI56" s="222"/>
      <c r="AK56" s="222"/>
      <c r="AN56" s="222"/>
    </row>
    <row r="57" spans="1:40" x14ac:dyDescent="0.2">
      <c r="A57" s="229">
        <v>112</v>
      </c>
      <c r="B57" s="224"/>
      <c r="C57" s="115">
        <v>112</v>
      </c>
      <c r="D57" s="106" t="s">
        <v>125</v>
      </c>
      <c r="E57" s="106" t="s">
        <v>191</v>
      </c>
      <c r="F57" s="107" t="s">
        <v>27</v>
      </c>
      <c r="G57" s="106" t="s">
        <v>233</v>
      </c>
      <c r="H57" s="121" t="s">
        <v>303</v>
      </c>
      <c r="I57" s="106" t="s">
        <v>234</v>
      </c>
      <c r="J57" s="107" t="s">
        <v>387</v>
      </c>
      <c r="K57" s="107" t="s">
        <v>388</v>
      </c>
      <c r="L57" s="107" t="s">
        <v>210</v>
      </c>
      <c r="M57" s="115" t="s">
        <v>289</v>
      </c>
      <c r="N57" s="127" t="s">
        <v>361</v>
      </c>
      <c r="O57" s="143">
        <v>1</v>
      </c>
      <c r="P57" s="148">
        <f>((T57)*(10^-6)/153.12)*113.12*(10^6)</f>
        <v>193.81551724137933</v>
      </c>
      <c r="Q57" s="213">
        <v>30.131542452569384</v>
      </c>
      <c r="R57" s="143"/>
      <c r="S57" s="160" t="s">
        <v>290</v>
      </c>
      <c r="T57" s="143">
        <v>262.35000000000002</v>
      </c>
      <c r="U57" s="107"/>
      <c r="V57" s="107"/>
      <c r="AG57" s="222"/>
      <c r="AH57" s="222"/>
      <c r="AI57" s="222"/>
      <c r="AK57" s="222"/>
      <c r="AN57" s="222"/>
    </row>
    <row r="58" spans="1:40" ht="17" thickBot="1" x14ac:dyDescent="0.25">
      <c r="A58" s="227" t="s">
        <v>367</v>
      </c>
      <c r="B58" s="214"/>
      <c r="C58" s="110" t="s">
        <v>367</v>
      </c>
      <c r="D58" s="110" t="s">
        <v>389</v>
      </c>
      <c r="E58" s="116" t="s">
        <v>191</v>
      </c>
      <c r="F58" s="111" t="s">
        <v>27</v>
      </c>
      <c r="G58" s="110" t="s">
        <v>376</v>
      </c>
      <c r="H58" s="122" t="s">
        <v>303</v>
      </c>
      <c r="I58" s="110" t="s">
        <v>390</v>
      </c>
      <c r="J58" s="111" t="s">
        <v>207</v>
      </c>
      <c r="K58" s="111" t="s">
        <v>391</v>
      </c>
      <c r="L58" s="111" t="s">
        <v>210</v>
      </c>
      <c r="M58" s="110" t="s">
        <v>217</v>
      </c>
      <c r="N58" s="161" t="s">
        <v>361</v>
      </c>
      <c r="O58" s="144">
        <v>81</v>
      </c>
      <c r="P58" s="144">
        <v>38.872269709999998</v>
      </c>
      <c r="Q58" s="144">
        <v>25.015818830000001</v>
      </c>
      <c r="R58" s="144"/>
      <c r="S58" s="144"/>
      <c r="T58" s="111"/>
      <c r="U58" s="144"/>
      <c r="V58" s="111"/>
      <c r="AG58" s="222"/>
      <c r="AH58" s="222"/>
      <c r="AI58" s="222"/>
      <c r="AK58" s="222"/>
      <c r="AN58" s="222"/>
    </row>
    <row r="59" spans="1:40" x14ac:dyDescent="0.2">
      <c r="A59" s="229">
        <v>112</v>
      </c>
      <c r="B59" s="224"/>
      <c r="C59" s="115">
        <v>112</v>
      </c>
      <c r="D59" s="106" t="s">
        <v>125</v>
      </c>
      <c r="E59" s="106" t="s">
        <v>191</v>
      </c>
      <c r="F59" s="107" t="s">
        <v>27</v>
      </c>
      <c r="G59" s="106" t="s">
        <v>233</v>
      </c>
      <c r="H59" s="121" t="s">
        <v>303</v>
      </c>
      <c r="I59" s="106" t="s">
        <v>234</v>
      </c>
      <c r="J59" s="107" t="s">
        <v>387</v>
      </c>
      <c r="K59" s="107" t="s">
        <v>388</v>
      </c>
      <c r="L59" s="107" t="s">
        <v>210</v>
      </c>
      <c r="M59" s="115" t="s">
        <v>289</v>
      </c>
      <c r="N59" s="127" t="s">
        <v>361</v>
      </c>
      <c r="O59" s="143">
        <v>1</v>
      </c>
      <c r="P59" s="148">
        <f>((T59)*(10^-6)/153.12)*113.12*(10^6)</f>
        <v>211.30951933124342</v>
      </c>
      <c r="Q59" s="213">
        <v>30.131542452569384</v>
      </c>
      <c r="R59" s="143"/>
      <c r="S59" s="160" t="s">
        <v>290</v>
      </c>
      <c r="T59" s="143">
        <v>286.02999999999997</v>
      </c>
      <c r="U59" s="107"/>
      <c r="V59" s="107"/>
      <c r="AG59" s="222"/>
      <c r="AH59" s="222"/>
      <c r="AI59" s="222"/>
      <c r="AK59" s="222"/>
      <c r="AN59" s="222"/>
    </row>
    <row r="60" spans="1:40" ht="17" thickBot="1" x14ac:dyDescent="0.25">
      <c r="A60" s="227" t="s">
        <v>367</v>
      </c>
      <c r="B60" s="214"/>
      <c r="C60" s="110" t="s">
        <v>367</v>
      </c>
      <c r="D60" s="110" t="s">
        <v>389</v>
      </c>
      <c r="E60" s="116" t="s">
        <v>191</v>
      </c>
      <c r="F60" s="111" t="s">
        <v>27</v>
      </c>
      <c r="G60" s="110" t="s">
        <v>376</v>
      </c>
      <c r="H60" s="122" t="s">
        <v>303</v>
      </c>
      <c r="I60" s="110" t="s">
        <v>390</v>
      </c>
      <c r="J60" s="111" t="s">
        <v>207</v>
      </c>
      <c r="K60" s="111" t="s">
        <v>391</v>
      </c>
      <c r="L60" s="111" t="s">
        <v>210</v>
      </c>
      <c r="M60" s="110" t="s">
        <v>217</v>
      </c>
      <c r="N60" s="161" t="s">
        <v>361</v>
      </c>
      <c r="O60" s="144">
        <v>81</v>
      </c>
      <c r="P60" s="144">
        <v>38.872269709999998</v>
      </c>
      <c r="Q60" s="144">
        <v>25.015818830000001</v>
      </c>
      <c r="R60" s="144"/>
      <c r="S60" s="144"/>
      <c r="T60" s="144"/>
      <c r="U60" s="111"/>
      <c r="V60" s="111"/>
      <c r="AG60" s="222"/>
      <c r="AH60" s="222"/>
      <c r="AI60" s="222"/>
      <c r="AK60" s="222"/>
      <c r="AN60" s="222"/>
    </row>
    <row r="61" spans="1:40" x14ac:dyDescent="0.2">
      <c r="A61" s="228">
        <v>69</v>
      </c>
      <c r="B61" s="214"/>
      <c r="C61" s="106">
        <v>69</v>
      </c>
      <c r="D61" s="106" t="s">
        <v>85</v>
      </c>
      <c r="E61" s="106" t="s">
        <v>191</v>
      </c>
      <c r="F61" s="107" t="s">
        <v>27</v>
      </c>
      <c r="G61" s="106" t="s">
        <v>276</v>
      </c>
      <c r="H61" s="121" t="s">
        <v>303</v>
      </c>
      <c r="I61" s="106" t="s">
        <v>331</v>
      </c>
      <c r="J61" s="107" t="s">
        <v>392</v>
      </c>
      <c r="K61" s="107" t="s">
        <v>388</v>
      </c>
      <c r="L61" s="107" t="s">
        <v>210</v>
      </c>
      <c r="M61" s="106" t="s">
        <v>278</v>
      </c>
      <c r="N61" s="106" t="s">
        <v>393</v>
      </c>
      <c r="O61" s="143">
        <v>9</v>
      </c>
      <c r="P61" s="143">
        <v>48.33</v>
      </c>
      <c r="Q61" s="143">
        <v>17.97</v>
      </c>
      <c r="R61" s="143"/>
      <c r="S61" s="143"/>
      <c r="T61" s="148"/>
      <c r="U61" s="107"/>
      <c r="V61" s="107"/>
      <c r="AG61" s="222"/>
      <c r="AH61" s="222"/>
      <c r="AI61" s="222"/>
      <c r="AK61" s="222"/>
      <c r="AN61" s="222"/>
    </row>
    <row r="62" spans="1:40" x14ac:dyDescent="0.2">
      <c r="A62" s="227" t="s">
        <v>367</v>
      </c>
      <c r="B62" s="214"/>
      <c r="C62" s="110" t="s">
        <v>367</v>
      </c>
      <c r="D62" s="110" t="s">
        <v>389</v>
      </c>
      <c r="E62" s="116" t="s">
        <v>191</v>
      </c>
      <c r="F62" s="111" t="s">
        <v>27</v>
      </c>
      <c r="G62" s="110" t="s">
        <v>376</v>
      </c>
      <c r="H62" s="122" t="s">
        <v>303</v>
      </c>
      <c r="I62" s="110" t="s">
        <v>394</v>
      </c>
      <c r="J62" s="111" t="s">
        <v>207</v>
      </c>
      <c r="K62" s="111" t="s">
        <v>391</v>
      </c>
      <c r="L62" s="111" t="s">
        <v>210</v>
      </c>
      <c r="M62" s="110" t="s">
        <v>217</v>
      </c>
      <c r="N62" s="116" t="s">
        <v>361</v>
      </c>
      <c r="O62" s="144">
        <v>17</v>
      </c>
      <c r="P62" s="144">
        <v>40.791855203619839</v>
      </c>
      <c r="Q62" s="144">
        <v>14.6387532</v>
      </c>
      <c r="R62" s="144"/>
      <c r="S62" s="144"/>
      <c r="T62" s="144"/>
      <c r="U62" s="111"/>
      <c r="V62" s="111"/>
      <c r="AG62" s="222"/>
      <c r="AH62" s="222"/>
      <c r="AI62" s="222"/>
      <c r="AK62" s="222"/>
      <c r="AN62" s="222"/>
    </row>
    <row r="63" spans="1:40" x14ac:dyDescent="0.2">
      <c r="A63" s="231">
        <v>98</v>
      </c>
      <c r="B63" s="224"/>
      <c r="C63" s="221">
        <v>98</v>
      </c>
      <c r="D63" s="43" t="s">
        <v>120</v>
      </c>
      <c r="E63" s="43" t="s">
        <v>210</v>
      </c>
      <c r="F63" t="s">
        <v>27</v>
      </c>
      <c r="G63" s="40" t="s">
        <v>285</v>
      </c>
      <c r="H63" s="100" t="s">
        <v>303</v>
      </c>
      <c r="I63" s="43" t="s">
        <v>287</v>
      </c>
      <c r="J63" t="s">
        <v>395</v>
      </c>
      <c r="K63" t="s">
        <v>396</v>
      </c>
      <c r="L63" t="s">
        <v>210</v>
      </c>
      <c r="M63" s="43" t="s">
        <v>217</v>
      </c>
      <c r="N63" s="40" t="s">
        <v>209</v>
      </c>
      <c r="O63" s="73">
        <v>18</v>
      </c>
      <c r="P63" s="73">
        <v>26.7</v>
      </c>
      <c r="Q63" s="73">
        <v>13.5</v>
      </c>
      <c r="R63" s="73"/>
      <c r="S63" s="73"/>
      <c r="T63" s="73"/>
      <c r="AG63" s="222"/>
      <c r="AH63" s="222"/>
      <c r="AI63" s="222"/>
      <c r="AK63" s="222"/>
      <c r="AN63" s="222"/>
    </row>
    <row r="64" spans="1:40" ht="17" thickBot="1" x14ac:dyDescent="0.25">
      <c r="A64" s="226" t="s">
        <v>367</v>
      </c>
      <c r="B64" s="214"/>
      <c r="C64" s="220" t="s">
        <v>367</v>
      </c>
      <c r="D64" s="110" t="s">
        <v>389</v>
      </c>
      <c r="E64" s="116" t="s">
        <v>191</v>
      </c>
      <c r="F64" s="111" t="s">
        <v>27</v>
      </c>
      <c r="G64" s="110" t="s">
        <v>376</v>
      </c>
      <c r="H64" s="100" t="s">
        <v>303</v>
      </c>
      <c r="I64" s="43" t="s">
        <v>397</v>
      </c>
      <c r="J64" s="111" t="s">
        <v>207</v>
      </c>
      <c r="K64" s="111" t="s">
        <v>391</v>
      </c>
      <c r="L64" s="111" t="s">
        <v>210</v>
      </c>
      <c r="M64" s="110" t="s">
        <v>217</v>
      </c>
      <c r="N64" s="116" t="s">
        <v>361</v>
      </c>
      <c r="O64" s="73">
        <v>110</v>
      </c>
      <c r="P64" s="73">
        <v>38.877622377622281</v>
      </c>
      <c r="Q64" s="73">
        <v>27.612254016952225</v>
      </c>
      <c r="R64" s="73"/>
      <c r="S64" s="73"/>
      <c r="T64" s="73"/>
      <c r="AG64" s="222"/>
      <c r="AH64" s="222"/>
      <c r="AI64" s="222"/>
      <c r="AK64" s="222"/>
      <c r="AN64" s="222"/>
    </row>
    <row r="65" spans="1:40" x14ac:dyDescent="0.2">
      <c r="A65" s="232">
        <v>39</v>
      </c>
      <c r="B65" s="214"/>
      <c r="C65" s="106">
        <v>39</v>
      </c>
      <c r="D65" s="107" t="s">
        <v>46</v>
      </c>
      <c r="E65" s="107" t="s">
        <v>199</v>
      </c>
      <c r="F65" s="107" t="s">
        <v>27</v>
      </c>
      <c r="G65" s="107" t="s">
        <v>204</v>
      </c>
      <c r="H65" s="149" t="s">
        <v>302</v>
      </c>
      <c r="I65" s="106" t="s">
        <v>336</v>
      </c>
      <c r="J65" s="107" t="s">
        <v>398</v>
      </c>
      <c r="K65" s="107" t="s">
        <v>382</v>
      </c>
      <c r="L65" s="107" t="s">
        <v>210</v>
      </c>
      <c r="M65" s="107" t="s">
        <v>201</v>
      </c>
      <c r="N65" s="162" t="s">
        <v>205</v>
      </c>
      <c r="O65" s="143">
        <v>1</v>
      </c>
      <c r="P65" s="143">
        <v>19.3</v>
      </c>
      <c r="Q65" s="213">
        <v>6.8704682033565412</v>
      </c>
      <c r="R65" s="107"/>
      <c r="S65" s="107"/>
      <c r="T65" s="143"/>
      <c r="U65" s="107"/>
      <c r="V65" s="107"/>
      <c r="AG65" s="222"/>
      <c r="AH65" s="222"/>
      <c r="AI65" s="222"/>
      <c r="AK65" s="222"/>
      <c r="AN65" s="222"/>
    </row>
    <row r="66" spans="1:40" ht="17" thickBot="1" x14ac:dyDescent="0.25">
      <c r="A66" s="233" t="s">
        <v>367</v>
      </c>
      <c r="B66" s="214"/>
      <c r="C66" s="110" t="s">
        <v>367</v>
      </c>
      <c r="D66" s="111" t="s">
        <v>399</v>
      </c>
      <c r="E66" s="111" t="s">
        <v>199</v>
      </c>
      <c r="F66" s="111" t="s">
        <v>27</v>
      </c>
      <c r="G66" s="111" t="s">
        <v>200</v>
      </c>
      <c r="H66" s="150" t="s">
        <v>302</v>
      </c>
      <c r="I66" s="110" t="s">
        <v>400</v>
      </c>
      <c r="J66" s="111" t="s">
        <v>401</v>
      </c>
      <c r="K66" s="111" t="s">
        <v>382</v>
      </c>
      <c r="L66" s="111" t="s">
        <v>210</v>
      </c>
      <c r="M66" s="110" t="s">
        <v>217</v>
      </c>
      <c r="N66" s="163" t="s">
        <v>402</v>
      </c>
      <c r="O66" s="144">
        <v>43</v>
      </c>
      <c r="P66" s="144">
        <v>26.2</v>
      </c>
      <c r="Q66" s="144">
        <f>26.2-15.9</f>
        <v>10.299999999999999</v>
      </c>
      <c r="R66" s="144"/>
      <c r="S66" s="144"/>
      <c r="T66" s="144"/>
      <c r="U66" s="111"/>
      <c r="V66" s="111"/>
      <c r="AG66" s="222"/>
      <c r="AH66" s="222"/>
      <c r="AI66" s="222"/>
      <c r="AK66" s="222"/>
      <c r="AN66" s="222"/>
    </row>
    <row r="67" spans="1:40" x14ac:dyDescent="0.2">
      <c r="A67" s="232">
        <v>39</v>
      </c>
      <c r="B67" s="214"/>
      <c r="C67" s="106">
        <v>39</v>
      </c>
      <c r="D67" s="107" t="s">
        <v>46</v>
      </c>
      <c r="E67" s="107" t="s">
        <v>199</v>
      </c>
      <c r="F67" s="107" t="s">
        <v>27</v>
      </c>
      <c r="G67" s="107" t="s">
        <v>204</v>
      </c>
      <c r="H67" s="149" t="s">
        <v>302</v>
      </c>
      <c r="I67" s="106" t="s">
        <v>337</v>
      </c>
      <c r="J67" s="107" t="s">
        <v>398</v>
      </c>
      <c r="K67" s="107" t="s">
        <v>382</v>
      </c>
      <c r="L67" s="107" t="s">
        <v>210</v>
      </c>
      <c r="M67" s="107" t="s">
        <v>201</v>
      </c>
      <c r="N67" s="162" t="s">
        <v>205</v>
      </c>
      <c r="O67" s="143">
        <v>1</v>
      </c>
      <c r="P67" s="143">
        <v>24.4</v>
      </c>
      <c r="Q67" s="213">
        <v>6.8704682033565412</v>
      </c>
      <c r="R67" s="143"/>
      <c r="S67" s="143"/>
      <c r="T67" s="143"/>
      <c r="U67" s="107"/>
      <c r="V67" s="107"/>
      <c r="AG67" s="222"/>
      <c r="AH67" s="222"/>
      <c r="AI67" s="222"/>
      <c r="AK67" s="222"/>
      <c r="AN67" s="222"/>
    </row>
    <row r="68" spans="1:40" ht="17" thickBot="1" x14ac:dyDescent="0.25">
      <c r="A68" s="233" t="s">
        <v>367</v>
      </c>
      <c r="B68" s="214"/>
      <c r="C68" s="110" t="s">
        <v>367</v>
      </c>
      <c r="D68" s="111" t="s">
        <v>399</v>
      </c>
      <c r="E68" s="111" t="s">
        <v>199</v>
      </c>
      <c r="F68" s="111" t="s">
        <v>27</v>
      </c>
      <c r="G68" s="111" t="s">
        <v>200</v>
      </c>
      <c r="H68" s="150" t="s">
        <v>302</v>
      </c>
      <c r="I68" s="110" t="s">
        <v>400</v>
      </c>
      <c r="J68" s="111" t="s">
        <v>401</v>
      </c>
      <c r="K68" s="111" t="s">
        <v>382</v>
      </c>
      <c r="L68" s="111" t="s">
        <v>210</v>
      </c>
      <c r="M68" s="110" t="s">
        <v>217</v>
      </c>
      <c r="N68" s="163" t="s">
        <v>402</v>
      </c>
      <c r="O68" s="144">
        <v>43</v>
      </c>
      <c r="P68" s="144">
        <v>26.2</v>
      </c>
      <c r="Q68" s="144">
        <f>26.2-15.9</f>
        <v>10.299999999999999</v>
      </c>
      <c r="R68" s="111"/>
      <c r="S68" s="143"/>
      <c r="T68" s="144"/>
      <c r="U68" s="111"/>
      <c r="V68" s="111"/>
      <c r="AG68" s="222"/>
      <c r="AH68" s="222"/>
      <c r="AI68" s="222"/>
      <c r="AK68" s="222"/>
      <c r="AN68" s="222"/>
    </row>
    <row r="69" spans="1:40" x14ac:dyDescent="0.2">
      <c r="A69" s="232">
        <v>39</v>
      </c>
      <c r="B69" s="214"/>
      <c r="C69" s="245">
        <v>39</v>
      </c>
      <c r="D69" s="107" t="s">
        <v>46</v>
      </c>
      <c r="E69" s="107" t="s">
        <v>199</v>
      </c>
      <c r="F69" s="107" t="s">
        <v>27</v>
      </c>
      <c r="G69" s="107" t="s">
        <v>204</v>
      </c>
      <c r="H69" s="149" t="s">
        <v>302</v>
      </c>
      <c r="I69" s="106" t="s">
        <v>225</v>
      </c>
      <c r="J69" s="107" t="s">
        <v>398</v>
      </c>
      <c r="K69" s="107" t="s">
        <v>382</v>
      </c>
      <c r="L69" s="107" t="s">
        <v>210</v>
      </c>
      <c r="M69" s="107" t="s">
        <v>201</v>
      </c>
      <c r="N69" s="162" t="s">
        <v>205</v>
      </c>
      <c r="O69" s="143">
        <v>1</v>
      </c>
      <c r="P69" s="143">
        <v>32.9</v>
      </c>
      <c r="Q69" s="213">
        <v>6.8704682033565412</v>
      </c>
      <c r="R69" s="143"/>
      <c r="S69" s="143"/>
      <c r="T69" s="143"/>
      <c r="U69" s="107"/>
      <c r="V69" s="107"/>
      <c r="AG69" s="222"/>
      <c r="AH69" s="222"/>
      <c r="AI69" s="222"/>
      <c r="AK69" s="222"/>
      <c r="AN69" s="222"/>
    </row>
    <row r="70" spans="1:40" x14ac:dyDescent="0.2">
      <c r="A70" s="233" t="s">
        <v>367</v>
      </c>
      <c r="B70" s="214"/>
      <c r="C70" s="110" t="s">
        <v>367</v>
      </c>
      <c r="D70" t="s">
        <v>403</v>
      </c>
      <c r="E70" t="s">
        <v>191</v>
      </c>
      <c r="F70" t="s">
        <v>27</v>
      </c>
      <c r="G70" t="s">
        <v>368</v>
      </c>
      <c r="H70" s="101" t="s">
        <v>302</v>
      </c>
      <c r="I70" s="40">
        <v>14</v>
      </c>
      <c r="J70" t="s">
        <v>404</v>
      </c>
      <c r="K70" t="s">
        <v>366</v>
      </c>
      <c r="L70" t="s">
        <v>210</v>
      </c>
      <c r="M70" s="40" t="s">
        <v>217</v>
      </c>
      <c r="N70" s="164" t="s">
        <v>205</v>
      </c>
      <c r="O70" s="73">
        <v>5</v>
      </c>
      <c r="P70" s="73">
        <v>79.835390946501803</v>
      </c>
      <c r="Q70" s="73">
        <v>36.381952436708197</v>
      </c>
      <c r="R70" s="73"/>
      <c r="S70" s="73"/>
      <c r="T70" s="73"/>
      <c r="AG70" s="222"/>
      <c r="AH70" s="222"/>
      <c r="AI70" s="222"/>
      <c r="AK70" s="222"/>
      <c r="AN70" s="222"/>
    </row>
    <row r="71" spans="1:40" x14ac:dyDescent="0.2">
      <c r="A71" s="233" t="s">
        <v>367</v>
      </c>
      <c r="B71" s="214"/>
      <c r="C71" s="244" t="s">
        <v>367</v>
      </c>
      <c r="D71" s="111" t="s">
        <v>399</v>
      </c>
      <c r="E71" s="111" t="s">
        <v>199</v>
      </c>
      <c r="F71" s="111" t="s">
        <v>27</v>
      </c>
      <c r="G71" s="111" t="s">
        <v>200</v>
      </c>
      <c r="H71" s="150" t="s">
        <v>302</v>
      </c>
      <c r="I71" s="110" t="s">
        <v>405</v>
      </c>
      <c r="J71" s="111" t="s">
        <v>401</v>
      </c>
      <c r="K71" s="111" t="s">
        <v>382</v>
      </c>
      <c r="L71" s="111" t="s">
        <v>210</v>
      </c>
      <c r="M71" s="110" t="s">
        <v>217</v>
      </c>
      <c r="N71" s="163" t="s">
        <v>402</v>
      </c>
      <c r="O71" s="111">
        <v>30</v>
      </c>
      <c r="P71" s="111">
        <v>37.5</v>
      </c>
      <c r="Q71" s="111">
        <f>37.5-26.4</f>
        <v>11.100000000000001</v>
      </c>
      <c r="R71" s="111"/>
      <c r="S71" s="111"/>
      <c r="T71" s="111"/>
      <c r="U71" s="111"/>
      <c r="V71" s="111"/>
      <c r="AG71" s="222"/>
      <c r="AH71" s="222"/>
      <c r="AI71" s="222"/>
      <c r="AK71" s="222"/>
      <c r="AN71" s="222"/>
    </row>
    <row r="72" spans="1:40" x14ac:dyDescent="0.2">
      <c r="AG72" s="222"/>
      <c r="AH72" s="222"/>
      <c r="AI72" s="222"/>
      <c r="AK72" s="222"/>
      <c r="AN72" s="222"/>
    </row>
    <row r="73" spans="1:40" x14ac:dyDescent="0.2">
      <c r="AG73" s="222"/>
      <c r="AH73" s="222"/>
      <c r="AI73" s="222"/>
      <c r="AK73" s="222"/>
      <c r="AN73" s="222"/>
    </row>
    <row r="74" spans="1:40" x14ac:dyDescent="0.2">
      <c r="AG74" s="222"/>
      <c r="AH74" s="222"/>
      <c r="AI74" s="222"/>
      <c r="AK74" s="222"/>
      <c r="AN74" s="222"/>
    </row>
    <row r="75" spans="1:40" x14ac:dyDescent="0.2">
      <c r="AG75" s="222"/>
      <c r="AH75" s="222"/>
      <c r="AI75" s="222"/>
      <c r="AK75" s="222"/>
      <c r="AN75" s="222"/>
    </row>
    <row r="76" spans="1:40" x14ac:dyDescent="0.2">
      <c r="N76" t="s">
        <v>406</v>
      </c>
      <c r="AG76" s="222"/>
      <c r="AH76" s="222"/>
      <c r="AI76" s="222"/>
      <c r="AK76" s="222"/>
      <c r="AN76" s="222"/>
    </row>
    <row r="77" spans="1:40" x14ac:dyDescent="0.2">
      <c r="AG77" s="222"/>
      <c r="AH77" s="222"/>
      <c r="AI77" s="222"/>
      <c r="AK77" s="222"/>
      <c r="AN77" s="222"/>
    </row>
    <row r="78" spans="1:40" x14ac:dyDescent="0.2">
      <c r="AG78" s="222"/>
      <c r="AH78" s="222"/>
      <c r="AI78" s="222"/>
      <c r="AK78" s="222"/>
      <c r="AN78" s="222"/>
    </row>
    <row r="79" spans="1:40" x14ac:dyDescent="0.2">
      <c r="AG79" s="222"/>
      <c r="AH79" s="222"/>
      <c r="AI79" s="222"/>
      <c r="AK79" s="222"/>
      <c r="AN79" s="222"/>
    </row>
    <row r="80" spans="1:40" x14ac:dyDescent="0.2">
      <c r="AG80" s="222"/>
      <c r="AH80" s="222"/>
      <c r="AI80" s="222"/>
      <c r="AK80" s="222"/>
      <c r="AN80" s="222"/>
    </row>
    <row r="81" spans="33:40" x14ac:dyDescent="0.2">
      <c r="AG81" s="222"/>
      <c r="AH81" s="222"/>
      <c r="AI81" s="222"/>
      <c r="AK81" s="222"/>
      <c r="AN81" s="222"/>
    </row>
    <row r="82" spans="33:40" x14ac:dyDescent="0.2">
      <c r="AG82" s="222"/>
      <c r="AH82" s="222"/>
      <c r="AI82" s="222"/>
      <c r="AK82" s="222"/>
      <c r="AN82" s="222"/>
    </row>
    <row r="83" spans="33:40" x14ac:dyDescent="0.2">
      <c r="AG83" s="222"/>
      <c r="AH83" s="222"/>
      <c r="AI83" s="222"/>
      <c r="AK83" s="222"/>
      <c r="AN83" s="222"/>
    </row>
    <row r="84" spans="33:40" x14ac:dyDescent="0.2">
      <c r="AG84" s="222"/>
      <c r="AH84" s="222"/>
      <c r="AI84" s="222"/>
      <c r="AK84" s="222"/>
      <c r="AN84" s="222"/>
    </row>
    <row r="85" spans="33:40" x14ac:dyDescent="0.2">
      <c r="AG85" s="222"/>
      <c r="AH85" s="222"/>
      <c r="AI85" s="222"/>
      <c r="AK85" s="222"/>
      <c r="AN85" s="222"/>
    </row>
    <row r="86" spans="33:40" x14ac:dyDescent="0.2">
      <c r="AG86" s="222"/>
      <c r="AH86" s="222"/>
      <c r="AI86" s="222"/>
      <c r="AK86" s="222"/>
      <c r="AN86" s="222"/>
    </row>
    <row r="87" spans="33:40" x14ac:dyDescent="0.2">
      <c r="AG87" s="222"/>
      <c r="AH87" s="222"/>
      <c r="AI87" s="222"/>
      <c r="AK87" s="222"/>
      <c r="AN87" s="222"/>
    </row>
    <row r="88" spans="33:40" x14ac:dyDescent="0.2">
      <c r="AG88" s="222"/>
      <c r="AH88" s="222"/>
      <c r="AI88" s="222"/>
      <c r="AK88" s="222"/>
      <c r="AN88" s="222"/>
    </row>
    <row r="89" spans="33:40" x14ac:dyDescent="0.2">
      <c r="AG89" s="222"/>
      <c r="AH89" s="222"/>
      <c r="AI89" s="222"/>
      <c r="AK89" s="222"/>
      <c r="AN89" s="222"/>
    </row>
    <row r="90" spans="33:40" x14ac:dyDescent="0.2">
      <c r="AG90" s="222"/>
      <c r="AH90" s="222"/>
      <c r="AI90" s="222"/>
      <c r="AK90" s="222"/>
      <c r="AN90" s="222"/>
    </row>
    <row r="91" spans="33:40" x14ac:dyDescent="0.2">
      <c r="AG91" s="222"/>
      <c r="AH91" s="222"/>
      <c r="AI91" s="222"/>
      <c r="AK91" s="222"/>
      <c r="AN91" s="222"/>
    </row>
    <row r="92" spans="33:40" x14ac:dyDescent="0.2">
      <c r="AG92" s="222"/>
      <c r="AH92" s="222"/>
      <c r="AI92" s="222"/>
      <c r="AK92" s="222"/>
      <c r="AN92" s="222"/>
    </row>
    <row r="93" spans="33:40" x14ac:dyDescent="0.2">
      <c r="AG93" s="222"/>
      <c r="AH93" s="222"/>
      <c r="AI93" s="222"/>
      <c r="AK93" s="222"/>
      <c r="AN93" s="222"/>
    </row>
    <row r="94" spans="33:40" x14ac:dyDescent="0.2">
      <c r="AG94" s="222"/>
      <c r="AH94" s="222"/>
      <c r="AI94" s="222"/>
      <c r="AK94" s="222"/>
      <c r="AN94" s="222"/>
    </row>
    <row r="95" spans="33:40" x14ac:dyDescent="0.2">
      <c r="AG95" s="222"/>
      <c r="AH95" s="222"/>
      <c r="AI95" s="222"/>
      <c r="AK95" s="222"/>
      <c r="AN95" s="222"/>
    </row>
    <row r="96" spans="33:40" x14ac:dyDescent="0.2">
      <c r="AG96" s="222"/>
      <c r="AH96" s="222"/>
      <c r="AI96" s="222"/>
      <c r="AK96" s="222"/>
      <c r="AN96" s="222"/>
    </row>
    <row r="97" spans="33:40" x14ac:dyDescent="0.2">
      <c r="AG97" s="222"/>
      <c r="AH97" s="222"/>
      <c r="AI97" s="222"/>
      <c r="AK97" s="222"/>
      <c r="AN97" s="222"/>
    </row>
    <row r="98" spans="33:40" x14ac:dyDescent="0.2">
      <c r="AG98" s="222"/>
      <c r="AH98" s="222"/>
      <c r="AI98" s="222"/>
      <c r="AK98" s="222"/>
      <c r="AN98" s="222"/>
    </row>
    <row r="99" spans="33:40" x14ac:dyDescent="0.2">
      <c r="AG99" s="222"/>
      <c r="AH99" s="222"/>
      <c r="AI99" s="222"/>
      <c r="AK99" s="222"/>
      <c r="AN99" s="222"/>
    </row>
    <row r="100" spans="33:40" x14ac:dyDescent="0.2">
      <c r="AG100" s="222"/>
      <c r="AH100" s="222"/>
      <c r="AI100" s="222"/>
      <c r="AK100" s="222"/>
      <c r="AN100" s="222"/>
    </row>
    <row r="101" spans="33:40" x14ac:dyDescent="0.2">
      <c r="AG101" s="222"/>
      <c r="AH101" s="222"/>
      <c r="AI101" s="222"/>
      <c r="AK101" s="222"/>
      <c r="AN101" s="222"/>
    </row>
    <row r="102" spans="33:40" x14ac:dyDescent="0.2">
      <c r="AG102" s="222"/>
      <c r="AH102" s="222"/>
      <c r="AI102" s="222"/>
      <c r="AK102" s="222"/>
      <c r="AN102" s="222"/>
    </row>
    <row r="103" spans="33:40" x14ac:dyDescent="0.2">
      <c r="AG103" s="222"/>
      <c r="AH103" s="222"/>
      <c r="AI103" s="222"/>
      <c r="AK103" s="222"/>
      <c r="AN103" s="222"/>
    </row>
    <row r="104" spans="33:40" x14ac:dyDescent="0.2">
      <c r="AG104" s="222"/>
      <c r="AH104" s="222"/>
      <c r="AI104" s="222"/>
      <c r="AK104" s="222"/>
      <c r="AN104" s="222"/>
    </row>
    <row r="105" spans="33:40" x14ac:dyDescent="0.2">
      <c r="AG105" s="222"/>
      <c r="AH105" s="222"/>
      <c r="AI105" s="222"/>
      <c r="AK105" s="222"/>
      <c r="AN105" s="222"/>
    </row>
    <row r="106" spans="33:40" x14ac:dyDescent="0.2">
      <c r="AG106" s="222"/>
      <c r="AH106" s="222"/>
      <c r="AI106" s="222"/>
      <c r="AK106" s="222"/>
      <c r="AN106" s="222"/>
    </row>
    <row r="107" spans="33:40" x14ac:dyDescent="0.2">
      <c r="AG107" s="222"/>
      <c r="AH107" s="222"/>
      <c r="AI107" s="222"/>
      <c r="AK107" s="222"/>
      <c r="AN107" s="222"/>
    </row>
    <row r="108" spans="33:40" x14ac:dyDescent="0.2">
      <c r="AG108" s="222"/>
      <c r="AH108" s="222"/>
      <c r="AI108" s="222"/>
      <c r="AK108" s="222"/>
      <c r="AN108" s="222"/>
    </row>
    <row r="109" spans="33:40" x14ac:dyDescent="0.2">
      <c r="AG109" s="222"/>
      <c r="AH109" s="222"/>
      <c r="AI109" s="222"/>
      <c r="AK109" s="222"/>
      <c r="AN109" s="222"/>
    </row>
    <row r="110" spans="33:40" x14ac:dyDescent="0.2">
      <c r="AG110" s="222"/>
      <c r="AH110" s="222"/>
      <c r="AI110" s="222"/>
      <c r="AK110" s="222"/>
      <c r="AN110" s="222"/>
    </row>
    <row r="111" spans="33:40" x14ac:dyDescent="0.2">
      <c r="AG111" s="222"/>
      <c r="AH111" s="222"/>
      <c r="AI111" s="222"/>
      <c r="AK111" s="222"/>
      <c r="AN111" s="222"/>
    </row>
    <row r="112" spans="33:40" x14ac:dyDescent="0.2">
      <c r="AG112" s="222"/>
      <c r="AH112" s="222"/>
      <c r="AI112" s="222"/>
      <c r="AK112" s="222"/>
      <c r="AN112" s="222"/>
    </row>
    <row r="113" spans="33:40" x14ac:dyDescent="0.2">
      <c r="AG113" s="222"/>
      <c r="AH113" s="222"/>
      <c r="AI113" s="222"/>
      <c r="AK113" s="222"/>
      <c r="AN113" s="222"/>
    </row>
    <row r="114" spans="33:40" x14ac:dyDescent="0.2">
      <c r="AG114" s="222"/>
      <c r="AH114" s="222"/>
      <c r="AI114" s="222"/>
      <c r="AK114" s="222"/>
      <c r="AN114" s="222"/>
    </row>
    <row r="115" spans="33:40" x14ac:dyDescent="0.2">
      <c r="AG115" s="222"/>
      <c r="AH115" s="222"/>
      <c r="AI115" s="222"/>
      <c r="AK115" s="222"/>
      <c r="AN115" s="222"/>
    </row>
    <row r="116" spans="33:40" x14ac:dyDescent="0.2">
      <c r="AG116" s="222"/>
      <c r="AH116" s="222"/>
      <c r="AI116" s="222"/>
      <c r="AK116" s="222"/>
      <c r="AN116" s="222"/>
    </row>
    <row r="117" spans="33:40" x14ac:dyDescent="0.2">
      <c r="AG117" s="222"/>
      <c r="AH117" s="222"/>
      <c r="AI117" s="222"/>
      <c r="AK117" s="222"/>
      <c r="AN117" s="222"/>
    </row>
    <row r="118" spans="33:40" x14ac:dyDescent="0.2">
      <c r="AG118" s="222"/>
      <c r="AH118" s="222"/>
      <c r="AI118" s="222"/>
      <c r="AK118" s="222"/>
      <c r="AN118" s="222"/>
    </row>
    <row r="119" spans="33:40" x14ac:dyDescent="0.2">
      <c r="AG119" s="222"/>
      <c r="AH119" s="222"/>
      <c r="AI119" s="222"/>
      <c r="AK119" s="222"/>
      <c r="AN119" s="222"/>
    </row>
    <row r="120" spans="33:40" x14ac:dyDescent="0.2">
      <c r="AG120" s="222"/>
      <c r="AH120" s="222"/>
      <c r="AI120" s="222"/>
      <c r="AK120" s="222"/>
      <c r="AN120" s="222"/>
    </row>
    <row r="121" spans="33:40" x14ac:dyDescent="0.2">
      <c r="AG121" s="222"/>
      <c r="AH121" s="222"/>
      <c r="AI121" s="222"/>
      <c r="AK121" s="222"/>
      <c r="AN121" s="222"/>
    </row>
    <row r="122" spans="33:40" x14ac:dyDescent="0.2">
      <c r="AG122" s="222"/>
      <c r="AH122" s="222"/>
      <c r="AI122" s="222"/>
      <c r="AK122" s="222"/>
      <c r="AN122" s="222"/>
    </row>
    <row r="123" spans="33:40" x14ac:dyDescent="0.2">
      <c r="AG123" s="222"/>
      <c r="AH123" s="222"/>
      <c r="AI123" s="222"/>
      <c r="AK123" s="222"/>
      <c r="AN123" s="222"/>
    </row>
    <row r="124" spans="33:40" x14ac:dyDescent="0.2">
      <c r="AG124" s="222"/>
      <c r="AH124" s="222"/>
      <c r="AI124" s="222"/>
      <c r="AK124" s="222"/>
      <c r="AN124" s="222"/>
    </row>
    <row r="125" spans="33:40" x14ac:dyDescent="0.2">
      <c r="AG125" s="222"/>
      <c r="AH125" s="222"/>
      <c r="AI125" s="222"/>
      <c r="AK125" s="222"/>
      <c r="AN125" s="222"/>
    </row>
    <row r="126" spans="33:40" x14ac:dyDescent="0.2">
      <c r="AG126" s="222"/>
      <c r="AH126" s="222"/>
      <c r="AI126" s="222"/>
      <c r="AK126" s="222"/>
      <c r="AN126" s="222"/>
    </row>
    <row r="127" spans="33:40" x14ac:dyDescent="0.2">
      <c r="AG127" s="222"/>
      <c r="AH127" s="222"/>
      <c r="AI127" s="222"/>
      <c r="AK127" s="222"/>
      <c r="AN127" s="222"/>
    </row>
    <row r="128" spans="33:40" x14ac:dyDescent="0.2">
      <c r="AG128" s="222"/>
      <c r="AH128" s="222"/>
      <c r="AI128" s="222"/>
      <c r="AK128" s="222"/>
      <c r="AN128" s="222"/>
    </row>
    <row r="129" spans="33:40" x14ac:dyDescent="0.2">
      <c r="AG129" s="222"/>
      <c r="AH129" s="222"/>
      <c r="AI129" s="222"/>
      <c r="AK129" s="222"/>
      <c r="AN129" s="222"/>
    </row>
    <row r="130" spans="33:40" x14ac:dyDescent="0.2">
      <c r="AG130" s="222"/>
      <c r="AH130" s="222"/>
      <c r="AI130" s="222"/>
      <c r="AK130" s="222"/>
      <c r="AN130" s="222"/>
    </row>
    <row r="131" spans="33:40" x14ac:dyDescent="0.2">
      <c r="AG131" s="222"/>
      <c r="AH131" s="222"/>
      <c r="AI131" s="222"/>
      <c r="AK131" s="222"/>
      <c r="AN131" s="222"/>
    </row>
    <row r="132" spans="33:40" x14ac:dyDescent="0.2">
      <c r="AG132" s="222"/>
      <c r="AH132" s="222"/>
      <c r="AI132" s="222"/>
      <c r="AK132" s="222"/>
      <c r="AN132" s="222"/>
    </row>
    <row r="133" spans="33:40" x14ac:dyDescent="0.2">
      <c r="AG133" s="222"/>
      <c r="AH133" s="222"/>
      <c r="AI133" s="222"/>
      <c r="AK133" s="222"/>
      <c r="AN133" s="222"/>
    </row>
    <row r="134" spans="33:40" x14ac:dyDescent="0.2">
      <c r="AG134" s="222"/>
      <c r="AH134" s="222"/>
      <c r="AI134" s="222"/>
      <c r="AK134" s="222"/>
      <c r="AN134" s="222"/>
    </row>
    <row r="135" spans="33:40" x14ac:dyDescent="0.2">
      <c r="AG135" s="222"/>
      <c r="AH135" s="222"/>
      <c r="AI135" s="222"/>
      <c r="AK135" s="222"/>
      <c r="AN135" s="222"/>
    </row>
    <row r="136" spans="33:40" x14ac:dyDescent="0.2">
      <c r="AG136" s="222"/>
      <c r="AH136" s="222"/>
      <c r="AI136" s="222"/>
      <c r="AK136" s="222"/>
      <c r="AN136" s="222"/>
    </row>
    <row r="137" spans="33:40" x14ac:dyDescent="0.2">
      <c r="AG137" s="222"/>
      <c r="AH137" s="222"/>
      <c r="AI137" s="222"/>
      <c r="AK137" s="222"/>
      <c r="AN137" s="222"/>
    </row>
    <row r="138" spans="33:40" x14ac:dyDescent="0.2">
      <c r="AG138" s="222"/>
      <c r="AH138" s="222"/>
      <c r="AI138" s="222"/>
      <c r="AK138" s="222"/>
      <c r="AN138" s="222"/>
    </row>
    <row r="139" spans="33:40" x14ac:dyDescent="0.2">
      <c r="AG139" s="222"/>
      <c r="AH139" s="222"/>
      <c r="AI139" s="222"/>
      <c r="AK139" s="222"/>
      <c r="AN139" s="222"/>
    </row>
    <row r="140" spans="33:40" x14ac:dyDescent="0.2">
      <c r="AG140" s="222"/>
      <c r="AH140" s="222"/>
      <c r="AI140" s="222"/>
      <c r="AK140" s="222"/>
      <c r="AN140" s="222"/>
    </row>
    <row r="141" spans="33:40" x14ac:dyDescent="0.2">
      <c r="AG141" s="222"/>
      <c r="AH141" s="222"/>
      <c r="AI141" s="222"/>
      <c r="AK141" s="222"/>
      <c r="AN141" s="222"/>
    </row>
    <row r="142" spans="33:40" x14ac:dyDescent="0.2">
      <c r="AG142" s="222"/>
      <c r="AH142" s="222"/>
      <c r="AI142" s="222"/>
      <c r="AK142" s="222"/>
      <c r="AN142" s="222"/>
    </row>
    <row r="143" spans="33:40" x14ac:dyDescent="0.2">
      <c r="AG143" s="222"/>
      <c r="AH143" s="222"/>
      <c r="AI143" s="222"/>
      <c r="AK143" s="222"/>
      <c r="AN143" s="222"/>
    </row>
    <row r="144" spans="33:40" x14ac:dyDescent="0.2">
      <c r="AG144" s="222"/>
      <c r="AH144" s="222"/>
      <c r="AI144" s="222"/>
      <c r="AK144" s="222"/>
      <c r="AN144" s="222"/>
    </row>
    <row r="145" spans="33:40" x14ac:dyDescent="0.2">
      <c r="AG145" s="222"/>
      <c r="AH145" s="222"/>
      <c r="AI145" s="222"/>
      <c r="AK145" s="222"/>
      <c r="AN145" s="222"/>
    </row>
    <row r="146" spans="33:40" x14ac:dyDescent="0.2">
      <c r="AG146" s="222"/>
      <c r="AH146" s="222"/>
      <c r="AI146" s="222"/>
      <c r="AK146" s="222"/>
      <c r="AN146" s="222"/>
    </row>
    <row r="147" spans="33:40" x14ac:dyDescent="0.2">
      <c r="AG147" s="222"/>
      <c r="AH147" s="222"/>
      <c r="AI147" s="222"/>
      <c r="AK147" s="222"/>
      <c r="AN147" s="222"/>
    </row>
    <row r="148" spans="33:40" x14ac:dyDescent="0.2">
      <c r="AG148" s="222"/>
      <c r="AH148" s="222"/>
      <c r="AI148" s="222"/>
      <c r="AK148" s="222"/>
      <c r="AN148" s="222"/>
    </row>
    <row r="149" spans="33:40" x14ac:dyDescent="0.2">
      <c r="AG149" s="222"/>
      <c r="AH149" s="222"/>
      <c r="AI149" s="222"/>
      <c r="AK149" s="222"/>
      <c r="AN149" s="222"/>
    </row>
    <row r="150" spans="33:40" x14ac:dyDescent="0.2">
      <c r="AG150" s="222"/>
      <c r="AH150" s="222"/>
      <c r="AI150" s="222"/>
      <c r="AK150" s="222"/>
      <c r="AN150" s="222"/>
    </row>
    <row r="151" spans="33:40" x14ac:dyDescent="0.2">
      <c r="AG151" s="222"/>
      <c r="AH151" s="222"/>
      <c r="AI151" s="222"/>
      <c r="AK151" s="222"/>
      <c r="AN151" s="222"/>
    </row>
    <row r="152" spans="33:40" x14ac:dyDescent="0.2">
      <c r="AG152" s="222"/>
      <c r="AH152" s="222"/>
      <c r="AI152" s="222"/>
      <c r="AK152" s="222"/>
      <c r="AN152" s="222"/>
    </row>
    <row r="153" spans="33:40" x14ac:dyDescent="0.2">
      <c r="AG153" s="222"/>
      <c r="AH153" s="222"/>
      <c r="AI153" s="222"/>
      <c r="AK153" s="222"/>
      <c r="AN153" s="222"/>
    </row>
    <row r="154" spans="33:40" x14ac:dyDescent="0.2">
      <c r="AG154" s="222"/>
      <c r="AH154" s="222"/>
      <c r="AI154" s="222"/>
      <c r="AK154" s="222"/>
      <c r="AN154" s="222"/>
    </row>
    <row r="155" spans="33:40" x14ac:dyDescent="0.2">
      <c r="AG155" s="222"/>
      <c r="AH155" s="222"/>
      <c r="AI155" s="222"/>
      <c r="AK155" s="222"/>
      <c r="AN155" s="222"/>
    </row>
    <row r="156" spans="33:40" x14ac:dyDescent="0.2">
      <c r="AG156" s="222"/>
      <c r="AH156" s="222"/>
      <c r="AI156" s="222"/>
      <c r="AK156" s="222"/>
      <c r="AN156" s="222"/>
    </row>
    <row r="157" spans="33:40" x14ac:dyDescent="0.2">
      <c r="AG157" s="222"/>
      <c r="AH157" s="222"/>
      <c r="AI157" s="222"/>
      <c r="AK157" s="222"/>
      <c r="AN157" s="222"/>
    </row>
    <row r="158" spans="33:40" x14ac:dyDescent="0.2">
      <c r="AG158" s="222"/>
      <c r="AH158" s="222"/>
      <c r="AI158" s="222"/>
      <c r="AK158" s="222"/>
      <c r="AN158" s="222"/>
    </row>
    <row r="159" spans="33:40" x14ac:dyDescent="0.2">
      <c r="AG159" s="222"/>
      <c r="AH159" s="222"/>
      <c r="AI159" s="222"/>
      <c r="AK159" s="222"/>
      <c r="AN159" s="222"/>
    </row>
    <row r="160" spans="33:40" x14ac:dyDescent="0.2">
      <c r="AG160" s="222"/>
      <c r="AH160" s="222"/>
      <c r="AI160" s="222"/>
      <c r="AK160" s="222"/>
      <c r="AN160" s="222"/>
    </row>
    <row r="161" spans="33:40" x14ac:dyDescent="0.2">
      <c r="AG161" s="222"/>
      <c r="AH161" s="222"/>
      <c r="AI161" s="222"/>
      <c r="AK161" s="222"/>
      <c r="AN161" s="222"/>
    </row>
    <row r="162" spans="33:40" x14ac:dyDescent="0.2">
      <c r="AG162" s="222"/>
      <c r="AH162" s="222"/>
      <c r="AI162" s="222"/>
      <c r="AK162" s="222"/>
      <c r="AN162" s="222"/>
    </row>
    <row r="163" spans="33:40" x14ac:dyDescent="0.2">
      <c r="AG163" s="222"/>
      <c r="AH163" s="222"/>
      <c r="AI163" s="222"/>
      <c r="AK163" s="222"/>
      <c r="AN163" s="222"/>
    </row>
    <row r="164" spans="33:40" x14ac:dyDescent="0.2">
      <c r="AG164" s="222"/>
      <c r="AH164" s="222"/>
      <c r="AI164" s="222"/>
      <c r="AK164" s="222"/>
      <c r="AN164" s="222"/>
    </row>
    <row r="165" spans="33:40" x14ac:dyDescent="0.2">
      <c r="AG165" s="222"/>
      <c r="AH165" s="222"/>
      <c r="AI165" s="222"/>
      <c r="AK165" s="222"/>
      <c r="AN165" s="222"/>
    </row>
    <row r="166" spans="33:40" x14ac:dyDescent="0.2">
      <c r="AG166" s="222"/>
      <c r="AH166" s="222"/>
      <c r="AI166" s="222"/>
      <c r="AK166" s="222"/>
      <c r="AN166" s="222"/>
    </row>
    <row r="167" spans="33:40" x14ac:dyDescent="0.2">
      <c r="AG167" s="222"/>
      <c r="AH167" s="222"/>
      <c r="AI167" s="222"/>
      <c r="AK167" s="222"/>
      <c r="AN167" s="222"/>
    </row>
    <row r="168" spans="33:40" x14ac:dyDescent="0.2">
      <c r="AG168" s="222"/>
      <c r="AH168" s="222"/>
      <c r="AI168" s="222"/>
      <c r="AK168" s="222"/>
      <c r="AN168" s="222"/>
    </row>
    <row r="169" spans="33:40" x14ac:dyDescent="0.2">
      <c r="AG169" s="222"/>
      <c r="AH169" s="222"/>
      <c r="AI169" s="222"/>
      <c r="AK169" s="222"/>
      <c r="AN169" s="222"/>
    </row>
    <row r="170" spans="33:40" x14ac:dyDescent="0.2">
      <c r="AG170" s="222"/>
      <c r="AH170" s="222"/>
      <c r="AI170" s="222"/>
      <c r="AK170" s="222"/>
      <c r="AN170" s="222"/>
    </row>
    <row r="171" spans="33:40" x14ac:dyDescent="0.2">
      <c r="AG171" s="222"/>
      <c r="AH171" s="222"/>
      <c r="AI171" s="222"/>
      <c r="AK171" s="222"/>
      <c r="AN171" s="222"/>
    </row>
    <row r="172" spans="33:40" x14ac:dyDescent="0.2">
      <c r="AG172" s="222"/>
      <c r="AH172" s="222"/>
      <c r="AI172" s="222"/>
      <c r="AK172" s="222"/>
      <c r="AN172" s="222"/>
    </row>
    <row r="173" spans="33:40" x14ac:dyDescent="0.2">
      <c r="AG173" s="222"/>
      <c r="AH173" s="222"/>
      <c r="AI173" s="222"/>
      <c r="AK173" s="222"/>
      <c r="AN173" s="222"/>
    </row>
    <row r="174" spans="33:40" x14ac:dyDescent="0.2">
      <c r="AG174" s="222"/>
      <c r="AH174" s="222"/>
      <c r="AI174" s="222"/>
      <c r="AK174" s="222"/>
      <c r="AN174" s="222"/>
    </row>
    <row r="175" spans="33:40" x14ac:dyDescent="0.2">
      <c r="AG175" s="222"/>
      <c r="AH175" s="222"/>
      <c r="AI175" s="222"/>
      <c r="AK175" s="222"/>
      <c r="AN175" s="222"/>
    </row>
    <row r="176" spans="33:40" x14ac:dyDescent="0.2">
      <c r="AG176" s="222"/>
      <c r="AH176" s="222"/>
      <c r="AI176" s="222"/>
      <c r="AK176" s="222"/>
      <c r="AN176" s="222"/>
    </row>
    <row r="177" spans="33:40" x14ac:dyDescent="0.2">
      <c r="AG177" s="222"/>
      <c r="AH177" s="222"/>
      <c r="AI177" s="222"/>
      <c r="AK177" s="222"/>
      <c r="AN177" s="222"/>
    </row>
    <row r="178" spans="33:40" x14ac:dyDescent="0.2">
      <c r="AG178" s="222"/>
      <c r="AH178" s="222"/>
      <c r="AI178" s="222"/>
      <c r="AK178" s="222"/>
      <c r="AN178" s="222"/>
    </row>
    <row r="179" spans="33:40" x14ac:dyDescent="0.2">
      <c r="AG179" s="222"/>
      <c r="AH179" s="222"/>
      <c r="AI179" s="222"/>
      <c r="AK179" s="222"/>
      <c r="AN179" s="222"/>
    </row>
    <row r="180" spans="33:40" x14ac:dyDescent="0.2">
      <c r="AG180" s="222"/>
      <c r="AH180" s="222"/>
      <c r="AI180" s="222"/>
      <c r="AK180" s="222"/>
      <c r="AN180" s="222"/>
    </row>
    <row r="181" spans="33:40" x14ac:dyDescent="0.2">
      <c r="AG181" s="222"/>
      <c r="AH181" s="222"/>
      <c r="AI181" s="222"/>
      <c r="AK181" s="222"/>
      <c r="AN181" s="222"/>
    </row>
    <row r="182" spans="33:40" x14ac:dyDescent="0.2">
      <c r="AG182" s="222"/>
      <c r="AH182" s="222"/>
      <c r="AI182" s="222"/>
      <c r="AK182" s="222"/>
      <c r="AN182" s="222"/>
    </row>
    <row r="183" spans="33:40" x14ac:dyDescent="0.2">
      <c r="AG183" s="222"/>
      <c r="AH183" s="222"/>
      <c r="AI183" s="222"/>
      <c r="AK183" s="222"/>
      <c r="AN183" s="222"/>
    </row>
    <row r="184" spans="33:40" x14ac:dyDescent="0.2">
      <c r="AG184" s="222"/>
      <c r="AH184" s="222"/>
      <c r="AI184" s="222"/>
      <c r="AK184" s="222"/>
      <c r="AN184" s="222"/>
    </row>
    <row r="185" spans="33:40" x14ac:dyDescent="0.2">
      <c r="AG185" s="222"/>
      <c r="AH185" s="222"/>
      <c r="AI185" s="222"/>
      <c r="AK185" s="222"/>
      <c r="AN185" s="222"/>
    </row>
    <row r="186" spans="33:40" x14ac:dyDescent="0.2">
      <c r="AG186" s="222"/>
      <c r="AH186" s="222"/>
      <c r="AI186" s="222"/>
      <c r="AK186" s="222"/>
      <c r="AN186" s="222"/>
    </row>
    <row r="187" spans="33:40" x14ac:dyDescent="0.2">
      <c r="AG187" s="222"/>
      <c r="AH187" s="222"/>
      <c r="AI187" s="222"/>
      <c r="AK187" s="222"/>
      <c r="AN187" s="222"/>
    </row>
    <row r="188" spans="33:40" x14ac:dyDescent="0.2">
      <c r="AG188" s="222"/>
      <c r="AH188" s="222"/>
      <c r="AI188" s="222"/>
      <c r="AK188" s="222"/>
      <c r="AN188" s="222"/>
    </row>
    <row r="189" spans="33:40" x14ac:dyDescent="0.2">
      <c r="AG189" s="222"/>
      <c r="AH189" s="222"/>
      <c r="AI189" s="222"/>
      <c r="AK189" s="222"/>
      <c r="AN189" s="222"/>
    </row>
  </sheetData>
  <autoFilter ref="W3:AB36" xr:uid="{0813096D-0B47-C343-AD9B-5D7EDFE182C4}"/>
  <mergeCells count="4">
    <mergeCell ref="AQ1:AZ1"/>
    <mergeCell ref="AQ2:AT2"/>
    <mergeCell ref="AU2:AV2"/>
    <mergeCell ref="AW2:AY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BE1D3-95A3-49DB-B80D-5B2643B2C7FB}">
  <dimension ref="A1:U45"/>
  <sheetViews>
    <sheetView zoomScale="75" workbookViewId="0">
      <selection activeCell="K5" sqref="K5"/>
    </sheetView>
  </sheetViews>
  <sheetFormatPr baseColWidth="10" defaultColWidth="8.83203125" defaultRowHeight="16" x14ac:dyDescent="0.2"/>
  <sheetData>
    <row r="1" spans="1:21" ht="19" customHeight="1" x14ac:dyDescent="0.2">
      <c r="A1" s="324" t="s">
        <v>166</v>
      </c>
      <c r="B1" s="323" t="s">
        <v>1</v>
      </c>
      <c r="C1" s="325" t="s">
        <v>167</v>
      </c>
      <c r="D1" s="50" t="s">
        <v>291</v>
      </c>
      <c r="E1" s="50"/>
      <c r="F1" s="323" t="s">
        <v>169</v>
      </c>
      <c r="G1" s="334" t="s">
        <v>292</v>
      </c>
      <c r="H1" s="327" t="s">
        <v>172</v>
      </c>
      <c r="I1" s="323" t="s">
        <v>173</v>
      </c>
      <c r="J1" s="326" t="s">
        <v>174</v>
      </c>
      <c r="K1" s="323" t="s">
        <v>175</v>
      </c>
      <c r="L1" s="323" t="s">
        <v>176</v>
      </c>
      <c r="M1" s="323" t="s">
        <v>177</v>
      </c>
      <c r="N1" s="323" t="s">
        <v>178</v>
      </c>
      <c r="O1" s="323" t="s">
        <v>179</v>
      </c>
      <c r="P1" s="323" t="s">
        <v>180</v>
      </c>
      <c r="Q1" s="323" t="s">
        <v>181</v>
      </c>
      <c r="R1" s="323" t="s">
        <v>182</v>
      </c>
      <c r="S1" s="323" t="s">
        <v>183</v>
      </c>
      <c r="T1" s="323" t="s">
        <v>184</v>
      </c>
      <c r="U1" s="323" t="s">
        <v>185</v>
      </c>
    </row>
    <row r="2" spans="1:21" ht="16" customHeight="1" x14ac:dyDescent="0.2">
      <c r="A2" s="324"/>
      <c r="B2" s="323"/>
      <c r="C2" s="325"/>
      <c r="D2" s="47" t="s">
        <v>293</v>
      </c>
      <c r="E2" s="47" t="s">
        <v>294</v>
      </c>
      <c r="F2" s="323"/>
      <c r="G2" s="335"/>
      <c r="H2" s="328"/>
      <c r="I2" s="323"/>
      <c r="J2" s="326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</row>
    <row r="3" spans="1:21" x14ac:dyDescent="0.2">
      <c r="A3" s="40">
        <v>86</v>
      </c>
      <c r="B3" s="40" t="s">
        <v>110</v>
      </c>
      <c r="C3" s="40" t="s">
        <v>210</v>
      </c>
      <c r="D3" t="s">
        <v>420</v>
      </c>
      <c r="E3" s="40" t="s">
        <v>280</v>
      </c>
      <c r="F3" s="40" t="s">
        <v>193</v>
      </c>
      <c r="G3" t="s">
        <v>303</v>
      </c>
      <c r="H3" s="40" t="s">
        <v>282</v>
      </c>
      <c r="I3" s="40" t="s">
        <v>238</v>
      </c>
      <c r="J3" s="40" t="s">
        <v>272</v>
      </c>
      <c r="K3" s="68">
        <v>7</v>
      </c>
      <c r="L3" s="68">
        <v>33.51</v>
      </c>
      <c r="M3" s="68">
        <v>4.2800000000000011</v>
      </c>
      <c r="N3" s="68"/>
      <c r="O3" s="68"/>
      <c r="P3" s="68"/>
      <c r="Q3" s="48"/>
      <c r="R3" s="48"/>
      <c r="S3" s="48"/>
      <c r="T3" s="48"/>
      <c r="U3" s="48"/>
    </row>
    <row r="4" spans="1:21" x14ac:dyDescent="0.2">
      <c r="A4" s="40">
        <v>86</v>
      </c>
      <c r="B4" s="40" t="s">
        <v>110</v>
      </c>
      <c r="C4" s="40" t="s">
        <v>210</v>
      </c>
      <c r="D4" t="s">
        <v>420</v>
      </c>
      <c r="E4" s="40" t="s">
        <v>283</v>
      </c>
      <c r="F4" s="40" t="s">
        <v>193</v>
      </c>
      <c r="G4" t="s">
        <v>303</v>
      </c>
      <c r="H4" s="40" t="s">
        <v>282</v>
      </c>
      <c r="I4" s="40" t="s">
        <v>238</v>
      </c>
      <c r="J4" s="40" t="s">
        <v>272</v>
      </c>
      <c r="K4" s="68">
        <v>5</v>
      </c>
      <c r="L4" s="68">
        <v>24.2</v>
      </c>
      <c r="M4" s="68">
        <v>2.8300000000000018</v>
      </c>
      <c r="N4" s="68"/>
      <c r="O4" s="68"/>
      <c r="P4" s="68"/>
      <c r="Q4" s="48"/>
      <c r="R4" s="48"/>
      <c r="S4" s="48"/>
      <c r="T4" s="48"/>
      <c r="U4" s="48"/>
    </row>
    <row r="5" spans="1:21" x14ac:dyDescent="0.2">
      <c r="A5" s="40">
        <v>86</v>
      </c>
      <c r="B5" s="40" t="s">
        <v>110</v>
      </c>
      <c r="C5" s="40" t="s">
        <v>210</v>
      </c>
      <c r="D5" t="s">
        <v>420</v>
      </c>
      <c r="E5" s="40" t="s">
        <v>284</v>
      </c>
      <c r="F5" s="40" t="s">
        <v>193</v>
      </c>
      <c r="G5" t="s">
        <v>303</v>
      </c>
      <c r="H5" s="40" t="s">
        <v>282</v>
      </c>
      <c r="I5" s="40" t="s">
        <v>238</v>
      </c>
      <c r="J5" s="40" t="s">
        <v>272</v>
      </c>
      <c r="K5" s="68">
        <v>3</v>
      </c>
      <c r="L5" s="68">
        <v>23.28</v>
      </c>
      <c r="M5" s="68">
        <v>2.0599999999999987</v>
      </c>
      <c r="N5" s="68"/>
      <c r="O5" s="68"/>
      <c r="P5" s="68"/>
      <c r="Q5" s="48"/>
      <c r="R5" s="48"/>
      <c r="S5" s="48"/>
      <c r="T5" s="48"/>
      <c r="U5" s="48"/>
    </row>
    <row r="6" spans="1:21" x14ac:dyDescent="0.2">
      <c r="A6" s="40">
        <v>86</v>
      </c>
      <c r="B6" s="40" t="s">
        <v>110</v>
      </c>
      <c r="C6" s="40" t="s">
        <v>210</v>
      </c>
      <c r="D6" t="s">
        <v>420</v>
      </c>
      <c r="E6" s="40" t="s">
        <v>280</v>
      </c>
      <c r="F6" s="40" t="s">
        <v>193</v>
      </c>
      <c r="G6" t="s">
        <v>303</v>
      </c>
      <c r="H6" s="40" t="s">
        <v>247</v>
      </c>
      <c r="I6" s="40" t="s">
        <v>238</v>
      </c>
      <c r="J6" s="40" t="s">
        <v>272</v>
      </c>
      <c r="K6" s="68">
        <v>8</v>
      </c>
      <c r="L6" s="68">
        <v>16.38</v>
      </c>
      <c r="M6" s="68">
        <v>4.8000000000000007</v>
      </c>
      <c r="N6" s="68"/>
      <c r="O6" s="68"/>
      <c r="P6" s="68"/>
      <c r="Q6" s="48"/>
      <c r="R6" s="48"/>
      <c r="S6" s="48"/>
      <c r="T6" s="48"/>
      <c r="U6" s="48"/>
    </row>
    <row r="7" spans="1:21" x14ac:dyDescent="0.2">
      <c r="A7" s="40">
        <v>86</v>
      </c>
      <c r="B7" s="40" t="s">
        <v>110</v>
      </c>
      <c r="C7" s="40" t="s">
        <v>210</v>
      </c>
      <c r="D7" t="s">
        <v>420</v>
      </c>
      <c r="E7" s="40" t="s">
        <v>283</v>
      </c>
      <c r="F7" s="40" t="s">
        <v>193</v>
      </c>
      <c r="G7" t="s">
        <v>303</v>
      </c>
      <c r="H7" s="40" t="s">
        <v>247</v>
      </c>
      <c r="I7" s="40" t="s">
        <v>238</v>
      </c>
      <c r="J7" s="40" t="s">
        <v>272</v>
      </c>
      <c r="K7" s="68">
        <v>15</v>
      </c>
      <c r="L7" s="68">
        <v>11.44</v>
      </c>
      <c r="M7" s="68">
        <v>1.9700000000000006</v>
      </c>
      <c r="N7" s="68"/>
      <c r="O7" s="68"/>
      <c r="P7" s="68"/>
      <c r="Q7" s="48"/>
      <c r="R7" s="48"/>
      <c r="S7" s="48"/>
      <c r="T7" s="48"/>
      <c r="U7" s="48"/>
    </row>
    <row r="8" spans="1:21" x14ac:dyDescent="0.2">
      <c r="A8" s="40">
        <v>86</v>
      </c>
      <c r="B8" s="40" t="s">
        <v>110</v>
      </c>
      <c r="C8" s="40" t="s">
        <v>210</v>
      </c>
      <c r="D8" t="s">
        <v>420</v>
      </c>
      <c r="E8" s="40" t="s">
        <v>284</v>
      </c>
      <c r="F8" s="40" t="s">
        <v>193</v>
      </c>
      <c r="G8" t="s">
        <v>303</v>
      </c>
      <c r="H8" s="40" t="s">
        <v>247</v>
      </c>
      <c r="I8" s="40" t="s">
        <v>238</v>
      </c>
      <c r="J8" s="40" t="s">
        <v>272</v>
      </c>
      <c r="K8" s="68">
        <v>12</v>
      </c>
      <c r="L8" s="68">
        <v>10.78</v>
      </c>
      <c r="M8" s="68">
        <v>2.66</v>
      </c>
      <c r="N8" s="68"/>
      <c r="O8" s="68"/>
      <c r="P8" s="68"/>
      <c r="Q8" s="48"/>
      <c r="R8" s="48"/>
      <c r="S8" s="48"/>
      <c r="T8" s="48"/>
      <c r="U8" s="48"/>
    </row>
    <row r="9" spans="1:21" x14ac:dyDescent="0.2">
      <c r="A9" s="43">
        <v>86</v>
      </c>
      <c r="B9" s="43" t="s">
        <v>110</v>
      </c>
      <c r="C9" s="43" t="s">
        <v>210</v>
      </c>
      <c r="D9" t="s">
        <v>420</v>
      </c>
      <c r="E9" s="43" t="s">
        <v>280</v>
      </c>
      <c r="F9" s="43" t="s">
        <v>193</v>
      </c>
      <c r="G9" t="s">
        <v>303</v>
      </c>
      <c r="H9" s="43" t="s">
        <v>251</v>
      </c>
      <c r="I9" s="43" t="s">
        <v>238</v>
      </c>
      <c r="J9" s="43" t="s">
        <v>272</v>
      </c>
      <c r="K9" s="69">
        <v>4</v>
      </c>
      <c r="L9" s="68">
        <v>16.47</v>
      </c>
      <c r="M9" s="69">
        <v>3.85</v>
      </c>
      <c r="N9" s="69"/>
      <c r="O9" s="69"/>
      <c r="P9" s="69"/>
      <c r="Q9" s="48"/>
      <c r="R9" s="48"/>
      <c r="S9" s="48"/>
      <c r="T9" s="48"/>
      <c r="U9" s="48"/>
    </row>
    <row r="10" spans="1:21" x14ac:dyDescent="0.2">
      <c r="A10" s="43">
        <v>86</v>
      </c>
      <c r="B10" s="43" t="s">
        <v>110</v>
      </c>
      <c r="C10" s="43" t="s">
        <v>210</v>
      </c>
      <c r="D10" t="s">
        <v>420</v>
      </c>
      <c r="E10" s="43" t="s">
        <v>283</v>
      </c>
      <c r="F10" s="43" t="s">
        <v>193</v>
      </c>
      <c r="G10" t="s">
        <v>303</v>
      </c>
      <c r="H10" s="43" t="s">
        <v>251</v>
      </c>
      <c r="I10" s="43" t="s">
        <v>238</v>
      </c>
      <c r="J10" s="43" t="s">
        <v>272</v>
      </c>
      <c r="K10" s="69">
        <v>7</v>
      </c>
      <c r="L10" s="68">
        <v>9.98</v>
      </c>
      <c r="M10" s="69">
        <v>1.2</v>
      </c>
      <c r="N10" s="69"/>
      <c r="O10" s="69"/>
      <c r="P10" s="69"/>
      <c r="Q10" s="48"/>
      <c r="R10" s="48"/>
      <c r="S10" s="48"/>
      <c r="T10" s="48"/>
      <c r="U10" s="48"/>
    </row>
    <row r="11" spans="1:21" x14ac:dyDescent="0.2">
      <c r="A11" s="43">
        <v>86</v>
      </c>
      <c r="B11" s="43" t="s">
        <v>110</v>
      </c>
      <c r="C11" s="43" t="s">
        <v>210</v>
      </c>
      <c r="D11" t="s">
        <v>420</v>
      </c>
      <c r="E11" s="43" t="s">
        <v>284</v>
      </c>
      <c r="F11" s="43" t="s">
        <v>193</v>
      </c>
      <c r="G11" t="s">
        <v>303</v>
      </c>
      <c r="H11" s="43" t="s">
        <v>251</v>
      </c>
      <c r="I11" s="43" t="s">
        <v>238</v>
      </c>
      <c r="J11" s="43" t="s">
        <v>272</v>
      </c>
      <c r="K11" s="69">
        <v>7</v>
      </c>
      <c r="L11" s="68">
        <v>10.78</v>
      </c>
      <c r="M11" s="68">
        <v>1.3699999999999992</v>
      </c>
      <c r="N11" s="69"/>
      <c r="O11" s="69"/>
      <c r="P11" s="69"/>
      <c r="Q11" s="48"/>
      <c r="R11" s="48"/>
      <c r="S11" s="48"/>
      <c r="T11" s="48"/>
      <c r="U11" s="48"/>
    </row>
    <row r="12" spans="1:21" x14ac:dyDescent="0.2">
      <c r="A12" s="40">
        <v>47</v>
      </c>
      <c r="B12" s="40" t="s">
        <v>59</v>
      </c>
      <c r="C12" s="40" t="s">
        <v>210</v>
      </c>
      <c r="D12" t="s">
        <v>420</v>
      </c>
      <c r="E12" s="40" t="s">
        <v>236</v>
      </c>
      <c r="F12" s="40" t="s">
        <v>193</v>
      </c>
      <c r="G12" s="40" t="s">
        <v>421</v>
      </c>
      <c r="H12" s="40" t="s">
        <v>237</v>
      </c>
      <c r="I12" s="40" t="s">
        <v>238</v>
      </c>
      <c r="J12" s="40" t="s">
        <v>239</v>
      </c>
      <c r="K12" s="45">
        <v>4</v>
      </c>
      <c r="L12" s="42">
        <v>96.8</v>
      </c>
      <c r="M12" s="42">
        <v>27.1</v>
      </c>
      <c r="N12" s="42"/>
      <c r="O12" s="48"/>
      <c r="P12" s="48"/>
      <c r="Q12" s="48"/>
      <c r="R12" s="48"/>
      <c r="S12" s="48"/>
      <c r="T12" s="48"/>
      <c r="U12" s="48"/>
    </row>
    <row r="13" spans="1:21" x14ac:dyDescent="0.2">
      <c r="A13" s="40">
        <v>47</v>
      </c>
      <c r="B13" s="40" t="s">
        <v>59</v>
      </c>
      <c r="C13" s="40" t="s">
        <v>210</v>
      </c>
      <c r="D13" t="s">
        <v>420</v>
      </c>
      <c r="E13" s="40" t="s">
        <v>240</v>
      </c>
      <c r="F13" s="40" t="s">
        <v>193</v>
      </c>
      <c r="G13" s="40" t="s">
        <v>422</v>
      </c>
      <c r="H13" s="40" t="s">
        <v>237</v>
      </c>
      <c r="I13" s="40" t="s">
        <v>238</v>
      </c>
      <c r="J13" s="40" t="s">
        <v>239</v>
      </c>
      <c r="K13" s="45">
        <v>4</v>
      </c>
      <c r="L13" s="42">
        <v>43.9</v>
      </c>
      <c r="M13" s="42">
        <v>17.899999999999999</v>
      </c>
      <c r="N13" s="42"/>
      <c r="O13" s="48"/>
      <c r="P13" s="48"/>
      <c r="Q13" s="48"/>
      <c r="R13" s="48"/>
      <c r="S13" s="48"/>
      <c r="T13" s="48"/>
      <c r="U13" s="48"/>
    </row>
    <row r="14" spans="1:21" x14ac:dyDescent="0.2">
      <c r="A14" s="40">
        <v>47</v>
      </c>
      <c r="B14" s="40" t="s">
        <v>59</v>
      </c>
      <c r="C14" s="40" t="s">
        <v>210</v>
      </c>
      <c r="D14" t="s">
        <v>420</v>
      </c>
      <c r="E14" s="40" t="s">
        <v>236</v>
      </c>
      <c r="F14" s="40" t="s">
        <v>193</v>
      </c>
      <c r="G14" s="40" t="s">
        <v>423</v>
      </c>
      <c r="H14" s="40" t="s">
        <v>241</v>
      </c>
      <c r="I14" s="40" t="s">
        <v>238</v>
      </c>
      <c r="J14" s="40" t="s">
        <v>239</v>
      </c>
      <c r="K14" s="45">
        <v>4</v>
      </c>
      <c r="L14" s="42">
        <v>12.45</v>
      </c>
      <c r="M14" s="42">
        <v>3.2</v>
      </c>
      <c r="N14" s="42"/>
      <c r="O14" s="48"/>
      <c r="P14" s="48"/>
      <c r="Q14" s="48"/>
      <c r="R14" s="48"/>
      <c r="S14" s="48"/>
      <c r="T14" s="48"/>
      <c r="U14" s="48"/>
    </row>
    <row r="15" spans="1:21" x14ac:dyDescent="0.2">
      <c r="A15" s="40">
        <v>47</v>
      </c>
      <c r="B15" s="40" t="s">
        <v>59</v>
      </c>
      <c r="C15" s="40" t="s">
        <v>210</v>
      </c>
      <c r="D15" t="s">
        <v>420</v>
      </c>
      <c r="E15" s="40" t="s">
        <v>240</v>
      </c>
      <c r="F15" s="40" t="s">
        <v>193</v>
      </c>
      <c r="G15" s="40" t="s">
        <v>424</v>
      </c>
      <c r="H15" s="40" t="s">
        <v>241</v>
      </c>
      <c r="I15" s="40" t="s">
        <v>238</v>
      </c>
      <c r="J15" s="40" t="s">
        <v>239</v>
      </c>
      <c r="K15" s="45">
        <v>4</v>
      </c>
      <c r="L15" s="42">
        <v>8.9</v>
      </c>
      <c r="M15" s="42">
        <v>1.3</v>
      </c>
      <c r="N15" s="42"/>
      <c r="O15" s="48"/>
      <c r="P15" s="48"/>
      <c r="Q15" s="48"/>
      <c r="R15" s="48"/>
      <c r="S15" s="48"/>
      <c r="T15" s="48"/>
      <c r="U15" s="48"/>
    </row>
    <row r="16" spans="1:21" x14ac:dyDescent="0.2">
      <c r="A16" s="40">
        <v>74</v>
      </c>
      <c r="B16" s="40" t="s">
        <v>95</v>
      </c>
      <c r="C16" s="40" t="s">
        <v>210</v>
      </c>
      <c r="D16" t="s">
        <v>420</v>
      </c>
      <c r="E16" s="40" t="s">
        <v>240</v>
      </c>
      <c r="F16" s="40" t="s">
        <v>193</v>
      </c>
      <c r="G16" s="40" t="s">
        <v>425</v>
      </c>
      <c r="H16" s="40" t="s">
        <v>247</v>
      </c>
      <c r="I16" s="40" t="s">
        <v>238</v>
      </c>
      <c r="J16" s="40" t="s">
        <v>244</v>
      </c>
      <c r="K16" s="42">
        <v>6</v>
      </c>
      <c r="L16" s="42"/>
      <c r="M16" s="42"/>
      <c r="N16" s="42"/>
      <c r="O16" s="48">
        <v>9.4700000000000006</v>
      </c>
      <c r="P16" s="48">
        <v>18.898</v>
      </c>
      <c r="Q16" s="48"/>
      <c r="R16" s="48"/>
      <c r="S16" s="42">
        <v>14.334</v>
      </c>
      <c r="T16" s="42">
        <v>12.108000000000001</v>
      </c>
      <c r="U16" s="42">
        <v>17.773</v>
      </c>
    </row>
    <row r="17" spans="1:21" x14ac:dyDescent="0.2">
      <c r="A17" s="40">
        <v>74</v>
      </c>
      <c r="B17" s="40" t="s">
        <v>95</v>
      </c>
      <c r="C17" s="40" t="s">
        <v>210</v>
      </c>
      <c r="D17" t="s">
        <v>420</v>
      </c>
      <c r="E17" s="40" t="s">
        <v>248</v>
      </c>
      <c r="F17" s="40" t="s">
        <v>193</v>
      </c>
      <c r="G17" s="40" t="s">
        <v>426</v>
      </c>
      <c r="H17" s="40" t="s">
        <v>247</v>
      </c>
      <c r="I17" s="40" t="s">
        <v>238</v>
      </c>
      <c r="J17" s="40" t="s">
        <v>244</v>
      </c>
      <c r="K17" s="42">
        <v>6</v>
      </c>
      <c r="L17" s="42"/>
      <c r="M17" s="42"/>
      <c r="N17" s="42"/>
      <c r="O17" s="48">
        <v>264.39600000000002</v>
      </c>
      <c r="P17" s="48">
        <v>849.07100000000003</v>
      </c>
      <c r="Q17" s="48"/>
      <c r="R17" s="48"/>
      <c r="S17" s="42">
        <v>459.46199999999999</v>
      </c>
      <c r="T17" s="42">
        <v>332.85300000000001</v>
      </c>
      <c r="U17" s="42">
        <v>615.05399999999997</v>
      </c>
    </row>
    <row r="18" spans="1:21" x14ac:dyDescent="0.2">
      <c r="A18" s="40">
        <v>84</v>
      </c>
      <c r="B18" s="40" t="s">
        <v>105</v>
      </c>
      <c r="C18" s="40" t="s">
        <v>210</v>
      </c>
      <c r="D18" t="s">
        <v>420</v>
      </c>
      <c r="E18" s="40" t="s">
        <v>240</v>
      </c>
      <c r="F18" s="40" t="s">
        <v>193</v>
      </c>
      <c r="G18" s="40" t="s">
        <v>427</v>
      </c>
      <c r="H18" s="40" t="s">
        <v>249</v>
      </c>
      <c r="I18" s="40" t="s">
        <v>238</v>
      </c>
      <c r="J18" s="40" t="s">
        <v>244</v>
      </c>
      <c r="K18" s="42">
        <v>13</v>
      </c>
      <c r="L18" s="42">
        <v>20.6</v>
      </c>
      <c r="M18" s="42"/>
      <c r="N18" s="42">
        <v>11.009999999999998</v>
      </c>
      <c r="O18" s="48"/>
      <c r="P18" s="42"/>
      <c r="Q18" s="42"/>
      <c r="R18" s="42"/>
      <c r="S18" s="42"/>
      <c r="T18" s="48"/>
      <c r="U18" s="48"/>
    </row>
    <row r="19" spans="1:21" x14ac:dyDescent="0.2">
      <c r="A19" s="40">
        <v>84</v>
      </c>
      <c r="B19" s="40" t="s">
        <v>105</v>
      </c>
      <c r="C19" s="40" t="s">
        <v>210</v>
      </c>
      <c r="D19" t="s">
        <v>420</v>
      </c>
      <c r="E19" s="40" t="s">
        <v>250</v>
      </c>
      <c r="F19" s="40" t="s">
        <v>193</v>
      </c>
      <c r="G19" s="40" t="s">
        <v>428</v>
      </c>
      <c r="H19" s="40" t="s">
        <v>251</v>
      </c>
      <c r="I19" s="40" t="s">
        <v>238</v>
      </c>
      <c r="J19" s="40" t="s">
        <v>244</v>
      </c>
      <c r="K19" s="42">
        <v>15</v>
      </c>
      <c r="L19" s="42">
        <v>124.66</v>
      </c>
      <c r="M19" s="42"/>
      <c r="N19" s="42">
        <v>9.5900000000000034</v>
      </c>
      <c r="O19" s="48"/>
      <c r="P19" s="42"/>
      <c r="Q19" s="42"/>
      <c r="R19" s="48"/>
      <c r="S19" s="42"/>
      <c r="T19" s="42"/>
      <c r="U19" s="48"/>
    </row>
    <row r="20" spans="1:21" x14ac:dyDescent="0.2">
      <c r="A20" s="40">
        <v>94</v>
      </c>
      <c r="B20" s="40" t="s">
        <v>115</v>
      </c>
      <c r="C20" s="40" t="s">
        <v>203</v>
      </c>
      <c r="D20" t="s">
        <v>420</v>
      </c>
      <c r="E20" s="40" t="s">
        <v>240</v>
      </c>
      <c r="F20" s="40" t="s">
        <v>193</v>
      </c>
      <c r="G20" s="40" t="s">
        <v>429</v>
      </c>
      <c r="H20" s="40" t="s">
        <v>252</v>
      </c>
      <c r="I20" s="40" t="s">
        <v>238</v>
      </c>
      <c r="J20" s="40" t="s">
        <v>244</v>
      </c>
      <c r="K20" s="42">
        <v>4</v>
      </c>
      <c r="L20" s="42">
        <v>47.89</v>
      </c>
      <c r="M20" s="42">
        <v>10.96</v>
      </c>
      <c r="N20" s="42"/>
      <c r="O20" s="48"/>
      <c r="P20" s="42"/>
      <c r="Q20" s="42"/>
      <c r="R20" s="42"/>
      <c r="S20" s="42"/>
      <c r="T20" s="48"/>
      <c r="U20" s="48"/>
    </row>
    <row r="21" spans="1:21" x14ac:dyDescent="0.2">
      <c r="A21" s="40">
        <v>94</v>
      </c>
      <c r="B21" s="40" t="s">
        <v>115</v>
      </c>
      <c r="C21" s="40" t="s">
        <v>203</v>
      </c>
      <c r="D21" t="s">
        <v>420</v>
      </c>
      <c r="E21" s="40" t="s">
        <v>253</v>
      </c>
      <c r="F21" s="40" t="s">
        <v>193</v>
      </c>
      <c r="G21" s="40" t="s">
        <v>430</v>
      </c>
      <c r="H21" s="40" t="s">
        <v>254</v>
      </c>
      <c r="I21" s="40" t="s">
        <v>238</v>
      </c>
      <c r="J21" s="40" t="s">
        <v>244</v>
      </c>
      <c r="K21" s="42">
        <v>4</v>
      </c>
      <c r="L21" s="42">
        <v>42.58</v>
      </c>
      <c r="M21" s="42">
        <v>6.3599999999999994</v>
      </c>
      <c r="N21" s="42"/>
      <c r="O21" s="48"/>
      <c r="P21" s="42"/>
      <c r="Q21" s="42"/>
      <c r="R21" s="48"/>
      <c r="S21" s="42"/>
      <c r="T21" s="42"/>
      <c r="U21" s="48"/>
    </row>
    <row r="22" spans="1:21" x14ac:dyDescent="0.2">
      <c r="A22" s="40">
        <v>94</v>
      </c>
      <c r="B22" s="40" t="s">
        <v>115</v>
      </c>
      <c r="C22" s="40" t="s">
        <v>203</v>
      </c>
      <c r="D22" t="s">
        <v>420</v>
      </c>
      <c r="E22" s="40" t="s">
        <v>240</v>
      </c>
      <c r="F22" s="40" t="s">
        <v>193</v>
      </c>
      <c r="G22" s="40" t="s">
        <v>431</v>
      </c>
      <c r="H22" s="40" t="s">
        <v>247</v>
      </c>
      <c r="I22" s="40" t="s">
        <v>238</v>
      </c>
      <c r="J22" s="40" t="s">
        <v>244</v>
      </c>
      <c r="K22" s="42">
        <v>4</v>
      </c>
      <c r="L22" s="42">
        <v>26.95</v>
      </c>
      <c r="M22" s="42">
        <v>5.2099999999999973</v>
      </c>
      <c r="N22" s="42"/>
      <c r="O22" s="48"/>
      <c r="P22" s="48"/>
      <c r="Q22" s="48"/>
      <c r="R22" s="48"/>
      <c r="S22" s="48"/>
      <c r="T22" s="48"/>
      <c r="U22" s="48"/>
    </row>
    <row r="23" spans="1:21" x14ac:dyDescent="0.2">
      <c r="A23" s="40">
        <v>94</v>
      </c>
      <c r="B23" s="40" t="s">
        <v>115</v>
      </c>
      <c r="C23" s="40" t="s">
        <v>203</v>
      </c>
      <c r="D23" t="s">
        <v>420</v>
      </c>
      <c r="E23" s="40" t="s">
        <v>253</v>
      </c>
      <c r="F23" s="40" t="s">
        <v>193</v>
      </c>
      <c r="G23" s="40" t="s">
        <v>432</v>
      </c>
      <c r="H23" s="40" t="s">
        <v>247</v>
      </c>
      <c r="I23" s="40" t="s">
        <v>238</v>
      </c>
      <c r="J23" s="40" t="s">
        <v>244</v>
      </c>
      <c r="K23" s="42">
        <v>4</v>
      </c>
      <c r="L23" s="42">
        <v>33.74</v>
      </c>
      <c r="M23" s="42">
        <v>4.2899999999999991</v>
      </c>
      <c r="N23" s="42"/>
      <c r="O23" s="48"/>
      <c r="P23" s="48"/>
      <c r="Q23" s="48"/>
      <c r="R23" s="48"/>
      <c r="S23" s="48"/>
      <c r="T23" s="48"/>
      <c r="U23" s="48"/>
    </row>
    <row r="24" spans="1:21" x14ac:dyDescent="0.2">
      <c r="A24" s="40">
        <v>124</v>
      </c>
      <c r="B24" s="40" t="s">
        <v>144</v>
      </c>
      <c r="C24" s="40" t="s">
        <v>203</v>
      </c>
      <c r="D24" t="s">
        <v>420</v>
      </c>
      <c r="E24" s="40" t="s">
        <v>240</v>
      </c>
      <c r="F24" s="40" t="s">
        <v>193</v>
      </c>
      <c r="G24" s="40" t="s">
        <v>433</v>
      </c>
      <c r="H24" s="40" t="s">
        <v>249</v>
      </c>
      <c r="I24" s="40" t="s">
        <v>238</v>
      </c>
      <c r="J24" s="40" t="s">
        <v>244</v>
      </c>
      <c r="K24" s="42">
        <v>9</v>
      </c>
      <c r="L24" s="42">
        <v>17.7</v>
      </c>
      <c r="M24" s="42">
        <v>10.050000000000001</v>
      </c>
      <c r="N24" s="42"/>
      <c r="O24" s="48"/>
      <c r="P24" s="48"/>
      <c r="Q24" s="48"/>
      <c r="R24" s="48"/>
      <c r="S24" s="48"/>
      <c r="T24" s="48"/>
      <c r="U24" s="48"/>
    </row>
    <row r="25" spans="1:21" x14ac:dyDescent="0.2">
      <c r="A25" s="40">
        <v>124</v>
      </c>
      <c r="B25" s="40" t="s">
        <v>144</v>
      </c>
      <c r="C25" s="40" t="s">
        <v>203</v>
      </c>
      <c r="D25" t="s">
        <v>420</v>
      </c>
      <c r="E25" s="40" t="s">
        <v>261</v>
      </c>
      <c r="F25" s="40" t="s">
        <v>193</v>
      </c>
      <c r="G25" s="40" t="s">
        <v>434</v>
      </c>
      <c r="H25" s="40" t="s">
        <v>249</v>
      </c>
      <c r="I25" s="40" t="s">
        <v>238</v>
      </c>
      <c r="J25" s="40" t="s">
        <v>244</v>
      </c>
      <c r="K25" s="42">
        <v>7</v>
      </c>
      <c r="L25" s="42">
        <v>10.54</v>
      </c>
      <c r="M25" s="42">
        <v>2.5100000000000016</v>
      </c>
      <c r="N25" s="42"/>
      <c r="O25" s="48"/>
      <c r="P25" s="48"/>
      <c r="Q25" s="48"/>
      <c r="R25" s="48"/>
      <c r="S25" s="48"/>
      <c r="T25" s="48"/>
      <c r="U25" s="48"/>
    </row>
    <row r="26" spans="1:21" x14ac:dyDescent="0.2">
      <c r="A26" s="40">
        <v>124</v>
      </c>
      <c r="B26" s="40" t="s">
        <v>144</v>
      </c>
      <c r="C26" s="40" t="s">
        <v>203</v>
      </c>
      <c r="D26" t="s">
        <v>420</v>
      </c>
      <c r="E26" s="40" t="s">
        <v>262</v>
      </c>
      <c r="F26" s="40" t="s">
        <v>193</v>
      </c>
      <c r="G26" s="40" t="s">
        <v>435</v>
      </c>
      <c r="H26" s="40" t="s">
        <v>249</v>
      </c>
      <c r="I26" s="40" t="s">
        <v>238</v>
      </c>
      <c r="J26" s="40" t="s">
        <v>244</v>
      </c>
      <c r="K26" s="42">
        <v>9</v>
      </c>
      <c r="L26" s="42">
        <v>197.94</v>
      </c>
      <c r="M26" s="42">
        <v>77.819999999999993</v>
      </c>
      <c r="N26" s="42"/>
      <c r="O26" s="48"/>
      <c r="P26" s="48"/>
      <c r="Q26" s="48"/>
      <c r="R26" s="48"/>
      <c r="S26" s="48"/>
      <c r="T26" s="48"/>
      <c r="U26" s="48"/>
    </row>
    <row r="27" spans="1:21" x14ac:dyDescent="0.2">
      <c r="A27" s="40">
        <v>124</v>
      </c>
      <c r="B27" s="40" t="s">
        <v>144</v>
      </c>
      <c r="C27" s="40" t="s">
        <v>199</v>
      </c>
      <c r="D27" t="s">
        <v>420</v>
      </c>
      <c r="E27" s="40" t="s">
        <v>240</v>
      </c>
      <c r="F27" s="40" t="s">
        <v>193</v>
      </c>
      <c r="G27" s="40" t="s">
        <v>436</v>
      </c>
      <c r="H27" s="40" t="s">
        <v>249</v>
      </c>
      <c r="I27" s="40" t="s">
        <v>238</v>
      </c>
      <c r="J27" s="40" t="s">
        <v>244</v>
      </c>
      <c r="K27" s="42">
        <v>9</v>
      </c>
      <c r="L27" s="42">
        <v>12.52</v>
      </c>
      <c r="M27" s="42">
        <v>3.1400000000000006</v>
      </c>
      <c r="N27" s="42"/>
      <c r="O27" s="48"/>
      <c r="P27" s="48"/>
      <c r="Q27" s="48"/>
      <c r="R27" s="48"/>
      <c r="S27" s="48"/>
      <c r="T27" s="48"/>
      <c r="U27" s="48"/>
    </row>
    <row r="28" spans="1:21" x14ac:dyDescent="0.2">
      <c r="A28" s="40">
        <v>124</v>
      </c>
      <c r="B28" s="40" t="s">
        <v>144</v>
      </c>
      <c r="C28" s="40" t="s">
        <v>199</v>
      </c>
      <c r="D28" t="s">
        <v>420</v>
      </c>
      <c r="E28" s="40" t="s">
        <v>261</v>
      </c>
      <c r="F28" s="40" t="s">
        <v>193</v>
      </c>
      <c r="G28" s="40" t="s">
        <v>437</v>
      </c>
      <c r="H28" s="40" t="s">
        <v>249</v>
      </c>
      <c r="I28" s="40" t="s">
        <v>238</v>
      </c>
      <c r="J28" s="40" t="s">
        <v>244</v>
      </c>
      <c r="K28" s="42">
        <v>9</v>
      </c>
      <c r="L28" s="42">
        <v>11.01</v>
      </c>
      <c r="M28" s="42">
        <v>5.65</v>
      </c>
      <c r="N28" s="42"/>
      <c r="O28" s="48"/>
      <c r="P28" s="48"/>
      <c r="Q28" s="48"/>
      <c r="R28" s="48"/>
      <c r="S28" s="48"/>
      <c r="T28" s="48"/>
      <c r="U28" s="48"/>
    </row>
    <row r="29" spans="1:21" x14ac:dyDescent="0.2">
      <c r="A29" s="40">
        <v>124</v>
      </c>
      <c r="B29" s="40" t="s">
        <v>144</v>
      </c>
      <c r="C29" s="40" t="s">
        <v>199</v>
      </c>
      <c r="D29" t="s">
        <v>420</v>
      </c>
      <c r="E29" s="40" t="s">
        <v>262</v>
      </c>
      <c r="F29" s="40" t="s">
        <v>193</v>
      </c>
      <c r="G29" s="40" t="s">
        <v>438</v>
      </c>
      <c r="H29" s="40" t="s">
        <v>249</v>
      </c>
      <c r="I29" s="40" t="s">
        <v>238</v>
      </c>
      <c r="J29" s="40" t="s">
        <v>244</v>
      </c>
      <c r="K29" s="42">
        <v>9</v>
      </c>
      <c r="L29" s="42">
        <v>168.28</v>
      </c>
      <c r="M29" s="42">
        <v>66.53</v>
      </c>
      <c r="N29" s="42"/>
      <c r="O29" s="48"/>
      <c r="P29" s="48"/>
      <c r="Q29" s="48"/>
      <c r="R29" s="48"/>
      <c r="S29" s="48"/>
      <c r="T29" s="48"/>
      <c r="U29" s="48"/>
    </row>
    <row r="30" spans="1:21" x14ac:dyDescent="0.2">
      <c r="A30" s="51">
        <v>126</v>
      </c>
      <c r="B30" s="40" t="s">
        <v>149</v>
      </c>
      <c r="C30" s="40" t="s">
        <v>203</v>
      </c>
      <c r="D30" t="s">
        <v>420</v>
      </c>
      <c r="E30" s="40" t="s">
        <v>240</v>
      </c>
      <c r="F30" s="40" t="s">
        <v>193</v>
      </c>
      <c r="G30" s="40" t="s">
        <v>439</v>
      </c>
      <c r="H30" s="40" t="s">
        <v>263</v>
      </c>
      <c r="I30" s="40" t="s">
        <v>238</v>
      </c>
      <c r="J30" s="40" t="s">
        <v>244</v>
      </c>
      <c r="K30" s="60" t="s">
        <v>264</v>
      </c>
      <c r="L30" s="42">
        <v>13.02</v>
      </c>
      <c r="M30" s="42">
        <v>11.059999999999999</v>
      </c>
      <c r="N30" s="42"/>
      <c r="O30" s="48"/>
      <c r="P30" s="48"/>
      <c r="Q30" s="48"/>
      <c r="R30" s="48"/>
      <c r="S30" s="48"/>
      <c r="T30" s="48"/>
      <c r="U30" s="48"/>
    </row>
    <row r="31" spans="1:21" x14ac:dyDescent="0.2">
      <c r="A31" s="51">
        <v>126</v>
      </c>
      <c r="B31" s="40" t="s">
        <v>149</v>
      </c>
      <c r="C31" s="40" t="s">
        <v>203</v>
      </c>
      <c r="D31" t="s">
        <v>420</v>
      </c>
      <c r="E31" s="40" t="s">
        <v>262</v>
      </c>
      <c r="F31" s="40" t="s">
        <v>193</v>
      </c>
      <c r="G31" s="40" t="s">
        <v>440</v>
      </c>
      <c r="H31" s="40" t="s">
        <v>263</v>
      </c>
      <c r="I31" s="40" t="s">
        <v>238</v>
      </c>
      <c r="J31" s="40" t="s">
        <v>244</v>
      </c>
      <c r="K31" s="60" t="s">
        <v>264</v>
      </c>
      <c r="L31" s="42">
        <v>875.88</v>
      </c>
      <c r="M31" s="42">
        <v>181.41999999999996</v>
      </c>
      <c r="N31" s="42"/>
      <c r="O31" s="48"/>
      <c r="P31" s="48"/>
      <c r="Q31" s="48"/>
      <c r="R31" s="48"/>
      <c r="S31" s="48"/>
      <c r="T31" s="48"/>
      <c r="U31" s="48"/>
    </row>
    <row r="32" spans="1:21" x14ac:dyDescent="0.2">
      <c r="A32" s="51">
        <v>126</v>
      </c>
      <c r="B32" s="40" t="s">
        <v>149</v>
      </c>
      <c r="C32" s="40" t="s">
        <v>199</v>
      </c>
      <c r="D32" t="s">
        <v>420</v>
      </c>
      <c r="E32" s="40" t="s">
        <v>240</v>
      </c>
      <c r="F32" s="40" t="s">
        <v>193</v>
      </c>
      <c r="G32" s="40" t="s">
        <v>441</v>
      </c>
      <c r="H32" s="40" t="s">
        <v>263</v>
      </c>
      <c r="I32" s="40" t="s">
        <v>238</v>
      </c>
      <c r="J32" s="40" t="s">
        <v>244</v>
      </c>
      <c r="K32" s="60" t="s">
        <v>264</v>
      </c>
      <c r="L32" s="42">
        <v>30.22</v>
      </c>
      <c r="M32" s="42">
        <v>11.060000000000002</v>
      </c>
      <c r="N32" s="42"/>
      <c r="O32" s="48"/>
      <c r="P32" s="48"/>
      <c r="Q32" s="48"/>
      <c r="R32" s="48"/>
      <c r="S32" s="48"/>
      <c r="T32" s="48"/>
      <c r="U32" s="48"/>
    </row>
    <row r="33" spans="1:21" x14ac:dyDescent="0.2">
      <c r="A33" s="51">
        <v>126</v>
      </c>
      <c r="B33" s="40" t="s">
        <v>149</v>
      </c>
      <c r="C33" s="40" t="s">
        <v>199</v>
      </c>
      <c r="D33" t="s">
        <v>420</v>
      </c>
      <c r="E33" s="40" t="s">
        <v>262</v>
      </c>
      <c r="F33" s="40" t="s">
        <v>193</v>
      </c>
      <c r="G33" s="40" t="s">
        <v>442</v>
      </c>
      <c r="H33" s="40" t="s">
        <v>263</v>
      </c>
      <c r="I33" s="40" t="s">
        <v>238</v>
      </c>
      <c r="J33" s="40" t="s">
        <v>244</v>
      </c>
      <c r="K33" s="60" t="s">
        <v>264</v>
      </c>
      <c r="L33" s="42">
        <v>634.32000000000005</v>
      </c>
      <c r="M33" s="42">
        <v>117.2399999999999</v>
      </c>
      <c r="N33" s="42"/>
      <c r="O33" s="48"/>
      <c r="P33" s="48"/>
      <c r="Q33" s="48"/>
      <c r="R33" s="48"/>
      <c r="S33" s="48"/>
      <c r="T33" s="48"/>
      <c r="U33" s="48"/>
    </row>
    <row r="34" spans="1:21" x14ac:dyDescent="0.2">
      <c r="A34" s="40" t="s">
        <v>160</v>
      </c>
      <c r="B34" s="40" t="s">
        <v>161</v>
      </c>
      <c r="C34" s="40" t="s">
        <v>203</v>
      </c>
      <c r="D34" t="s">
        <v>420</v>
      </c>
      <c r="E34" s="40" t="s">
        <v>240</v>
      </c>
      <c r="F34" s="40" t="s">
        <v>193</v>
      </c>
      <c r="G34" s="40" t="s">
        <v>443</v>
      </c>
      <c r="H34" s="40" t="s">
        <v>265</v>
      </c>
      <c r="I34" s="40" t="s">
        <v>238</v>
      </c>
      <c r="J34" s="40" t="s">
        <v>244</v>
      </c>
      <c r="K34" s="42">
        <v>6</v>
      </c>
      <c r="L34" s="42">
        <v>36.86</v>
      </c>
      <c r="M34" s="42"/>
      <c r="N34" s="42">
        <v>2.5799999999999983</v>
      </c>
      <c r="O34" s="48"/>
      <c r="P34" s="48"/>
      <c r="Q34" s="48"/>
      <c r="R34" s="48"/>
      <c r="S34" s="48"/>
      <c r="T34" s="48"/>
      <c r="U34" s="48"/>
    </row>
    <row r="35" spans="1:21" x14ac:dyDescent="0.2">
      <c r="A35" s="40" t="s">
        <v>160</v>
      </c>
      <c r="B35" s="40" t="s">
        <v>161</v>
      </c>
      <c r="C35" s="40" t="s">
        <v>203</v>
      </c>
      <c r="D35" t="s">
        <v>420</v>
      </c>
      <c r="E35" s="40" t="s">
        <v>236</v>
      </c>
      <c r="F35" s="40" t="s">
        <v>193</v>
      </c>
      <c r="G35" s="40" t="s">
        <v>444</v>
      </c>
      <c r="H35" s="40" t="s">
        <v>265</v>
      </c>
      <c r="I35" s="40" t="s">
        <v>238</v>
      </c>
      <c r="J35" s="40" t="s">
        <v>244</v>
      </c>
      <c r="K35" s="42">
        <v>6</v>
      </c>
      <c r="L35" s="42">
        <v>154.69999999999999</v>
      </c>
      <c r="M35" s="42"/>
      <c r="N35" s="42">
        <v>14.450000000000017</v>
      </c>
      <c r="O35" s="48"/>
      <c r="P35" s="48"/>
      <c r="Q35" s="48"/>
      <c r="R35" s="48"/>
      <c r="S35" s="48"/>
      <c r="T35" s="48"/>
      <c r="U35" s="48"/>
    </row>
    <row r="36" spans="1:21" x14ac:dyDescent="0.2">
      <c r="A36" s="40" t="s">
        <v>160</v>
      </c>
      <c r="B36" s="40" t="s">
        <v>161</v>
      </c>
      <c r="C36" s="40" t="s">
        <v>199</v>
      </c>
      <c r="D36" t="s">
        <v>420</v>
      </c>
      <c r="E36" s="40" t="s">
        <v>240</v>
      </c>
      <c r="F36" s="40" t="s">
        <v>193</v>
      </c>
      <c r="G36" s="40" t="s">
        <v>445</v>
      </c>
      <c r="H36" s="40" t="s">
        <v>265</v>
      </c>
      <c r="I36" s="40" t="s">
        <v>238</v>
      </c>
      <c r="J36" s="40" t="s">
        <v>244</v>
      </c>
      <c r="K36" s="42">
        <v>6</v>
      </c>
      <c r="L36" s="42">
        <v>14.07</v>
      </c>
      <c r="M36" s="42"/>
      <c r="N36" s="42">
        <v>1.0299999999999994</v>
      </c>
      <c r="O36" s="48"/>
      <c r="P36" s="48"/>
      <c r="Q36" s="48"/>
      <c r="R36" s="48"/>
      <c r="S36" s="48"/>
      <c r="T36" s="48"/>
      <c r="U36" s="48"/>
    </row>
    <row r="37" spans="1:21" x14ac:dyDescent="0.2">
      <c r="A37" s="40" t="s">
        <v>160</v>
      </c>
      <c r="B37" s="40" t="s">
        <v>161</v>
      </c>
      <c r="C37" s="40" t="s">
        <v>199</v>
      </c>
      <c r="D37" t="s">
        <v>420</v>
      </c>
      <c r="E37" s="40" t="s">
        <v>236</v>
      </c>
      <c r="F37" s="40" t="s">
        <v>193</v>
      </c>
      <c r="G37" s="40" t="s">
        <v>446</v>
      </c>
      <c r="H37" s="40" t="s">
        <v>265</v>
      </c>
      <c r="I37" s="40" t="s">
        <v>238</v>
      </c>
      <c r="J37" s="40" t="s">
        <v>244</v>
      </c>
      <c r="K37" s="42">
        <v>6</v>
      </c>
      <c r="L37" s="42">
        <v>70.489999999999995</v>
      </c>
      <c r="M37" s="42"/>
      <c r="N37" s="42">
        <v>8.7700000000000102</v>
      </c>
      <c r="O37" s="48"/>
      <c r="P37" s="48"/>
      <c r="Q37" s="48"/>
      <c r="R37" s="48"/>
      <c r="S37" s="48"/>
      <c r="T37" s="48"/>
      <c r="U37" s="48"/>
    </row>
    <row r="38" spans="1:21" x14ac:dyDescent="0.2">
      <c r="A38" s="40" t="s">
        <v>160</v>
      </c>
      <c r="B38" s="40" t="s">
        <v>161</v>
      </c>
      <c r="C38" s="40" t="s">
        <v>203</v>
      </c>
      <c r="D38" t="s">
        <v>420</v>
      </c>
      <c r="E38" s="40" t="s">
        <v>240</v>
      </c>
      <c r="F38" s="40" t="s">
        <v>193</v>
      </c>
      <c r="G38" s="40" t="s">
        <v>447</v>
      </c>
      <c r="H38" s="40" t="s">
        <v>266</v>
      </c>
      <c r="I38" s="40" t="s">
        <v>238</v>
      </c>
      <c r="J38" s="40" t="s">
        <v>244</v>
      </c>
      <c r="K38" s="42">
        <v>8</v>
      </c>
      <c r="L38" s="42">
        <v>10.38</v>
      </c>
      <c r="M38" s="42"/>
      <c r="N38" s="42">
        <v>1.0399999999999991</v>
      </c>
      <c r="O38" s="48"/>
      <c r="P38" s="48"/>
      <c r="Q38" s="48"/>
      <c r="R38" s="48"/>
      <c r="S38" s="48"/>
      <c r="T38" s="48"/>
      <c r="U38" s="48"/>
    </row>
    <row r="39" spans="1:21" x14ac:dyDescent="0.2">
      <c r="A39" s="40" t="s">
        <v>160</v>
      </c>
      <c r="B39" s="40" t="s">
        <v>161</v>
      </c>
      <c r="C39" s="40" t="s">
        <v>203</v>
      </c>
      <c r="D39" t="s">
        <v>420</v>
      </c>
      <c r="E39" s="40" t="s">
        <v>236</v>
      </c>
      <c r="F39" s="40" t="s">
        <v>193</v>
      </c>
      <c r="G39" s="40" t="s">
        <v>448</v>
      </c>
      <c r="H39" s="40" t="s">
        <v>266</v>
      </c>
      <c r="I39" s="40" t="s">
        <v>238</v>
      </c>
      <c r="J39" s="40" t="s">
        <v>244</v>
      </c>
      <c r="K39" s="42">
        <v>8</v>
      </c>
      <c r="L39" s="42">
        <v>21.39</v>
      </c>
      <c r="M39" s="42"/>
      <c r="N39" s="42">
        <v>3.6099999999999994</v>
      </c>
      <c r="O39" s="48"/>
      <c r="P39" s="48"/>
      <c r="Q39" s="48"/>
      <c r="R39" s="48"/>
      <c r="S39" s="48"/>
      <c r="T39" s="48"/>
      <c r="U39" s="48"/>
    </row>
    <row r="40" spans="1:21" x14ac:dyDescent="0.2">
      <c r="A40" s="40" t="s">
        <v>160</v>
      </c>
      <c r="B40" s="40" t="s">
        <v>161</v>
      </c>
      <c r="C40" s="40" t="s">
        <v>199</v>
      </c>
      <c r="D40" t="s">
        <v>420</v>
      </c>
      <c r="E40" s="40" t="s">
        <v>240</v>
      </c>
      <c r="F40" s="40" t="s">
        <v>193</v>
      </c>
      <c r="G40" s="40" t="s">
        <v>449</v>
      </c>
      <c r="H40" s="40" t="s">
        <v>266</v>
      </c>
      <c r="I40" s="40" t="s">
        <v>238</v>
      </c>
      <c r="J40" s="40" t="s">
        <v>244</v>
      </c>
      <c r="K40" s="42">
        <v>8</v>
      </c>
      <c r="L40" s="42">
        <v>12.89</v>
      </c>
      <c r="M40" s="42"/>
      <c r="N40" s="42">
        <v>1.0299999999999994</v>
      </c>
      <c r="O40" s="48"/>
      <c r="P40" s="48"/>
      <c r="Q40" s="48"/>
      <c r="R40" s="48"/>
      <c r="S40" s="48"/>
      <c r="T40" s="48"/>
      <c r="U40" s="48"/>
    </row>
    <row r="41" spans="1:21" x14ac:dyDescent="0.2">
      <c r="A41" s="40" t="s">
        <v>160</v>
      </c>
      <c r="B41" s="40" t="s">
        <v>161</v>
      </c>
      <c r="C41" s="40" t="s">
        <v>199</v>
      </c>
      <c r="D41" t="s">
        <v>420</v>
      </c>
      <c r="E41" s="40" t="s">
        <v>236</v>
      </c>
      <c r="F41" s="40" t="s">
        <v>193</v>
      </c>
      <c r="G41" s="40" t="s">
        <v>450</v>
      </c>
      <c r="H41" s="40" t="s">
        <v>266</v>
      </c>
      <c r="I41" s="40" t="s">
        <v>238</v>
      </c>
      <c r="J41" s="40" t="s">
        <v>244</v>
      </c>
      <c r="K41" s="42">
        <v>8</v>
      </c>
      <c r="L41" s="42">
        <v>31.64</v>
      </c>
      <c r="M41" s="42"/>
      <c r="N41" s="42">
        <v>3.6099999999999994</v>
      </c>
      <c r="O41" s="48"/>
      <c r="P41" s="48"/>
      <c r="Q41" s="48"/>
      <c r="R41" s="48"/>
      <c r="S41" s="48"/>
      <c r="T41" s="48"/>
      <c r="U41" s="48"/>
    </row>
    <row r="42" spans="1:21" x14ac:dyDescent="0.2">
      <c r="A42" s="40" t="s">
        <v>160</v>
      </c>
      <c r="B42" s="40" t="s">
        <v>161</v>
      </c>
      <c r="C42" s="40" t="s">
        <v>203</v>
      </c>
      <c r="D42" t="s">
        <v>420</v>
      </c>
      <c r="E42" s="40" t="s">
        <v>240</v>
      </c>
      <c r="F42" s="40" t="s">
        <v>193</v>
      </c>
      <c r="G42" s="40" t="s">
        <v>451</v>
      </c>
      <c r="H42" s="40" t="s">
        <v>267</v>
      </c>
      <c r="I42" s="40" t="s">
        <v>238</v>
      </c>
      <c r="J42" s="40" t="s">
        <v>244</v>
      </c>
      <c r="K42" s="42">
        <v>4</v>
      </c>
      <c r="L42" s="42">
        <v>11.28</v>
      </c>
      <c r="M42" s="42"/>
      <c r="N42" s="42">
        <v>1.0300000000000011</v>
      </c>
      <c r="O42" s="48"/>
      <c r="P42" s="48"/>
      <c r="Q42" s="48"/>
      <c r="R42" s="48"/>
      <c r="S42" s="48"/>
      <c r="T42" s="48"/>
      <c r="U42" s="48"/>
    </row>
    <row r="43" spans="1:21" x14ac:dyDescent="0.2">
      <c r="A43" s="40" t="s">
        <v>160</v>
      </c>
      <c r="B43" s="40" t="s">
        <v>161</v>
      </c>
      <c r="C43" s="40" t="s">
        <v>203</v>
      </c>
      <c r="D43" t="s">
        <v>420</v>
      </c>
      <c r="E43" s="40" t="s">
        <v>236</v>
      </c>
      <c r="F43" s="40" t="s">
        <v>193</v>
      </c>
      <c r="G43" s="40" t="s">
        <v>452</v>
      </c>
      <c r="H43" s="40" t="s">
        <v>267</v>
      </c>
      <c r="I43" s="40" t="s">
        <v>238</v>
      </c>
      <c r="J43" s="40" t="s">
        <v>244</v>
      </c>
      <c r="K43" s="42">
        <v>4</v>
      </c>
      <c r="L43" s="42">
        <v>19.190000000000001</v>
      </c>
      <c r="M43" s="42"/>
      <c r="N43" s="42">
        <v>4.639999999999997</v>
      </c>
      <c r="O43" s="48"/>
      <c r="P43" s="48"/>
      <c r="Q43" s="48"/>
      <c r="R43" s="48"/>
      <c r="S43" s="48"/>
      <c r="T43" s="48"/>
      <c r="U43" s="48"/>
    </row>
    <row r="44" spans="1:21" x14ac:dyDescent="0.2">
      <c r="A44" s="40" t="s">
        <v>160</v>
      </c>
      <c r="B44" s="40" t="s">
        <v>161</v>
      </c>
      <c r="C44" s="40" t="s">
        <v>199</v>
      </c>
      <c r="D44" t="s">
        <v>420</v>
      </c>
      <c r="E44" s="40" t="s">
        <v>240</v>
      </c>
      <c r="F44" s="40" t="s">
        <v>193</v>
      </c>
      <c r="G44" s="40" t="s">
        <v>453</v>
      </c>
      <c r="H44" s="40" t="s">
        <v>267</v>
      </c>
      <c r="I44" s="40" t="s">
        <v>238</v>
      </c>
      <c r="J44" s="40" t="s">
        <v>244</v>
      </c>
      <c r="K44" s="42">
        <v>4</v>
      </c>
      <c r="L44" s="42">
        <v>10.69</v>
      </c>
      <c r="M44" s="42"/>
      <c r="N44" s="42">
        <v>1.0300000000000011</v>
      </c>
      <c r="O44" s="48"/>
      <c r="P44" s="48"/>
      <c r="Q44" s="48"/>
      <c r="R44" s="48"/>
      <c r="S44" s="48"/>
      <c r="T44" s="48"/>
      <c r="U44" s="48"/>
    </row>
    <row r="45" spans="1:21" x14ac:dyDescent="0.2">
      <c r="A45" s="40" t="s">
        <v>160</v>
      </c>
      <c r="B45" s="40" t="s">
        <v>161</v>
      </c>
      <c r="C45" s="40" t="s">
        <v>199</v>
      </c>
      <c r="D45" t="s">
        <v>420</v>
      </c>
      <c r="E45" s="40" t="s">
        <v>236</v>
      </c>
      <c r="F45" s="40" t="s">
        <v>193</v>
      </c>
      <c r="G45" s="40" t="s">
        <v>454</v>
      </c>
      <c r="H45" s="40" t="s">
        <v>267</v>
      </c>
      <c r="I45" s="40" t="s">
        <v>238</v>
      </c>
      <c r="J45" s="40" t="s">
        <v>244</v>
      </c>
      <c r="K45" s="42">
        <v>4</v>
      </c>
      <c r="L45" s="42">
        <v>16.53</v>
      </c>
      <c r="M45" s="42"/>
      <c r="N45" s="42">
        <v>2.0599999999999987</v>
      </c>
      <c r="O45" s="48"/>
      <c r="P45" s="48"/>
      <c r="Q45" s="48"/>
      <c r="R45" s="48"/>
      <c r="S45" s="48"/>
      <c r="T45" s="48"/>
      <c r="U45" s="48"/>
    </row>
  </sheetData>
  <mergeCells count="19">
    <mergeCell ref="N1:N2"/>
    <mergeCell ref="A1:A2"/>
    <mergeCell ref="B1:B2"/>
    <mergeCell ref="C1:C2"/>
    <mergeCell ref="F1:F2"/>
    <mergeCell ref="G1:G2"/>
    <mergeCell ref="H1:H2"/>
    <mergeCell ref="I1:I2"/>
    <mergeCell ref="J1:J2"/>
    <mergeCell ref="K1:K2"/>
    <mergeCell ref="L1:L2"/>
    <mergeCell ref="M1:M2"/>
    <mergeCell ref="U1:U2"/>
    <mergeCell ref="O1:O2"/>
    <mergeCell ref="P1:P2"/>
    <mergeCell ref="Q1:Q2"/>
    <mergeCell ref="R1:R2"/>
    <mergeCell ref="S1:S2"/>
    <mergeCell ref="T1:T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C8F4-0A35-4219-9B37-E064AEE03411}">
  <dimension ref="A1:AK33"/>
  <sheetViews>
    <sheetView zoomScale="110" workbookViewId="0">
      <selection activeCell="J27" sqref="A2:J27"/>
    </sheetView>
  </sheetViews>
  <sheetFormatPr baseColWidth="10" defaultColWidth="8.83203125" defaultRowHeight="16" x14ac:dyDescent="0.2"/>
  <cols>
    <col min="2" max="2" width="20" customWidth="1"/>
    <col min="5" max="5" width="24.6640625" customWidth="1"/>
    <col min="6" max="6" width="17.6640625" customWidth="1"/>
    <col min="7" max="7" width="13.5" customWidth="1"/>
    <col min="8" max="8" width="17.6640625" customWidth="1"/>
    <col min="12" max="12" width="12.33203125" customWidth="1"/>
    <col min="22" max="22" width="24.83203125" customWidth="1"/>
    <col min="23" max="23" width="15" customWidth="1"/>
    <col min="25" max="25" width="14.33203125" customWidth="1"/>
    <col min="26" max="26" width="9.6640625" customWidth="1"/>
    <col min="27" max="27" width="15.6640625" customWidth="1"/>
    <col min="28" max="28" width="12" customWidth="1"/>
    <col min="29" max="29" width="14" customWidth="1"/>
    <col min="30" max="30" width="26.33203125" customWidth="1"/>
    <col min="32" max="32" width="20.5" customWidth="1"/>
    <col min="33" max="33" width="15.83203125" customWidth="1"/>
    <col min="35" max="35" width="18.1640625" customWidth="1"/>
  </cols>
  <sheetData>
    <row r="1" spans="1:37" x14ac:dyDescent="0.2">
      <c r="V1" s="349" t="s">
        <v>455</v>
      </c>
      <c r="W1" s="349"/>
      <c r="X1" s="349"/>
      <c r="Y1" s="349"/>
      <c r="Z1" s="349"/>
      <c r="AA1" s="349"/>
      <c r="AB1" s="349"/>
      <c r="AC1" s="349"/>
      <c r="AD1" s="349"/>
      <c r="AE1" s="349"/>
      <c r="AF1" s="350" t="s">
        <v>456</v>
      </c>
      <c r="AG1" s="350"/>
      <c r="AH1" s="350"/>
      <c r="AI1" s="350"/>
      <c r="AJ1" s="350"/>
      <c r="AK1" s="350"/>
    </row>
    <row r="2" spans="1:37" x14ac:dyDescent="0.2">
      <c r="A2" s="324" t="s">
        <v>166</v>
      </c>
      <c r="B2" s="323" t="s">
        <v>1</v>
      </c>
      <c r="C2" s="325" t="s">
        <v>167</v>
      </c>
      <c r="D2" s="50" t="s">
        <v>291</v>
      </c>
      <c r="E2" s="50"/>
      <c r="F2" s="323" t="s">
        <v>6</v>
      </c>
      <c r="G2" s="83"/>
      <c r="H2" s="83"/>
      <c r="I2" s="334" t="s">
        <v>292</v>
      </c>
      <c r="J2" s="327" t="s">
        <v>457</v>
      </c>
      <c r="K2" s="323" t="s">
        <v>173</v>
      </c>
      <c r="L2" s="326" t="s">
        <v>174</v>
      </c>
      <c r="M2" s="323" t="s">
        <v>175</v>
      </c>
      <c r="N2" s="323" t="s">
        <v>176</v>
      </c>
      <c r="O2" s="323" t="s">
        <v>177</v>
      </c>
      <c r="P2" s="323" t="s">
        <v>178</v>
      </c>
      <c r="Q2" s="74"/>
      <c r="R2" t="s">
        <v>240</v>
      </c>
      <c r="V2" s="336" t="s">
        <v>340</v>
      </c>
      <c r="W2" s="337"/>
      <c r="X2" s="337"/>
      <c r="Y2" s="338"/>
      <c r="Z2" s="339" t="s">
        <v>341</v>
      </c>
      <c r="AA2" s="340"/>
      <c r="AB2" s="341" t="s">
        <v>342</v>
      </c>
      <c r="AC2" s="342"/>
      <c r="AD2" s="343"/>
      <c r="AE2" s="171" t="s">
        <v>343</v>
      </c>
      <c r="AF2" s="172" t="s">
        <v>458</v>
      </c>
      <c r="AG2" s="173" t="s">
        <v>459</v>
      </c>
      <c r="AH2" s="351" t="s">
        <v>349</v>
      </c>
      <c r="AI2" s="352"/>
      <c r="AJ2" s="353"/>
      <c r="AK2" s="174" t="s">
        <v>339</v>
      </c>
    </row>
    <row r="3" spans="1:37" x14ac:dyDescent="0.2">
      <c r="A3" s="324"/>
      <c r="B3" s="323"/>
      <c r="C3" s="325"/>
      <c r="D3" s="47" t="s">
        <v>293</v>
      </c>
      <c r="E3" s="47" t="s">
        <v>294</v>
      </c>
      <c r="F3" s="323"/>
      <c r="G3" s="84" t="s">
        <v>460</v>
      </c>
      <c r="H3" s="84" t="s">
        <v>461</v>
      </c>
      <c r="I3" s="335"/>
      <c r="J3" s="328"/>
      <c r="K3" s="323"/>
      <c r="L3" s="326"/>
      <c r="M3" s="323"/>
      <c r="N3" s="323"/>
      <c r="O3" s="323"/>
      <c r="P3" s="323"/>
      <c r="Q3" s="74"/>
      <c r="R3" t="s">
        <v>175</v>
      </c>
      <c r="S3" t="s">
        <v>176</v>
      </c>
      <c r="T3" t="s">
        <v>177</v>
      </c>
      <c r="V3" s="166" t="s">
        <v>350</v>
      </c>
      <c r="W3" s="166" t="s">
        <v>351</v>
      </c>
      <c r="X3" s="166" t="s">
        <v>352</v>
      </c>
      <c r="Y3" s="166" t="s">
        <v>340</v>
      </c>
      <c r="Z3" s="167" t="s">
        <v>353</v>
      </c>
      <c r="AA3" s="167" t="s">
        <v>354</v>
      </c>
      <c r="AB3" s="168" t="s">
        <v>355</v>
      </c>
      <c r="AC3" s="168" t="s">
        <v>356</v>
      </c>
      <c r="AD3" s="169" t="s">
        <v>357</v>
      </c>
      <c r="AE3" s="171" t="s">
        <v>358</v>
      </c>
      <c r="AF3" s="172" t="s">
        <v>462</v>
      </c>
      <c r="AG3" s="173" t="s">
        <v>463</v>
      </c>
      <c r="AH3" s="175" t="s">
        <v>347</v>
      </c>
      <c r="AI3" s="175" t="s">
        <v>348</v>
      </c>
      <c r="AJ3" s="175" t="s">
        <v>349</v>
      </c>
      <c r="AK3" s="176"/>
    </row>
    <row r="4" spans="1:37" x14ac:dyDescent="0.2">
      <c r="A4" s="40">
        <v>86</v>
      </c>
      <c r="B4" s="40" t="s">
        <v>110</v>
      </c>
      <c r="C4" s="40" t="s">
        <v>210</v>
      </c>
      <c r="D4" t="s">
        <v>420</v>
      </c>
      <c r="E4" s="40" t="s">
        <v>280</v>
      </c>
      <c r="F4" s="40" t="s">
        <v>262</v>
      </c>
      <c r="G4" s="40" t="s">
        <v>464</v>
      </c>
      <c r="H4" s="40">
        <v>3</v>
      </c>
      <c r="I4" t="s">
        <v>303</v>
      </c>
      <c r="J4" s="40">
        <v>30</v>
      </c>
      <c r="K4" s="40" t="s">
        <v>238</v>
      </c>
      <c r="L4" s="40" t="s">
        <v>272</v>
      </c>
      <c r="M4" s="68">
        <v>7</v>
      </c>
      <c r="N4" s="68">
        <v>33.51</v>
      </c>
      <c r="O4" s="68">
        <v>4.2800000000000011</v>
      </c>
      <c r="P4" s="68"/>
      <c r="Q4" s="68"/>
      <c r="R4" s="48">
        <v>3</v>
      </c>
      <c r="S4" s="48">
        <v>23.28</v>
      </c>
      <c r="T4" s="48">
        <v>2.0599999999999987</v>
      </c>
      <c r="U4" s="73"/>
      <c r="V4" s="69">
        <v>121.3488</v>
      </c>
      <c r="W4" s="69">
        <v>360.3648</v>
      </c>
      <c r="X4" s="69">
        <v>6</v>
      </c>
      <c r="Y4" s="69">
        <v>8.9602232120000007</v>
      </c>
      <c r="Z4" s="170">
        <v>-0.592619165</v>
      </c>
      <c r="AA4" s="69" t="s">
        <v>465</v>
      </c>
      <c r="AB4" s="81">
        <v>0.5</v>
      </c>
      <c r="AC4" s="81">
        <v>2.1949842000000001E-2</v>
      </c>
      <c r="AD4" s="81">
        <v>0.52194984200000005</v>
      </c>
      <c r="AE4" s="81">
        <v>0.72246096199999998</v>
      </c>
      <c r="AF4" s="165">
        <v>-0.110879098</v>
      </c>
      <c r="AG4" s="81">
        <v>-11.087909789999999</v>
      </c>
      <c r="AH4" s="81">
        <v>0.62707036999999999</v>
      </c>
      <c r="AI4" s="81">
        <v>0.23749178000000001</v>
      </c>
      <c r="AJ4" s="81">
        <v>0.92981834200000002</v>
      </c>
      <c r="AK4" s="81">
        <v>0.86456215000000003</v>
      </c>
    </row>
    <row r="5" spans="1:37" x14ac:dyDescent="0.2">
      <c r="A5" s="40">
        <v>86</v>
      </c>
      <c r="B5" s="40" t="s">
        <v>110</v>
      </c>
      <c r="C5" s="40" t="s">
        <v>210</v>
      </c>
      <c r="D5" t="s">
        <v>420</v>
      </c>
      <c r="E5" s="40" t="s">
        <v>283</v>
      </c>
      <c r="F5" s="40" t="s">
        <v>466</v>
      </c>
      <c r="G5" s="40" t="s">
        <v>467</v>
      </c>
      <c r="H5" s="40">
        <v>3</v>
      </c>
      <c r="I5" t="s">
        <v>303</v>
      </c>
      <c r="J5" s="40">
        <v>30</v>
      </c>
      <c r="K5" s="40" t="s">
        <v>238</v>
      </c>
      <c r="L5" s="40" t="s">
        <v>272</v>
      </c>
      <c r="M5" s="68">
        <v>5</v>
      </c>
      <c r="N5" s="68">
        <v>24.2</v>
      </c>
      <c r="O5" s="68">
        <v>2.8300000000000018</v>
      </c>
      <c r="P5" s="68"/>
      <c r="Q5" s="68"/>
      <c r="R5" s="48">
        <v>3</v>
      </c>
      <c r="S5" s="48">
        <v>23.28</v>
      </c>
      <c r="T5" s="48">
        <v>2.0599999999999987</v>
      </c>
      <c r="U5" s="73"/>
      <c r="V5" s="69">
        <v>55.212299999999999</v>
      </c>
      <c r="W5" s="69">
        <v>81.432299999999998</v>
      </c>
      <c r="X5" s="69">
        <v>6</v>
      </c>
      <c r="Y5" s="69">
        <v>4.7722217049999998</v>
      </c>
      <c r="Z5" s="170">
        <v>1.422817384</v>
      </c>
      <c r="AA5" s="69" t="s">
        <v>468</v>
      </c>
      <c r="AB5" s="81">
        <v>0.5</v>
      </c>
      <c r="AC5" s="81">
        <v>0.126525582</v>
      </c>
      <c r="AD5" s="81">
        <v>0.62652558199999997</v>
      </c>
      <c r="AE5" s="81">
        <v>0.79153368999999996</v>
      </c>
      <c r="AF5" s="165">
        <v>0.25194805199999998</v>
      </c>
      <c r="AG5" s="81">
        <v>25.19480519</v>
      </c>
      <c r="AH5" s="81">
        <v>0.25180055699999998</v>
      </c>
      <c r="AI5" s="81">
        <v>0.13636707200000001</v>
      </c>
      <c r="AJ5" s="81">
        <v>0.62303100099999997</v>
      </c>
      <c r="AK5" s="81">
        <v>0.38816762799999999</v>
      </c>
    </row>
    <row r="6" spans="1:37" x14ac:dyDescent="0.2">
      <c r="A6" s="40">
        <v>86</v>
      </c>
      <c r="B6" s="40" t="s">
        <v>110</v>
      </c>
      <c r="C6" s="40" t="s">
        <v>210</v>
      </c>
      <c r="D6" t="s">
        <v>420</v>
      </c>
      <c r="E6" s="40" t="s">
        <v>280</v>
      </c>
      <c r="F6" s="40" t="s">
        <v>262</v>
      </c>
      <c r="G6" s="40" t="s">
        <v>464</v>
      </c>
      <c r="H6" s="40">
        <v>3</v>
      </c>
      <c r="I6" t="s">
        <v>303</v>
      </c>
      <c r="J6" s="40">
        <v>90</v>
      </c>
      <c r="K6" s="40" t="s">
        <v>238</v>
      </c>
      <c r="L6" s="40" t="s">
        <v>272</v>
      </c>
      <c r="M6" s="68">
        <v>8</v>
      </c>
      <c r="N6" s="68">
        <v>16.38</v>
      </c>
      <c r="O6" s="68">
        <v>4.8000000000000007</v>
      </c>
      <c r="P6" s="68"/>
      <c r="Q6" s="68"/>
      <c r="R6" s="48">
        <v>12</v>
      </c>
      <c r="S6" s="48">
        <v>10.78</v>
      </c>
      <c r="T6" s="48">
        <v>2.66</v>
      </c>
      <c r="U6" s="73"/>
      <c r="V6" s="69">
        <v>37.800600000000003</v>
      </c>
      <c r="W6" s="69">
        <v>808.02</v>
      </c>
      <c r="X6" s="69">
        <v>14</v>
      </c>
      <c r="Y6" s="69">
        <v>7.772757371</v>
      </c>
      <c r="Z6" s="170">
        <v>-0.92116602400000003</v>
      </c>
      <c r="AA6" s="69" t="s">
        <v>465</v>
      </c>
      <c r="AB6" s="81">
        <v>0.253968254</v>
      </c>
      <c r="AC6" s="81">
        <v>2.6517089000000001E-2</v>
      </c>
      <c r="AD6" s="81">
        <v>0.280485343</v>
      </c>
      <c r="AE6" s="81">
        <v>0.52960867</v>
      </c>
      <c r="AF6" s="165">
        <v>-0.404519774</v>
      </c>
      <c r="AG6" s="81">
        <v>-40.451977399999997</v>
      </c>
      <c r="AH6" s="81">
        <v>0.63403954799999995</v>
      </c>
      <c r="AI6" s="81">
        <v>8.5390350000000004E-2</v>
      </c>
      <c r="AJ6" s="81">
        <v>0.84819213500000001</v>
      </c>
      <c r="AK6" s="81">
        <v>0.71942989800000001</v>
      </c>
    </row>
    <row r="7" spans="1:37" x14ac:dyDescent="0.2">
      <c r="A7" s="40">
        <v>86</v>
      </c>
      <c r="B7" s="40" t="s">
        <v>110</v>
      </c>
      <c r="C7" s="40" t="s">
        <v>210</v>
      </c>
      <c r="D7" t="s">
        <v>420</v>
      </c>
      <c r="E7" s="40" t="s">
        <v>283</v>
      </c>
      <c r="F7" s="40" t="s">
        <v>466</v>
      </c>
      <c r="G7" s="40" t="s">
        <v>467</v>
      </c>
      <c r="H7" s="40">
        <v>3</v>
      </c>
      <c r="I7" t="s">
        <v>303</v>
      </c>
      <c r="J7" s="40">
        <v>90</v>
      </c>
      <c r="K7" s="40" t="s">
        <v>238</v>
      </c>
      <c r="L7" s="40" t="s">
        <v>272</v>
      </c>
      <c r="M7" s="68">
        <v>15</v>
      </c>
      <c r="N7" s="68">
        <v>11.44</v>
      </c>
      <c r="O7" s="68">
        <v>1.9700000000000006</v>
      </c>
      <c r="P7" s="68"/>
      <c r="Q7" s="68"/>
      <c r="R7" s="48">
        <v>12</v>
      </c>
      <c r="S7" s="48">
        <v>10.78</v>
      </c>
      <c r="T7" s="48">
        <v>2.66</v>
      </c>
      <c r="U7" s="73"/>
      <c r="V7" s="69">
        <v>255.38</v>
      </c>
      <c r="W7" s="69">
        <v>78.876800000000003</v>
      </c>
      <c r="X7" s="69">
        <v>16</v>
      </c>
      <c r="Y7" s="69">
        <v>4.5706728170000002</v>
      </c>
      <c r="Z7" s="170">
        <v>-0.33036711699999999</v>
      </c>
      <c r="AA7" s="69" t="s">
        <v>465</v>
      </c>
      <c r="AB7" s="81">
        <v>0.222222222</v>
      </c>
      <c r="AC7" s="81">
        <v>3.0317339999999999E-3</v>
      </c>
      <c r="AD7" s="81">
        <v>0.22525395600000001</v>
      </c>
      <c r="AE7" s="81">
        <v>0.474609267</v>
      </c>
      <c r="AF7" s="165">
        <v>-0.120607029</v>
      </c>
      <c r="AG7" s="81">
        <v>-12.060702879999999</v>
      </c>
      <c r="AH7" s="81">
        <v>8.7500886999999999E-2</v>
      </c>
      <c r="AI7" s="81">
        <v>0.32215662499999997</v>
      </c>
      <c r="AJ7" s="81">
        <v>0.64004492999999996</v>
      </c>
      <c r="AK7" s="81">
        <v>0.40965751299999997</v>
      </c>
    </row>
    <row r="8" spans="1:37" x14ac:dyDescent="0.2">
      <c r="A8" s="43">
        <v>86</v>
      </c>
      <c r="B8" s="43" t="s">
        <v>110</v>
      </c>
      <c r="C8" s="43" t="s">
        <v>210</v>
      </c>
      <c r="D8" t="s">
        <v>420</v>
      </c>
      <c r="E8" s="43" t="s">
        <v>280</v>
      </c>
      <c r="F8" s="40" t="s">
        <v>262</v>
      </c>
      <c r="G8" s="40" t="s">
        <v>464</v>
      </c>
      <c r="H8" s="40">
        <v>3</v>
      </c>
      <c r="I8" t="s">
        <v>303</v>
      </c>
      <c r="J8" s="43">
        <v>150</v>
      </c>
      <c r="K8" s="43" t="s">
        <v>238</v>
      </c>
      <c r="L8" s="43" t="s">
        <v>272</v>
      </c>
      <c r="M8" s="69">
        <v>4</v>
      </c>
      <c r="N8" s="68">
        <v>16.47</v>
      </c>
      <c r="O8" s="69">
        <v>3.85</v>
      </c>
      <c r="P8" s="69"/>
      <c r="Q8" s="69"/>
      <c r="R8" s="81">
        <v>7</v>
      </c>
      <c r="S8" s="48">
        <v>10.78</v>
      </c>
      <c r="T8" s="48">
        <v>1.3699999999999992</v>
      </c>
      <c r="U8" s="73"/>
      <c r="V8" s="69">
        <v>6264.0749999999998</v>
      </c>
      <c r="W8" s="69">
        <v>199.69200000000001</v>
      </c>
      <c r="X8" s="69">
        <v>10</v>
      </c>
      <c r="Y8" s="69">
        <v>25.42393951</v>
      </c>
      <c r="Z8" s="170">
        <v>4.6350015889999998</v>
      </c>
      <c r="AA8" s="69" t="s">
        <v>468</v>
      </c>
      <c r="AB8" s="81">
        <v>0.33333333300000001</v>
      </c>
      <c r="AC8" s="81">
        <v>0.89513498899999999</v>
      </c>
      <c r="AD8" s="81">
        <v>1.2284683219999999</v>
      </c>
      <c r="AE8" s="81">
        <v>1.1083629020000001</v>
      </c>
      <c r="AF8" s="165">
        <v>3.1969614759999998</v>
      </c>
      <c r="AG8" s="81">
        <v>319.69614760000002</v>
      </c>
      <c r="AH8" s="81">
        <v>0.180586001</v>
      </c>
      <c r="AI8" s="81">
        <v>1.3497252749999999</v>
      </c>
      <c r="AJ8" s="81">
        <v>1.2370575070000001</v>
      </c>
      <c r="AK8" s="81">
        <v>1.5303112759999999</v>
      </c>
    </row>
    <row r="9" spans="1:37" x14ac:dyDescent="0.2">
      <c r="A9" s="43">
        <v>86</v>
      </c>
      <c r="B9" s="43" t="s">
        <v>110</v>
      </c>
      <c r="C9" s="43" t="s">
        <v>210</v>
      </c>
      <c r="D9" t="s">
        <v>420</v>
      </c>
      <c r="E9" s="43" t="s">
        <v>283</v>
      </c>
      <c r="F9" s="43" t="s">
        <v>466</v>
      </c>
      <c r="G9" s="43" t="s">
        <v>467</v>
      </c>
      <c r="H9" s="43">
        <v>3</v>
      </c>
      <c r="I9" t="s">
        <v>303</v>
      </c>
      <c r="J9" s="43">
        <v>150</v>
      </c>
      <c r="K9" s="43" t="s">
        <v>238</v>
      </c>
      <c r="L9" s="43" t="s">
        <v>272</v>
      </c>
      <c r="M9" s="69">
        <v>7</v>
      </c>
      <c r="N9" s="68">
        <v>9.98</v>
      </c>
      <c r="O9" s="69">
        <v>1.2</v>
      </c>
      <c r="P9" s="69"/>
      <c r="Q9" s="69"/>
      <c r="R9" s="81">
        <v>7</v>
      </c>
      <c r="S9" s="48">
        <v>10.78</v>
      </c>
      <c r="T9" s="48">
        <v>1.3699999999999992</v>
      </c>
      <c r="U9" s="73"/>
      <c r="V9" s="69">
        <v>2307.3870000000002</v>
      </c>
      <c r="W9" s="69">
        <v>31.827000000000002</v>
      </c>
      <c r="X9" s="69">
        <v>10</v>
      </c>
      <c r="Y9" s="69">
        <v>15.294489199999999</v>
      </c>
      <c r="Z9" s="170">
        <v>3.6889103809999999</v>
      </c>
      <c r="AA9" s="69" t="s">
        <v>468</v>
      </c>
      <c r="AB9" s="81">
        <v>0.33333333300000001</v>
      </c>
      <c r="AC9" s="81">
        <v>0.56700249199999997</v>
      </c>
      <c r="AD9" s="81">
        <v>0.90033582499999998</v>
      </c>
      <c r="AE9" s="81">
        <v>0.94886027699999997</v>
      </c>
      <c r="AF9" s="165">
        <v>4.0099502490000001</v>
      </c>
      <c r="AG9" s="81">
        <v>400.99502489999998</v>
      </c>
      <c r="AH9" s="81">
        <v>7.5401564000000004E-2</v>
      </c>
      <c r="AI9" s="81">
        <v>1.091117889</v>
      </c>
      <c r="AJ9" s="81">
        <v>1.080055301</v>
      </c>
      <c r="AK9" s="81">
        <v>1.166519453</v>
      </c>
    </row>
    <row r="10" spans="1:37" x14ac:dyDescent="0.2">
      <c r="A10" s="40">
        <v>47</v>
      </c>
      <c r="B10" s="40" t="s">
        <v>59</v>
      </c>
      <c r="C10" s="40" t="s">
        <v>210</v>
      </c>
      <c r="D10" t="s">
        <v>420</v>
      </c>
      <c r="E10" s="40" t="s">
        <v>236</v>
      </c>
      <c r="F10" s="40" t="s">
        <v>469</v>
      </c>
      <c r="G10" s="40" t="s">
        <v>470</v>
      </c>
      <c r="H10" s="40">
        <v>2.5</v>
      </c>
      <c r="I10" s="40" t="s">
        <v>359</v>
      </c>
      <c r="J10" s="40">
        <v>35</v>
      </c>
      <c r="K10" s="40" t="s">
        <v>238</v>
      </c>
      <c r="L10" s="40" t="s">
        <v>239</v>
      </c>
      <c r="M10" s="45">
        <v>4</v>
      </c>
      <c r="N10" s="42">
        <v>96.8</v>
      </c>
      <c r="O10" s="42">
        <v>27.1</v>
      </c>
      <c r="P10" s="42"/>
      <c r="Q10" s="42"/>
      <c r="R10" s="48">
        <v>4</v>
      </c>
      <c r="S10" s="48">
        <v>43.9</v>
      </c>
      <c r="T10" s="48">
        <v>17.899999999999999</v>
      </c>
      <c r="U10" s="40"/>
      <c r="V10" s="69">
        <v>729.79759999999999</v>
      </c>
      <c r="W10" s="69">
        <v>60.569600000000001</v>
      </c>
      <c r="X10" s="69">
        <v>14</v>
      </c>
      <c r="Y10" s="69">
        <v>7.5136409280000001</v>
      </c>
      <c r="Z10" s="170">
        <v>1.465334863</v>
      </c>
      <c r="AA10" s="69" t="s">
        <v>468</v>
      </c>
      <c r="AB10" s="81">
        <v>0.25</v>
      </c>
      <c r="AC10" s="81">
        <v>6.7100196000000001E-2</v>
      </c>
      <c r="AD10" s="81">
        <v>0.317100196</v>
      </c>
      <c r="AE10" s="81">
        <v>0.56311650300000005</v>
      </c>
      <c r="AF10" s="165">
        <v>1.0606936419999999</v>
      </c>
      <c r="AG10" s="81">
        <v>106.0693642</v>
      </c>
      <c r="AH10" s="81">
        <v>0.10420038500000001</v>
      </c>
      <c r="AI10" s="81">
        <v>0.60926133699999996</v>
      </c>
      <c r="AJ10" s="81">
        <v>0.84466663399999997</v>
      </c>
      <c r="AK10" s="81">
        <v>0.71346172200000002</v>
      </c>
    </row>
    <row r="11" spans="1:37" x14ac:dyDescent="0.2">
      <c r="A11" s="40">
        <v>47</v>
      </c>
      <c r="B11" s="40" t="s">
        <v>59</v>
      </c>
      <c r="C11" s="40" t="s">
        <v>210</v>
      </c>
      <c r="D11" t="s">
        <v>420</v>
      </c>
      <c r="E11" s="40" t="s">
        <v>236</v>
      </c>
      <c r="F11" s="40" t="s">
        <v>469</v>
      </c>
      <c r="G11" s="40" t="s">
        <v>470</v>
      </c>
      <c r="H11" s="40">
        <v>2.5</v>
      </c>
      <c r="I11" s="40" t="s">
        <v>359</v>
      </c>
      <c r="J11" s="40">
        <v>35</v>
      </c>
      <c r="K11" s="40" t="s">
        <v>238</v>
      </c>
      <c r="L11" s="40" t="s">
        <v>239</v>
      </c>
      <c r="M11" s="45">
        <v>4</v>
      </c>
      <c r="N11" s="42">
        <v>12.45</v>
      </c>
      <c r="O11" s="42">
        <v>3.2</v>
      </c>
      <c r="P11" s="42"/>
      <c r="Q11" s="42"/>
      <c r="R11" s="48">
        <v>4</v>
      </c>
      <c r="S11" s="48">
        <v>8.9</v>
      </c>
      <c r="T11" s="48">
        <v>1.3</v>
      </c>
      <c r="U11" s="40"/>
      <c r="V11" s="69">
        <v>729.79759999999999</v>
      </c>
      <c r="W11" s="69">
        <v>59.410400000000003</v>
      </c>
      <c r="X11" s="69">
        <v>14</v>
      </c>
      <c r="Y11" s="69">
        <v>7.5081289279999996</v>
      </c>
      <c r="Z11" s="170">
        <v>2.4972932910000001</v>
      </c>
      <c r="AA11" s="69" t="s">
        <v>468</v>
      </c>
      <c r="AB11" s="81">
        <v>0.25</v>
      </c>
      <c r="AC11" s="81">
        <v>0.194889806</v>
      </c>
      <c r="AD11" s="81">
        <v>0.444889806</v>
      </c>
      <c r="AE11" s="81">
        <v>0.66700060400000005</v>
      </c>
      <c r="AF11" s="165">
        <v>1.4546159809999999</v>
      </c>
      <c r="AG11" s="81">
        <v>145.4615981</v>
      </c>
      <c r="AH11" s="81">
        <v>8.2304111999999999E-2</v>
      </c>
      <c r="AI11" s="81">
        <v>0.41188685200000003</v>
      </c>
      <c r="AJ11" s="81">
        <v>0.70298717200000005</v>
      </c>
      <c r="AK11" s="81">
        <v>0.49419096400000001</v>
      </c>
    </row>
    <row r="12" spans="1:37" x14ac:dyDescent="0.2">
      <c r="A12" s="40">
        <v>74</v>
      </c>
      <c r="B12" s="40" t="s">
        <v>95</v>
      </c>
      <c r="C12" s="40" t="s">
        <v>210</v>
      </c>
      <c r="D12" t="s">
        <v>420</v>
      </c>
      <c r="E12" s="40" t="s">
        <v>248</v>
      </c>
      <c r="F12" s="40" t="s">
        <v>262</v>
      </c>
      <c r="G12" s="40" t="s">
        <v>464</v>
      </c>
      <c r="H12" s="40">
        <v>3</v>
      </c>
      <c r="I12" s="40" t="s">
        <v>359</v>
      </c>
      <c r="J12" s="40">
        <v>90</v>
      </c>
      <c r="K12" s="40" t="s">
        <v>238</v>
      </c>
      <c r="L12" s="40" t="s">
        <v>244</v>
      </c>
      <c r="M12" s="42">
        <v>6</v>
      </c>
      <c r="N12" s="42">
        <v>516.20399999999995</v>
      </c>
      <c r="O12" s="42">
        <v>171.1</v>
      </c>
      <c r="P12" s="42"/>
      <c r="Q12" s="42"/>
      <c r="R12" s="48">
        <v>6</v>
      </c>
      <c r="S12" s="82">
        <v>14.246499999999999</v>
      </c>
      <c r="T12" s="82">
        <v>2.722</v>
      </c>
      <c r="U12" s="40"/>
      <c r="V12" s="69">
        <v>258.35520000000002</v>
      </c>
      <c r="W12" s="69">
        <v>12.7308</v>
      </c>
      <c r="X12" s="69">
        <v>6</v>
      </c>
      <c r="Y12" s="69">
        <v>6.7216813369999997</v>
      </c>
      <c r="Z12" s="170">
        <v>1.176788902</v>
      </c>
      <c r="AA12" s="69" t="s">
        <v>468</v>
      </c>
      <c r="AB12" s="81">
        <v>0.5</v>
      </c>
      <c r="AC12" s="81">
        <v>8.6552007E-2</v>
      </c>
      <c r="AD12" s="81">
        <v>0.58655200699999999</v>
      </c>
      <c r="AE12" s="81">
        <v>0.765866834</v>
      </c>
      <c r="AF12" s="165">
        <v>0.70124113499999996</v>
      </c>
      <c r="AG12" s="81">
        <v>70.124113480000005</v>
      </c>
      <c r="AH12" s="81">
        <v>9.4051417999999998E-2</v>
      </c>
      <c r="AI12" s="81">
        <v>1.121917665</v>
      </c>
      <c r="AJ12" s="81">
        <v>1.1027098820000001</v>
      </c>
      <c r="AK12" s="81">
        <v>1.2159690839999999</v>
      </c>
    </row>
    <row r="13" spans="1:37" x14ac:dyDescent="0.2">
      <c r="A13" s="40">
        <v>84</v>
      </c>
      <c r="B13" s="40" t="s">
        <v>105</v>
      </c>
      <c r="C13" s="40" t="s">
        <v>210</v>
      </c>
      <c r="D13" t="s">
        <v>420</v>
      </c>
      <c r="E13" s="40" t="s">
        <v>250</v>
      </c>
      <c r="F13" s="40" t="s">
        <v>466</v>
      </c>
      <c r="G13" s="40" t="s">
        <v>471</v>
      </c>
      <c r="H13" s="40">
        <v>3</v>
      </c>
      <c r="I13" s="40" t="s">
        <v>359</v>
      </c>
      <c r="J13" s="40">
        <v>120</v>
      </c>
      <c r="K13" s="40" t="s">
        <v>238</v>
      </c>
      <c r="L13" s="40" t="s">
        <v>244</v>
      </c>
      <c r="M13" s="42">
        <v>15</v>
      </c>
      <c r="N13" s="42">
        <v>124.66</v>
      </c>
      <c r="O13" s="42">
        <f>(SQRT(M13))*P13</f>
        <v>37.14191029012914</v>
      </c>
      <c r="P13" s="71">
        <v>9.5900000000000034</v>
      </c>
      <c r="Q13" s="80"/>
      <c r="R13" s="48">
        <v>13</v>
      </c>
      <c r="S13" s="48">
        <v>20.6</v>
      </c>
      <c r="T13">
        <v>39.697119542858516</v>
      </c>
      <c r="V13" s="69">
        <v>50.923200000000001</v>
      </c>
      <c r="W13" s="69">
        <v>12.7308</v>
      </c>
      <c r="X13" s="69">
        <v>6</v>
      </c>
      <c r="Y13" s="69">
        <v>3.2571459900000002</v>
      </c>
      <c r="Z13" s="170">
        <v>1.792980732</v>
      </c>
      <c r="AA13" s="69" t="s">
        <v>468</v>
      </c>
      <c r="AB13" s="81">
        <v>0.5</v>
      </c>
      <c r="AC13" s="81">
        <v>0.20092374399999999</v>
      </c>
      <c r="AD13" s="81">
        <v>0.70092374400000002</v>
      </c>
      <c r="AE13" s="81">
        <v>0.83721188700000004</v>
      </c>
      <c r="AF13" s="165">
        <v>0.54630495800000001</v>
      </c>
      <c r="AG13" s="81">
        <v>54.630495789999998</v>
      </c>
      <c r="AH13" s="81">
        <v>9.9242283000000001E-2</v>
      </c>
      <c r="AI13" s="81">
        <v>0.256721113</v>
      </c>
      <c r="AJ13" s="81">
        <v>0.59662667999999996</v>
      </c>
      <c r="AK13" s="81">
        <v>0.35596339599999999</v>
      </c>
    </row>
    <row r="14" spans="1:37" x14ac:dyDescent="0.2">
      <c r="A14" s="40">
        <v>94</v>
      </c>
      <c r="B14" s="40" t="s">
        <v>115</v>
      </c>
      <c r="C14" s="40" t="s">
        <v>203</v>
      </c>
      <c r="D14" t="s">
        <v>420</v>
      </c>
      <c r="E14" s="40" t="s">
        <v>253</v>
      </c>
      <c r="F14" s="40" t="s">
        <v>472</v>
      </c>
      <c r="G14" s="40" t="s">
        <v>473</v>
      </c>
      <c r="H14" s="40">
        <v>2</v>
      </c>
      <c r="I14" s="40" t="s">
        <v>359</v>
      </c>
      <c r="J14" s="40">
        <v>42</v>
      </c>
      <c r="K14" s="40" t="s">
        <v>238</v>
      </c>
      <c r="L14" s="40" t="s">
        <v>244</v>
      </c>
      <c r="M14" s="42">
        <v>4</v>
      </c>
      <c r="N14" s="42">
        <v>42.58</v>
      </c>
      <c r="O14" s="42">
        <v>6.3599999999999994</v>
      </c>
      <c r="P14" s="78"/>
      <c r="Q14" s="75"/>
      <c r="R14">
        <v>4</v>
      </c>
      <c r="S14">
        <v>47.89</v>
      </c>
      <c r="T14">
        <v>10.96</v>
      </c>
      <c r="V14" s="69">
        <v>2203.23</v>
      </c>
      <c r="W14" s="69">
        <v>961.23</v>
      </c>
      <c r="X14" s="69">
        <v>6</v>
      </c>
      <c r="Y14" s="69">
        <v>22.96540877</v>
      </c>
      <c r="Z14" s="170">
        <v>2.303464333</v>
      </c>
      <c r="AA14" s="69" t="s">
        <v>468</v>
      </c>
      <c r="AB14" s="81">
        <v>0.5</v>
      </c>
      <c r="AC14" s="81">
        <v>0.331621746</v>
      </c>
      <c r="AD14" s="81">
        <v>0.83162174600000005</v>
      </c>
      <c r="AE14" s="81">
        <v>0.91193297200000001</v>
      </c>
      <c r="AF14" s="165">
        <v>1.2050113899999999</v>
      </c>
      <c r="AG14" s="81">
        <v>120.50113899999999</v>
      </c>
      <c r="AH14" s="81">
        <v>1.8246583139999999</v>
      </c>
      <c r="AI14" s="81">
        <v>1.896720041</v>
      </c>
      <c r="AJ14" s="81">
        <v>1.9290874410000001</v>
      </c>
      <c r="AK14" s="81">
        <v>3.7213783560000002</v>
      </c>
    </row>
    <row r="15" spans="1:37" ht="16.5" customHeight="1" x14ac:dyDescent="0.2">
      <c r="A15" s="40">
        <v>94</v>
      </c>
      <c r="B15" s="40" t="s">
        <v>115</v>
      </c>
      <c r="C15" s="40" t="s">
        <v>203</v>
      </c>
      <c r="D15" t="s">
        <v>420</v>
      </c>
      <c r="E15" s="40" t="s">
        <v>253</v>
      </c>
      <c r="F15" s="40" t="s">
        <v>472</v>
      </c>
      <c r="G15" s="40" t="s">
        <v>473</v>
      </c>
      <c r="H15" s="40">
        <v>2</v>
      </c>
      <c r="I15" s="40" t="s">
        <v>359</v>
      </c>
      <c r="J15" s="40">
        <v>90</v>
      </c>
      <c r="K15" s="40" t="s">
        <v>238</v>
      </c>
      <c r="L15" s="40" t="s">
        <v>244</v>
      </c>
      <c r="M15" s="42">
        <v>4</v>
      </c>
      <c r="N15" s="42">
        <v>33.74</v>
      </c>
      <c r="O15" s="42">
        <v>4.2899999999999991</v>
      </c>
      <c r="P15" s="78"/>
      <c r="Q15" s="75"/>
      <c r="R15" s="25">
        <v>4</v>
      </c>
      <c r="S15">
        <v>26.95</v>
      </c>
      <c r="T15">
        <v>5.2099999999999973</v>
      </c>
      <c r="V15" s="69">
        <v>30.72</v>
      </c>
      <c r="W15" s="69">
        <v>5.07</v>
      </c>
      <c r="X15" s="69">
        <v>6</v>
      </c>
      <c r="Y15" s="69">
        <v>2.4423349480000001</v>
      </c>
      <c r="Z15" s="170">
        <v>1.453527086</v>
      </c>
      <c r="AA15" s="69" t="s">
        <v>468</v>
      </c>
      <c r="AB15" s="81">
        <v>0.5</v>
      </c>
      <c r="AC15" s="81">
        <v>0.132046312</v>
      </c>
      <c r="AD15" s="81">
        <v>0.63204631200000005</v>
      </c>
      <c r="AE15" s="81">
        <v>0.79501340399999998</v>
      </c>
      <c r="AF15" s="165">
        <v>0.39887640400000002</v>
      </c>
      <c r="AG15" s="81">
        <v>39.887640449999999</v>
      </c>
      <c r="AH15" s="81">
        <v>4.7471909999999999E-2</v>
      </c>
      <c r="AI15" s="81">
        <v>0.20562248999999999</v>
      </c>
      <c r="AJ15" s="81">
        <v>0.50308488399999995</v>
      </c>
      <c r="AK15" s="81">
        <v>0.2530944</v>
      </c>
    </row>
    <row r="16" spans="1:37" x14ac:dyDescent="0.2">
      <c r="A16" s="40">
        <v>124</v>
      </c>
      <c r="B16" s="40" t="s">
        <v>144</v>
      </c>
      <c r="C16" s="40" t="s">
        <v>203</v>
      </c>
      <c r="D16" t="s">
        <v>420</v>
      </c>
      <c r="E16" s="40" t="s">
        <v>261</v>
      </c>
      <c r="F16" s="40" t="s">
        <v>474</v>
      </c>
      <c r="G16" s="40" t="s">
        <v>221</v>
      </c>
      <c r="H16" s="40">
        <v>2</v>
      </c>
      <c r="I16" s="40" t="s">
        <v>359</v>
      </c>
      <c r="J16" s="40">
        <v>120</v>
      </c>
      <c r="K16" s="40" t="s">
        <v>238</v>
      </c>
      <c r="L16" s="40" t="s">
        <v>244</v>
      </c>
      <c r="M16" s="42">
        <v>7</v>
      </c>
      <c r="N16" s="42">
        <v>10.54</v>
      </c>
      <c r="O16" s="42">
        <v>2.5100000000000016</v>
      </c>
      <c r="P16" s="78"/>
      <c r="Q16" s="75"/>
      <c r="R16">
        <v>9</v>
      </c>
      <c r="S16">
        <v>17.7</v>
      </c>
      <c r="T16">
        <v>10.050000000000001</v>
      </c>
      <c r="V16" s="69">
        <v>109.9104</v>
      </c>
      <c r="W16" s="69">
        <v>8.4871999999999996</v>
      </c>
      <c r="X16" s="69">
        <v>8</v>
      </c>
      <c r="Y16" s="69">
        <v>3.8470378209999998</v>
      </c>
      <c r="Z16" s="170">
        <v>2.6591888290000001</v>
      </c>
      <c r="AA16" s="69" t="s">
        <v>468</v>
      </c>
      <c r="AB16" s="81">
        <v>0.47619047599999997</v>
      </c>
      <c r="AC16" s="81">
        <v>0.35356426099999999</v>
      </c>
      <c r="AD16" s="81">
        <v>0.82975473799999999</v>
      </c>
      <c r="AE16" s="81">
        <v>0.91090874300000002</v>
      </c>
      <c r="AF16" s="165">
        <v>0.43943299000000002</v>
      </c>
      <c r="AG16" s="81">
        <v>43.943298970000001</v>
      </c>
      <c r="AH16" s="81">
        <v>6.0761741000000001E-2</v>
      </c>
      <c r="AI16" s="81">
        <v>7.8093533000000007E-2</v>
      </c>
      <c r="AJ16" s="81">
        <v>0.37263289399999999</v>
      </c>
      <c r="AK16" s="81">
        <v>0.138855274</v>
      </c>
    </row>
    <row r="17" spans="1:37" x14ac:dyDescent="0.2">
      <c r="A17" s="40">
        <v>124</v>
      </c>
      <c r="B17" s="40" t="s">
        <v>144</v>
      </c>
      <c r="C17" s="40" t="s">
        <v>203</v>
      </c>
      <c r="D17" t="s">
        <v>420</v>
      </c>
      <c r="E17" s="40" t="s">
        <v>262</v>
      </c>
      <c r="F17" s="40" t="s">
        <v>262</v>
      </c>
      <c r="G17" s="43" t="s">
        <v>464</v>
      </c>
      <c r="H17" s="40">
        <v>3</v>
      </c>
      <c r="I17" s="40" t="s">
        <v>359</v>
      </c>
      <c r="J17" s="40">
        <v>120</v>
      </c>
      <c r="K17" s="40" t="s">
        <v>238</v>
      </c>
      <c r="L17" s="40" t="s">
        <v>244</v>
      </c>
      <c r="M17" s="42">
        <v>9</v>
      </c>
      <c r="N17" s="42">
        <v>197.94</v>
      </c>
      <c r="O17" s="42">
        <v>77.819999999999993</v>
      </c>
      <c r="P17" s="78"/>
      <c r="Q17" s="75"/>
      <c r="R17">
        <v>9</v>
      </c>
      <c r="S17">
        <v>17.7</v>
      </c>
      <c r="T17">
        <v>10.050000000000001</v>
      </c>
      <c r="V17" s="69">
        <v>161.28</v>
      </c>
      <c r="W17" s="69">
        <v>77.831599999999995</v>
      </c>
      <c r="X17" s="69">
        <v>18</v>
      </c>
      <c r="Y17" s="69">
        <v>3.644719163</v>
      </c>
      <c r="Z17" s="170">
        <v>1.536469547</v>
      </c>
      <c r="AA17" s="69" t="s">
        <v>468</v>
      </c>
      <c r="AB17" s="81">
        <v>0.20833333300000001</v>
      </c>
      <c r="AC17" s="81">
        <v>5.9018466999999998E-2</v>
      </c>
      <c r="AD17" s="81">
        <v>0.26735179999999997</v>
      </c>
      <c r="AE17" s="81">
        <v>0.51706073100000005</v>
      </c>
      <c r="AF17" s="165">
        <v>0.51948051900000003</v>
      </c>
      <c r="AG17" s="81">
        <v>51.94805195</v>
      </c>
      <c r="AH17" s="81">
        <v>5.4696969999999998E-2</v>
      </c>
      <c r="AI17" s="81">
        <v>0.175824176</v>
      </c>
      <c r="AJ17" s="81">
        <v>0.48012617699999999</v>
      </c>
      <c r="AK17" s="81">
        <v>0.23052114600000001</v>
      </c>
    </row>
    <row r="18" spans="1:37" x14ac:dyDescent="0.2">
      <c r="A18" s="40">
        <v>124</v>
      </c>
      <c r="B18" s="40" t="s">
        <v>144</v>
      </c>
      <c r="C18" s="40" t="s">
        <v>199</v>
      </c>
      <c r="D18" t="s">
        <v>420</v>
      </c>
      <c r="E18" s="40" t="s">
        <v>261</v>
      </c>
      <c r="F18" s="40" t="s">
        <v>474</v>
      </c>
      <c r="G18" s="40" t="s">
        <v>221</v>
      </c>
      <c r="H18" s="40">
        <v>2</v>
      </c>
      <c r="I18" s="40" t="s">
        <v>359</v>
      </c>
      <c r="J18" s="40">
        <v>120</v>
      </c>
      <c r="K18" s="40" t="s">
        <v>238</v>
      </c>
      <c r="L18" s="40" t="s">
        <v>244</v>
      </c>
      <c r="M18" s="42">
        <v>9</v>
      </c>
      <c r="N18" s="42">
        <v>11.01</v>
      </c>
      <c r="O18" s="42">
        <v>5.65</v>
      </c>
      <c r="P18" s="78"/>
      <c r="Q18" s="75"/>
      <c r="R18">
        <v>9</v>
      </c>
      <c r="S18">
        <v>12.52</v>
      </c>
      <c r="T18">
        <v>3.1400000000000006</v>
      </c>
      <c r="V18" s="69">
        <v>44.467500000000001</v>
      </c>
      <c r="W18" s="69">
        <v>11.2614</v>
      </c>
      <c r="X18" s="69">
        <v>9</v>
      </c>
      <c r="Y18" s="69">
        <v>2.488393056</v>
      </c>
      <c r="Z18" s="170">
        <v>2.2866162509999999</v>
      </c>
      <c r="AA18" s="69" t="s">
        <v>468</v>
      </c>
      <c r="AB18" s="81">
        <v>0.39285714300000002</v>
      </c>
      <c r="AC18" s="81">
        <v>0.23766426700000001</v>
      </c>
      <c r="AD18" s="81">
        <v>0.63052140999999995</v>
      </c>
      <c r="AE18" s="81">
        <v>0.79405378299999996</v>
      </c>
      <c r="AF18" s="165">
        <v>0.52782931399999999</v>
      </c>
      <c r="AG18" s="81">
        <v>52.782931349999998</v>
      </c>
      <c r="AH18" s="81">
        <v>2.4872780000000001E-2</v>
      </c>
      <c r="AI18" s="81">
        <v>0.22499241</v>
      </c>
      <c r="AJ18" s="81">
        <v>0.499865173</v>
      </c>
      <c r="AK18" s="81">
        <v>0.24986519099999999</v>
      </c>
    </row>
    <row r="19" spans="1:37" x14ac:dyDescent="0.2">
      <c r="A19" s="40">
        <v>124</v>
      </c>
      <c r="B19" s="40" t="s">
        <v>144</v>
      </c>
      <c r="C19" s="40" t="s">
        <v>199</v>
      </c>
      <c r="D19" t="s">
        <v>420</v>
      </c>
      <c r="E19" s="40" t="s">
        <v>262</v>
      </c>
      <c r="F19" s="40" t="s">
        <v>262</v>
      </c>
      <c r="G19" s="40" t="s">
        <v>464</v>
      </c>
      <c r="H19" s="40">
        <v>3</v>
      </c>
      <c r="I19" s="40" t="s">
        <v>359</v>
      </c>
      <c r="J19" s="40">
        <v>120</v>
      </c>
      <c r="K19" s="40" t="s">
        <v>238</v>
      </c>
      <c r="L19" s="40" t="s">
        <v>244</v>
      </c>
      <c r="M19" s="42">
        <v>9</v>
      </c>
      <c r="N19" s="42">
        <v>168.28</v>
      </c>
      <c r="O19" s="42">
        <v>66.53</v>
      </c>
      <c r="P19" s="78"/>
      <c r="Q19" s="75"/>
      <c r="R19">
        <v>9</v>
      </c>
      <c r="S19">
        <v>12.52</v>
      </c>
      <c r="T19">
        <v>3.1400000000000006</v>
      </c>
      <c r="V19" s="69">
        <v>204516.55230000001</v>
      </c>
      <c r="W19" s="69">
        <v>83.36447708</v>
      </c>
      <c r="X19" s="69">
        <v>10</v>
      </c>
      <c r="Y19" s="69">
        <v>143.0384273</v>
      </c>
      <c r="Z19" s="170">
        <v>3.005562098</v>
      </c>
      <c r="AA19" s="69" t="s">
        <v>468</v>
      </c>
      <c r="AB19" s="81">
        <v>0.33333333300000001</v>
      </c>
      <c r="AC19" s="81">
        <v>0.37639181300000002</v>
      </c>
      <c r="AD19" s="81">
        <v>0.709725147</v>
      </c>
      <c r="AE19" s="81">
        <v>0.84245186599999999</v>
      </c>
      <c r="AF19" s="165">
        <v>29.69049042</v>
      </c>
      <c r="AG19" s="81">
        <v>2969.0490420000001</v>
      </c>
      <c r="AH19" s="81">
        <v>0.19191048999999999</v>
      </c>
      <c r="AI19" s="81">
        <v>15.340599060000001</v>
      </c>
      <c r="AJ19" s="81">
        <v>3.941130491</v>
      </c>
      <c r="AK19" s="81">
        <v>15.53250955</v>
      </c>
    </row>
    <row r="20" spans="1:37" x14ac:dyDescent="0.2">
      <c r="A20" s="40">
        <v>126</v>
      </c>
      <c r="B20" s="40" t="s">
        <v>149</v>
      </c>
      <c r="C20" s="40" t="s">
        <v>203</v>
      </c>
      <c r="D20" t="s">
        <v>420</v>
      </c>
      <c r="E20" s="40" t="s">
        <v>262</v>
      </c>
      <c r="F20" s="40" t="s">
        <v>262</v>
      </c>
      <c r="G20" s="40" t="s">
        <v>464</v>
      </c>
      <c r="H20" s="40">
        <v>3</v>
      </c>
      <c r="I20" s="40" t="s">
        <v>359</v>
      </c>
      <c r="J20" s="40">
        <v>63</v>
      </c>
      <c r="K20" s="40" t="s">
        <v>238</v>
      </c>
      <c r="L20" s="40" t="s">
        <v>244</v>
      </c>
      <c r="M20" s="72">
        <v>8</v>
      </c>
      <c r="N20" s="42">
        <v>875.88</v>
      </c>
      <c r="O20" s="42">
        <v>181.41999999999996</v>
      </c>
      <c r="P20" s="78"/>
      <c r="Q20" s="75"/>
      <c r="R20">
        <v>8</v>
      </c>
      <c r="S20">
        <v>13.02</v>
      </c>
      <c r="T20">
        <v>11.059999999999999</v>
      </c>
      <c r="V20" s="69">
        <v>48447.619200000001</v>
      </c>
      <c r="W20" s="69">
        <v>808.02</v>
      </c>
      <c r="X20" s="69">
        <v>16</v>
      </c>
      <c r="Y20" s="69">
        <v>55.484028780000003</v>
      </c>
      <c r="Z20" s="170">
        <v>3.2485023879999999</v>
      </c>
      <c r="AA20" s="69" t="s">
        <v>468</v>
      </c>
      <c r="AB20" s="81">
        <v>0.222222222</v>
      </c>
      <c r="AC20" s="81">
        <v>0.293132438</v>
      </c>
      <c r="AD20" s="81">
        <v>0.51535465999999996</v>
      </c>
      <c r="AE20" s="81">
        <v>0.71788206600000004</v>
      </c>
      <c r="AF20" s="165">
        <v>10.183050850000001</v>
      </c>
      <c r="AG20" s="81">
        <v>1018.305085</v>
      </c>
      <c r="AH20" s="81">
        <v>0.63403954799999995</v>
      </c>
      <c r="AI20" s="81">
        <v>3.3994321510000001</v>
      </c>
      <c r="AJ20" s="81">
        <v>2.0083504919999999</v>
      </c>
      <c r="AK20" s="81">
        <v>4.0334716989999997</v>
      </c>
    </row>
    <row r="21" spans="1:37" x14ac:dyDescent="0.2">
      <c r="A21" s="40">
        <v>126</v>
      </c>
      <c r="B21" s="40" t="s">
        <v>149</v>
      </c>
      <c r="C21" s="40" t="s">
        <v>199</v>
      </c>
      <c r="D21" t="s">
        <v>420</v>
      </c>
      <c r="E21" s="40" t="s">
        <v>262</v>
      </c>
      <c r="F21" s="40" t="s">
        <v>466</v>
      </c>
      <c r="G21" s="40" t="s">
        <v>467</v>
      </c>
      <c r="H21" s="40">
        <v>3</v>
      </c>
      <c r="I21" s="40" t="s">
        <v>359</v>
      </c>
      <c r="J21" s="40">
        <v>63</v>
      </c>
      <c r="K21" s="40" t="s">
        <v>238</v>
      </c>
      <c r="L21" s="40" t="s">
        <v>244</v>
      </c>
      <c r="M21" s="72">
        <v>8</v>
      </c>
      <c r="N21" s="42">
        <v>634.32000000000005</v>
      </c>
      <c r="O21" s="42">
        <v>117.2399999999999</v>
      </c>
      <c r="P21" s="78"/>
      <c r="Q21" s="75"/>
      <c r="R21">
        <v>8</v>
      </c>
      <c r="S21">
        <v>30.22</v>
      </c>
      <c r="T21">
        <v>11.060000000000002</v>
      </c>
      <c r="V21" s="69">
        <v>35409.927199999998</v>
      </c>
      <c r="W21" s="69">
        <v>78.876800000000003</v>
      </c>
      <c r="X21" s="69">
        <v>16</v>
      </c>
      <c r="Y21" s="69">
        <v>47.096180840000002</v>
      </c>
      <c r="Z21" s="170">
        <v>3.3072745440000002</v>
      </c>
      <c r="AA21" s="69" t="s">
        <v>468</v>
      </c>
      <c r="AB21" s="81">
        <v>0.222222222</v>
      </c>
      <c r="AC21" s="81">
        <v>0.30383513600000001</v>
      </c>
      <c r="AD21" s="81">
        <v>0.52605735899999995</v>
      </c>
      <c r="AE21" s="81">
        <v>0.72529811700000002</v>
      </c>
      <c r="AF21" s="165">
        <v>12.440894569999999</v>
      </c>
      <c r="AG21" s="81">
        <v>1244.089457</v>
      </c>
      <c r="AH21" s="81">
        <v>8.7500886999999999E-2</v>
      </c>
      <c r="AI21" s="81">
        <v>2.9225371070000001</v>
      </c>
      <c r="AJ21" s="81">
        <v>1.7349461070000001</v>
      </c>
      <c r="AK21" s="81">
        <v>3.0100379949999998</v>
      </c>
    </row>
    <row r="22" spans="1:37" x14ac:dyDescent="0.2">
      <c r="A22" s="40" t="s">
        <v>160</v>
      </c>
      <c r="B22" s="40" t="s">
        <v>161</v>
      </c>
      <c r="C22" s="40" t="s">
        <v>203</v>
      </c>
      <c r="D22" t="s">
        <v>420</v>
      </c>
      <c r="E22" s="40" t="s">
        <v>236</v>
      </c>
      <c r="F22" s="40" t="s">
        <v>469</v>
      </c>
      <c r="G22" s="40" t="s">
        <v>470</v>
      </c>
      <c r="H22" s="40">
        <v>2.5</v>
      </c>
      <c r="I22" s="40" t="s">
        <v>359</v>
      </c>
      <c r="J22" s="40">
        <v>28</v>
      </c>
      <c r="K22" s="40" t="s">
        <v>238</v>
      </c>
      <c r="L22" s="40" t="s">
        <v>244</v>
      </c>
      <c r="M22" s="42">
        <v>6</v>
      </c>
      <c r="N22" s="42">
        <v>154.69999999999999</v>
      </c>
      <c r="O22" s="42">
        <f t="shared" ref="O22:O27" si="0">SQRT(M22)*P22</f>
        <v>35.395126783216959</v>
      </c>
      <c r="P22" s="79">
        <v>14.450000000000017</v>
      </c>
      <c r="Q22" s="76"/>
      <c r="R22">
        <v>6</v>
      </c>
      <c r="S22">
        <v>36.86</v>
      </c>
      <c r="T22">
        <v>6.3196835363805945</v>
      </c>
      <c r="V22" s="69">
        <v>230392.5148</v>
      </c>
      <c r="W22" s="69">
        <v>1345.5596</v>
      </c>
      <c r="X22" s="69">
        <v>18</v>
      </c>
      <c r="Y22" s="69">
        <v>113.4651377</v>
      </c>
      <c r="Z22" s="170">
        <v>7.6046265640000001</v>
      </c>
      <c r="AA22" s="69" t="s">
        <v>468</v>
      </c>
      <c r="AB22" s="81">
        <v>0.20833333300000001</v>
      </c>
      <c r="AC22" s="81">
        <v>1.445758629</v>
      </c>
      <c r="AD22" s="81">
        <v>1.6540919629999999</v>
      </c>
      <c r="AE22" s="81">
        <v>1.286115066</v>
      </c>
      <c r="AF22" s="165">
        <v>66.271889400000006</v>
      </c>
      <c r="AG22" s="81">
        <v>6627.18894</v>
      </c>
      <c r="AH22" s="81">
        <v>0.78292114700000004</v>
      </c>
      <c r="AI22" s="81">
        <v>4.6971640519999998</v>
      </c>
      <c r="AJ22" s="81">
        <v>2.3409581799999999</v>
      </c>
      <c r="AK22" s="81">
        <v>5.4800851990000004</v>
      </c>
    </row>
    <row r="23" spans="1:37" x14ac:dyDescent="0.2">
      <c r="A23" s="40" t="s">
        <v>160</v>
      </c>
      <c r="B23" s="40" t="s">
        <v>161</v>
      </c>
      <c r="C23" s="40" t="s">
        <v>199</v>
      </c>
      <c r="D23" t="s">
        <v>420</v>
      </c>
      <c r="E23" s="40" t="s">
        <v>236</v>
      </c>
      <c r="F23" s="40" t="s">
        <v>469</v>
      </c>
      <c r="G23" s="40" t="s">
        <v>470</v>
      </c>
      <c r="H23" s="40">
        <v>2.5</v>
      </c>
      <c r="I23" s="40" t="s">
        <v>359</v>
      </c>
      <c r="J23" s="40">
        <v>28</v>
      </c>
      <c r="K23" s="40" t="s">
        <v>238</v>
      </c>
      <c r="L23" s="40" t="s">
        <v>244</v>
      </c>
      <c r="M23" s="42">
        <v>6</v>
      </c>
      <c r="N23" s="42">
        <v>70.489999999999995</v>
      </c>
      <c r="O23" s="42">
        <f t="shared" si="0"/>
        <v>21.482025044208495</v>
      </c>
      <c r="P23" s="79">
        <v>8.7700000000000102</v>
      </c>
      <c r="Q23" s="76"/>
      <c r="R23">
        <v>6</v>
      </c>
      <c r="S23">
        <v>14.07</v>
      </c>
      <c r="T23">
        <v>2.5229744350666716</v>
      </c>
      <c r="V23" s="69">
        <v>96216.523199999996</v>
      </c>
      <c r="W23" s="69">
        <v>1345.5596</v>
      </c>
      <c r="X23" s="69">
        <v>18</v>
      </c>
      <c r="Y23" s="69">
        <v>73.621435129999995</v>
      </c>
      <c r="Z23" s="170">
        <v>8.2054906820000006</v>
      </c>
      <c r="AA23" s="69" t="s">
        <v>468</v>
      </c>
      <c r="AB23" s="81">
        <v>0.20833333300000001</v>
      </c>
      <c r="AC23" s="81">
        <v>1.683251933</v>
      </c>
      <c r="AD23" s="81">
        <v>1.891585267</v>
      </c>
      <c r="AE23" s="81">
        <v>1.3753491440000001</v>
      </c>
      <c r="AF23" s="165">
        <v>19.9900728</v>
      </c>
      <c r="AG23" s="81">
        <v>1999.00728</v>
      </c>
      <c r="AH23" s="81">
        <v>0.33731414100000001</v>
      </c>
      <c r="AI23" s="81">
        <v>2.7086521000000001</v>
      </c>
      <c r="AJ23" s="81">
        <v>1.7452696759999999</v>
      </c>
      <c r="AK23" s="81">
        <v>3.0459662409999999</v>
      </c>
    </row>
    <row r="24" spans="1:37" x14ac:dyDescent="0.2">
      <c r="A24" s="40" t="s">
        <v>160</v>
      </c>
      <c r="B24" s="40" t="s">
        <v>161</v>
      </c>
      <c r="C24" s="40" t="s">
        <v>203</v>
      </c>
      <c r="D24" t="s">
        <v>420</v>
      </c>
      <c r="E24" s="40" t="s">
        <v>236</v>
      </c>
      <c r="F24" s="40" t="s">
        <v>469</v>
      </c>
      <c r="G24" s="40" t="s">
        <v>470</v>
      </c>
      <c r="H24" s="40">
        <v>2.5</v>
      </c>
      <c r="I24" s="40" t="s">
        <v>359</v>
      </c>
      <c r="J24" s="40">
        <v>56</v>
      </c>
      <c r="K24" s="40" t="s">
        <v>238</v>
      </c>
      <c r="L24" s="40" t="s">
        <v>244</v>
      </c>
      <c r="M24" s="42">
        <v>8</v>
      </c>
      <c r="N24" s="42">
        <v>21.39</v>
      </c>
      <c r="O24" s="42">
        <f t="shared" si="0"/>
        <v>10.210621920333745</v>
      </c>
      <c r="P24" s="79">
        <v>3.6099999999999994</v>
      </c>
      <c r="Q24" s="76"/>
      <c r="R24">
        <v>8</v>
      </c>
      <c r="S24">
        <v>10.38</v>
      </c>
      <c r="T24">
        <v>2.9415642097360353</v>
      </c>
      <c r="V24" s="69">
        <v>32.035600000000002</v>
      </c>
      <c r="W24" s="69">
        <v>8.4871999999999996</v>
      </c>
      <c r="X24" s="69">
        <v>6</v>
      </c>
      <c r="Y24" s="69">
        <v>2.5988074189999999</v>
      </c>
      <c r="Z24" s="170">
        <v>0.35400853199999999</v>
      </c>
      <c r="AA24" s="69" t="s">
        <v>475</v>
      </c>
      <c r="AB24" s="81">
        <v>0.53333333299999997</v>
      </c>
      <c r="AC24" s="81">
        <v>7.8326279999999995E-3</v>
      </c>
      <c r="AD24" s="81">
        <v>0.54116596100000003</v>
      </c>
      <c r="AE24" s="81">
        <v>0.73563983099999997</v>
      </c>
      <c r="AF24" s="165">
        <v>3.9518900000000003E-2</v>
      </c>
      <c r="AG24" s="81">
        <v>3.9518900339999998</v>
      </c>
      <c r="AH24" s="81">
        <v>6.0761741000000001E-2</v>
      </c>
      <c r="AI24" s="81">
        <v>6.6189256000000002E-2</v>
      </c>
      <c r="AJ24" s="81">
        <v>0.35630183500000001</v>
      </c>
      <c r="AK24" s="81">
        <v>0.12695099700000001</v>
      </c>
    </row>
    <row r="25" spans="1:37" x14ac:dyDescent="0.2">
      <c r="A25" s="40" t="s">
        <v>160</v>
      </c>
      <c r="B25" s="40" t="s">
        <v>161</v>
      </c>
      <c r="C25" s="40" t="s">
        <v>199</v>
      </c>
      <c r="D25" t="s">
        <v>420</v>
      </c>
      <c r="E25" s="40" t="s">
        <v>236</v>
      </c>
      <c r="F25" s="40" t="s">
        <v>469</v>
      </c>
      <c r="G25" s="40" t="s">
        <v>470</v>
      </c>
      <c r="H25" s="40">
        <v>2.5</v>
      </c>
      <c r="I25" s="40" t="s">
        <v>359</v>
      </c>
      <c r="J25" s="40">
        <v>56</v>
      </c>
      <c r="K25" s="40" t="s">
        <v>238</v>
      </c>
      <c r="L25" s="40" t="s">
        <v>244</v>
      </c>
      <c r="M25" s="42">
        <v>8</v>
      </c>
      <c r="N25" s="42">
        <v>31.64</v>
      </c>
      <c r="O25" s="42">
        <f t="shared" si="0"/>
        <v>10.210621920333745</v>
      </c>
      <c r="P25" s="79">
        <v>3.6099999999999994</v>
      </c>
      <c r="Q25" s="76"/>
      <c r="R25">
        <v>8</v>
      </c>
      <c r="S25">
        <v>12.89</v>
      </c>
      <c r="T25">
        <v>2.9132799384885741</v>
      </c>
      <c r="V25" s="69">
        <v>54.332599999999999</v>
      </c>
      <c r="W25" s="69">
        <v>77.831599999999995</v>
      </c>
      <c r="X25" s="69">
        <v>25</v>
      </c>
      <c r="Y25" s="69">
        <v>2.299253792</v>
      </c>
      <c r="Z25" s="170">
        <v>0.28704965199999999</v>
      </c>
      <c r="AA25" s="69" t="s">
        <v>475</v>
      </c>
      <c r="AB25" s="81">
        <v>0.15</v>
      </c>
      <c r="AC25" s="81">
        <v>1.5258800000000001E-3</v>
      </c>
      <c r="AD25" s="81">
        <v>0.15152588</v>
      </c>
      <c r="AE25" s="81">
        <v>0.389263252</v>
      </c>
      <c r="AF25" s="165">
        <v>6.1224489999999999E-2</v>
      </c>
      <c r="AG25" s="81">
        <v>6.1224489799999997</v>
      </c>
      <c r="AH25" s="81">
        <v>5.4696969999999998E-2</v>
      </c>
      <c r="AI25" s="81">
        <v>2.2615967000000001E-2</v>
      </c>
      <c r="AJ25" s="81">
        <v>0.27805204</v>
      </c>
      <c r="AK25" s="81">
        <v>7.7312936999999998E-2</v>
      </c>
    </row>
    <row r="26" spans="1:37" x14ac:dyDescent="0.2">
      <c r="A26" s="40" t="s">
        <v>160</v>
      </c>
      <c r="B26" s="40" t="s">
        <v>161</v>
      </c>
      <c r="C26" s="40" t="s">
        <v>203</v>
      </c>
      <c r="D26" t="s">
        <v>420</v>
      </c>
      <c r="E26" s="40" t="s">
        <v>236</v>
      </c>
      <c r="F26" s="40" t="s">
        <v>469</v>
      </c>
      <c r="G26" s="40" t="s">
        <v>470</v>
      </c>
      <c r="H26" s="40">
        <v>2.5</v>
      </c>
      <c r="I26" s="40" t="s">
        <v>359</v>
      </c>
      <c r="J26" s="40">
        <v>98</v>
      </c>
      <c r="K26" s="40" t="s">
        <v>238</v>
      </c>
      <c r="L26" s="40" t="s">
        <v>244</v>
      </c>
      <c r="M26" s="42">
        <v>4</v>
      </c>
      <c r="N26" s="42">
        <v>19.190000000000001</v>
      </c>
      <c r="O26" s="42">
        <f t="shared" si="0"/>
        <v>9.279999999999994</v>
      </c>
      <c r="P26" s="79">
        <v>4.639999999999997</v>
      </c>
      <c r="Q26" s="76"/>
      <c r="R26">
        <v>4</v>
      </c>
      <c r="S26">
        <v>11.28</v>
      </c>
      <c r="T26">
        <v>2.0600000000000023</v>
      </c>
      <c r="V26" s="69">
        <v>8.64</v>
      </c>
      <c r="W26" s="69">
        <v>11.2614</v>
      </c>
      <c r="X26" s="69">
        <v>12</v>
      </c>
      <c r="Y26" s="69">
        <v>1.287808216</v>
      </c>
      <c r="Z26" s="170">
        <v>-0.62121051100000002</v>
      </c>
      <c r="AA26" s="69" t="s">
        <v>465</v>
      </c>
      <c r="AB26" s="81">
        <v>0.28571428599999998</v>
      </c>
      <c r="AC26" s="81">
        <v>1.3782232E-2</v>
      </c>
      <c r="AD26" s="81">
        <v>0.29949651799999999</v>
      </c>
      <c r="AE26" s="81">
        <v>0.54726275000000002</v>
      </c>
      <c r="AF26" s="165">
        <v>-7.4211502999999998E-2</v>
      </c>
      <c r="AG26" s="81">
        <v>-7.4211502779999998</v>
      </c>
      <c r="AH26" s="81">
        <v>2.4872780000000001E-2</v>
      </c>
      <c r="AI26" s="81">
        <v>2.0612654000000001E-2</v>
      </c>
      <c r="AJ26" s="81">
        <v>0.213273144</v>
      </c>
      <c r="AK26" s="81">
        <v>4.5485433999999998E-2</v>
      </c>
    </row>
    <row r="27" spans="1:37" x14ac:dyDescent="0.2">
      <c r="A27" s="40" t="s">
        <v>160</v>
      </c>
      <c r="B27" s="40" t="s">
        <v>161</v>
      </c>
      <c r="C27" s="40" t="s">
        <v>199</v>
      </c>
      <c r="D27" t="s">
        <v>420</v>
      </c>
      <c r="E27" s="40" t="s">
        <v>236</v>
      </c>
      <c r="F27" s="40" t="s">
        <v>469</v>
      </c>
      <c r="G27" s="40" t="s">
        <v>470</v>
      </c>
      <c r="H27" s="40">
        <v>2.5</v>
      </c>
      <c r="I27" s="40" t="s">
        <v>359</v>
      </c>
      <c r="J27" s="40">
        <v>98</v>
      </c>
      <c r="K27" s="40" t="s">
        <v>238</v>
      </c>
      <c r="L27" s="40" t="s">
        <v>244</v>
      </c>
      <c r="M27" s="42">
        <v>4</v>
      </c>
      <c r="N27" s="42">
        <v>16.53</v>
      </c>
      <c r="O27" s="42">
        <f t="shared" si="0"/>
        <v>4.1199999999999974</v>
      </c>
      <c r="P27" s="79">
        <v>2.0599999999999987</v>
      </c>
      <c r="Q27" s="76"/>
      <c r="R27">
        <v>4</v>
      </c>
      <c r="S27">
        <v>10.69</v>
      </c>
      <c r="T27">
        <v>2.0600000000000023</v>
      </c>
      <c r="V27" s="69">
        <v>19313.300999999999</v>
      </c>
      <c r="W27" s="69">
        <v>18910.335599999999</v>
      </c>
      <c r="X27" s="69">
        <v>26</v>
      </c>
      <c r="Y27" s="69">
        <v>38.342403019999999</v>
      </c>
      <c r="Z27" s="170">
        <v>2.7139665700000002</v>
      </c>
      <c r="AA27" s="69" t="s">
        <v>468</v>
      </c>
      <c r="AB27" s="81">
        <v>0.14358974399999999</v>
      </c>
      <c r="AC27" s="81">
        <v>0.13152883100000001</v>
      </c>
      <c r="AD27" s="81">
        <v>0.27511857499999998</v>
      </c>
      <c r="AE27" s="81">
        <v>0.52451746799999999</v>
      </c>
      <c r="AF27" s="165">
        <v>5.0514563109999999</v>
      </c>
      <c r="AG27" s="81">
        <v>505.1456311</v>
      </c>
      <c r="AH27" s="81">
        <v>5.8844708739999998</v>
      </c>
      <c r="AI27" s="81">
        <v>0.73775148400000001</v>
      </c>
      <c r="AJ27" s="81">
        <v>2.5733679020000002</v>
      </c>
      <c r="AK27" s="81">
        <v>6.6222223580000001</v>
      </c>
    </row>
    <row r="28" spans="1:37" x14ac:dyDescent="0.2">
      <c r="Q28" s="77"/>
    </row>
    <row r="29" spans="1:37" x14ac:dyDescent="0.2">
      <c r="J29" s="40"/>
    </row>
    <row r="30" spans="1:37" x14ac:dyDescent="0.2">
      <c r="E30" s="40" t="s">
        <v>476</v>
      </c>
      <c r="V30" s="216" t="s">
        <v>477</v>
      </c>
      <c r="W30" s="216" t="s">
        <v>478</v>
      </c>
      <c r="X30" s="216"/>
      <c r="Y30" s="216"/>
    </row>
    <row r="31" spans="1:37" x14ac:dyDescent="0.2">
      <c r="E31" s="40" t="s">
        <v>479</v>
      </c>
    </row>
    <row r="32" spans="1:37" x14ac:dyDescent="0.2">
      <c r="E32" s="40" t="s">
        <v>480</v>
      </c>
    </row>
    <row r="33" spans="5:5" x14ac:dyDescent="0.2">
      <c r="E33" s="40" t="s">
        <v>481</v>
      </c>
    </row>
  </sheetData>
  <mergeCells count="18">
    <mergeCell ref="V1:AE1"/>
    <mergeCell ref="AF1:AK1"/>
    <mergeCell ref="V2:Y2"/>
    <mergeCell ref="Z2:AA2"/>
    <mergeCell ref="AB2:AD2"/>
    <mergeCell ref="AH2:AJ2"/>
    <mergeCell ref="J2:J3"/>
    <mergeCell ref="A2:A3"/>
    <mergeCell ref="B2:B3"/>
    <mergeCell ref="C2:C3"/>
    <mergeCell ref="F2:F3"/>
    <mergeCell ref="I2:I3"/>
    <mergeCell ref="P2:P3"/>
    <mergeCell ref="K2:K3"/>
    <mergeCell ref="L2:L3"/>
    <mergeCell ref="M2:M3"/>
    <mergeCell ref="N2:N3"/>
    <mergeCell ref="O2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9BE8-4024-8F45-9C6B-AD3B3E95A3BE}">
  <dimension ref="A2:AF33"/>
  <sheetViews>
    <sheetView topLeftCell="B1" zoomScale="75" workbookViewId="0">
      <selection activeCell="S43" sqref="S43"/>
    </sheetView>
  </sheetViews>
  <sheetFormatPr baseColWidth="10" defaultRowHeight="16" x14ac:dyDescent="0.2"/>
  <cols>
    <col min="1" max="1" width="5" customWidth="1"/>
    <col min="2" max="2" width="33.33203125" customWidth="1"/>
    <col min="3" max="3" width="9" customWidth="1"/>
    <col min="4" max="4" width="20.1640625" customWidth="1"/>
    <col min="5" max="5" width="8" customWidth="1"/>
    <col min="6" max="6" width="5.5" customWidth="1"/>
    <col min="7" max="7" width="11.6640625" customWidth="1"/>
    <col min="8" max="8" width="10.5" customWidth="1"/>
    <col min="9" max="9" width="6.6640625" customWidth="1"/>
    <col min="10" max="10" width="10.83203125" customWidth="1"/>
    <col min="11" max="11" width="13.6640625" customWidth="1"/>
    <col min="12" max="12" width="13.1640625" customWidth="1"/>
    <col min="13" max="13" width="12.1640625" customWidth="1"/>
    <col min="14" max="14" width="14.1640625" customWidth="1"/>
    <col min="15" max="15" width="16.5" customWidth="1"/>
    <col min="17" max="17" width="13.1640625" customWidth="1"/>
    <col min="18" max="18" width="15.5" customWidth="1"/>
    <col min="19" max="20" width="20" customWidth="1"/>
    <col min="21" max="21" width="15.1640625" customWidth="1"/>
    <col min="23" max="23" width="14.83203125" customWidth="1"/>
    <col min="24" max="24" width="16.33203125" customWidth="1"/>
    <col min="25" max="25" width="27.33203125" customWidth="1"/>
  </cols>
  <sheetData>
    <row r="2" spans="1:32" x14ac:dyDescent="0.2">
      <c r="I2" s="356" t="s">
        <v>537</v>
      </c>
      <c r="J2" s="356"/>
      <c r="K2" s="356"/>
      <c r="L2" s="356"/>
      <c r="N2" t="s">
        <v>240</v>
      </c>
      <c r="Q2" s="349" t="s">
        <v>455</v>
      </c>
      <c r="R2" s="349"/>
      <c r="S2" s="349"/>
      <c r="T2" s="349"/>
      <c r="U2" s="349"/>
      <c r="V2" s="349"/>
      <c r="W2" s="349"/>
      <c r="X2" s="349"/>
      <c r="Y2" s="349"/>
      <c r="Z2" s="349"/>
      <c r="AA2" s="350" t="s">
        <v>456</v>
      </c>
      <c r="AB2" s="350"/>
      <c r="AC2" s="350"/>
      <c r="AD2" s="350"/>
      <c r="AE2" s="350"/>
      <c r="AF2" s="350"/>
    </row>
    <row r="3" spans="1:32" x14ac:dyDescent="0.2">
      <c r="A3" s="324" t="s">
        <v>166</v>
      </c>
      <c r="B3" s="323" t="s">
        <v>1</v>
      </c>
      <c r="C3" s="325" t="s">
        <v>167</v>
      </c>
      <c r="D3" s="50"/>
      <c r="E3" s="217"/>
      <c r="F3" s="217"/>
      <c r="G3" s="334" t="s">
        <v>292</v>
      </c>
      <c r="H3" s="327" t="s">
        <v>457</v>
      </c>
      <c r="I3" s="323" t="s">
        <v>175</v>
      </c>
      <c r="J3" s="323" t="s">
        <v>176</v>
      </c>
      <c r="K3" s="323" t="s">
        <v>177</v>
      </c>
      <c r="L3" s="327" t="s">
        <v>178</v>
      </c>
      <c r="M3" s="354" t="s">
        <v>175</v>
      </c>
      <c r="N3" s="354" t="s">
        <v>176</v>
      </c>
      <c r="O3" s="354" t="s">
        <v>177</v>
      </c>
      <c r="Q3" s="336" t="s">
        <v>340</v>
      </c>
      <c r="R3" s="337"/>
      <c r="S3" s="337"/>
      <c r="T3" s="338"/>
      <c r="U3" s="339" t="s">
        <v>341</v>
      </c>
      <c r="V3" s="340"/>
      <c r="W3" s="341" t="s">
        <v>342</v>
      </c>
      <c r="X3" s="342"/>
      <c r="Y3" s="343"/>
      <c r="Z3" s="171" t="s">
        <v>343</v>
      </c>
      <c r="AA3" s="172" t="s">
        <v>458</v>
      </c>
      <c r="AB3" s="173" t="s">
        <v>459</v>
      </c>
      <c r="AC3" s="351" t="s">
        <v>349</v>
      </c>
      <c r="AD3" s="352"/>
      <c r="AE3" s="353"/>
      <c r="AF3" s="174" t="s">
        <v>339</v>
      </c>
    </row>
    <row r="4" spans="1:32" x14ac:dyDescent="0.2">
      <c r="A4" s="324"/>
      <c r="B4" s="323"/>
      <c r="C4" s="325"/>
      <c r="D4" s="219" t="s">
        <v>294</v>
      </c>
      <c r="E4" s="218" t="s">
        <v>460</v>
      </c>
      <c r="F4" s="218" t="s">
        <v>461</v>
      </c>
      <c r="G4" s="335"/>
      <c r="H4" s="328"/>
      <c r="I4" s="323"/>
      <c r="J4" s="323"/>
      <c r="K4" s="323"/>
      <c r="L4" s="328"/>
      <c r="M4" s="355"/>
      <c r="N4" s="355"/>
      <c r="O4" s="355"/>
      <c r="Q4" s="166" t="s">
        <v>350</v>
      </c>
      <c r="R4" s="166" t="s">
        <v>351</v>
      </c>
      <c r="S4" s="166" t="s">
        <v>352</v>
      </c>
      <c r="T4" s="166" t="s">
        <v>340</v>
      </c>
      <c r="U4" s="167" t="s">
        <v>353</v>
      </c>
      <c r="V4" s="167" t="s">
        <v>354</v>
      </c>
      <c r="W4" s="168" t="s">
        <v>355</v>
      </c>
      <c r="X4" s="168" t="s">
        <v>356</v>
      </c>
      <c r="Y4" s="169" t="s">
        <v>357</v>
      </c>
      <c r="Z4" s="171" t="s">
        <v>358</v>
      </c>
      <c r="AA4" s="172" t="s">
        <v>462</v>
      </c>
      <c r="AB4" s="173" t="s">
        <v>463</v>
      </c>
      <c r="AC4" s="175" t="s">
        <v>347</v>
      </c>
      <c r="AD4" s="175" t="s">
        <v>348</v>
      </c>
      <c r="AE4" s="175" t="s">
        <v>349</v>
      </c>
      <c r="AF4" s="176"/>
    </row>
    <row r="5" spans="1:32" x14ac:dyDescent="0.2">
      <c r="A5" s="40">
        <v>86</v>
      </c>
      <c r="B5" s="40" t="s">
        <v>110</v>
      </c>
      <c r="C5" s="40" t="s">
        <v>210</v>
      </c>
      <c r="D5" s="40" t="s">
        <v>280</v>
      </c>
      <c r="E5" s="40" t="s">
        <v>464</v>
      </c>
      <c r="F5" s="40">
        <v>3</v>
      </c>
      <c r="G5" t="s">
        <v>303</v>
      </c>
      <c r="H5" s="40">
        <v>30</v>
      </c>
      <c r="I5" s="68">
        <v>7</v>
      </c>
      <c r="J5" s="68">
        <v>33.51</v>
      </c>
      <c r="K5" s="68">
        <v>4.2800000000000011</v>
      </c>
      <c r="L5" s="68"/>
      <c r="M5" s="48">
        <v>3</v>
      </c>
      <c r="N5" s="48">
        <v>23.28</v>
      </c>
      <c r="O5" s="48">
        <v>2.0599999999999987</v>
      </c>
      <c r="Q5">
        <f t="shared" ref="Q5:Q28" si="0">(I5-1)*(K5^2)</f>
        <v>109.91040000000007</v>
      </c>
      <c r="R5">
        <f t="shared" ref="R5:R28" si="1">(M5-1)*(O5^2)</f>
        <v>8.487199999999989</v>
      </c>
      <c r="S5">
        <f t="shared" ref="S5:S28" si="2">I5+M5-2</f>
        <v>8</v>
      </c>
      <c r="T5">
        <f>SQRT((Q5+R5)/S5)</f>
        <v>3.8470378214933119</v>
      </c>
      <c r="U5">
        <f t="shared" ref="U5:U28" si="3">((J5-N5)/T5)</f>
        <v>2.6591888290895458</v>
      </c>
      <c r="V5" t="s">
        <v>541</v>
      </c>
      <c r="W5">
        <f>(I5+M5)/(I5*M5)</f>
        <v>0.47619047619047616</v>
      </c>
      <c r="X5">
        <f t="shared" ref="X5:X28" si="4">(U5^2)/(2*(I5+M5))</f>
        <v>0.35356426143773151</v>
      </c>
      <c r="Y5">
        <f>W5+X5</f>
        <v>0.82975473762820773</v>
      </c>
      <c r="Z5">
        <f>SQRT(Y5)</f>
        <v>0.91090874275539135</v>
      </c>
      <c r="AA5">
        <f t="shared" ref="AA5:AA28" si="5">(J5-N5)/N5</f>
        <v>0.43943298969072148</v>
      </c>
      <c r="AB5">
        <f>AA5*100</f>
        <v>43.943298969072146</v>
      </c>
      <c r="AC5">
        <f t="shared" ref="AC5:AC28" si="6">(O5^2/N5)/M5</f>
        <v>6.0761741122565778E-2</v>
      </c>
      <c r="AD5">
        <f t="shared" ref="AD5:AD28" si="7">(K5^2/J5)/I5</f>
        <v>7.8093532847337735E-2</v>
      </c>
      <c r="AE5">
        <f>SQRT(AC5+AD5)</f>
        <v>0.37263289437448155</v>
      </c>
      <c r="AF5">
        <f>AE5^2</f>
        <v>0.13885527396990352</v>
      </c>
    </row>
    <row r="6" spans="1:32" x14ac:dyDescent="0.2">
      <c r="A6" s="40">
        <v>86</v>
      </c>
      <c r="B6" s="40" t="s">
        <v>110</v>
      </c>
      <c r="C6" s="40" t="s">
        <v>210</v>
      </c>
      <c r="D6" s="40" t="s">
        <v>283</v>
      </c>
      <c r="E6" s="40" t="s">
        <v>467</v>
      </c>
      <c r="F6" s="40">
        <v>3</v>
      </c>
      <c r="G6" t="s">
        <v>303</v>
      </c>
      <c r="H6" s="40">
        <v>30</v>
      </c>
      <c r="I6" s="68">
        <v>5</v>
      </c>
      <c r="J6" s="68">
        <v>24.2</v>
      </c>
      <c r="K6" s="68">
        <v>2.8300000000000018</v>
      </c>
      <c r="L6" s="68"/>
      <c r="M6" s="48">
        <v>3</v>
      </c>
      <c r="N6" s="48">
        <v>23.28</v>
      </c>
      <c r="O6" s="48">
        <v>2.0599999999999987</v>
      </c>
      <c r="Q6">
        <f t="shared" si="0"/>
        <v>32.035600000000045</v>
      </c>
      <c r="R6">
        <f t="shared" si="1"/>
        <v>8.487199999999989</v>
      </c>
      <c r="S6">
        <f t="shared" si="2"/>
        <v>6</v>
      </c>
      <c r="T6">
        <f>SQRT((Q6+R6)/S6)</f>
        <v>2.5988074187980925</v>
      </c>
      <c r="U6">
        <f t="shared" si="3"/>
        <v>0.35400853227727186</v>
      </c>
      <c r="V6" t="s">
        <v>540</v>
      </c>
      <c r="W6">
        <f t="shared" ref="W6:W28" si="8">(I6+M6)/(I6*M6)</f>
        <v>0.53333333333333333</v>
      </c>
      <c r="X6">
        <f t="shared" si="4"/>
        <v>7.8326275578192647E-3</v>
      </c>
      <c r="Y6">
        <f t="shared" ref="Y6:Y28" si="9">W6+X6</f>
        <v>0.54116596089115254</v>
      </c>
      <c r="Z6">
        <f t="shared" ref="Z6:Z28" si="10">SQRT(Y6)</f>
        <v>0.73563983095748187</v>
      </c>
      <c r="AA6">
        <f t="shared" si="5"/>
        <v>3.9518900343642534E-2</v>
      </c>
      <c r="AB6">
        <f t="shared" ref="AB6:AB28" si="11">AA6*100</f>
        <v>3.9518900343642533</v>
      </c>
      <c r="AC6">
        <f t="shared" si="6"/>
        <v>6.0761741122565778E-2</v>
      </c>
      <c r="AD6">
        <f t="shared" si="7"/>
        <v>6.6189256198347202E-2</v>
      </c>
      <c r="AE6">
        <f t="shared" ref="AE6:AE28" si="12">SQRT(AC6+AD6)</f>
        <v>0.35630183457416126</v>
      </c>
      <c r="AF6">
        <f t="shared" ref="AF6:AF28" si="13">AE6^2</f>
        <v>0.12695099732091297</v>
      </c>
    </row>
    <row r="7" spans="1:32" x14ac:dyDescent="0.2">
      <c r="A7" s="40">
        <v>86</v>
      </c>
      <c r="B7" s="40" t="s">
        <v>110</v>
      </c>
      <c r="C7" s="40" t="s">
        <v>210</v>
      </c>
      <c r="D7" s="40" t="s">
        <v>280</v>
      </c>
      <c r="E7" s="40" t="s">
        <v>464</v>
      </c>
      <c r="F7" s="40">
        <v>3</v>
      </c>
      <c r="G7" t="s">
        <v>303</v>
      </c>
      <c r="H7" s="40">
        <v>90</v>
      </c>
      <c r="I7" s="68">
        <v>8</v>
      </c>
      <c r="J7" s="68">
        <v>16.38</v>
      </c>
      <c r="K7" s="68">
        <v>4.8000000000000007</v>
      </c>
      <c r="L7" s="68"/>
      <c r="M7" s="48">
        <v>12</v>
      </c>
      <c r="N7" s="48">
        <v>10.78</v>
      </c>
      <c r="O7" s="48">
        <v>2.66</v>
      </c>
      <c r="Q7">
        <f t="shared" si="0"/>
        <v>161.28000000000003</v>
      </c>
      <c r="R7">
        <f t="shared" si="1"/>
        <v>77.831600000000009</v>
      </c>
      <c r="S7">
        <f t="shared" si="2"/>
        <v>18</v>
      </c>
      <c r="T7">
        <f t="shared" ref="T7:T28" si="14">SQRT((Q7+R7)/S7)</f>
        <v>3.644719163087573</v>
      </c>
      <c r="U7">
        <f t="shared" si="3"/>
        <v>1.5364695466017848</v>
      </c>
      <c r="V7" t="s">
        <v>541</v>
      </c>
      <c r="W7">
        <f t="shared" si="8"/>
        <v>0.20833333333333334</v>
      </c>
      <c r="X7">
        <f t="shared" si="4"/>
        <v>5.9018466690867355E-2</v>
      </c>
      <c r="Y7">
        <f t="shared" si="9"/>
        <v>0.26735180002420067</v>
      </c>
      <c r="Z7">
        <f t="shared" si="10"/>
        <v>0.51706073146604425</v>
      </c>
      <c r="AA7">
        <f t="shared" si="5"/>
        <v>0.51948051948051943</v>
      </c>
      <c r="AB7">
        <f t="shared" si="11"/>
        <v>51.94805194805194</v>
      </c>
      <c r="AC7">
        <f t="shared" si="6"/>
        <v>5.4696969696969709E-2</v>
      </c>
      <c r="AD7">
        <f t="shared" si="7"/>
        <v>0.17582417582417589</v>
      </c>
      <c r="AE7">
        <f t="shared" si="12"/>
        <v>0.48012617666728569</v>
      </c>
      <c r="AF7">
        <f t="shared" si="13"/>
        <v>0.23052114552114564</v>
      </c>
    </row>
    <row r="8" spans="1:32" x14ac:dyDescent="0.2">
      <c r="A8" s="40">
        <v>86</v>
      </c>
      <c r="B8" s="40" t="s">
        <v>110</v>
      </c>
      <c r="C8" s="40" t="s">
        <v>210</v>
      </c>
      <c r="D8" s="40" t="s">
        <v>283</v>
      </c>
      <c r="E8" s="40" t="s">
        <v>467</v>
      </c>
      <c r="F8" s="40">
        <v>3</v>
      </c>
      <c r="G8" t="s">
        <v>303</v>
      </c>
      <c r="H8" s="40">
        <v>90</v>
      </c>
      <c r="I8" s="68">
        <v>15</v>
      </c>
      <c r="J8" s="68">
        <v>11.44</v>
      </c>
      <c r="K8" s="68">
        <v>1.9700000000000006</v>
      </c>
      <c r="L8" s="68"/>
      <c r="M8" s="48">
        <v>12</v>
      </c>
      <c r="N8" s="48">
        <v>10.78</v>
      </c>
      <c r="O8" s="48">
        <v>2.66</v>
      </c>
      <c r="Q8">
        <f t="shared" si="0"/>
        <v>54.332600000000035</v>
      </c>
      <c r="R8">
        <f t="shared" si="1"/>
        <v>77.831600000000009</v>
      </c>
      <c r="S8">
        <f t="shared" si="2"/>
        <v>25</v>
      </c>
      <c r="T8">
        <f t="shared" si="14"/>
        <v>2.2992537919942637</v>
      </c>
      <c r="U8">
        <f t="shared" si="3"/>
        <v>0.28704965162960433</v>
      </c>
      <c r="V8" t="s">
        <v>540</v>
      </c>
      <c r="W8">
        <f t="shared" si="8"/>
        <v>0.15</v>
      </c>
      <c r="X8">
        <f t="shared" si="4"/>
        <v>1.5258796759384668E-3</v>
      </c>
      <c r="Y8">
        <f t="shared" si="9"/>
        <v>0.15152587967593847</v>
      </c>
      <c r="Z8">
        <f t="shared" si="10"/>
        <v>0.38926325240887877</v>
      </c>
      <c r="AA8">
        <f t="shared" si="5"/>
        <v>6.1224489795918387E-2</v>
      </c>
      <c r="AB8">
        <f t="shared" si="11"/>
        <v>6.1224489795918391</v>
      </c>
      <c r="AC8">
        <f t="shared" si="6"/>
        <v>5.4696969696969709E-2</v>
      </c>
      <c r="AD8">
        <f t="shared" si="7"/>
        <v>2.2615967365967382E-2</v>
      </c>
      <c r="AE8">
        <f t="shared" si="12"/>
        <v>0.27805204020639213</v>
      </c>
      <c r="AF8">
        <f t="shared" si="13"/>
        <v>7.7312937062937098E-2</v>
      </c>
    </row>
    <row r="9" spans="1:32" x14ac:dyDescent="0.2">
      <c r="A9" s="43">
        <v>86</v>
      </c>
      <c r="B9" s="43" t="s">
        <v>110</v>
      </c>
      <c r="C9" s="43" t="s">
        <v>210</v>
      </c>
      <c r="D9" s="43" t="s">
        <v>280</v>
      </c>
      <c r="E9" s="40" t="s">
        <v>464</v>
      </c>
      <c r="F9" s="40">
        <v>3</v>
      </c>
      <c r="G9" t="s">
        <v>303</v>
      </c>
      <c r="H9" s="43">
        <v>150</v>
      </c>
      <c r="I9" s="69">
        <v>4</v>
      </c>
      <c r="J9" s="68">
        <v>16.47</v>
      </c>
      <c r="K9" s="69">
        <v>3.85</v>
      </c>
      <c r="L9" s="69"/>
      <c r="M9" s="81">
        <v>7</v>
      </c>
      <c r="N9" s="48">
        <v>10.78</v>
      </c>
      <c r="O9" s="48">
        <v>1.3699999999999992</v>
      </c>
      <c r="Q9">
        <f t="shared" si="0"/>
        <v>44.467500000000001</v>
      </c>
      <c r="R9">
        <f t="shared" si="1"/>
        <v>11.261399999999988</v>
      </c>
      <c r="S9">
        <f t="shared" si="2"/>
        <v>9</v>
      </c>
      <c r="T9">
        <f t="shared" si="14"/>
        <v>2.4883930557691243</v>
      </c>
      <c r="U9">
        <f t="shared" si="3"/>
        <v>2.2866162509207402</v>
      </c>
      <c r="V9" t="s">
        <v>541</v>
      </c>
      <c r="W9">
        <f t="shared" si="8"/>
        <v>0.39285714285714285</v>
      </c>
      <c r="X9">
        <f t="shared" si="4"/>
        <v>0.23766426722612824</v>
      </c>
      <c r="Y9">
        <f t="shared" si="9"/>
        <v>0.63052141008327112</v>
      </c>
      <c r="Z9">
        <f t="shared" si="10"/>
        <v>0.79405378286566408</v>
      </c>
      <c r="AA9">
        <f t="shared" si="5"/>
        <v>0.52782931354359919</v>
      </c>
      <c r="AB9">
        <f t="shared" si="11"/>
        <v>52.782931354359917</v>
      </c>
      <c r="AC9">
        <f t="shared" si="6"/>
        <v>2.4872780280943519E-2</v>
      </c>
      <c r="AD9">
        <f t="shared" si="7"/>
        <v>0.22499241044323015</v>
      </c>
      <c r="AE9">
        <f t="shared" si="12"/>
        <v>0.49986517254573126</v>
      </c>
      <c r="AF9">
        <f t="shared" si="13"/>
        <v>0.24986519072417368</v>
      </c>
    </row>
    <row r="10" spans="1:32" x14ac:dyDescent="0.2">
      <c r="A10" s="43">
        <v>86</v>
      </c>
      <c r="B10" s="43" t="s">
        <v>110</v>
      </c>
      <c r="C10" s="43" t="s">
        <v>210</v>
      </c>
      <c r="D10" s="43" t="s">
        <v>283</v>
      </c>
      <c r="E10" s="43" t="s">
        <v>467</v>
      </c>
      <c r="F10" s="43">
        <v>3</v>
      </c>
      <c r="G10" t="s">
        <v>303</v>
      </c>
      <c r="H10" s="43">
        <v>150</v>
      </c>
      <c r="I10" s="69">
        <v>7</v>
      </c>
      <c r="J10" s="68">
        <v>9.98</v>
      </c>
      <c r="K10" s="69">
        <v>1.2</v>
      </c>
      <c r="L10" s="69"/>
      <c r="M10" s="81">
        <v>7</v>
      </c>
      <c r="N10" s="48">
        <v>10.78</v>
      </c>
      <c r="O10" s="48">
        <v>1.3699999999999992</v>
      </c>
      <c r="Q10">
        <f t="shared" si="0"/>
        <v>8.64</v>
      </c>
      <c r="R10">
        <f t="shared" si="1"/>
        <v>11.261399999999988</v>
      </c>
      <c r="S10">
        <f t="shared" si="2"/>
        <v>12</v>
      </c>
      <c r="T10">
        <f t="shared" si="14"/>
        <v>1.2878082155352166</v>
      </c>
      <c r="U10">
        <f t="shared" si="3"/>
        <v>-0.6212105112775016</v>
      </c>
      <c r="V10" t="s">
        <v>540</v>
      </c>
      <c r="W10">
        <f t="shared" si="8"/>
        <v>0.2857142857142857</v>
      </c>
      <c r="X10">
        <f t="shared" si="4"/>
        <v>1.3782232118630533E-2</v>
      </c>
      <c r="Y10">
        <f t="shared" si="9"/>
        <v>0.29949651783291625</v>
      </c>
      <c r="Z10">
        <f t="shared" si="10"/>
        <v>0.54726275026984639</v>
      </c>
      <c r="AA10">
        <f t="shared" si="5"/>
        <v>-7.421150278293126E-2</v>
      </c>
      <c r="AB10">
        <f t="shared" si="11"/>
        <v>-7.4211502782931262</v>
      </c>
      <c r="AC10">
        <f t="shared" si="6"/>
        <v>2.4872780280943519E-2</v>
      </c>
      <c r="AD10">
        <f t="shared" si="7"/>
        <v>2.0612653879186944E-2</v>
      </c>
      <c r="AE10">
        <f t="shared" si="12"/>
        <v>0.21327314448877632</v>
      </c>
      <c r="AF10">
        <f t="shared" si="13"/>
        <v>4.5485434160130463E-2</v>
      </c>
    </row>
    <row r="11" spans="1:32" x14ac:dyDescent="0.2">
      <c r="A11" s="40">
        <v>47</v>
      </c>
      <c r="B11" s="40" t="s">
        <v>59</v>
      </c>
      <c r="C11" s="40" t="s">
        <v>210</v>
      </c>
      <c r="D11" s="40" t="s">
        <v>236</v>
      </c>
      <c r="E11" s="40" t="s">
        <v>470</v>
      </c>
      <c r="F11" s="40">
        <v>2.5</v>
      </c>
      <c r="G11" s="40" t="s">
        <v>359</v>
      </c>
      <c r="H11" s="40">
        <v>35</v>
      </c>
      <c r="I11" s="45">
        <v>4</v>
      </c>
      <c r="J11" s="42">
        <v>96.8</v>
      </c>
      <c r="K11" s="42">
        <v>27.1</v>
      </c>
      <c r="L11" s="42"/>
      <c r="M11" s="48">
        <v>4</v>
      </c>
      <c r="N11" s="48">
        <v>43.9</v>
      </c>
      <c r="O11" s="48">
        <v>17.899999999999999</v>
      </c>
      <c r="Q11">
        <f t="shared" si="0"/>
        <v>2203.2300000000005</v>
      </c>
      <c r="R11">
        <f t="shared" si="1"/>
        <v>961.2299999999999</v>
      </c>
      <c r="S11">
        <f t="shared" si="2"/>
        <v>6</v>
      </c>
      <c r="T11">
        <f t="shared" si="14"/>
        <v>22.965408770583643</v>
      </c>
      <c r="U11">
        <f t="shared" si="3"/>
        <v>2.3034643331826747</v>
      </c>
      <c r="V11" t="s">
        <v>541</v>
      </c>
      <c r="W11">
        <f t="shared" si="8"/>
        <v>0.5</v>
      </c>
      <c r="X11">
        <f t="shared" si="4"/>
        <v>0.33162174589029403</v>
      </c>
      <c r="Y11">
        <f t="shared" si="9"/>
        <v>0.83162174589029403</v>
      </c>
      <c r="Z11">
        <f t="shared" si="10"/>
        <v>0.91193297225744285</v>
      </c>
      <c r="AA11">
        <f t="shared" si="5"/>
        <v>1.2050113895216401</v>
      </c>
      <c r="AB11">
        <f t="shared" si="11"/>
        <v>120.50113895216401</v>
      </c>
      <c r="AC11">
        <f t="shared" si="6"/>
        <v>1.8246583143507971</v>
      </c>
      <c r="AD11">
        <f t="shared" si="7"/>
        <v>1.8967200413223144</v>
      </c>
      <c r="AE11">
        <f t="shared" si="12"/>
        <v>1.9290874411682617</v>
      </c>
      <c r="AF11">
        <f t="shared" si="13"/>
        <v>3.7213783556731115</v>
      </c>
    </row>
    <row r="12" spans="1:32" x14ac:dyDescent="0.2">
      <c r="A12" s="40">
        <v>47</v>
      </c>
      <c r="B12" s="40" t="s">
        <v>59</v>
      </c>
      <c r="C12" s="40" t="s">
        <v>210</v>
      </c>
      <c r="D12" s="40" t="s">
        <v>236</v>
      </c>
      <c r="E12" s="40" t="s">
        <v>470</v>
      </c>
      <c r="F12" s="40">
        <v>2.5</v>
      </c>
      <c r="G12" s="40" t="s">
        <v>359</v>
      </c>
      <c r="H12" s="40">
        <v>35</v>
      </c>
      <c r="I12" s="45">
        <v>4</v>
      </c>
      <c r="J12" s="42">
        <v>12.45</v>
      </c>
      <c r="K12" s="42">
        <v>3.2</v>
      </c>
      <c r="L12" s="42"/>
      <c r="M12" s="48">
        <v>4</v>
      </c>
      <c r="N12" s="48">
        <v>8.9</v>
      </c>
      <c r="O12" s="48">
        <v>1.3</v>
      </c>
      <c r="Q12">
        <f t="shared" si="0"/>
        <v>30.720000000000006</v>
      </c>
      <c r="R12">
        <f t="shared" si="1"/>
        <v>5.07</v>
      </c>
      <c r="S12">
        <f t="shared" si="2"/>
        <v>6</v>
      </c>
      <c r="T12">
        <f t="shared" si="14"/>
        <v>2.4423349483639627</v>
      </c>
      <c r="U12">
        <f t="shared" si="3"/>
        <v>1.4535270857824081</v>
      </c>
      <c r="V12" t="s">
        <v>541</v>
      </c>
      <c r="W12">
        <f t="shared" si="8"/>
        <v>0.5</v>
      </c>
      <c r="X12">
        <f t="shared" si="4"/>
        <v>0.13204631181894375</v>
      </c>
      <c r="Y12">
        <f t="shared" si="9"/>
        <v>0.63204631181894377</v>
      </c>
      <c r="Z12">
        <f t="shared" si="10"/>
        <v>0.79501340354672245</v>
      </c>
      <c r="AA12">
        <f t="shared" si="5"/>
        <v>0.39887640449438189</v>
      </c>
      <c r="AB12">
        <f t="shared" si="11"/>
        <v>39.887640449438187</v>
      </c>
      <c r="AC12">
        <f t="shared" si="6"/>
        <v>4.7471910112359551E-2</v>
      </c>
      <c r="AD12">
        <f t="shared" si="7"/>
        <v>0.20562248995983942</v>
      </c>
      <c r="AE12">
        <f t="shared" si="12"/>
        <v>0.50308488356558578</v>
      </c>
      <c r="AF12">
        <f t="shared" si="13"/>
        <v>0.25309440007219902</v>
      </c>
    </row>
    <row r="13" spans="1:32" x14ac:dyDescent="0.2">
      <c r="A13" s="40">
        <v>74</v>
      </c>
      <c r="B13" s="40" t="s">
        <v>95</v>
      </c>
      <c r="C13" s="40" t="s">
        <v>210</v>
      </c>
      <c r="D13" s="40" t="s">
        <v>248</v>
      </c>
      <c r="E13" s="40" t="s">
        <v>464</v>
      </c>
      <c r="F13" s="40">
        <v>3</v>
      </c>
      <c r="G13" s="40" t="s">
        <v>359</v>
      </c>
      <c r="H13" s="40">
        <v>90</v>
      </c>
      <c r="I13" s="42">
        <v>6</v>
      </c>
      <c r="J13" s="42">
        <v>516.20399999999995</v>
      </c>
      <c r="K13" s="42">
        <v>171.1</v>
      </c>
      <c r="L13" s="42"/>
      <c r="M13" s="48">
        <v>6</v>
      </c>
      <c r="N13" s="82">
        <v>14.246499999999999</v>
      </c>
      <c r="O13" s="82">
        <v>2.722</v>
      </c>
      <c r="Q13">
        <f t="shared" si="0"/>
        <v>146376.04999999999</v>
      </c>
      <c r="R13">
        <f t="shared" si="1"/>
        <v>37.046419999999998</v>
      </c>
      <c r="S13">
        <f t="shared" si="2"/>
        <v>10</v>
      </c>
      <c r="T13">
        <f t="shared" si="14"/>
        <v>121.00127950563167</v>
      </c>
      <c r="U13">
        <f t="shared" si="3"/>
        <v>4.1483652243250679</v>
      </c>
      <c r="V13" t="s">
        <v>541</v>
      </c>
      <c r="W13">
        <f t="shared" si="8"/>
        <v>0.33333333333333331</v>
      </c>
      <c r="X13">
        <f t="shared" si="4"/>
        <v>0.71703891809956544</v>
      </c>
      <c r="Y13">
        <f t="shared" si="9"/>
        <v>1.0503722514328988</v>
      </c>
      <c r="Z13">
        <f t="shared" si="10"/>
        <v>1.0248767006000765</v>
      </c>
      <c r="AA13">
        <f t="shared" si="5"/>
        <v>35.233741620748951</v>
      </c>
      <c r="AB13">
        <f t="shared" si="11"/>
        <v>3523.3741620748951</v>
      </c>
      <c r="AC13">
        <f t="shared" si="6"/>
        <v>8.667958211958493E-2</v>
      </c>
      <c r="AD13">
        <f t="shared" si="7"/>
        <v>9.4520803145009857</v>
      </c>
      <c r="AE13">
        <f t="shared" si="12"/>
        <v>3.08848828662512</v>
      </c>
      <c r="AF13">
        <f t="shared" si="13"/>
        <v>9.5387598966205687</v>
      </c>
    </row>
    <row r="14" spans="1:32" x14ac:dyDescent="0.2">
      <c r="A14" s="40">
        <v>84</v>
      </c>
      <c r="B14" s="40" t="s">
        <v>105</v>
      </c>
      <c r="C14" s="40" t="s">
        <v>210</v>
      </c>
      <c r="D14" s="40" t="s">
        <v>250</v>
      </c>
      <c r="E14" s="40" t="s">
        <v>471</v>
      </c>
      <c r="F14" s="40">
        <v>3</v>
      </c>
      <c r="G14" s="40" t="s">
        <v>359</v>
      </c>
      <c r="H14" s="40">
        <v>120</v>
      </c>
      <c r="I14" s="42">
        <v>15</v>
      </c>
      <c r="J14" s="42">
        <v>124.66</v>
      </c>
      <c r="K14" s="42">
        <f>(SQRT(I14))*L14</f>
        <v>37.14191029012914</v>
      </c>
      <c r="L14" s="71">
        <v>9.5900000000000034</v>
      </c>
      <c r="M14" s="48">
        <v>13</v>
      </c>
      <c r="N14" s="48">
        <v>20.6</v>
      </c>
      <c r="O14">
        <v>39.697119542858516</v>
      </c>
      <c r="Q14">
        <f t="shared" si="0"/>
        <v>19313.301000000014</v>
      </c>
      <c r="R14">
        <f t="shared" si="1"/>
        <v>18910.335599999995</v>
      </c>
      <c r="S14">
        <f t="shared" si="2"/>
        <v>26</v>
      </c>
      <c r="T14">
        <f t="shared" si="14"/>
        <v>38.342403018469902</v>
      </c>
      <c r="U14">
        <f t="shared" si="3"/>
        <v>2.7139665698540933</v>
      </c>
      <c r="V14" t="s">
        <v>541</v>
      </c>
      <c r="W14">
        <f t="shared" si="8"/>
        <v>0.14358974358974358</v>
      </c>
      <c r="X14">
        <f t="shared" si="4"/>
        <v>0.13152883111224273</v>
      </c>
      <c r="Y14">
        <f t="shared" si="9"/>
        <v>0.27511857470198631</v>
      </c>
      <c r="Z14">
        <f t="shared" si="10"/>
        <v>0.52451746844312663</v>
      </c>
      <c r="AA14">
        <f t="shared" si="5"/>
        <v>5.0514563106796118</v>
      </c>
      <c r="AB14">
        <f t="shared" si="11"/>
        <v>505.14563106796118</v>
      </c>
      <c r="AC14">
        <f t="shared" si="6"/>
        <v>5.8844708737864062</v>
      </c>
      <c r="AD14">
        <f t="shared" si="7"/>
        <v>0.73775148403658009</v>
      </c>
      <c r="AE14">
        <f t="shared" si="12"/>
        <v>2.5733679017627824</v>
      </c>
      <c r="AF14">
        <f t="shared" si="13"/>
        <v>6.6222223578229853</v>
      </c>
    </row>
    <row r="15" spans="1:32" x14ac:dyDescent="0.2">
      <c r="A15" s="40">
        <v>94</v>
      </c>
      <c r="B15" s="40" t="s">
        <v>115</v>
      </c>
      <c r="C15" s="40" t="s">
        <v>203</v>
      </c>
      <c r="D15" s="40" t="s">
        <v>253</v>
      </c>
      <c r="E15" s="40" t="s">
        <v>473</v>
      </c>
      <c r="F15" s="40">
        <v>2</v>
      </c>
      <c r="G15" s="40" t="s">
        <v>359</v>
      </c>
      <c r="H15" s="40">
        <v>42</v>
      </c>
      <c r="I15" s="42">
        <v>4</v>
      </c>
      <c r="J15" s="42">
        <v>42.58</v>
      </c>
      <c r="K15" s="42">
        <v>6.3599999999999994</v>
      </c>
      <c r="L15" s="78"/>
      <c r="M15">
        <v>4</v>
      </c>
      <c r="N15">
        <v>47.89</v>
      </c>
      <c r="O15">
        <v>10.96</v>
      </c>
      <c r="Q15">
        <f t="shared" si="0"/>
        <v>121.34879999999997</v>
      </c>
      <c r="R15">
        <f t="shared" si="1"/>
        <v>360.36480000000006</v>
      </c>
      <c r="S15">
        <f t="shared" si="2"/>
        <v>6</v>
      </c>
      <c r="T15">
        <f t="shared" si="14"/>
        <v>8.9602232115053919</v>
      </c>
      <c r="U15">
        <f t="shared" si="3"/>
        <v>-0.59261916524375047</v>
      </c>
      <c r="V15" t="s">
        <v>540</v>
      </c>
      <c r="W15">
        <f t="shared" si="8"/>
        <v>0.5</v>
      </c>
      <c r="X15">
        <f t="shared" si="4"/>
        <v>2.1949842188387476E-2</v>
      </c>
      <c r="Y15">
        <f t="shared" si="9"/>
        <v>0.52194984218838747</v>
      </c>
      <c r="Z15">
        <f t="shared" si="10"/>
        <v>0.72246096239754543</v>
      </c>
      <c r="AA15">
        <f t="shared" si="5"/>
        <v>-0.11087909793276263</v>
      </c>
      <c r="AB15">
        <f t="shared" si="11"/>
        <v>-11.087909793276262</v>
      </c>
      <c r="AC15">
        <f t="shared" si="6"/>
        <v>0.62707036959699314</v>
      </c>
      <c r="AD15">
        <f t="shared" si="7"/>
        <v>0.23749178017848749</v>
      </c>
      <c r="AE15">
        <f t="shared" si="12"/>
        <v>0.92981834235267735</v>
      </c>
      <c r="AF15">
        <f t="shared" si="13"/>
        <v>0.86456214977548074</v>
      </c>
    </row>
    <row r="16" spans="1:32" x14ac:dyDescent="0.2">
      <c r="A16" s="40">
        <v>94</v>
      </c>
      <c r="B16" s="40" t="s">
        <v>115</v>
      </c>
      <c r="C16" s="40" t="s">
        <v>203</v>
      </c>
      <c r="D16" s="40" t="s">
        <v>253</v>
      </c>
      <c r="E16" s="40" t="s">
        <v>473</v>
      </c>
      <c r="F16" s="40">
        <v>2</v>
      </c>
      <c r="G16" s="40" t="s">
        <v>359</v>
      </c>
      <c r="H16" s="40">
        <v>90</v>
      </c>
      <c r="I16" s="42">
        <v>4</v>
      </c>
      <c r="J16" s="42">
        <v>33.74</v>
      </c>
      <c r="K16" s="42">
        <v>4.2899999999999991</v>
      </c>
      <c r="L16" s="78"/>
      <c r="M16" s="25">
        <v>4</v>
      </c>
      <c r="N16">
        <v>26.95</v>
      </c>
      <c r="O16">
        <v>5.2099999999999973</v>
      </c>
      <c r="Q16">
        <f t="shared" si="0"/>
        <v>55.212299999999978</v>
      </c>
      <c r="R16">
        <f t="shared" si="1"/>
        <v>81.432299999999913</v>
      </c>
      <c r="S16">
        <f t="shared" si="2"/>
        <v>6</v>
      </c>
      <c r="T16">
        <f t="shared" si="14"/>
        <v>4.7722217048247018</v>
      </c>
      <c r="U16">
        <f t="shared" si="3"/>
        <v>1.4228173835962679</v>
      </c>
      <c r="V16" t="s">
        <v>541</v>
      </c>
      <c r="W16">
        <f t="shared" si="8"/>
        <v>0.5</v>
      </c>
      <c r="X16">
        <f t="shared" si="4"/>
        <v>0.12652558169148309</v>
      </c>
      <c r="Y16">
        <f t="shared" si="9"/>
        <v>0.62652558169148309</v>
      </c>
      <c r="Z16">
        <f t="shared" si="10"/>
        <v>0.79153368954927183</v>
      </c>
      <c r="AA16">
        <f t="shared" si="5"/>
        <v>0.25194805194805203</v>
      </c>
      <c r="AB16">
        <f t="shared" si="11"/>
        <v>25.194805194805202</v>
      </c>
      <c r="AC16">
        <f t="shared" si="6"/>
        <v>0.25180055658627065</v>
      </c>
      <c r="AD16">
        <f t="shared" si="7"/>
        <v>0.13636707172495549</v>
      </c>
      <c r="AE16">
        <f t="shared" si="12"/>
        <v>0.62303100108359466</v>
      </c>
      <c r="AF16">
        <f t="shared" si="13"/>
        <v>0.38816762831122614</v>
      </c>
    </row>
    <row r="17" spans="1:32" x14ac:dyDescent="0.2">
      <c r="A17" s="40">
        <v>124</v>
      </c>
      <c r="B17" s="40" t="s">
        <v>144</v>
      </c>
      <c r="C17" s="40" t="s">
        <v>203</v>
      </c>
      <c r="D17" s="40" t="s">
        <v>261</v>
      </c>
      <c r="E17" s="40" t="s">
        <v>221</v>
      </c>
      <c r="F17" s="40">
        <v>2</v>
      </c>
      <c r="G17" s="40" t="s">
        <v>359</v>
      </c>
      <c r="H17" s="40">
        <v>120</v>
      </c>
      <c r="I17" s="42">
        <v>7</v>
      </c>
      <c r="J17" s="42">
        <v>10.54</v>
      </c>
      <c r="K17" s="42">
        <v>2.5100000000000016</v>
      </c>
      <c r="L17" s="78"/>
      <c r="M17">
        <v>9</v>
      </c>
      <c r="N17">
        <v>17.7</v>
      </c>
      <c r="O17">
        <v>10.050000000000001</v>
      </c>
      <c r="Q17">
        <f t="shared" si="0"/>
        <v>37.800600000000045</v>
      </c>
      <c r="R17">
        <f t="shared" si="1"/>
        <v>808.0200000000001</v>
      </c>
      <c r="S17">
        <f t="shared" si="2"/>
        <v>14</v>
      </c>
      <c r="T17">
        <f t="shared" si="14"/>
        <v>7.7727573706412034</v>
      </c>
      <c r="U17">
        <f t="shared" si="3"/>
        <v>-0.92116602366160638</v>
      </c>
      <c r="V17" t="s">
        <v>540</v>
      </c>
      <c r="W17">
        <f t="shared" si="8"/>
        <v>0.25396825396825395</v>
      </c>
      <c r="X17">
        <f t="shared" si="4"/>
        <v>2.6517088848391723E-2</v>
      </c>
      <c r="Y17">
        <f t="shared" si="9"/>
        <v>0.28048534281664567</v>
      </c>
      <c r="Z17">
        <f t="shared" si="10"/>
        <v>0.52960866950668928</v>
      </c>
      <c r="AA17">
        <f t="shared" si="5"/>
        <v>-0.40451977401129946</v>
      </c>
      <c r="AB17">
        <f t="shared" si="11"/>
        <v>-40.451977401129945</v>
      </c>
      <c r="AC17">
        <f t="shared" si="6"/>
        <v>0.63403954802259888</v>
      </c>
      <c r="AD17">
        <f t="shared" si="7"/>
        <v>8.5390349688262521E-2</v>
      </c>
      <c r="AE17">
        <f t="shared" si="12"/>
        <v>0.84819213490273615</v>
      </c>
      <c r="AF17">
        <f t="shared" si="13"/>
        <v>0.71942989771086141</v>
      </c>
    </row>
    <row r="18" spans="1:32" x14ac:dyDescent="0.2">
      <c r="A18" s="40">
        <v>124</v>
      </c>
      <c r="B18" s="40" t="s">
        <v>144</v>
      </c>
      <c r="C18" s="40" t="s">
        <v>203</v>
      </c>
      <c r="D18" s="40" t="s">
        <v>262</v>
      </c>
      <c r="E18" s="43" t="s">
        <v>464</v>
      </c>
      <c r="F18" s="40">
        <v>3</v>
      </c>
      <c r="G18" s="40" t="s">
        <v>359</v>
      </c>
      <c r="H18" s="40">
        <v>120</v>
      </c>
      <c r="I18" s="42">
        <v>9</v>
      </c>
      <c r="J18" s="42">
        <v>197.94</v>
      </c>
      <c r="K18" s="42">
        <v>77.819999999999993</v>
      </c>
      <c r="L18" s="78"/>
      <c r="M18">
        <v>9</v>
      </c>
      <c r="N18">
        <v>17.7</v>
      </c>
      <c r="O18">
        <v>10.050000000000001</v>
      </c>
      <c r="Q18">
        <f t="shared" si="0"/>
        <v>48447.619199999994</v>
      </c>
      <c r="R18">
        <f t="shared" si="1"/>
        <v>808.0200000000001</v>
      </c>
      <c r="S18">
        <f t="shared" si="2"/>
        <v>16</v>
      </c>
      <c r="T18">
        <f t="shared" si="14"/>
        <v>55.484028783065128</v>
      </c>
      <c r="U18">
        <f t="shared" si="3"/>
        <v>3.2485023880423944</v>
      </c>
      <c r="V18" t="s">
        <v>541</v>
      </c>
      <c r="W18">
        <f t="shared" si="8"/>
        <v>0.22222222222222221</v>
      </c>
      <c r="X18">
        <f t="shared" si="4"/>
        <v>0.2931324379199205</v>
      </c>
      <c r="Y18">
        <f t="shared" si="9"/>
        <v>0.51535466014214271</v>
      </c>
      <c r="Z18">
        <f t="shared" si="10"/>
        <v>0.71788206562230172</v>
      </c>
      <c r="AA18">
        <f t="shared" si="5"/>
        <v>10.183050847457627</v>
      </c>
      <c r="AB18">
        <f t="shared" si="11"/>
        <v>1018.3050847457628</v>
      </c>
      <c r="AC18">
        <f t="shared" si="6"/>
        <v>0.63403954802259888</v>
      </c>
      <c r="AD18">
        <f t="shared" si="7"/>
        <v>3.3994321511569159</v>
      </c>
      <c r="AE18">
        <f t="shared" si="12"/>
        <v>2.0083504921152371</v>
      </c>
      <c r="AF18">
        <f t="shared" si="13"/>
        <v>4.0334716991795148</v>
      </c>
    </row>
    <row r="19" spans="1:32" x14ac:dyDescent="0.2">
      <c r="A19" s="40">
        <v>124</v>
      </c>
      <c r="B19" s="40" t="s">
        <v>144</v>
      </c>
      <c r="C19" s="40" t="s">
        <v>199</v>
      </c>
      <c r="D19" s="40" t="s">
        <v>261</v>
      </c>
      <c r="E19" s="40" t="s">
        <v>221</v>
      </c>
      <c r="F19" s="40">
        <v>2</v>
      </c>
      <c r="G19" s="40" t="s">
        <v>359</v>
      </c>
      <c r="H19" s="40">
        <v>120</v>
      </c>
      <c r="I19" s="42">
        <v>9</v>
      </c>
      <c r="J19" s="42">
        <v>11.01</v>
      </c>
      <c r="K19" s="42">
        <v>5.65</v>
      </c>
      <c r="L19" s="78"/>
      <c r="M19">
        <v>9</v>
      </c>
      <c r="N19">
        <v>12.52</v>
      </c>
      <c r="O19">
        <v>3.1400000000000006</v>
      </c>
      <c r="Q19">
        <f t="shared" si="0"/>
        <v>255.38000000000002</v>
      </c>
      <c r="R19">
        <f t="shared" si="1"/>
        <v>78.876800000000031</v>
      </c>
      <c r="S19">
        <f t="shared" si="2"/>
        <v>16</v>
      </c>
      <c r="T19">
        <f t="shared" si="14"/>
        <v>4.5706728169931399</v>
      </c>
      <c r="U19">
        <f t="shared" si="3"/>
        <v>-0.330367116715514</v>
      </c>
      <c r="V19" t="s">
        <v>540</v>
      </c>
      <c r="W19">
        <f t="shared" si="8"/>
        <v>0.22222222222222221</v>
      </c>
      <c r="X19">
        <f t="shared" si="4"/>
        <v>3.0317342168589461E-3</v>
      </c>
      <c r="Y19">
        <f t="shared" si="9"/>
        <v>0.22525395643908117</v>
      </c>
      <c r="Z19">
        <f t="shared" si="10"/>
        <v>0.47460926712305268</v>
      </c>
      <c r="AA19">
        <f t="shared" si="5"/>
        <v>-0.12060702875399359</v>
      </c>
      <c r="AB19">
        <f t="shared" si="11"/>
        <v>-12.060702875399359</v>
      </c>
      <c r="AC19">
        <f t="shared" si="6"/>
        <v>8.7500887468938623E-2</v>
      </c>
      <c r="AD19">
        <f t="shared" si="7"/>
        <v>0.32215662529014033</v>
      </c>
      <c r="AE19">
        <f t="shared" si="12"/>
        <v>0.64004493026589859</v>
      </c>
      <c r="AF19">
        <f t="shared" si="13"/>
        <v>0.40965751275907897</v>
      </c>
    </row>
    <row r="20" spans="1:32" x14ac:dyDescent="0.2">
      <c r="A20" s="40">
        <v>124</v>
      </c>
      <c r="B20" s="40" t="s">
        <v>144</v>
      </c>
      <c r="C20" s="40" t="s">
        <v>199</v>
      </c>
      <c r="D20" s="40" t="s">
        <v>262</v>
      </c>
      <c r="E20" s="40" t="s">
        <v>464</v>
      </c>
      <c r="F20" s="40">
        <v>3</v>
      </c>
      <c r="G20" s="40" t="s">
        <v>359</v>
      </c>
      <c r="H20" s="40">
        <v>120</v>
      </c>
      <c r="I20" s="42">
        <v>9</v>
      </c>
      <c r="J20" s="42">
        <v>168.28</v>
      </c>
      <c r="K20" s="42">
        <v>66.53</v>
      </c>
      <c r="L20" s="78"/>
      <c r="M20">
        <v>9</v>
      </c>
      <c r="N20">
        <v>12.52</v>
      </c>
      <c r="O20">
        <v>3.1400000000000006</v>
      </c>
      <c r="Q20">
        <f t="shared" si="0"/>
        <v>35409.927199999998</v>
      </c>
      <c r="R20">
        <f t="shared" si="1"/>
        <v>78.876800000000031</v>
      </c>
      <c r="S20">
        <f t="shared" si="2"/>
        <v>16</v>
      </c>
      <c r="T20">
        <f t="shared" si="14"/>
        <v>47.096180843036514</v>
      </c>
      <c r="U20">
        <f t="shared" si="3"/>
        <v>3.3072745435372211</v>
      </c>
      <c r="V20" t="s">
        <v>541</v>
      </c>
      <c r="W20">
        <f t="shared" si="8"/>
        <v>0.22222222222222221</v>
      </c>
      <c r="X20">
        <f t="shared" si="4"/>
        <v>0.30383513628692593</v>
      </c>
      <c r="Y20">
        <f t="shared" si="9"/>
        <v>0.52605735850914814</v>
      </c>
      <c r="Z20">
        <f t="shared" si="10"/>
        <v>0.72529811698993685</v>
      </c>
      <c r="AA20">
        <f t="shared" si="5"/>
        <v>12.440894568690096</v>
      </c>
      <c r="AB20">
        <f t="shared" si="11"/>
        <v>1244.0894568690096</v>
      </c>
      <c r="AC20">
        <f t="shared" si="6"/>
        <v>8.7500887468938623E-2</v>
      </c>
      <c r="AD20">
        <f t="shared" si="7"/>
        <v>2.9225371074663915</v>
      </c>
      <c r="AE20">
        <f t="shared" si="12"/>
        <v>1.7349461072135153</v>
      </c>
      <c r="AF20">
        <f t="shared" si="13"/>
        <v>3.0100379949353306</v>
      </c>
    </row>
    <row r="21" spans="1:32" x14ac:dyDescent="0.2">
      <c r="A21" s="40">
        <v>126</v>
      </c>
      <c r="B21" s="40" t="s">
        <v>149</v>
      </c>
      <c r="C21" s="40" t="s">
        <v>203</v>
      </c>
      <c r="D21" s="40" t="s">
        <v>262</v>
      </c>
      <c r="E21" s="40" t="s">
        <v>464</v>
      </c>
      <c r="F21" s="40">
        <v>3</v>
      </c>
      <c r="G21" s="40" t="s">
        <v>359</v>
      </c>
      <c r="H21" s="40">
        <v>63</v>
      </c>
      <c r="I21" s="72">
        <v>8</v>
      </c>
      <c r="J21" s="42">
        <v>875.88</v>
      </c>
      <c r="K21" s="42">
        <v>181.41999999999996</v>
      </c>
      <c r="L21" s="78"/>
      <c r="M21">
        <v>8</v>
      </c>
      <c r="N21">
        <v>13.02</v>
      </c>
      <c r="O21">
        <v>11.059999999999999</v>
      </c>
      <c r="Q21">
        <f t="shared" si="0"/>
        <v>230392.51479999989</v>
      </c>
      <c r="R21">
        <f t="shared" si="1"/>
        <v>856.26519999999982</v>
      </c>
      <c r="S21">
        <f t="shared" si="2"/>
        <v>14</v>
      </c>
      <c r="T21">
        <f t="shared" si="14"/>
        <v>128.52147680446251</v>
      </c>
      <c r="U21">
        <f t="shared" si="3"/>
        <v>6.7137417142567406</v>
      </c>
      <c r="V21" t="s">
        <v>541</v>
      </c>
      <c r="W21">
        <f t="shared" si="8"/>
        <v>0.25</v>
      </c>
      <c r="X21">
        <f t="shared" si="4"/>
        <v>1.40857274392972</v>
      </c>
      <c r="Y21">
        <f t="shared" si="9"/>
        <v>1.65857274392972</v>
      </c>
      <c r="Z21">
        <f t="shared" si="10"/>
        <v>1.2878558707905632</v>
      </c>
      <c r="AA21">
        <f t="shared" si="5"/>
        <v>66.271889400921665</v>
      </c>
      <c r="AB21">
        <f t="shared" si="11"/>
        <v>6627.1889400921664</v>
      </c>
      <c r="AC21">
        <f t="shared" si="6"/>
        <v>1.1743817204301072</v>
      </c>
      <c r="AD21">
        <f t="shared" si="7"/>
        <v>4.6971640521532603</v>
      </c>
      <c r="AE21">
        <f t="shared" si="12"/>
        <v>2.423127271230995</v>
      </c>
      <c r="AF21">
        <f t="shared" si="13"/>
        <v>5.8715457725833682</v>
      </c>
    </row>
    <row r="22" spans="1:32" x14ac:dyDescent="0.2">
      <c r="A22" s="40">
        <v>126</v>
      </c>
      <c r="B22" s="40" t="s">
        <v>149</v>
      </c>
      <c r="C22" s="40" t="s">
        <v>199</v>
      </c>
      <c r="D22" s="40" t="s">
        <v>262</v>
      </c>
      <c r="E22" s="40" t="s">
        <v>467</v>
      </c>
      <c r="F22" s="40">
        <v>3</v>
      </c>
      <c r="G22" s="40" t="s">
        <v>359</v>
      </c>
      <c r="H22" s="40">
        <v>63</v>
      </c>
      <c r="I22" s="72">
        <v>8</v>
      </c>
      <c r="J22" s="42">
        <v>634.32000000000005</v>
      </c>
      <c r="K22" s="42">
        <v>117.2399999999999</v>
      </c>
      <c r="L22" s="78"/>
      <c r="M22">
        <v>8</v>
      </c>
      <c r="N22">
        <v>30.22</v>
      </c>
      <c r="O22">
        <v>11.060000000000002</v>
      </c>
      <c r="Q22">
        <f t="shared" si="0"/>
        <v>96216.523199999836</v>
      </c>
      <c r="R22">
        <f t="shared" si="1"/>
        <v>856.26520000000039</v>
      </c>
      <c r="S22">
        <f t="shared" si="2"/>
        <v>14</v>
      </c>
      <c r="T22">
        <f t="shared" si="14"/>
        <v>83.269265638649586</v>
      </c>
      <c r="U22">
        <f t="shared" si="3"/>
        <v>7.2547775624864625</v>
      </c>
      <c r="V22" t="s">
        <v>541</v>
      </c>
      <c r="W22">
        <f t="shared" si="8"/>
        <v>0.25</v>
      </c>
      <c r="X22">
        <f t="shared" si="4"/>
        <v>1.6447436712861569</v>
      </c>
      <c r="Y22">
        <f t="shared" si="9"/>
        <v>1.8947436712861569</v>
      </c>
      <c r="Z22">
        <f t="shared" si="10"/>
        <v>1.376496883863584</v>
      </c>
      <c r="AA22">
        <f t="shared" si="5"/>
        <v>19.99007279947055</v>
      </c>
      <c r="AB22">
        <f t="shared" si="11"/>
        <v>1999.0072799470549</v>
      </c>
      <c r="AC22">
        <f t="shared" si="6"/>
        <v>0.50597121111846488</v>
      </c>
      <c r="AD22">
        <f t="shared" si="7"/>
        <v>2.7086520998864878</v>
      </c>
      <c r="AE22">
        <f t="shared" si="12"/>
        <v>1.7929370627562342</v>
      </c>
      <c r="AF22">
        <f t="shared" si="13"/>
        <v>3.2146233110049525</v>
      </c>
    </row>
    <row r="23" spans="1:32" x14ac:dyDescent="0.2">
      <c r="A23" s="40" t="s">
        <v>160</v>
      </c>
      <c r="B23" s="40" t="s">
        <v>161</v>
      </c>
      <c r="C23" s="40" t="s">
        <v>203</v>
      </c>
      <c r="D23" s="40" t="s">
        <v>236</v>
      </c>
      <c r="E23" s="40" t="s">
        <v>470</v>
      </c>
      <c r="F23" s="40">
        <v>2.5</v>
      </c>
      <c r="G23" s="40" t="s">
        <v>359</v>
      </c>
      <c r="H23" s="40">
        <v>28</v>
      </c>
      <c r="I23" s="42">
        <v>6</v>
      </c>
      <c r="J23" s="42">
        <v>154.69999999999999</v>
      </c>
      <c r="K23" s="42">
        <f t="shared" ref="K23:K28" si="15">SQRT(I23)*L23</f>
        <v>35.395126783216959</v>
      </c>
      <c r="L23" s="79">
        <v>14.450000000000017</v>
      </c>
      <c r="M23">
        <v>6</v>
      </c>
      <c r="N23">
        <v>36.86</v>
      </c>
      <c r="O23">
        <v>6.3196835363805945</v>
      </c>
      <c r="Q23">
        <f t="shared" si="0"/>
        <v>6264.0750000000126</v>
      </c>
      <c r="R23">
        <f t="shared" si="1"/>
        <v>199.69199999999969</v>
      </c>
      <c r="S23">
        <f t="shared" si="2"/>
        <v>10</v>
      </c>
      <c r="T23">
        <f t="shared" si="14"/>
        <v>25.42393950590666</v>
      </c>
      <c r="U23">
        <f t="shared" si="3"/>
        <v>4.6350015886649905</v>
      </c>
      <c r="V23" t="s">
        <v>541</v>
      </c>
      <c r="W23">
        <f t="shared" si="8"/>
        <v>0.33333333333333331</v>
      </c>
      <c r="X23">
        <f t="shared" si="4"/>
        <v>0.89513498862195773</v>
      </c>
      <c r="Y23">
        <f t="shared" si="9"/>
        <v>1.228468321955291</v>
      </c>
      <c r="Z23">
        <f t="shared" si="10"/>
        <v>1.1083629017408021</v>
      </c>
      <c r="AA23">
        <f t="shared" si="5"/>
        <v>3.1969614758545846</v>
      </c>
      <c r="AB23">
        <f t="shared" si="11"/>
        <v>319.69614758545845</v>
      </c>
      <c r="AC23">
        <f t="shared" si="6"/>
        <v>0.18058600108518694</v>
      </c>
      <c r="AD23">
        <f t="shared" si="7"/>
        <v>1.3497252747252775</v>
      </c>
      <c r="AE23">
        <f t="shared" si="12"/>
        <v>1.2370575070749397</v>
      </c>
      <c r="AF23">
        <f t="shared" si="13"/>
        <v>1.5303112758104644</v>
      </c>
    </row>
    <row r="24" spans="1:32" x14ac:dyDescent="0.2">
      <c r="A24" s="40" t="s">
        <v>160</v>
      </c>
      <c r="B24" s="40" t="s">
        <v>161</v>
      </c>
      <c r="C24" s="40" t="s">
        <v>199</v>
      </c>
      <c r="D24" s="40" t="s">
        <v>236</v>
      </c>
      <c r="E24" s="40" t="s">
        <v>470</v>
      </c>
      <c r="F24" s="40">
        <v>2.5</v>
      </c>
      <c r="G24" s="40" t="s">
        <v>359</v>
      </c>
      <c r="H24" s="40">
        <v>28</v>
      </c>
      <c r="I24" s="42">
        <v>6</v>
      </c>
      <c r="J24" s="42">
        <v>70.489999999999995</v>
      </c>
      <c r="K24" s="42">
        <f t="shared" si="15"/>
        <v>21.482025044208495</v>
      </c>
      <c r="L24" s="79">
        <v>8.7700000000000102</v>
      </c>
      <c r="M24">
        <v>6</v>
      </c>
      <c r="N24">
        <v>14.07</v>
      </c>
      <c r="O24">
        <v>2.5229744350666716</v>
      </c>
      <c r="Q24">
        <f t="shared" si="0"/>
        <v>2307.3870000000047</v>
      </c>
      <c r="R24">
        <f t="shared" si="1"/>
        <v>31.826999999999956</v>
      </c>
      <c r="S24">
        <f t="shared" si="2"/>
        <v>10</v>
      </c>
      <c r="T24">
        <f t="shared" si="14"/>
        <v>15.294489203631498</v>
      </c>
      <c r="U24">
        <f t="shared" si="3"/>
        <v>3.688910381302811</v>
      </c>
      <c r="V24" t="s">
        <v>541</v>
      </c>
      <c r="W24">
        <f t="shared" si="8"/>
        <v>0.33333333333333331</v>
      </c>
      <c r="X24">
        <f t="shared" si="4"/>
        <v>0.56700249172015205</v>
      </c>
      <c r="Y24">
        <f t="shared" si="9"/>
        <v>0.90033582505348542</v>
      </c>
      <c r="Z24">
        <f t="shared" si="10"/>
        <v>0.94886027688668972</v>
      </c>
      <c r="AA24">
        <f t="shared" si="5"/>
        <v>4.0099502487562182</v>
      </c>
      <c r="AB24">
        <f t="shared" si="11"/>
        <v>400.99502487562182</v>
      </c>
      <c r="AC24">
        <f t="shared" si="6"/>
        <v>7.5401563610518738E-2</v>
      </c>
      <c r="AD24">
        <f t="shared" si="7"/>
        <v>1.0911178890622806</v>
      </c>
      <c r="AE24">
        <f t="shared" si="12"/>
        <v>1.0800553007475124</v>
      </c>
      <c r="AF24">
        <f t="shared" si="13"/>
        <v>1.1665194526727996</v>
      </c>
    </row>
    <row r="25" spans="1:32" x14ac:dyDescent="0.2">
      <c r="A25" s="40" t="s">
        <v>160</v>
      </c>
      <c r="B25" s="40" t="s">
        <v>161</v>
      </c>
      <c r="C25" s="40" t="s">
        <v>203</v>
      </c>
      <c r="D25" s="40" t="s">
        <v>236</v>
      </c>
      <c r="E25" s="40" t="s">
        <v>470</v>
      </c>
      <c r="F25" s="40">
        <v>2.5</v>
      </c>
      <c r="G25" s="40" t="s">
        <v>359</v>
      </c>
      <c r="H25" s="40">
        <v>56</v>
      </c>
      <c r="I25" s="42">
        <v>8</v>
      </c>
      <c r="J25" s="42">
        <v>21.39</v>
      </c>
      <c r="K25" s="42">
        <f t="shared" si="15"/>
        <v>10.210621920333745</v>
      </c>
      <c r="L25" s="79">
        <v>3.6099999999999994</v>
      </c>
      <c r="M25">
        <v>8</v>
      </c>
      <c r="N25">
        <v>10.38</v>
      </c>
      <c r="O25">
        <v>2.9415642097360353</v>
      </c>
      <c r="Q25">
        <f t="shared" si="0"/>
        <v>729.79759999999976</v>
      </c>
      <c r="R25">
        <f t="shared" si="1"/>
        <v>60.569599999999895</v>
      </c>
      <c r="S25">
        <f t="shared" si="2"/>
        <v>14</v>
      </c>
      <c r="T25">
        <f t="shared" si="14"/>
        <v>7.5136409283382699</v>
      </c>
      <c r="U25">
        <f t="shared" si="3"/>
        <v>1.4653348629523864</v>
      </c>
      <c r="V25" t="s">
        <v>541</v>
      </c>
      <c r="W25">
        <f t="shared" si="8"/>
        <v>0.25</v>
      </c>
      <c r="X25">
        <f t="shared" si="4"/>
        <v>6.7100195643240282E-2</v>
      </c>
      <c r="Y25">
        <f t="shared" si="9"/>
        <v>0.31710019564324027</v>
      </c>
      <c r="Z25">
        <f t="shared" si="10"/>
        <v>0.5631165027267806</v>
      </c>
      <c r="AA25">
        <f t="shared" si="5"/>
        <v>1.0606936416184971</v>
      </c>
      <c r="AB25">
        <f t="shared" si="11"/>
        <v>106.06936416184971</v>
      </c>
      <c r="AC25">
        <f t="shared" si="6"/>
        <v>0.10420038535645453</v>
      </c>
      <c r="AD25">
        <f t="shared" si="7"/>
        <v>0.60926133707339858</v>
      </c>
      <c r="AE25">
        <f t="shared" si="12"/>
        <v>0.84466663390349039</v>
      </c>
      <c r="AF25">
        <f t="shared" si="13"/>
        <v>0.71346172242985306</v>
      </c>
    </row>
    <row r="26" spans="1:32" x14ac:dyDescent="0.2">
      <c r="A26" s="40" t="s">
        <v>160</v>
      </c>
      <c r="B26" s="40" t="s">
        <v>161</v>
      </c>
      <c r="C26" s="40" t="s">
        <v>199</v>
      </c>
      <c r="D26" s="40" t="s">
        <v>236</v>
      </c>
      <c r="E26" s="40" t="s">
        <v>470</v>
      </c>
      <c r="F26" s="40">
        <v>2.5</v>
      </c>
      <c r="G26" s="40" t="s">
        <v>359</v>
      </c>
      <c r="H26" s="40">
        <v>56</v>
      </c>
      <c r="I26" s="42">
        <v>8</v>
      </c>
      <c r="J26" s="42">
        <v>31.64</v>
      </c>
      <c r="K26" s="42">
        <f t="shared" si="15"/>
        <v>10.210621920333745</v>
      </c>
      <c r="L26" s="79">
        <v>3.6099999999999994</v>
      </c>
      <c r="M26">
        <v>8</v>
      </c>
      <c r="N26">
        <v>12.89</v>
      </c>
      <c r="O26">
        <v>2.9132799384885741</v>
      </c>
      <c r="Q26">
        <f t="shared" si="0"/>
        <v>729.79759999999976</v>
      </c>
      <c r="R26">
        <f t="shared" si="1"/>
        <v>59.410399999999939</v>
      </c>
      <c r="S26">
        <f t="shared" si="2"/>
        <v>14</v>
      </c>
      <c r="T26">
        <f t="shared" si="14"/>
        <v>7.5081289280352648</v>
      </c>
      <c r="U26">
        <f t="shared" si="3"/>
        <v>2.4972932910072605</v>
      </c>
      <c r="V26" t="s">
        <v>541</v>
      </c>
      <c r="W26">
        <f t="shared" si="8"/>
        <v>0.25</v>
      </c>
      <c r="X26">
        <f t="shared" si="4"/>
        <v>0.19488980566593356</v>
      </c>
      <c r="Y26">
        <f t="shared" si="9"/>
        <v>0.44488980566593356</v>
      </c>
      <c r="Z26">
        <f t="shared" si="10"/>
        <v>0.66700060394720295</v>
      </c>
      <c r="AA26">
        <f t="shared" si="5"/>
        <v>1.4546159813809154</v>
      </c>
      <c r="AB26">
        <f t="shared" si="11"/>
        <v>145.46159813809155</v>
      </c>
      <c r="AC26">
        <f t="shared" si="6"/>
        <v>8.2304111714507272E-2</v>
      </c>
      <c r="AD26">
        <f t="shared" si="7"/>
        <v>0.41188685208596698</v>
      </c>
      <c r="AE26">
        <f t="shared" si="12"/>
        <v>0.70298717186053561</v>
      </c>
      <c r="AF26">
        <f t="shared" si="13"/>
        <v>0.49419096380047423</v>
      </c>
    </row>
    <row r="27" spans="1:32" x14ac:dyDescent="0.2">
      <c r="A27" s="40" t="s">
        <v>160</v>
      </c>
      <c r="B27" s="40" t="s">
        <v>161</v>
      </c>
      <c r="C27" s="40" t="s">
        <v>203</v>
      </c>
      <c r="D27" s="40" t="s">
        <v>236</v>
      </c>
      <c r="E27" s="40" t="s">
        <v>470</v>
      </c>
      <c r="F27" s="40">
        <v>2.5</v>
      </c>
      <c r="G27" s="40" t="s">
        <v>359</v>
      </c>
      <c r="H27" s="40">
        <v>98</v>
      </c>
      <c r="I27" s="42">
        <v>4</v>
      </c>
      <c r="J27" s="42">
        <v>19.190000000000001</v>
      </c>
      <c r="K27" s="42">
        <f t="shared" si="15"/>
        <v>9.279999999999994</v>
      </c>
      <c r="L27" s="79">
        <v>4.639999999999997</v>
      </c>
      <c r="M27">
        <v>4</v>
      </c>
      <c r="N27">
        <v>11.28</v>
      </c>
      <c r="O27">
        <v>2.0600000000000023</v>
      </c>
      <c r="Q27">
        <f t="shared" si="0"/>
        <v>258.35519999999968</v>
      </c>
      <c r="R27">
        <f t="shared" si="1"/>
        <v>12.730800000000029</v>
      </c>
      <c r="S27">
        <f t="shared" si="2"/>
        <v>6</v>
      </c>
      <c r="T27">
        <f t="shared" si="14"/>
        <v>6.7216813372845898</v>
      </c>
      <c r="U27">
        <f t="shared" si="3"/>
        <v>1.1767889019260569</v>
      </c>
      <c r="V27" t="s">
        <v>541</v>
      </c>
      <c r="W27">
        <f t="shared" si="8"/>
        <v>0.5</v>
      </c>
      <c r="X27">
        <f t="shared" si="4"/>
        <v>8.6552007481020918E-2</v>
      </c>
      <c r="Y27">
        <f t="shared" si="9"/>
        <v>0.58655200748102088</v>
      </c>
      <c r="Z27">
        <f t="shared" si="10"/>
        <v>0.76586683403906508</v>
      </c>
      <c r="AA27">
        <f t="shared" si="5"/>
        <v>0.7012411347517733</v>
      </c>
      <c r="AB27">
        <f t="shared" si="11"/>
        <v>70.124113475177325</v>
      </c>
      <c r="AC27">
        <f t="shared" si="6"/>
        <v>9.4051418439716525E-2</v>
      </c>
      <c r="AD27">
        <f t="shared" si="7"/>
        <v>1.1219176654507541</v>
      </c>
      <c r="AE27">
        <f t="shared" si="12"/>
        <v>1.1027098820136105</v>
      </c>
      <c r="AF27">
        <f t="shared" si="13"/>
        <v>1.2159690838904709</v>
      </c>
    </row>
    <row r="28" spans="1:32" x14ac:dyDescent="0.2">
      <c r="A28" s="40" t="s">
        <v>160</v>
      </c>
      <c r="B28" s="40" t="s">
        <v>161</v>
      </c>
      <c r="C28" s="40" t="s">
        <v>199</v>
      </c>
      <c r="D28" s="40" t="s">
        <v>236</v>
      </c>
      <c r="E28" s="40" t="s">
        <v>470</v>
      </c>
      <c r="F28" s="40">
        <v>2.5</v>
      </c>
      <c r="G28" s="40" t="s">
        <v>359</v>
      </c>
      <c r="H28" s="40">
        <v>98</v>
      </c>
      <c r="I28" s="42">
        <v>4</v>
      </c>
      <c r="J28" s="42">
        <v>16.53</v>
      </c>
      <c r="K28" s="42">
        <f t="shared" si="15"/>
        <v>4.1199999999999974</v>
      </c>
      <c r="L28" s="79">
        <v>2.0599999999999987</v>
      </c>
      <c r="M28">
        <v>4</v>
      </c>
      <c r="N28">
        <v>10.69</v>
      </c>
      <c r="O28">
        <v>2.0600000000000023</v>
      </c>
      <c r="Q28">
        <f t="shared" si="0"/>
        <v>50.923199999999937</v>
      </c>
      <c r="R28">
        <f t="shared" si="1"/>
        <v>12.730800000000029</v>
      </c>
      <c r="S28">
        <f t="shared" si="2"/>
        <v>6</v>
      </c>
      <c r="T28">
        <f t="shared" si="14"/>
        <v>3.2571459899734299</v>
      </c>
      <c r="U28">
        <f t="shared" si="3"/>
        <v>1.7929807315906161</v>
      </c>
      <c r="V28" t="s">
        <v>541</v>
      </c>
      <c r="W28">
        <f t="shared" si="8"/>
        <v>0.5</v>
      </c>
      <c r="X28">
        <f t="shared" si="4"/>
        <v>0.20092374399095131</v>
      </c>
      <c r="Y28">
        <f t="shared" si="9"/>
        <v>0.70092374399095125</v>
      </c>
      <c r="Z28">
        <f t="shared" si="10"/>
        <v>0.83721188715339634</v>
      </c>
      <c r="AA28">
        <f t="shared" si="5"/>
        <v>0.54630495790458389</v>
      </c>
      <c r="AB28">
        <f t="shared" si="11"/>
        <v>54.63049579045839</v>
      </c>
      <c r="AC28">
        <f t="shared" si="6"/>
        <v>9.9242282507016125E-2</v>
      </c>
      <c r="AD28">
        <f t="shared" si="7"/>
        <v>0.25672111312764634</v>
      </c>
      <c r="AE28">
        <f t="shared" si="12"/>
        <v>0.59662668029066757</v>
      </c>
      <c r="AF28">
        <f t="shared" si="13"/>
        <v>0.35596339563466245</v>
      </c>
    </row>
    <row r="30" spans="1:32" x14ac:dyDescent="0.2">
      <c r="J30" t="s">
        <v>538</v>
      </c>
    </row>
    <row r="31" spans="1:32" x14ac:dyDescent="0.2">
      <c r="J31">
        <v>0.2</v>
      </c>
      <c r="K31" t="s">
        <v>539</v>
      </c>
    </row>
    <row r="32" spans="1:32" x14ac:dyDescent="0.2">
      <c r="J32">
        <v>0.5</v>
      </c>
      <c r="K32" t="s">
        <v>540</v>
      </c>
    </row>
    <row r="33" spans="10:11" x14ac:dyDescent="0.2">
      <c r="J33">
        <v>0.8</v>
      </c>
      <c r="K33" t="s">
        <v>541</v>
      </c>
    </row>
  </sheetData>
  <mergeCells count="19">
    <mergeCell ref="H3:H4"/>
    <mergeCell ref="A3:A4"/>
    <mergeCell ref="B3:B4"/>
    <mergeCell ref="C3:C4"/>
    <mergeCell ref="G3:G4"/>
    <mergeCell ref="AA2:AF2"/>
    <mergeCell ref="AC3:AE3"/>
    <mergeCell ref="N3:N4"/>
    <mergeCell ref="O3:O4"/>
    <mergeCell ref="I2:L2"/>
    <mergeCell ref="Q2:Z2"/>
    <mergeCell ref="Q3:T3"/>
    <mergeCell ref="U3:V3"/>
    <mergeCell ref="W3:Y3"/>
    <mergeCell ref="I3:I4"/>
    <mergeCell ref="J3:J4"/>
    <mergeCell ref="K3:K4"/>
    <mergeCell ref="L3:L4"/>
    <mergeCell ref="M3:M4"/>
  </mergeCells>
  <pageMargins left="0.7" right="0.7" top="0.75" bottom="0.75" header="0.3" footer="0.3"/>
  <pageSetup paperSize="9" orientation="landscape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6979-9A66-E440-BCEA-16BD278E67BB}">
  <dimension ref="A1:AD7"/>
  <sheetViews>
    <sheetView zoomScale="63" workbookViewId="0">
      <selection activeCell="J3" sqref="J3"/>
    </sheetView>
  </sheetViews>
  <sheetFormatPr baseColWidth="10" defaultColWidth="11" defaultRowHeight="16" x14ac:dyDescent="0.2"/>
  <cols>
    <col min="1" max="1" width="13" style="48" customWidth="1"/>
    <col min="2" max="2" width="4.6640625" style="48" customWidth="1"/>
    <col min="3" max="3" width="50.33203125" style="48" customWidth="1"/>
    <col min="4" max="4" width="7.1640625" style="48" customWidth="1"/>
    <col min="5" max="5" width="13.1640625" style="48" customWidth="1"/>
    <col min="6" max="6" width="5.83203125" style="48" customWidth="1"/>
    <col min="7" max="7" width="68.6640625" style="48" customWidth="1"/>
    <col min="8" max="8" width="5.6640625" style="48" customWidth="1"/>
    <col min="9" max="9" width="37" style="48" customWidth="1"/>
    <col min="10" max="10" width="6.33203125" style="48" customWidth="1"/>
    <col min="11" max="11" width="26" style="48" customWidth="1"/>
    <col min="12" max="12" width="7.1640625" style="48" customWidth="1"/>
    <col min="13" max="13" width="49.83203125" style="48" customWidth="1"/>
    <col min="14" max="14" width="6.6640625" style="48" customWidth="1"/>
    <col min="15" max="15" width="31.1640625" style="48" customWidth="1"/>
    <col min="16" max="16" width="7.33203125" style="48" customWidth="1"/>
    <col min="17" max="17" width="39.33203125" style="48" customWidth="1"/>
    <col min="18" max="18" width="7.6640625" style="48" customWidth="1"/>
    <col min="19" max="19" width="30.33203125" style="48" customWidth="1"/>
    <col min="20" max="20" width="54.83203125" style="48" customWidth="1"/>
    <col min="21" max="30" width="10.83203125" style="48"/>
  </cols>
  <sheetData>
    <row r="1" spans="1:30" x14ac:dyDescent="0.2">
      <c r="A1" s="363" t="s">
        <v>482</v>
      </c>
      <c r="B1" s="361" t="s">
        <v>483</v>
      </c>
      <c r="C1" s="362"/>
      <c r="D1" s="357" t="s">
        <v>484</v>
      </c>
      <c r="E1" s="358"/>
      <c r="F1" s="367" t="s">
        <v>485</v>
      </c>
      <c r="G1" s="367"/>
      <c r="H1" s="359" t="s">
        <v>486</v>
      </c>
      <c r="I1" s="360"/>
      <c r="J1" s="361" t="s">
        <v>487</v>
      </c>
      <c r="K1" s="362"/>
      <c r="L1" s="365" t="s">
        <v>488</v>
      </c>
      <c r="M1" s="366"/>
      <c r="N1" s="357" t="s">
        <v>489</v>
      </c>
      <c r="O1" s="358"/>
      <c r="P1" s="359" t="s">
        <v>490</v>
      </c>
      <c r="Q1" s="360"/>
      <c r="R1" s="365" t="s">
        <v>491</v>
      </c>
      <c r="S1" s="366"/>
      <c r="T1" s="48" t="s">
        <v>492</v>
      </c>
    </row>
    <row r="2" spans="1:30" x14ac:dyDescent="0.2">
      <c r="A2" s="364"/>
      <c r="B2" s="87" t="s">
        <v>493</v>
      </c>
      <c r="C2" s="88" t="s">
        <v>494</v>
      </c>
      <c r="D2" s="89" t="s">
        <v>495</v>
      </c>
      <c r="E2" s="90" t="s">
        <v>496</v>
      </c>
      <c r="F2" s="91" t="s">
        <v>495</v>
      </c>
      <c r="G2" s="92" t="s">
        <v>496</v>
      </c>
      <c r="H2" s="93" t="s">
        <v>495</v>
      </c>
      <c r="I2" s="94" t="s">
        <v>496</v>
      </c>
      <c r="J2" s="95" t="s">
        <v>495</v>
      </c>
      <c r="K2" s="96" t="s">
        <v>496</v>
      </c>
      <c r="L2" s="91" t="s">
        <v>495</v>
      </c>
      <c r="M2" s="92" t="s">
        <v>496</v>
      </c>
      <c r="N2" s="89" t="s">
        <v>495</v>
      </c>
      <c r="O2" s="90" t="s">
        <v>496</v>
      </c>
      <c r="P2" s="93" t="s">
        <v>495</v>
      </c>
      <c r="Q2" s="94" t="s">
        <v>496</v>
      </c>
      <c r="R2" s="91" t="s">
        <v>495</v>
      </c>
      <c r="S2" s="92" t="s">
        <v>496</v>
      </c>
    </row>
    <row r="3" spans="1:30" s="37" customFormat="1" ht="89" customHeight="1" x14ac:dyDescent="0.2">
      <c r="A3" s="85" t="s">
        <v>248</v>
      </c>
      <c r="B3" s="85" t="s">
        <v>467</v>
      </c>
      <c r="C3" s="85" t="s">
        <v>497</v>
      </c>
      <c r="D3" s="85"/>
      <c r="E3" s="86"/>
      <c r="F3" s="86">
        <v>4</v>
      </c>
      <c r="G3" s="86" t="s">
        <v>498</v>
      </c>
      <c r="H3" s="86">
        <v>4</v>
      </c>
      <c r="I3" s="86" t="s">
        <v>499</v>
      </c>
      <c r="J3" s="86">
        <v>5</v>
      </c>
      <c r="K3" s="86" t="s">
        <v>500</v>
      </c>
      <c r="L3" s="86">
        <v>4</v>
      </c>
      <c r="M3" s="86" t="s">
        <v>501</v>
      </c>
      <c r="N3" s="86">
        <v>4</v>
      </c>
      <c r="O3" s="86" t="s">
        <v>502</v>
      </c>
      <c r="P3" s="86">
        <v>4</v>
      </c>
      <c r="Q3" s="86" t="s">
        <v>503</v>
      </c>
      <c r="R3" s="86"/>
      <c r="S3" s="86"/>
      <c r="T3" s="86" t="s">
        <v>504</v>
      </c>
      <c r="U3" s="86"/>
      <c r="V3" s="86"/>
      <c r="W3" s="86"/>
      <c r="X3" s="86"/>
      <c r="Y3" s="86"/>
      <c r="Z3" s="86"/>
      <c r="AA3" s="86"/>
      <c r="AB3" s="86"/>
      <c r="AC3" s="86"/>
      <c r="AD3" s="86"/>
    </row>
    <row r="4" spans="1:30" s="37" customFormat="1" ht="79" customHeight="1" x14ac:dyDescent="0.2">
      <c r="A4" s="85" t="s">
        <v>250</v>
      </c>
      <c r="B4" s="85" t="s">
        <v>467</v>
      </c>
      <c r="C4" s="85" t="s">
        <v>505</v>
      </c>
      <c r="D4" s="85"/>
      <c r="E4" s="86"/>
      <c r="F4" s="86">
        <v>4</v>
      </c>
      <c r="G4" s="86" t="s">
        <v>506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 t="s">
        <v>504</v>
      </c>
      <c r="U4" s="86"/>
      <c r="V4" s="86"/>
      <c r="W4" s="86"/>
      <c r="X4" s="86"/>
      <c r="Y4" s="86"/>
      <c r="Z4" s="86"/>
      <c r="AA4" s="86"/>
      <c r="AB4" s="86"/>
      <c r="AC4" s="86"/>
      <c r="AD4" s="86"/>
    </row>
    <row r="5" spans="1:30" s="37" customFormat="1" ht="81" customHeight="1" x14ac:dyDescent="0.2">
      <c r="A5" s="85" t="s">
        <v>253</v>
      </c>
      <c r="B5" s="85" t="s">
        <v>507</v>
      </c>
      <c r="C5" s="85" t="s">
        <v>508</v>
      </c>
      <c r="D5" s="85"/>
      <c r="E5" s="86"/>
      <c r="F5" s="86"/>
      <c r="G5" s="86" t="s">
        <v>509</v>
      </c>
      <c r="H5" s="86"/>
      <c r="I5" s="86" t="s">
        <v>510</v>
      </c>
      <c r="J5" s="86"/>
      <c r="K5" s="86"/>
      <c r="L5" s="86"/>
      <c r="M5" s="86"/>
      <c r="N5" s="86"/>
      <c r="O5" s="86" t="s">
        <v>511</v>
      </c>
      <c r="P5" s="86"/>
      <c r="Q5" s="86"/>
      <c r="R5" s="86"/>
      <c r="S5" s="86"/>
      <c r="T5" s="86" t="s">
        <v>512</v>
      </c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 spans="1:30" s="37" customFormat="1" ht="92" customHeight="1" x14ac:dyDescent="0.2">
      <c r="A6" s="85" t="s">
        <v>261</v>
      </c>
      <c r="B6" s="85" t="s">
        <v>513</v>
      </c>
      <c r="C6" s="85" t="s">
        <v>514</v>
      </c>
      <c r="D6" s="85"/>
      <c r="E6" s="86"/>
      <c r="F6" s="86"/>
      <c r="G6" s="37" t="s">
        <v>515</v>
      </c>
      <c r="H6" s="86"/>
      <c r="J6" s="86"/>
      <c r="K6" s="86"/>
      <c r="L6" s="86"/>
      <c r="M6" s="86" t="s">
        <v>516</v>
      </c>
      <c r="N6" s="86"/>
      <c r="O6" s="37" t="s">
        <v>517</v>
      </c>
      <c r="P6" s="86"/>
      <c r="Q6" s="37" t="s">
        <v>518</v>
      </c>
      <c r="R6" s="86"/>
      <c r="S6" s="86"/>
      <c r="T6" s="86" t="s">
        <v>519</v>
      </c>
      <c r="U6" s="86"/>
      <c r="V6" s="86"/>
      <c r="W6" s="86"/>
      <c r="X6" s="86"/>
      <c r="Y6" s="86"/>
      <c r="Z6" s="86"/>
      <c r="AA6" s="86"/>
      <c r="AB6" s="86"/>
      <c r="AC6" s="86"/>
      <c r="AD6" s="86"/>
    </row>
    <row r="7" spans="1:30" s="37" customFormat="1" ht="89" customHeight="1" x14ac:dyDescent="0.2">
      <c r="A7" s="85" t="s">
        <v>236</v>
      </c>
      <c r="B7" s="85" t="s">
        <v>467</v>
      </c>
      <c r="C7" s="85" t="s">
        <v>520</v>
      </c>
      <c r="D7" s="85"/>
      <c r="E7" s="86"/>
      <c r="F7" s="86"/>
      <c r="G7" s="86" t="s">
        <v>521</v>
      </c>
      <c r="H7" s="86"/>
      <c r="I7" s="86" t="s">
        <v>522</v>
      </c>
      <c r="J7" s="86"/>
      <c r="K7" s="86"/>
      <c r="L7" s="86"/>
      <c r="M7" s="86"/>
      <c r="N7" s="86"/>
      <c r="O7" s="86" t="s">
        <v>523</v>
      </c>
      <c r="P7" s="86"/>
      <c r="Q7" s="86" t="s">
        <v>524</v>
      </c>
      <c r="R7" s="86"/>
      <c r="S7" s="86"/>
      <c r="T7" s="86" t="s">
        <v>525</v>
      </c>
      <c r="U7" s="86"/>
      <c r="V7" s="86"/>
      <c r="W7" s="86"/>
      <c r="X7" s="86"/>
      <c r="Y7" s="86"/>
      <c r="Z7" s="86"/>
      <c r="AA7" s="86"/>
      <c r="AB7" s="86"/>
      <c r="AC7" s="86"/>
      <c r="AD7" s="86"/>
    </row>
  </sheetData>
  <mergeCells count="10">
    <mergeCell ref="L1:M1"/>
    <mergeCell ref="N1:O1"/>
    <mergeCell ref="P1:Q1"/>
    <mergeCell ref="R1:S1"/>
    <mergeCell ref="F1:G1"/>
    <mergeCell ref="D1:E1"/>
    <mergeCell ref="H1:I1"/>
    <mergeCell ref="B1:C1"/>
    <mergeCell ref="A1:A2"/>
    <mergeCell ref="J1:K1"/>
  </mergeCells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57CA-902A-4BDB-BEDD-1AFE4C4D2A0C}">
  <dimension ref="A1:AB42"/>
  <sheetViews>
    <sheetView workbookViewId="0">
      <selection activeCell="N27" sqref="N27"/>
    </sheetView>
  </sheetViews>
  <sheetFormatPr baseColWidth="10" defaultColWidth="8.83203125" defaultRowHeight="16" x14ac:dyDescent="0.2"/>
  <cols>
    <col min="5" max="5" width="36.83203125" customWidth="1"/>
  </cols>
  <sheetData>
    <row r="1" spans="1:28" x14ac:dyDescent="0.2">
      <c r="A1" t="s">
        <v>526</v>
      </c>
    </row>
    <row r="2" spans="1:28" x14ac:dyDescent="0.2">
      <c r="A2" s="324" t="s">
        <v>166</v>
      </c>
      <c r="B2" s="323" t="s">
        <v>1</v>
      </c>
      <c r="C2" s="325" t="s">
        <v>167</v>
      </c>
      <c r="D2" s="50" t="s">
        <v>291</v>
      </c>
      <c r="E2" s="50"/>
      <c r="F2" s="323" t="s">
        <v>6</v>
      </c>
      <c r="G2" s="83"/>
      <c r="H2" s="83"/>
      <c r="I2" s="334" t="s">
        <v>292</v>
      </c>
      <c r="J2" s="327" t="s">
        <v>457</v>
      </c>
      <c r="K2" s="323" t="s">
        <v>173</v>
      </c>
      <c r="L2" s="326" t="s">
        <v>174</v>
      </c>
      <c r="M2" s="323" t="s">
        <v>175</v>
      </c>
      <c r="N2" s="323" t="s">
        <v>176</v>
      </c>
      <c r="O2" s="323" t="s">
        <v>177</v>
      </c>
      <c r="P2" s="323" t="s">
        <v>178</v>
      </c>
      <c r="Q2" s="74"/>
      <c r="R2" t="s">
        <v>240</v>
      </c>
      <c r="V2" t="s">
        <v>338</v>
      </c>
      <c r="Y2" t="s">
        <v>527</v>
      </c>
    </row>
    <row r="3" spans="1:28" x14ac:dyDescent="0.2">
      <c r="A3" s="324"/>
      <c r="B3" s="323"/>
      <c r="C3" s="325"/>
      <c r="D3" s="47" t="s">
        <v>293</v>
      </c>
      <c r="E3" s="47" t="s">
        <v>294</v>
      </c>
      <c r="F3" s="323"/>
      <c r="G3" s="84" t="s">
        <v>460</v>
      </c>
      <c r="H3" s="84" t="s">
        <v>461</v>
      </c>
      <c r="I3" s="335"/>
      <c r="J3" s="328"/>
      <c r="K3" s="323"/>
      <c r="L3" s="326"/>
      <c r="M3" s="323"/>
      <c r="N3" s="323"/>
      <c r="O3" s="323"/>
      <c r="P3" s="323"/>
      <c r="Q3" s="74"/>
      <c r="R3" t="s">
        <v>175</v>
      </c>
      <c r="S3" t="s">
        <v>176</v>
      </c>
      <c r="T3" t="s">
        <v>177</v>
      </c>
      <c r="V3" t="s">
        <v>345</v>
      </c>
      <c r="W3" t="s">
        <v>346</v>
      </c>
      <c r="Y3" t="s">
        <v>528</v>
      </c>
      <c r="Z3" t="s">
        <v>529</v>
      </c>
      <c r="AA3" t="s">
        <v>177</v>
      </c>
      <c r="AB3" t="s">
        <v>530</v>
      </c>
    </row>
    <row r="4" spans="1:28" x14ac:dyDescent="0.2">
      <c r="A4" s="40">
        <v>86</v>
      </c>
      <c r="B4" s="40" t="s">
        <v>110</v>
      </c>
      <c r="C4" s="40" t="s">
        <v>210</v>
      </c>
      <c r="D4" t="s">
        <v>420</v>
      </c>
      <c r="E4" s="40" t="s">
        <v>283</v>
      </c>
      <c r="F4" s="40" t="s">
        <v>466</v>
      </c>
      <c r="G4" s="40" t="s">
        <v>467</v>
      </c>
      <c r="H4" s="40">
        <v>3</v>
      </c>
      <c r="I4" t="s">
        <v>303</v>
      </c>
      <c r="J4" s="40">
        <v>30</v>
      </c>
      <c r="K4" s="40" t="s">
        <v>238</v>
      </c>
      <c r="L4" s="40" t="s">
        <v>272</v>
      </c>
      <c r="M4" s="68">
        <v>5</v>
      </c>
      <c r="N4" s="68">
        <v>24.2</v>
      </c>
      <c r="O4" s="68">
        <v>2.8300000000000018</v>
      </c>
      <c r="P4" s="68"/>
      <c r="Q4" s="68"/>
      <c r="R4" s="48">
        <v>3</v>
      </c>
      <c r="S4" s="48">
        <v>23.28</v>
      </c>
      <c r="T4" s="48">
        <v>2.0599999999999987</v>
      </c>
      <c r="U4" s="73"/>
      <c r="V4">
        <f>(N4-S4)/S4</f>
        <v>3.9518900343642534E-2</v>
      </c>
      <c r="W4">
        <f>(N4-S4)*100/S4</f>
        <v>3.9518900343642529</v>
      </c>
      <c r="Y4">
        <f>(T4/S4)^2/R4</f>
        <v>2.6100404262270525E-3</v>
      </c>
      <c r="Z4">
        <f>(O4/N4)^2/M4</f>
        <v>2.7350932313366608E-3</v>
      </c>
      <c r="AA4">
        <f>SQRT(Y4+Z4)</f>
        <v>7.3110420991563937E-2</v>
      </c>
      <c r="AB4">
        <f>100*SQRT(Y4+Z4)</f>
        <v>7.3110420991563938</v>
      </c>
    </row>
    <row r="5" spans="1:28" x14ac:dyDescent="0.2">
      <c r="A5" s="40">
        <v>86</v>
      </c>
      <c r="B5" s="40" t="s">
        <v>110</v>
      </c>
      <c r="C5" s="40" t="s">
        <v>210</v>
      </c>
      <c r="D5" t="s">
        <v>420</v>
      </c>
      <c r="E5" s="40" t="s">
        <v>283</v>
      </c>
      <c r="F5" s="40" t="s">
        <v>466</v>
      </c>
      <c r="G5" s="40" t="s">
        <v>467</v>
      </c>
      <c r="H5" s="40">
        <v>3</v>
      </c>
      <c r="I5" t="s">
        <v>303</v>
      </c>
      <c r="J5" s="40">
        <v>90</v>
      </c>
      <c r="K5" s="40" t="s">
        <v>238</v>
      </c>
      <c r="L5" s="40" t="s">
        <v>272</v>
      </c>
      <c r="M5" s="68">
        <v>15</v>
      </c>
      <c r="N5" s="68">
        <v>11.44</v>
      </c>
      <c r="O5" s="68">
        <v>1.9700000000000006</v>
      </c>
      <c r="P5" s="68"/>
      <c r="Q5" s="68"/>
      <c r="R5" s="48">
        <v>12</v>
      </c>
      <c r="S5" s="48">
        <v>10.78</v>
      </c>
      <c r="T5" s="48">
        <v>2.66</v>
      </c>
      <c r="U5" s="73"/>
      <c r="V5">
        <f>(N5-S5)/S5</f>
        <v>6.1224489795918387E-2</v>
      </c>
      <c r="W5">
        <f>(N5-S5)*100/S5</f>
        <v>6.1224489795918382</v>
      </c>
      <c r="Y5">
        <f>(T5/S5)^2/R5</f>
        <v>5.0739303986057247E-3</v>
      </c>
      <c r="Z5">
        <f>(O5/N5)^2/M5</f>
        <v>1.9769202242978482E-3</v>
      </c>
      <c r="AA5">
        <f>SQRT(Y5+Z5)</f>
        <v>8.3969343351627881E-2</v>
      </c>
      <c r="AB5">
        <f>100*SQRT(Y5+Z5)</f>
        <v>8.3969343351627881</v>
      </c>
    </row>
    <row r="6" spans="1:28" x14ac:dyDescent="0.2">
      <c r="A6" s="43">
        <v>86</v>
      </c>
      <c r="B6" s="43" t="s">
        <v>110</v>
      </c>
      <c r="C6" s="43" t="s">
        <v>210</v>
      </c>
      <c r="D6" t="s">
        <v>420</v>
      </c>
      <c r="E6" s="43" t="s">
        <v>283</v>
      </c>
      <c r="F6" s="43" t="s">
        <v>466</v>
      </c>
      <c r="G6" s="43" t="s">
        <v>467</v>
      </c>
      <c r="H6" s="43">
        <v>3</v>
      </c>
      <c r="I6" t="s">
        <v>303</v>
      </c>
      <c r="J6" s="43">
        <v>150</v>
      </c>
      <c r="K6" s="43" t="s">
        <v>238</v>
      </c>
      <c r="L6" s="43" t="s">
        <v>272</v>
      </c>
      <c r="M6" s="69">
        <v>7</v>
      </c>
      <c r="N6" s="68">
        <v>9.98</v>
      </c>
      <c r="O6" s="69">
        <v>1.2</v>
      </c>
      <c r="P6" s="69"/>
      <c r="Q6" s="69"/>
      <c r="R6" s="81">
        <v>7</v>
      </c>
      <c r="S6" s="48">
        <v>10.78</v>
      </c>
      <c r="T6" s="48">
        <v>1.3699999999999992</v>
      </c>
      <c r="U6" s="73"/>
      <c r="V6">
        <f>(N6-S6)/S6</f>
        <v>-7.421150278293126E-2</v>
      </c>
      <c r="W6">
        <f>(N6-S6)*100/S6</f>
        <v>-7.4211502782931253</v>
      </c>
      <c r="Y6">
        <f>(T6/S6)^2/R6</f>
        <v>2.3073080037981004E-3</v>
      </c>
      <c r="Z6">
        <f>(O6/N6)^2/M6</f>
        <v>2.0653961802792531E-3</v>
      </c>
      <c r="AA6">
        <f>SQRT(Y6+Z6)</f>
        <v>6.612642576215165E-2</v>
      </c>
      <c r="AB6">
        <f>100*SQRT(Y6+Z6)</f>
        <v>6.6126425762151646</v>
      </c>
    </row>
    <row r="7" spans="1:28" x14ac:dyDescent="0.2">
      <c r="A7" s="43"/>
      <c r="B7" s="43"/>
      <c r="C7" s="43"/>
      <c r="E7" s="43"/>
      <c r="F7" s="43"/>
      <c r="G7" s="43"/>
      <c r="H7" s="43"/>
      <c r="J7" s="43"/>
      <c r="K7" s="43"/>
      <c r="L7" s="43"/>
      <c r="M7" s="69"/>
      <c r="N7" s="68"/>
      <c r="O7" s="69"/>
      <c r="P7" s="69"/>
      <c r="Q7" s="69"/>
      <c r="R7" s="81"/>
      <c r="S7" s="48"/>
      <c r="T7" s="48"/>
      <c r="U7" s="73"/>
    </row>
    <row r="8" spans="1:28" x14ac:dyDescent="0.2">
      <c r="A8" s="40">
        <v>86</v>
      </c>
      <c r="B8" s="40" t="s">
        <v>110</v>
      </c>
      <c r="C8" s="40" t="s">
        <v>210</v>
      </c>
      <c r="D8" t="s">
        <v>420</v>
      </c>
      <c r="E8" s="40" t="s">
        <v>280</v>
      </c>
      <c r="F8" s="40" t="s">
        <v>262</v>
      </c>
      <c r="G8" s="40" t="s">
        <v>464</v>
      </c>
      <c r="H8" s="40">
        <v>3</v>
      </c>
      <c r="I8" t="s">
        <v>303</v>
      </c>
      <c r="J8" s="40">
        <v>30</v>
      </c>
      <c r="K8" s="40" t="s">
        <v>238</v>
      </c>
      <c r="L8" s="40" t="s">
        <v>272</v>
      </c>
      <c r="M8" s="68">
        <v>7</v>
      </c>
      <c r="N8" s="68">
        <v>33.51</v>
      </c>
      <c r="O8" s="68">
        <v>4.2800000000000011</v>
      </c>
      <c r="P8" s="68"/>
      <c r="Q8" s="68"/>
      <c r="R8" s="48">
        <v>3</v>
      </c>
      <c r="S8" s="48">
        <v>23.28</v>
      </c>
      <c r="T8" s="48">
        <v>2.0599999999999987</v>
      </c>
      <c r="U8" s="73"/>
      <c r="V8">
        <f>(N8-S8)/S8</f>
        <v>0.43943298969072148</v>
      </c>
      <c r="W8">
        <f>(N8-S8)*100/S8</f>
        <v>43.943298969072146</v>
      </c>
      <c r="Y8">
        <f>(T8/S8)^2/R8</f>
        <v>2.6100404262270525E-3</v>
      </c>
      <c r="Z8">
        <f>(O8/N8)^2/M8</f>
        <v>2.3304545761664501E-3</v>
      </c>
      <c r="AA8">
        <f>SQRT(Y8+Z8)</f>
        <v>7.0288654862598582E-2</v>
      </c>
      <c r="AB8">
        <f>100*SQRT(Y8+Z8)</f>
        <v>7.0288654862598579</v>
      </c>
    </row>
    <row r="9" spans="1:28" x14ac:dyDescent="0.2">
      <c r="A9" s="40">
        <v>86</v>
      </c>
      <c r="B9" s="40" t="s">
        <v>110</v>
      </c>
      <c r="C9" s="40" t="s">
        <v>210</v>
      </c>
      <c r="D9" t="s">
        <v>420</v>
      </c>
      <c r="E9" s="40" t="s">
        <v>280</v>
      </c>
      <c r="F9" s="40" t="s">
        <v>262</v>
      </c>
      <c r="G9" s="40" t="s">
        <v>464</v>
      </c>
      <c r="H9" s="40">
        <v>3</v>
      </c>
      <c r="I9" t="s">
        <v>303</v>
      </c>
      <c r="J9" s="40">
        <v>90</v>
      </c>
      <c r="K9" s="40" t="s">
        <v>238</v>
      </c>
      <c r="L9" s="40" t="s">
        <v>272</v>
      </c>
      <c r="M9" s="68">
        <v>8</v>
      </c>
      <c r="N9" s="68">
        <v>16.38</v>
      </c>
      <c r="O9" s="68">
        <v>4.8000000000000007</v>
      </c>
      <c r="P9" s="68"/>
      <c r="Q9" s="68"/>
      <c r="R9" s="48">
        <v>12</v>
      </c>
      <c r="S9" s="48">
        <v>10.78</v>
      </c>
      <c r="T9" s="48">
        <v>2.66</v>
      </c>
      <c r="U9" s="73"/>
      <c r="V9">
        <f>(N9-S9)/S9</f>
        <v>0.51948051948051943</v>
      </c>
      <c r="W9">
        <f>(N9-S9)*100/S9</f>
        <v>51.948051948051948</v>
      </c>
      <c r="Y9">
        <f>(T9/S9)^2/R9</f>
        <v>5.0739303986057247E-3</v>
      </c>
      <c r="Z9">
        <f>(O9/N9)^2/M9</f>
        <v>1.0734076668142608E-2</v>
      </c>
      <c r="AA9">
        <f>SQRT(Y9+Z9)</f>
        <v>0.12572989726691233</v>
      </c>
      <c r="AB9">
        <f>100*SQRT(Y9+Z9)</f>
        <v>12.572989726691233</v>
      </c>
    </row>
    <row r="10" spans="1:28" x14ac:dyDescent="0.2">
      <c r="A10" s="43">
        <v>86</v>
      </c>
      <c r="B10" s="43" t="s">
        <v>110</v>
      </c>
      <c r="C10" s="43" t="s">
        <v>210</v>
      </c>
      <c r="D10" t="s">
        <v>420</v>
      </c>
      <c r="E10" s="43" t="s">
        <v>280</v>
      </c>
      <c r="F10" s="40" t="s">
        <v>262</v>
      </c>
      <c r="G10" s="40" t="s">
        <v>464</v>
      </c>
      <c r="H10" s="40">
        <v>3</v>
      </c>
      <c r="I10" t="s">
        <v>303</v>
      </c>
      <c r="J10" s="43">
        <v>150</v>
      </c>
      <c r="K10" s="43" t="s">
        <v>238</v>
      </c>
      <c r="L10" s="43" t="s">
        <v>272</v>
      </c>
      <c r="M10" s="69">
        <v>4</v>
      </c>
      <c r="N10" s="68">
        <v>16.47</v>
      </c>
      <c r="O10" s="69">
        <v>3.85</v>
      </c>
      <c r="P10" s="69"/>
      <c r="Q10" s="69"/>
      <c r="R10" s="81">
        <v>7</v>
      </c>
      <c r="S10" s="48">
        <v>10.78</v>
      </c>
      <c r="T10" s="48">
        <v>1.3699999999999992</v>
      </c>
      <c r="U10" s="73"/>
      <c r="V10">
        <f>(N10-S10)/S10</f>
        <v>0.52782931354359919</v>
      </c>
      <c r="W10">
        <f>(N10-S10)*100/S10</f>
        <v>52.782931354359931</v>
      </c>
      <c r="Y10">
        <f>(T10/S10)^2/R10</f>
        <v>2.3073080037981004E-3</v>
      </c>
      <c r="Z10">
        <f>(O10/N10)^2/M10</f>
        <v>1.3660741374816645E-2</v>
      </c>
      <c r="AA10">
        <f>SQRT(Y10+Z10)</f>
        <v>0.12636474737289172</v>
      </c>
      <c r="AB10">
        <f>100*SQRT(Y10+Z10)</f>
        <v>12.636474737289172</v>
      </c>
    </row>
    <row r="11" spans="1:28" x14ac:dyDescent="0.2">
      <c r="A11" s="43"/>
      <c r="B11" s="43"/>
      <c r="C11" s="43"/>
      <c r="E11" s="43"/>
      <c r="F11" s="40"/>
      <c r="G11" s="40"/>
      <c r="H11" s="40"/>
      <c r="J11" s="43"/>
      <c r="K11" s="43"/>
      <c r="L11" s="43"/>
      <c r="M11" s="69"/>
      <c r="N11" s="68"/>
      <c r="O11" s="69"/>
      <c r="P11" s="69"/>
      <c r="Q11" s="69"/>
      <c r="R11" s="81"/>
      <c r="S11" s="48"/>
      <c r="T11" s="48"/>
      <c r="U11" s="73"/>
    </row>
    <row r="12" spans="1:28" x14ac:dyDescent="0.2">
      <c r="A12" s="40">
        <v>94</v>
      </c>
      <c r="B12" s="40" t="s">
        <v>115</v>
      </c>
      <c r="C12" s="40" t="s">
        <v>203</v>
      </c>
      <c r="D12" t="s">
        <v>420</v>
      </c>
      <c r="E12" s="40" t="s">
        <v>253</v>
      </c>
      <c r="F12" s="40" t="s">
        <v>472</v>
      </c>
      <c r="G12" s="40" t="s">
        <v>473</v>
      </c>
      <c r="H12" s="40">
        <v>2</v>
      </c>
      <c r="I12" s="40" t="s">
        <v>359</v>
      </c>
      <c r="J12" s="40">
        <v>42</v>
      </c>
      <c r="K12" s="40" t="s">
        <v>238</v>
      </c>
      <c r="L12" s="40" t="s">
        <v>244</v>
      </c>
      <c r="M12" s="42">
        <v>4</v>
      </c>
      <c r="N12" s="42">
        <v>42.58</v>
      </c>
      <c r="O12" s="42">
        <v>6.3599999999999994</v>
      </c>
      <c r="P12" s="78"/>
      <c r="Q12" s="75"/>
      <c r="R12">
        <v>4</v>
      </c>
      <c r="S12">
        <v>47.89</v>
      </c>
      <c r="T12">
        <v>10.96</v>
      </c>
      <c r="V12">
        <f>(N12-S12)/S12</f>
        <v>-0.11087909793276263</v>
      </c>
      <c r="W12">
        <f>(N12-S12)*100/S12</f>
        <v>-11.087909793276262</v>
      </c>
      <c r="Y12">
        <f>(T12/S12)^2/R12</f>
        <v>1.3093973054854734E-2</v>
      </c>
      <c r="Z12">
        <f>(O12/N12)^2/M12</f>
        <v>5.5775429821157234E-3</v>
      </c>
      <c r="AA12">
        <f>SQRT(Y12+Z12)</f>
        <v>0.13664375593846378</v>
      </c>
      <c r="AB12">
        <f>100*SQRT(Y12+Z12)</f>
        <v>13.664375593846378</v>
      </c>
    </row>
    <row r="13" spans="1:28" ht="16.5" customHeight="1" x14ac:dyDescent="0.2">
      <c r="A13" s="40">
        <v>94</v>
      </c>
      <c r="B13" s="40" t="s">
        <v>115</v>
      </c>
      <c r="C13" s="40" t="s">
        <v>203</v>
      </c>
      <c r="D13" t="s">
        <v>420</v>
      </c>
      <c r="E13" s="40" t="s">
        <v>253</v>
      </c>
      <c r="F13" s="40" t="s">
        <v>472</v>
      </c>
      <c r="G13" s="40" t="s">
        <v>473</v>
      </c>
      <c r="H13" s="40">
        <v>2</v>
      </c>
      <c r="I13" s="40" t="s">
        <v>359</v>
      </c>
      <c r="J13" s="40">
        <v>90</v>
      </c>
      <c r="K13" s="40" t="s">
        <v>238</v>
      </c>
      <c r="L13" s="40" t="s">
        <v>244</v>
      </c>
      <c r="M13" s="42">
        <v>4</v>
      </c>
      <c r="N13" s="42">
        <v>33.74</v>
      </c>
      <c r="O13" s="42">
        <v>4.2899999999999991</v>
      </c>
      <c r="P13" s="78"/>
      <c r="Q13" s="75"/>
      <c r="R13" s="25">
        <v>4</v>
      </c>
      <c r="S13">
        <v>26.95</v>
      </c>
      <c r="T13">
        <v>5.2099999999999973</v>
      </c>
      <c r="V13">
        <f>(N13-S13)/S13</f>
        <v>0.25194805194805203</v>
      </c>
      <c r="W13">
        <f>(N13-S13)*100/S13</f>
        <v>25.194805194805205</v>
      </c>
      <c r="Y13">
        <f>(T13/S13)^2/R13</f>
        <v>9.3432488529228436E-3</v>
      </c>
      <c r="Z13">
        <f>(O13/N13)^2/M13</f>
        <v>4.0417033706270141E-3</v>
      </c>
      <c r="AA13">
        <f>SQRT(Y13+Z13)</f>
        <v>0.1156933542756448</v>
      </c>
      <c r="AB13">
        <f>100*SQRT(Y13+Z13)</f>
        <v>11.56933542756448</v>
      </c>
    </row>
    <row r="14" spans="1:28" x14ac:dyDescent="0.2">
      <c r="A14" s="40"/>
      <c r="B14" s="40"/>
      <c r="C14" s="40"/>
      <c r="E14" s="40"/>
      <c r="F14" s="40"/>
      <c r="G14" s="40"/>
      <c r="H14" s="40"/>
      <c r="I14" s="40"/>
      <c r="J14" s="40"/>
      <c r="K14" s="40"/>
      <c r="L14" s="40"/>
      <c r="M14" s="42"/>
      <c r="N14" s="42"/>
      <c r="O14" s="42"/>
      <c r="P14" s="42"/>
      <c r="Q14" s="42"/>
      <c r="R14" s="48"/>
      <c r="S14" s="82"/>
      <c r="T14" s="82"/>
      <c r="U14" s="40"/>
    </row>
    <row r="15" spans="1:28" x14ac:dyDescent="0.2">
      <c r="A15" s="40" t="s">
        <v>160</v>
      </c>
      <c r="B15" s="40" t="s">
        <v>161</v>
      </c>
      <c r="C15" s="40" t="s">
        <v>199</v>
      </c>
      <c r="D15" t="s">
        <v>420</v>
      </c>
      <c r="E15" s="40" t="s">
        <v>236</v>
      </c>
      <c r="F15" s="40" t="s">
        <v>469</v>
      </c>
      <c r="G15" s="40" t="s">
        <v>470</v>
      </c>
      <c r="H15" s="40">
        <v>2.5</v>
      </c>
      <c r="I15" s="40" t="s">
        <v>359</v>
      </c>
      <c r="J15" s="40">
        <v>28</v>
      </c>
      <c r="K15" s="40" t="s">
        <v>238</v>
      </c>
      <c r="L15" s="40" t="s">
        <v>244</v>
      </c>
      <c r="M15" s="42">
        <v>6</v>
      </c>
      <c r="N15" s="42">
        <v>70.489999999999995</v>
      </c>
      <c r="O15" s="42">
        <f t="shared" ref="O15:O20" si="0">SQRT(M15)*P15</f>
        <v>21.482025044208495</v>
      </c>
      <c r="P15" s="79">
        <v>8.7700000000000102</v>
      </c>
      <c r="Q15" s="76"/>
      <c r="R15">
        <v>6</v>
      </c>
      <c r="S15">
        <v>36.86</v>
      </c>
      <c r="T15">
        <v>6.3196835363805945</v>
      </c>
      <c r="V15">
        <f t="shared" ref="V15:V20" si="1">(N15-S15)/S15</f>
        <v>0.91237113402061842</v>
      </c>
      <c r="W15">
        <f t="shared" ref="W15:W20" si="2">(N15-S15)*100/S15</f>
        <v>91.237113402061851</v>
      </c>
      <c r="Y15">
        <f t="shared" ref="Y15:Y20" si="3">(T15/S15)^2/R15</f>
        <v>4.8992403984044197E-3</v>
      </c>
      <c r="Z15">
        <f t="shared" ref="Z15:Z20" si="4">(O15/N15)^2/M15</f>
        <v>1.5479045099479087E-2</v>
      </c>
      <c r="AA15">
        <f t="shared" ref="AA15:AA20" si="5">SQRT(Y15+Z15)</f>
        <v>0.1427525323694242</v>
      </c>
      <c r="AB15">
        <f t="shared" ref="AB15:AB20" si="6">100*SQRT(Y15+Z15)</f>
        <v>14.275253236942421</v>
      </c>
    </row>
    <row r="16" spans="1:28" x14ac:dyDescent="0.2">
      <c r="A16" s="40" t="s">
        <v>160</v>
      </c>
      <c r="B16" s="40" t="s">
        <v>161</v>
      </c>
      <c r="C16" s="40" t="s">
        <v>199</v>
      </c>
      <c r="D16" t="s">
        <v>420</v>
      </c>
      <c r="E16" s="40" t="s">
        <v>236</v>
      </c>
      <c r="F16" s="40" t="s">
        <v>469</v>
      </c>
      <c r="G16" s="40" t="s">
        <v>470</v>
      </c>
      <c r="H16" s="40">
        <v>2.5</v>
      </c>
      <c r="I16" s="40" t="s">
        <v>359</v>
      </c>
      <c r="J16" s="40">
        <v>56</v>
      </c>
      <c r="K16" s="40" t="s">
        <v>238</v>
      </c>
      <c r="L16" s="40" t="s">
        <v>244</v>
      </c>
      <c r="M16" s="42">
        <v>8</v>
      </c>
      <c r="N16" s="42">
        <v>31.64</v>
      </c>
      <c r="O16" s="42">
        <f t="shared" si="0"/>
        <v>10.210621920333745</v>
      </c>
      <c r="P16" s="79">
        <v>3.6099999999999994</v>
      </c>
      <c r="Q16" s="76"/>
      <c r="R16">
        <v>6</v>
      </c>
      <c r="S16">
        <v>14.07</v>
      </c>
      <c r="T16">
        <v>2.5229744350666716</v>
      </c>
      <c r="V16">
        <f t="shared" si="1"/>
        <v>1.2487562189054726</v>
      </c>
      <c r="W16">
        <f t="shared" si="2"/>
        <v>124.87562189054727</v>
      </c>
      <c r="Y16">
        <f t="shared" si="3"/>
        <v>5.3590308180894606E-3</v>
      </c>
      <c r="Z16">
        <f t="shared" si="4"/>
        <v>1.3017915679076075E-2</v>
      </c>
      <c r="AA16">
        <f t="shared" si="5"/>
        <v>0.13556159669008599</v>
      </c>
      <c r="AB16">
        <f t="shared" si="6"/>
        <v>13.556159669008599</v>
      </c>
    </row>
    <row r="17" spans="1:28" x14ac:dyDescent="0.2">
      <c r="A17" s="40" t="s">
        <v>160</v>
      </c>
      <c r="B17" s="40" t="s">
        <v>161</v>
      </c>
      <c r="C17" s="40" t="s">
        <v>199</v>
      </c>
      <c r="D17" t="s">
        <v>420</v>
      </c>
      <c r="E17" s="40" t="s">
        <v>236</v>
      </c>
      <c r="F17" s="40" t="s">
        <v>469</v>
      </c>
      <c r="G17" s="40" t="s">
        <v>470</v>
      </c>
      <c r="H17" s="40">
        <v>2.5</v>
      </c>
      <c r="I17" s="40" t="s">
        <v>359</v>
      </c>
      <c r="J17" s="40">
        <v>98</v>
      </c>
      <c r="K17" s="40" t="s">
        <v>238</v>
      </c>
      <c r="L17" s="40" t="s">
        <v>244</v>
      </c>
      <c r="M17" s="42">
        <v>4</v>
      </c>
      <c r="N17" s="42">
        <v>16.53</v>
      </c>
      <c r="O17" s="42">
        <f t="shared" si="0"/>
        <v>4.1199999999999974</v>
      </c>
      <c r="P17" s="79">
        <v>2.0599999999999987</v>
      </c>
      <c r="Q17" s="76"/>
      <c r="R17">
        <v>8</v>
      </c>
      <c r="S17">
        <v>10.38</v>
      </c>
      <c r="T17">
        <v>2.9415642097360353</v>
      </c>
      <c r="V17">
        <f t="shared" si="1"/>
        <v>0.59248554913294793</v>
      </c>
      <c r="W17">
        <f t="shared" si="2"/>
        <v>59.248554913294797</v>
      </c>
      <c r="Y17">
        <f t="shared" si="3"/>
        <v>1.0038572770371342E-2</v>
      </c>
      <c r="Z17">
        <f t="shared" si="4"/>
        <v>1.5530617854062092E-2</v>
      </c>
      <c r="AA17">
        <f t="shared" si="5"/>
        <v>0.15990369171608715</v>
      </c>
      <c r="AB17">
        <f t="shared" si="6"/>
        <v>15.990369171608714</v>
      </c>
    </row>
    <row r="18" spans="1:28" x14ac:dyDescent="0.2">
      <c r="A18" s="40" t="s">
        <v>160</v>
      </c>
      <c r="B18" s="40" t="s">
        <v>161</v>
      </c>
      <c r="C18" s="40" t="s">
        <v>203</v>
      </c>
      <c r="D18" t="s">
        <v>420</v>
      </c>
      <c r="E18" s="40" t="s">
        <v>236</v>
      </c>
      <c r="F18" s="40" t="s">
        <v>469</v>
      </c>
      <c r="G18" s="40" t="s">
        <v>470</v>
      </c>
      <c r="H18" s="40">
        <v>2.5</v>
      </c>
      <c r="I18" s="40" t="s">
        <v>359</v>
      </c>
      <c r="J18" s="40">
        <v>28</v>
      </c>
      <c r="K18" s="40" t="s">
        <v>238</v>
      </c>
      <c r="L18" s="40" t="s">
        <v>244</v>
      </c>
      <c r="M18" s="42">
        <v>6</v>
      </c>
      <c r="N18" s="42">
        <v>154.69999999999999</v>
      </c>
      <c r="O18" s="42">
        <f t="shared" si="0"/>
        <v>35.395126783216959</v>
      </c>
      <c r="P18" s="79">
        <v>14.450000000000017</v>
      </c>
      <c r="Q18" s="76"/>
      <c r="R18">
        <v>8</v>
      </c>
      <c r="S18">
        <v>12.89</v>
      </c>
      <c r="T18">
        <v>2.9132799384885741</v>
      </c>
      <c r="V18">
        <f t="shared" si="1"/>
        <v>11.001551590380139</v>
      </c>
      <c r="W18">
        <f t="shared" si="2"/>
        <v>1100.1551590380138</v>
      </c>
      <c r="Y18">
        <f t="shared" si="3"/>
        <v>6.3851133991083995E-3</v>
      </c>
      <c r="Z18">
        <f t="shared" si="4"/>
        <v>8.7247916918246765E-3</v>
      </c>
      <c r="AA18">
        <f t="shared" si="5"/>
        <v>0.12292235391064181</v>
      </c>
      <c r="AB18">
        <f t="shared" si="6"/>
        <v>12.292235391064182</v>
      </c>
    </row>
    <row r="19" spans="1:28" x14ac:dyDescent="0.2">
      <c r="A19" s="40" t="s">
        <v>160</v>
      </c>
      <c r="B19" s="40" t="s">
        <v>161</v>
      </c>
      <c r="C19" s="40" t="s">
        <v>203</v>
      </c>
      <c r="D19" t="s">
        <v>420</v>
      </c>
      <c r="E19" s="40" t="s">
        <v>236</v>
      </c>
      <c r="F19" s="40" t="s">
        <v>469</v>
      </c>
      <c r="G19" s="40" t="s">
        <v>470</v>
      </c>
      <c r="H19" s="40">
        <v>2.5</v>
      </c>
      <c r="I19" s="40" t="s">
        <v>359</v>
      </c>
      <c r="J19" s="40">
        <v>56</v>
      </c>
      <c r="K19" s="40" t="s">
        <v>238</v>
      </c>
      <c r="L19" s="40" t="s">
        <v>244</v>
      </c>
      <c r="M19" s="42">
        <v>8</v>
      </c>
      <c r="N19" s="42">
        <v>21.39</v>
      </c>
      <c r="O19" s="42">
        <f t="shared" si="0"/>
        <v>10.210621920333745</v>
      </c>
      <c r="P19" s="79">
        <v>3.6099999999999994</v>
      </c>
      <c r="Q19" s="76"/>
      <c r="R19">
        <v>4</v>
      </c>
      <c r="S19">
        <v>11.28</v>
      </c>
      <c r="T19">
        <v>2.0600000000000023</v>
      </c>
      <c r="V19">
        <f t="shared" si="1"/>
        <v>0.89627659574468099</v>
      </c>
      <c r="W19">
        <f t="shared" si="2"/>
        <v>89.627659574468098</v>
      </c>
      <c r="Y19">
        <f t="shared" si="3"/>
        <v>8.3378917056486281E-3</v>
      </c>
      <c r="Z19">
        <f t="shared" si="4"/>
        <v>2.8483465968835837E-2</v>
      </c>
      <c r="AA19">
        <f t="shared" si="5"/>
        <v>0.19188892014518313</v>
      </c>
      <c r="AB19">
        <f t="shared" si="6"/>
        <v>19.188892014518313</v>
      </c>
    </row>
    <row r="20" spans="1:28" x14ac:dyDescent="0.2">
      <c r="A20" s="40" t="s">
        <v>160</v>
      </c>
      <c r="B20" s="40" t="s">
        <v>161</v>
      </c>
      <c r="C20" s="40" t="s">
        <v>203</v>
      </c>
      <c r="D20" t="s">
        <v>420</v>
      </c>
      <c r="E20" s="40" t="s">
        <v>236</v>
      </c>
      <c r="F20" s="40" t="s">
        <v>469</v>
      </c>
      <c r="G20" s="40" t="s">
        <v>470</v>
      </c>
      <c r="H20" s="40">
        <v>2.5</v>
      </c>
      <c r="I20" s="40" t="s">
        <v>359</v>
      </c>
      <c r="J20" s="40">
        <v>98</v>
      </c>
      <c r="K20" s="40" t="s">
        <v>238</v>
      </c>
      <c r="L20" s="40" t="s">
        <v>244</v>
      </c>
      <c r="M20" s="42">
        <v>4</v>
      </c>
      <c r="N20" s="42">
        <v>19.190000000000001</v>
      </c>
      <c r="O20" s="42">
        <f t="shared" si="0"/>
        <v>9.279999999999994</v>
      </c>
      <c r="P20" s="79">
        <v>4.639999999999997</v>
      </c>
      <c r="Q20" s="76"/>
      <c r="R20">
        <v>4</v>
      </c>
      <c r="S20">
        <v>10.69</v>
      </c>
      <c r="T20">
        <v>2.0600000000000023</v>
      </c>
      <c r="V20">
        <f t="shared" si="1"/>
        <v>0.79513564078578136</v>
      </c>
      <c r="W20">
        <f t="shared" si="2"/>
        <v>79.513564078578142</v>
      </c>
      <c r="Y20">
        <f t="shared" si="3"/>
        <v>9.2836559875599748E-3</v>
      </c>
      <c r="Z20">
        <f t="shared" si="4"/>
        <v>5.8463661565959037E-2</v>
      </c>
      <c r="AA20">
        <f t="shared" si="5"/>
        <v>0.26028314880821424</v>
      </c>
      <c r="AB20">
        <f t="shared" si="6"/>
        <v>26.028314880821423</v>
      </c>
    </row>
    <row r="21" spans="1:28" x14ac:dyDescent="0.2">
      <c r="A21" s="40"/>
      <c r="B21" s="40"/>
      <c r="C21" s="40"/>
      <c r="E21" s="40"/>
      <c r="F21" s="40"/>
      <c r="G21" s="40"/>
      <c r="H21" s="40"/>
      <c r="I21" s="40"/>
      <c r="J21" s="40"/>
      <c r="K21" s="40"/>
      <c r="L21" s="40"/>
      <c r="M21" s="42"/>
      <c r="N21" s="42"/>
      <c r="O21" s="42"/>
      <c r="P21" s="78"/>
      <c r="Q21" s="75"/>
    </row>
    <row r="22" spans="1:28" x14ac:dyDescent="0.2">
      <c r="A22" s="40"/>
      <c r="B22" s="40"/>
      <c r="C22" s="40"/>
      <c r="E22" s="40"/>
      <c r="F22" s="40"/>
      <c r="G22" s="40"/>
      <c r="H22" s="40"/>
      <c r="I22" s="40"/>
      <c r="J22" s="40"/>
      <c r="K22" s="40"/>
      <c r="L22" s="40"/>
      <c r="M22" s="72"/>
      <c r="N22" s="42"/>
      <c r="O22" s="42"/>
      <c r="P22" s="78"/>
      <c r="Q22" s="75"/>
    </row>
    <row r="23" spans="1:28" x14ac:dyDescent="0.2">
      <c r="A23" s="40" t="s">
        <v>531</v>
      </c>
      <c r="B23" s="40"/>
      <c r="C23" s="40"/>
      <c r="E23" s="40"/>
      <c r="F23" s="40"/>
      <c r="G23" s="40"/>
      <c r="H23" s="40"/>
      <c r="I23" s="40"/>
      <c r="J23" s="40"/>
      <c r="K23" s="40"/>
      <c r="L23" s="40"/>
      <c r="M23" s="72"/>
      <c r="N23" s="42"/>
      <c r="O23" s="42"/>
      <c r="P23" s="78"/>
      <c r="Q23" s="75"/>
    </row>
    <row r="25" spans="1:28" x14ac:dyDescent="0.2">
      <c r="A25" s="40">
        <v>86</v>
      </c>
      <c r="B25" s="40" t="s">
        <v>110</v>
      </c>
      <c r="C25" s="40" t="s">
        <v>210</v>
      </c>
      <c r="D25" t="s">
        <v>420</v>
      </c>
      <c r="E25" s="40" t="s">
        <v>283</v>
      </c>
      <c r="F25" s="40" t="s">
        <v>466</v>
      </c>
      <c r="G25" s="40" t="s">
        <v>467</v>
      </c>
      <c r="H25" s="40">
        <v>3</v>
      </c>
      <c r="I25" t="s">
        <v>303</v>
      </c>
      <c r="J25" s="40">
        <v>30</v>
      </c>
      <c r="K25" s="40" t="s">
        <v>238</v>
      </c>
      <c r="L25" s="40" t="s">
        <v>272</v>
      </c>
      <c r="M25" s="68">
        <v>5</v>
      </c>
      <c r="N25">
        <f>N4/24.2</f>
        <v>1</v>
      </c>
      <c r="Q25" t="s">
        <v>532</v>
      </c>
    </row>
    <row r="26" spans="1:28" x14ac:dyDescent="0.2">
      <c r="A26" s="40">
        <v>86</v>
      </c>
      <c r="B26" s="40" t="s">
        <v>110</v>
      </c>
      <c r="C26" s="40" t="s">
        <v>210</v>
      </c>
      <c r="D26" t="s">
        <v>420</v>
      </c>
      <c r="E26" s="40" t="s">
        <v>283</v>
      </c>
      <c r="F26" s="40" t="s">
        <v>466</v>
      </c>
      <c r="G26" s="40" t="s">
        <v>467</v>
      </c>
      <c r="H26" s="40">
        <v>3</v>
      </c>
      <c r="I26" t="s">
        <v>303</v>
      </c>
      <c r="J26" s="40">
        <v>90</v>
      </c>
      <c r="K26" s="40" t="s">
        <v>238</v>
      </c>
      <c r="L26" s="40" t="s">
        <v>272</v>
      </c>
      <c r="M26" s="68">
        <v>15</v>
      </c>
      <c r="N26">
        <f t="shared" ref="N26:N27" si="7">N5/24.2</f>
        <v>0.47272727272727272</v>
      </c>
    </row>
    <row r="27" spans="1:28" x14ac:dyDescent="0.2">
      <c r="A27" s="43">
        <v>86</v>
      </c>
      <c r="B27" s="43" t="s">
        <v>110</v>
      </c>
      <c r="C27" s="43" t="s">
        <v>210</v>
      </c>
      <c r="D27" t="s">
        <v>420</v>
      </c>
      <c r="E27" s="43" t="s">
        <v>283</v>
      </c>
      <c r="F27" s="43" t="s">
        <v>466</v>
      </c>
      <c r="G27" s="43" t="s">
        <v>467</v>
      </c>
      <c r="H27" s="43">
        <v>3</v>
      </c>
      <c r="I27" t="s">
        <v>303</v>
      </c>
      <c r="J27" s="43">
        <v>150</v>
      </c>
      <c r="K27" s="43" t="s">
        <v>238</v>
      </c>
      <c r="L27" s="43" t="s">
        <v>272</v>
      </c>
      <c r="M27" s="69">
        <v>7</v>
      </c>
      <c r="N27">
        <f t="shared" si="7"/>
        <v>0.41239669421487607</v>
      </c>
    </row>
    <row r="28" spans="1:28" x14ac:dyDescent="0.2">
      <c r="A28" s="43"/>
      <c r="B28" s="43"/>
      <c r="C28" s="43"/>
      <c r="E28" s="43"/>
      <c r="F28" s="43"/>
      <c r="G28" s="43"/>
      <c r="H28" s="43"/>
      <c r="J28" s="43"/>
      <c r="K28" s="43"/>
      <c r="L28" s="43"/>
      <c r="M28" s="69"/>
    </row>
    <row r="29" spans="1:28" x14ac:dyDescent="0.2">
      <c r="A29" s="40">
        <v>86</v>
      </c>
      <c r="B29" s="40" t="s">
        <v>110</v>
      </c>
      <c r="C29" s="40" t="s">
        <v>210</v>
      </c>
      <c r="D29" t="s">
        <v>420</v>
      </c>
      <c r="E29" s="40" t="s">
        <v>280</v>
      </c>
      <c r="F29" s="40" t="s">
        <v>262</v>
      </c>
      <c r="G29" s="40" t="s">
        <v>464</v>
      </c>
      <c r="H29" s="40">
        <v>3</v>
      </c>
      <c r="I29" t="s">
        <v>303</v>
      </c>
      <c r="J29" s="40">
        <v>30</v>
      </c>
      <c r="K29" s="40" t="s">
        <v>238</v>
      </c>
      <c r="L29" s="40" t="s">
        <v>272</v>
      </c>
      <c r="M29" s="68">
        <v>7</v>
      </c>
      <c r="N29">
        <f t="shared" ref="N29:N31" si="8">N8/33.51</f>
        <v>1</v>
      </c>
    </row>
    <row r="30" spans="1:28" x14ac:dyDescent="0.2">
      <c r="A30" s="40">
        <v>86</v>
      </c>
      <c r="B30" s="40" t="s">
        <v>110</v>
      </c>
      <c r="C30" s="40" t="s">
        <v>210</v>
      </c>
      <c r="D30" t="s">
        <v>420</v>
      </c>
      <c r="E30" s="40" t="s">
        <v>280</v>
      </c>
      <c r="F30" s="40" t="s">
        <v>262</v>
      </c>
      <c r="G30" s="40" t="s">
        <v>464</v>
      </c>
      <c r="H30" s="40">
        <v>3</v>
      </c>
      <c r="I30" t="s">
        <v>303</v>
      </c>
      <c r="J30" s="40">
        <v>90</v>
      </c>
      <c r="K30" s="40" t="s">
        <v>238</v>
      </c>
      <c r="L30" s="40" t="s">
        <v>272</v>
      </c>
      <c r="M30" s="68">
        <v>8</v>
      </c>
      <c r="N30">
        <f t="shared" si="8"/>
        <v>0.48880931065353628</v>
      </c>
    </row>
    <row r="31" spans="1:28" x14ac:dyDescent="0.2">
      <c r="A31" s="43">
        <v>86</v>
      </c>
      <c r="B31" s="43" t="s">
        <v>110</v>
      </c>
      <c r="C31" s="43" t="s">
        <v>210</v>
      </c>
      <c r="D31" t="s">
        <v>420</v>
      </c>
      <c r="E31" s="43" t="s">
        <v>280</v>
      </c>
      <c r="F31" s="40" t="s">
        <v>262</v>
      </c>
      <c r="G31" s="40" t="s">
        <v>464</v>
      </c>
      <c r="H31" s="40">
        <v>3</v>
      </c>
      <c r="I31" t="s">
        <v>303</v>
      </c>
      <c r="J31" s="43">
        <v>150</v>
      </c>
      <c r="K31" s="43" t="s">
        <v>238</v>
      </c>
      <c r="L31" s="43" t="s">
        <v>272</v>
      </c>
      <c r="M31" s="69">
        <v>4</v>
      </c>
      <c r="N31">
        <f t="shared" si="8"/>
        <v>0.49149507609668758</v>
      </c>
    </row>
    <row r="32" spans="1:28" x14ac:dyDescent="0.2">
      <c r="A32" s="43"/>
      <c r="B32" s="43"/>
      <c r="C32" s="43"/>
      <c r="E32" s="43"/>
      <c r="F32" s="40"/>
      <c r="G32" s="40"/>
      <c r="H32" s="40"/>
      <c r="J32" s="43"/>
      <c r="K32" s="43"/>
      <c r="L32" s="43"/>
      <c r="M32" s="69"/>
    </row>
    <row r="33" spans="1:14" x14ac:dyDescent="0.2">
      <c r="A33" s="40">
        <v>94</v>
      </c>
      <c r="B33" s="40" t="s">
        <v>115</v>
      </c>
      <c r="C33" s="40" t="s">
        <v>203</v>
      </c>
      <c r="D33" t="s">
        <v>420</v>
      </c>
      <c r="E33" s="40" t="s">
        <v>253</v>
      </c>
      <c r="F33" s="40" t="s">
        <v>472</v>
      </c>
      <c r="G33" s="40" t="s">
        <v>473</v>
      </c>
      <c r="H33" s="40">
        <v>2</v>
      </c>
      <c r="I33" s="40" t="s">
        <v>359</v>
      </c>
      <c r="J33" s="40">
        <v>42</v>
      </c>
      <c r="K33" s="40" t="s">
        <v>238</v>
      </c>
      <c r="L33" s="40" t="s">
        <v>244</v>
      </c>
      <c r="M33" s="42">
        <v>4</v>
      </c>
      <c r="N33">
        <f>N12/42.58</f>
        <v>1</v>
      </c>
    </row>
    <row r="34" spans="1:14" x14ac:dyDescent="0.2">
      <c r="A34" s="40">
        <v>94</v>
      </c>
      <c r="B34" s="40" t="s">
        <v>115</v>
      </c>
      <c r="C34" s="40" t="s">
        <v>203</v>
      </c>
      <c r="D34" t="s">
        <v>420</v>
      </c>
      <c r="E34" s="40" t="s">
        <v>253</v>
      </c>
      <c r="F34" s="40" t="s">
        <v>472</v>
      </c>
      <c r="G34" s="40" t="s">
        <v>473</v>
      </c>
      <c r="H34" s="40">
        <v>2</v>
      </c>
      <c r="I34" s="40" t="s">
        <v>359</v>
      </c>
      <c r="J34" s="40">
        <v>90</v>
      </c>
      <c r="K34" s="40" t="s">
        <v>238</v>
      </c>
      <c r="L34" s="40" t="s">
        <v>244</v>
      </c>
      <c r="M34" s="42">
        <v>4</v>
      </c>
      <c r="N34">
        <f>N13/42.58</f>
        <v>0.79239079379990618</v>
      </c>
    </row>
    <row r="35" spans="1:14" x14ac:dyDescent="0.2">
      <c r="A35" s="40"/>
      <c r="B35" s="40"/>
      <c r="C35" s="40"/>
      <c r="E35" s="40"/>
      <c r="F35" s="40"/>
      <c r="G35" s="40"/>
      <c r="H35" s="40"/>
      <c r="I35" s="40"/>
      <c r="J35" s="40"/>
      <c r="K35" s="40"/>
      <c r="L35" s="40"/>
      <c r="M35" s="42"/>
    </row>
    <row r="36" spans="1:14" x14ac:dyDescent="0.2">
      <c r="A36" s="40" t="s">
        <v>160</v>
      </c>
      <c r="B36" s="40" t="s">
        <v>161</v>
      </c>
      <c r="C36" s="40" t="s">
        <v>199</v>
      </c>
      <c r="D36" t="s">
        <v>420</v>
      </c>
      <c r="E36" s="40" t="s">
        <v>236</v>
      </c>
      <c r="F36" s="40" t="s">
        <v>469</v>
      </c>
      <c r="G36" s="40" t="s">
        <v>470</v>
      </c>
      <c r="H36" s="40">
        <v>2.5</v>
      </c>
      <c r="I36" s="40" t="s">
        <v>359</v>
      </c>
      <c r="J36" s="40">
        <v>28</v>
      </c>
      <c r="K36" s="40" t="s">
        <v>238</v>
      </c>
      <c r="L36" s="40" t="s">
        <v>244</v>
      </c>
      <c r="M36" s="42">
        <v>6</v>
      </c>
      <c r="N36">
        <f>N15/70.49</f>
        <v>1</v>
      </c>
    </row>
    <row r="37" spans="1:14" x14ac:dyDescent="0.2">
      <c r="A37" s="40" t="s">
        <v>160</v>
      </c>
      <c r="B37" s="40" t="s">
        <v>161</v>
      </c>
      <c r="C37" s="40" t="s">
        <v>199</v>
      </c>
      <c r="D37" t="s">
        <v>420</v>
      </c>
      <c r="E37" s="40" t="s">
        <v>236</v>
      </c>
      <c r="F37" s="40" t="s">
        <v>469</v>
      </c>
      <c r="G37" s="40" t="s">
        <v>470</v>
      </c>
      <c r="H37" s="40">
        <v>2.5</v>
      </c>
      <c r="I37" s="40" t="s">
        <v>359</v>
      </c>
      <c r="J37" s="40">
        <v>56</v>
      </c>
      <c r="K37" s="40" t="s">
        <v>238</v>
      </c>
      <c r="L37" s="40" t="s">
        <v>244</v>
      </c>
      <c r="M37" s="42">
        <v>8</v>
      </c>
      <c r="N37">
        <f t="shared" ref="N37:N38" si="9">N16/70.49</f>
        <v>0.44885799404170806</v>
      </c>
    </row>
    <row r="38" spans="1:14" x14ac:dyDescent="0.2">
      <c r="A38" s="40" t="s">
        <v>160</v>
      </c>
      <c r="B38" s="40" t="s">
        <v>161</v>
      </c>
      <c r="C38" s="40" t="s">
        <v>199</v>
      </c>
      <c r="D38" t="s">
        <v>420</v>
      </c>
      <c r="E38" s="40" t="s">
        <v>236</v>
      </c>
      <c r="F38" s="40" t="s">
        <v>469</v>
      </c>
      <c r="G38" s="40" t="s">
        <v>470</v>
      </c>
      <c r="H38" s="40">
        <v>2.5</v>
      </c>
      <c r="I38" s="40" t="s">
        <v>359</v>
      </c>
      <c r="J38" s="40">
        <v>98</v>
      </c>
      <c r="K38" s="40" t="s">
        <v>238</v>
      </c>
      <c r="L38" s="40" t="s">
        <v>244</v>
      </c>
      <c r="M38" s="42">
        <v>4</v>
      </c>
      <c r="N38">
        <f t="shared" si="9"/>
        <v>0.23450134770889491</v>
      </c>
    </row>
    <row r="40" spans="1:14" x14ac:dyDescent="0.2">
      <c r="A40" s="40" t="s">
        <v>160</v>
      </c>
      <c r="B40" s="40" t="s">
        <v>161</v>
      </c>
      <c r="C40" s="40" t="s">
        <v>203</v>
      </c>
      <c r="D40" t="s">
        <v>420</v>
      </c>
      <c r="E40" s="40" t="s">
        <v>236</v>
      </c>
      <c r="F40" s="40" t="s">
        <v>469</v>
      </c>
      <c r="G40" s="40" t="s">
        <v>470</v>
      </c>
      <c r="H40" s="40">
        <v>2.5</v>
      </c>
      <c r="I40" s="40" t="s">
        <v>359</v>
      </c>
      <c r="J40" s="40">
        <v>28</v>
      </c>
      <c r="K40" s="40" t="s">
        <v>238</v>
      </c>
      <c r="L40" s="40" t="s">
        <v>244</v>
      </c>
      <c r="M40" s="42">
        <v>6</v>
      </c>
      <c r="N40">
        <f>N18/154.7</f>
        <v>1</v>
      </c>
    </row>
    <row r="41" spans="1:14" x14ac:dyDescent="0.2">
      <c r="A41" s="40" t="s">
        <v>160</v>
      </c>
      <c r="B41" s="40" t="s">
        <v>161</v>
      </c>
      <c r="C41" s="40" t="s">
        <v>203</v>
      </c>
      <c r="D41" t="s">
        <v>420</v>
      </c>
      <c r="E41" s="40" t="s">
        <v>236</v>
      </c>
      <c r="F41" s="40" t="s">
        <v>469</v>
      </c>
      <c r="G41" s="40" t="s">
        <v>470</v>
      </c>
      <c r="H41" s="40">
        <v>2.5</v>
      </c>
      <c r="I41" s="40" t="s">
        <v>359</v>
      </c>
      <c r="J41" s="40">
        <v>56</v>
      </c>
      <c r="K41" s="40" t="s">
        <v>238</v>
      </c>
      <c r="L41" s="40" t="s">
        <v>244</v>
      </c>
      <c r="M41" s="42">
        <v>8</v>
      </c>
      <c r="N41">
        <f>N19/154.7</f>
        <v>0.13826761473820298</v>
      </c>
    </row>
    <row r="42" spans="1:14" x14ac:dyDescent="0.2">
      <c r="A42" s="40" t="s">
        <v>160</v>
      </c>
      <c r="B42" s="40" t="s">
        <v>161</v>
      </c>
      <c r="C42" s="40" t="s">
        <v>203</v>
      </c>
      <c r="D42" t="s">
        <v>420</v>
      </c>
      <c r="E42" s="40" t="s">
        <v>236</v>
      </c>
      <c r="F42" s="40" t="s">
        <v>469</v>
      </c>
      <c r="G42" s="40" t="s">
        <v>470</v>
      </c>
      <c r="H42" s="40">
        <v>2.5</v>
      </c>
      <c r="I42" s="40" t="s">
        <v>359</v>
      </c>
      <c r="J42" s="40">
        <v>98</v>
      </c>
      <c r="K42" s="40" t="s">
        <v>238</v>
      </c>
      <c r="L42" s="40" t="s">
        <v>244</v>
      </c>
      <c r="M42" s="42">
        <v>4</v>
      </c>
      <c r="N42">
        <f>N20/154.7</f>
        <v>0.12404654169360053</v>
      </c>
    </row>
  </sheetData>
  <sortState ref="A15:P20">
    <sortCondition ref="C15:C20"/>
  </sortState>
  <mergeCells count="12">
    <mergeCell ref="P2:P3"/>
    <mergeCell ref="A2:A3"/>
    <mergeCell ref="B2:B3"/>
    <mergeCell ref="C2:C3"/>
    <mergeCell ref="F2:F3"/>
    <mergeCell ref="I2:I3"/>
    <mergeCell ref="J2:J3"/>
    <mergeCell ref="K2:K3"/>
    <mergeCell ref="L2:L3"/>
    <mergeCell ref="M2:M3"/>
    <mergeCell ref="N2:N3"/>
    <mergeCell ref="O2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9C48-0075-DE4B-9E11-C2A52210B2D1}">
  <dimension ref="A1:Q28"/>
  <sheetViews>
    <sheetView zoomScale="65" workbookViewId="0">
      <selection activeCell="A27" sqref="A27"/>
    </sheetView>
  </sheetViews>
  <sheetFormatPr baseColWidth="10" defaultColWidth="11" defaultRowHeight="16" x14ac:dyDescent="0.2"/>
  <cols>
    <col min="2" max="2" width="29.1640625" customWidth="1"/>
    <col min="3" max="3" width="36.5" customWidth="1"/>
    <col min="5" max="5" width="38.6640625" customWidth="1"/>
    <col min="6" max="6" width="20" customWidth="1"/>
    <col min="7" max="7" width="24.6640625" customWidth="1"/>
  </cols>
  <sheetData>
    <row r="1" spans="1:17" ht="28" customHeight="1" x14ac:dyDescent="0.25">
      <c r="A1" s="38">
        <v>2</v>
      </c>
      <c r="B1" s="11" t="s">
        <v>17</v>
      </c>
      <c r="C1" s="11" t="s">
        <v>18</v>
      </c>
      <c r="D1" s="10">
        <v>2011</v>
      </c>
      <c r="E1" s="11" t="s">
        <v>19</v>
      </c>
      <c r="F1" s="10" t="s">
        <v>20</v>
      </c>
      <c r="G1" s="11" t="s">
        <v>21</v>
      </c>
      <c r="H1" s="12" t="s">
        <v>22</v>
      </c>
      <c r="I1" s="55"/>
      <c r="J1" s="55"/>
      <c r="K1" s="17" t="s">
        <v>23</v>
      </c>
      <c r="L1" s="15"/>
      <c r="M1" s="13"/>
      <c r="N1" s="14"/>
      <c r="O1" s="32"/>
    </row>
    <row r="2" spans="1:17" ht="21" x14ac:dyDescent="0.25">
      <c r="A2" s="38">
        <v>11</v>
      </c>
      <c r="B2" s="11" t="s">
        <v>24</v>
      </c>
      <c r="C2" s="11" t="s">
        <v>25</v>
      </c>
      <c r="D2" s="10">
        <v>2002</v>
      </c>
      <c r="E2" s="11" t="s">
        <v>26</v>
      </c>
      <c r="F2" s="10" t="s">
        <v>27</v>
      </c>
      <c r="G2" s="11" t="s">
        <v>28</v>
      </c>
      <c r="H2" s="20" t="s">
        <v>29</v>
      </c>
      <c r="I2" s="56"/>
      <c r="J2" s="56"/>
      <c r="K2" s="13"/>
      <c r="L2" s="15"/>
      <c r="M2" s="17" t="s">
        <v>30</v>
      </c>
      <c r="N2" s="14"/>
      <c r="O2" s="32" t="s">
        <v>31</v>
      </c>
    </row>
    <row r="3" spans="1:17" ht="21" customHeight="1" x14ac:dyDescent="0.25">
      <c r="A3" s="16">
        <v>30</v>
      </c>
      <c r="B3" s="11" t="s">
        <v>32</v>
      </c>
      <c r="C3" s="11" t="s">
        <v>33</v>
      </c>
      <c r="D3" s="10">
        <v>2011</v>
      </c>
      <c r="E3" s="11" t="s">
        <v>34</v>
      </c>
      <c r="F3" s="10" t="s">
        <v>27</v>
      </c>
      <c r="G3" s="21" t="s">
        <v>35</v>
      </c>
      <c r="H3" s="12" t="s">
        <v>36</v>
      </c>
      <c r="I3" s="55" t="s">
        <v>37</v>
      </c>
      <c r="J3" s="55" t="s">
        <v>38</v>
      </c>
      <c r="K3" s="13"/>
      <c r="L3" s="22" t="s">
        <v>23</v>
      </c>
      <c r="M3" s="24"/>
      <c r="N3" s="23"/>
      <c r="O3" s="32"/>
      <c r="Q3" s="25"/>
    </row>
    <row r="4" spans="1:17" ht="21" x14ac:dyDescent="0.25">
      <c r="A4" s="16">
        <v>38</v>
      </c>
      <c r="B4" s="11" t="s">
        <v>39</v>
      </c>
      <c r="C4" s="11" t="s">
        <v>40</v>
      </c>
      <c r="D4" s="10">
        <v>2002</v>
      </c>
      <c r="E4" s="11" t="s">
        <v>41</v>
      </c>
      <c r="F4" s="10" t="s">
        <v>27</v>
      </c>
      <c r="G4" s="11" t="s">
        <v>42</v>
      </c>
      <c r="H4" s="20" t="s">
        <v>43</v>
      </c>
      <c r="I4" s="56"/>
      <c r="J4" s="56"/>
      <c r="K4" s="13"/>
      <c r="L4" s="15"/>
      <c r="M4" s="17" t="s">
        <v>44</v>
      </c>
      <c r="N4" s="14"/>
      <c r="O4" s="32" t="s">
        <v>45</v>
      </c>
    </row>
    <row r="5" spans="1:17" ht="24" customHeight="1" x14ac:dyDescent="0.25">
      <c r="A5" s="38">
        <v>41</v>
      </c>
      <c r="B5" s="11" t="s">
        <v>54</v>
      </c>
      <c r="C5" s="11" t="s">
        <v>55</v>
      </c>
      <c r="D5" s="10">
        <v>2017</v>
      </c>
      <c r="E5" s="11" t="s">
        <v>56</v>
      </c>
      <c r="F5" s="10" t="s">
        <v>27</v>
      </c>
      <c r="G5" s="11" t="s">
        <v>57</v>
      </c>
      <c r="H5" s="20" t="s">
        <v>58</v>
      </c>
      <c r="I5" s="56"/>
      <c r="J5" s="36"/>
      <c r="K5" s="28"/>
      <c r="L5" s="27"/>
      <c r="M5" s="18" t="s">
        <v>23</v>
      </c>
      <c r="N5" s="19" t="s">
        <v>23</v>
      </c>
      <c r="O5" s="58"/>
    </row>
    <row r="6" spans="1:17" s="44" customFormat="1" ht="22" x14ac:dyDescent="0.25">
      <c r="A6" s="16">
        <v>48</v>
      </c>
      <c r="B6" s="11" t="s">
        <v>65</v>
      </c>
      <c r="C6" s="11" t="s">
        <v>66</v>
      </c>
      <c r="D6" s="10">
        <v>2012</v>
      </c>
      <c r="E6" s="11" t="s">
        <v>67</v>
      </c>
      <c r="F6" s="10" t="s">
        <v>27</v>
      </c>
      <c r="G6" s="11" t="s">
        <v>68</v>
      </c>
      <c r="H6" s="20" t="s">
        <v>69</v>
      </c>
      <c r="I6" s="56"/>
      <c r="J6" s="56"/>
      <c r="K6" s="28"/>
      <c r="L6" s="27"/>
      <c r="M6" s="28"/>
      <c r="N6" s="19" t="s">
        <v>23</v>
      </c>
      <c r="O6" s="32"/>
    </row>
    <row r="7" spans="1:17" ht="22" customHeight="1" x14ac:dyDescent="0.25">
      <c r="A7" s="38">
        <v>58</v>
      </c>
      <c r="B7" s="11" t="s">
        <v>70</v>
      </c>
      <c r="C7" s="11" t="s">
        <v>71</v>
      </c>
      <c r="D7" s="10">
        <v>2018</v>
      </c>
      <c r="E7" s="11" t="s">
        <v>72</v>
      </c>
      <c r="F7" s="31" t="s">
        <v>27</v>
      </c>
      <c r="G7" s="36" t="s">
        <v>73</v>
      </c>
      <c r="H7" s="20" t="s">
        <v>74</v>
      </c>
      <c r="I7" s="56"/>
      <c r="J7" s="56"/>
      <c r="K7" s="18" t="s">
        <v>23</v>
      </c>
      <c r="L7" s="27"/>
      <c r="M7" s="28"/>
      <c r="N7" s="26"/>
      <c r="O7" s="32"/>
    </row>
    <row r="8" spans="1:17" ht="22" x14ac:dyDescent="0.25">
      <c r="A8" s="16">
        <v>60</v>
      </c>
      <c r="B8" s="11" t="s">
        <v>75</v>
      </c>
      <c r="C8" s="11" t="s">
        <v>76</v>
      </c>
      <c r="D8" s="10">
        <v>2016</v>
      </c>
      <c r="E8" s="11" t="s">
        <v>77</v>
      </c>
      <c r="F8" s="10" t="s">
        <v>27</v>
      </c>
      <c r="G8" s="11" t="s">
        <v>78</v>
      </c>
      <c r="H8" s="20" t="s">
        <v>79</v>
      </c>
      <c r="I8" s="56"/>
      <c r="J8" s="56"/>
      <c r="K8" s="18" t="s">
        <v>23</v>
      </c>
      <c r="L8" s="27"/>
      <c r="M8" s="28"/>
      <c r="N8" s="26"/>
      <c r="O8" s="32"/>
    </row>
    <row r="9" spans="1:17" ht="22" x14ac:dyDescent="0.25">
      <c r="A9" s="16">
        <v>69</v>
      </c>
      <c r="B9" s="11" t="s">
        <v>85</v>
      </c>
      <c r="C9" s="11" t="s">
        <v>86</v>
      </c>
      <c r="D9" s="10">
        <v>2019</v>
      </c>
      <c r="E9" s="11" t="s">
        <v>87</v>
      </c>
      <c r="F9" s="10" t="s">
        <v>27</v>
      </c>
      <c r="G9" s="11" t="s">
        <v>88</v>
      </c>
      <c r="H9" s="20" t="s">
        <v>89</v>
      </c>
      <c r="I9" s="56"/>
      <c r="J9" s="56"/>
      <c r="K9" s="28"/>
      <c r="L9" s="27"/>
      <c r="M9" s="28"/>
      <c r="N9" s="19" t="s">
        <v>23</v>
      </c>
      <c r="O9" s="32"/>
    </row>
    <row r="10" spans="1:17" ht="22" x14ac:dyDescent="0.25">
      <c r="A10" s="38">
        <v>72</v>
      </c>
      <c r="B10" s="11" t="s">
        <v>90</v>
      </c>
      <c r="C10" s="11" t="s">
        <v>91</v>
      </c>
      <c r="D10" s="10">
        <v>2009</v>
      </c>
      <c r="E10" s="11" t="s">
        <v>92</v>
      </c>
      <c r="F10" s="10" t="s">
        <v>27</v>
      </c>
      <c r="G10" s="11" t="s">
        <v>93</v>
      </c>
      <c r="H10" s="20" t="s">
        <v>94</v>
      </c>
      <c r="I10" s="56"/>
      <c r="J10" s="56"/>
      <c r="K10" s="28"/>
      <c r="L10" s="27"/>
      <c r="M10" s="18" t="s">
        <v>23</v>
      </c>
      <c r="N10" s="26"/>
      <c r="O10" s="32"/>
    </row>
    <row r="11" spans="1:17" ht="22" x14ac:dyDescent="0.25">
      <c r="A11" s="16">
        <v>98</v>
      </c>
      <c r="B11" s="11" t="s">
        <v>120</v>
      </c>
      <c r="C11" s="11" t="s">
        <v>121</v>
      </c>
      <c r="D11" s="10">
        <v>2004</v>
      </c>
      <c r="E11" s="11" t="s">
        <v>122</v>
      </c>
      <c r="F11" s="10" t="s">
        <v>27</v>
      </c>
      <c r="G11" s="11" t="s">
        <v>123</v>
      </c>
      <c r="H11" s="20" t="s">
        <v>124</v>
      </c>
      <c r="I11" s="56"/>
      <c r="J11" s="56"/>
      <c r="K11" s="28"/>
      <c r="L11" s="27"/>
      <c r="M11" s="28"/>
      <c r="N11" s="19" t="s">
        <v>23</v>
      </c>
      <c r="O11" s="32"/>
    </row>
    <row r="12" spans="1:17" ht="22" customHeight="1" x14ac:dyDescent="0.25">
      <c r="A12" s="16">
        <v>112</v>
      </c>
      <c r="B12" s="11" t="s">
        <v>125</v>
      </c>
      <c r="C12" s="11" t="s">
        <v>126</v>
      </c>
      <c r="D12" s="10">
        <v>2016</v>
      </c>
      <c r="E12" s="11" t="s">
        <v>127</v>
      </c>
      <c r="F12" s="10" t="s">
        <v>27</v>
      </c>
      <c r="G12" s="11" t="s">
        <v>128</v>
      </c>
      <c r="H12" s="20" t="s">
        <v>129</v>
      </c>
      <c r="I12" s="56"/>
      <c r="J12" s="56"/>
      <c r="K12" s="28"/>
      <c r="L12" s="22" t="s">
        <v>23</v>
      </c>
      <c r="M12" s="28"/>
      <c r="N12" s="19" t="s">
        <v>23</v>
      </c>
      <c r="O12" s="32"/>
    </row>
    <row r="13" spans="1:17" ht="26" customHeight="1" x14ac:dyDescent="0.25">
      <c r="A13" s="16">
        <v>117</v>
      </c>
      <c r="B13" s="11" t="s">
        <v>135</v>
      </c>
      <c r="C13" s="11" t="s">
        <v>136</v>
      </c>
      <c r="D13" s="10">
        <v>2014</v>
      </c>
      <c r="E13" s="11" t="s">
        <v>137</v>
      </c>
      <c r="F13" s="10" t="s">
        <v>27</v>
      </c>
      <c r="G13" s="33" t="s">
        <v>138</v>
      </c>
      <c r="H13" s="20" t="s">
        <v>139</v>
      </c>
      <c r="I13" s="56"/>
      <c r="J13" s="56"/>
      <c r="K13" s="18" t="s">
        <v>23</v>
      </c>
      <c r="L13" s="27"/>
      <c r="M13" s="28"/>
      <c r="N13" s="26"/>
      <c r="O13" s="32"/>
    </row>
    <row r="14" spans="1:17" ht="22" customHeight="1" x14ac:dyDescent="0.25">
      <c r="A14" s="16">
        <v>118</v>
      </c>
      <c r="B14" s="11" t="s">
        <v>140</v>
      </c>
      <c r="C14" s="11" t="s">
        <v>141</v>
      </c>
      <c r="D14" s="10">
        <v>2017</v>
      </c>
      <c r="E14" s="11" t="s">
        <v>142</v>
      </c>
      <c r="F14" s="10" t="s">
        <v>27</v>
      </c>
      <c r="G14" s="11" t="s">
        <v>143</v>
      </c>
      <c r="H14" s="20" t="s">
        <v>139</v>
      </c>
      <c r="I14" s="56"/>
      <c r="J14" s="56"/>
      <c r="K14" s="18" t="s">
        <v>23</v>
      </c>
      <c r="L14" s="27"/>
      <c r="M14" s="28"/>
      <c r="N14" s="26"/>
      <c r="O14" s="32"/>
    </row>
    <row r="15" spans="1:17" ht="21" x14ac:dyDescent="0.25">
      <c r="A15" s="38">
        <v>128</v>
      </c>
      <c r="B15" s="11" t="s">
        <v>154</v>
      </c>
      <c r="C15" s="11" t="s">
        <v>155</v>
      </c>
      <c r="D15" s="10">
        <v>2015</v>
      </c>
      <c r="E15" s="11" t="s">
        <v>156</v>
      </c>
      <c r="F15" s="10" t="s">
        <v>27</v>
      </c>
      <c r="G15" s="11" t="s">
        <v>157</v>
      </c>
      <c r="H15" s="20" t="s">
        <v>158</v>
      </c>
      <c r="I15" s="56"/>
      <c r="J15" s="56"/>
      <c r="K15" s="28"/>
      <c r="L15" s="27"/>
      <c r="M15" s="28"/>
      <c r="N15" s="26"/>
      <c r="O15" s="32"/>
    </row>
    <row r="16" spans="1:17" ht="66" x14ac:dyDescent="0.25">
      <c r="A16" s="16">
        <v>39</v>
      </c>
      <c r="B16" s="11" t="s">
        <v>46</v>
      </c>
      <c r="C16" s="11" t="s">
        <v>47</v>
      </c>
      <c r="D16" s="10">
        <v>2017</v>
      </c>
      <c r="E16" s="11" t="s">
        <v>48</v>
      </c>
      <c r="F16" s="10" t="s">
        <v>49</v>
      </c>
      <c r="G16" s="11" t="s">
        <v>50</v>
      </c>
      <c r="H16" s="20" t="s">
        <v>51</v>
      </c>
      <c r="I16" s="56"/>
      <c r="J16" s="179" t="s">
        <v>52</v>
      </c>
      <c r="K16" s="28"/>
      <c r="L16" s="27"/>
      <c r="M16" s="29" t="s">
        <v>53</v>
      </c>
      <c r="N16" s="30"/>
      <c r="O16" s="32"/>
    </row>
    <row r="17" spans="1:15" ht="22" x14ac:dyDescent="0.25">
      <c r="A17" s="16">
        <v>63</v>
      </c>
      <c r="B17" s="11" t="s">
        <v>80</v>
      </c>
      <c r="C17" s="11" t="s">
        <v>81</v>
      </c>
      <c r="D17" s="10">
        <v>2002</v>
      </c>
      <c r="E17" s="11" t="s">
        <v>82</v>
      </c>
      <c r="F17" s="10" t="s">
        <v>49</v>
      </c>
      <c r="G17" s="11" t="s">
        <v>83</v>
      </c>
      <c r="H17" s="20" t="s">
        <v>84</v>
      </c>
      <c r="I17" s="56"/>
      <c r="J17" s="56"/>
      <c r="K17" s="28"/>
      <c r="L17" s="27"/>
      <c r="M17" s="18" t="s">
        <v>23</v>
      </c>
      <c r="N17" s="19" t="s">
        <v>23</v>
      </c>
      <c r="O17" s="32"/>
    </row>
    <row r="18" spans="1:15" s="103" customFormat="1" ht="43" customHeight="1" x14ac:dyDescent="0.25">
      <c r="A18" s="14"/>
      <c r="B18" s="26"/>
      <c r="C18" s="26"/>
      <c r="D18" s="14"/>
      <c r="E18" s="26"/>
      <c r="F18" s="14"/>
      <c r="G18" s="26"/>
      <c r="H18" s="180"/>
      <c r="I18" s="181"/>
      <c r="J18" s="181"/>
      <c r="K18" s="28"/>
      <c r="L18" s="27"/>
      <c r="M18" s="24"/>
      <c r="N18" s="23"/>
      <c r="O18" s="182"/>
    </row>
    <row r="19" spans="1:15" ht="26" customHeight="1" x14ac:dyDescent="0.25">
      <c r="A19" s="16">
        <v>47</v>
      </c>
      <c r="B19" s="11" t="s">
        <v>59</v>
      </c>
      <c r="C19" s="21" t="s">
        <v>60</v>
      </c>
      <c r="D19" s="10">
        <v>2014</v>
      </c>
      <c r="E19" s="11" t="s">
        <v>61</v>
      </c>
      <c r="F19" s="10" t="s">
        <v>62</v>
      </c>
      <c r="G19" s="21" t="s">
        <v>63</v>
      </c>
      <c r="H19" s="20" t="s">
        <v>64</v>
      </c>
      <c r="I19" s="56"/>
      <c r="J19" s="56"/>
      <c r="K19" s="18" t="s">
        <v>23</v>
      </c>
      <c r="L19" s="27"/>
      <c r="M19" s="28"/>
      <c r="N19" s="26"/>
      <c r="O19" s="32"/>
    </row>
    <row r="20" spans="1:15" ht="22" x14ac:dyDescent="0.25">
      <c r="A20" s="16">
        <v>74</v>
      </c>
      <c r="B20" s="11" t="s">
        <v>95</v>
      </c>
      <c r="C20" s="11" t="s">
        <v>96</v>
      </c>
      <c r="D20" s="10">
        <v>2018</v>
      </c>
      <c r="E20" s="11" t="s">
        <v>97</v>
      </c>
      <c r="F20" s="10" t="s">
        <v>62</v>
      </c>
      <c r="G20" s="11" t="s">
        <v>98</v>
      </c>
      <c r="H20" s="20" t="s">
        <v>99</v>
      </c>
      <c r="I20" s="56"/>
      <c r="J20" s="56"/>
      <c r="K20" s="18" t="s">
        <v>23</v>
      </c>
      <c r="L20" s="27"/>
      <c r="M20" s="28"/>
      <c r="N20" s="26"/>
      <c r="O20" s="32"/>
    </row>
    <row r="21" spans="1:15" ht="25" customHeight="1" x14ac:dyDescent="0.25">
      <c r="A21" s="38">
        <v>79</v>
      </c>
      <c r="B21" s="11" t="s">
        <v>100</v>
      </c>
      <c r="C21" s="11" t="s">
        <v>101</v>
      </c>
      <c r="D21" s="10">
        <v>2019</v>
      </c>
      <c r="E21" s="11" t="s">
        <v>102</v>
      </c>
      <c r="F21" s="10" t="s">
        <v>62</v>
      </c>
      <c r="G21" s="11" t="s">
        <v>103</v>
      </c>
      <c r="H21" s="20" t="s">
        <v>104</v>
      </c>
      <c r="I21" s="56"/>
      <c r="J21" s="56"/>
      <c r="K21" s="18" t="s">
        <v>23</v>
      </c>
      <c r="L21" s="27"/>
      <c r="M21" s="28"/>
      <c r="N21" s="26"/>
      <c r="O21" s="32"/>
    </row>
    <row r="22" spans="1:15" ht="22" x14ac:dyDescent="0.25">
      <c r="A22" s="16">
        <v>84</v>
      </c>
      <c r="B22" s="11" t="s">
        <v>105</v>
      </c>
      <c r="C22" s="11" t="s">
        <v>106</v>
      </c>
      <c r="D22" s="10">
        <v>2016</v>
      </c>
      <c r="E22" s="11" t="s">
        <v>107</v>
      </c>
      <c r="F22" s="10" t="s">
        <v>62</v>
      </c>
      <c r="G22" s="11" t="s">
        <v>108</v>
      </c>
      <c r="H22" s="20" t="s">
        <v>109</v>
      </c>
      <c r="I22" s="56"/>
      <c r="J22" s="56"/>
      <c r="K22" s="18" t="s">
        <v>23</v>
      </c>
      <c r="L22" s="27"/>
      <c r="M22" s="28"/>
      <c r="N22" s="26"/>
      <c r="O22" s="32"/>
    </row>
    <row r="23" spans="1:15" ht="22" x14ac:dyDescent="0.25">
      <c r="A23" s="16">
        <v>86</v>
      </c>
      <c r="B23" s="11" t="s">
        <v>110</v>
      </c>
      <c r="C23" s="11" t="s">
        <v>111</v>
      </c>
      <c r="D23" s="10">
        <v>2002</v>
      </c>
      <c r="E23" s="11" t="s">
        <v>112</v>
      </c>
      <c r="F23" s="31" t="s">
        <v>62</v>
      </c>
      <c r="G23" s="11" t="s">
        <v>113</v>
      </c>
      <c r="H23" s="20" t="s">
        <v>114</v>
      </c>
      <c r="I23" s="56"/>
      <c r="J23" s="56"/>
      <c r="K23" s="28"/>
      <c r="L23" s="27"/>
      <c r="M23" s="28"/>
      <c r="N23" s="19" t="s">
        <v>23</v>
      </c>
      <c r="O23" s="32"/>
    </row>
    <row r="24" spans="1:15" ht="22" x14ac:dyDescent="0.25">
      <c r="A24" s="16">
        <v>94</v>
      </c>
      <c r="B24" s="11" t="s">
        <v>115</v>
      </c>
      <c r="C24" s="11" t="s">
        <v>116</v>
      </c>
      <c r="D24" s="10">
        <v>2017</v>
      </c>
      <c r="E24" s="11" t="s">
        <v>117</v>
      </c>
      <c r="F24" s="10" t="s">
        <v>62</v>
      </c>
      <c r="G24" s="11" t="s">
        <v>118</v>
      </c>
      <c r="H24" s="20" t="s">
        <v>119</v>
      </c>
      <c r="I24" s="56"/>
      <c r="J24" s="56"/>
      <c r="K24" s="18" t="s">
        <v>23</v>
      </c>
      <c r="L24" s="27"/>
      <c r="M24" s="28"/>
      <c r="N24" s="26"/>
      <c r="O24" s="32"/>
    </row>
    <row r="25" spans="1:15" ht="22" x14ac:dyDescent="0.25">
      <c r="A25" s="38">
        <v>114</v>
      </c>
      <c r="B25" s="11" t="s">
        <v>130</v>
      </c>
      <c r="C25" s="11" t="s">
        <v>131</v>
      </c>
      <c r="D25" s="10">
        <v>2014</v>
      </c>
      <c r="E25" s="11" t="s">
        <v>132</v>
      </c>
      <c r="F25" s="10" t="s">
        <v>62</v>
      </c>
      <c r="G25" s="11" t="s">
        <v>133</v>
      </c>
      <c r="H25" s="20" t="s">
        <v>134</v>
      </c>
      <c r="I25" s="56"/>
      <c r="J25" s="56"/>
      <c r="K25" s="18" t="s">
        <v>23</v>
      </c>
      <c r="L25" s="27"/>
      <c r="M25" s="28"/>
      <c r="N25" s="26"/>
      <c r="O25" s="32"/>
    </row>
    <row r="26" spans="1:15" ht="22" x14ac:dyDescent="0.25">
      <c r="A26" s="16">
        <v>124</v>
      </c>
      <c r="B26" s="11" t="s">
        <v>144</v>
      </c>
      <c r="C26" s="11" t="s">
        <v>145</v>
      </c>
      <c r="D26" s="10">
        <v>2018</v>
      </c>
      <c r="E26" s="11" t="s">
        <v>146</v>
      </c>
      <c r="F26" s="10" t="s">
        <v>62</v>
      </c>
      <c r="G26" s="11" t="s">
        <v>147</v>
      </c>
      <c r="H26" s="20" t="s">
        <v>148</v>
      </c>
      <c r="I26" s="56"/>
      <c r="J26" s="56"/>
      <c r="K26" s="18" t="s">
        <v>23</v>
      </c>
      <c r="L26" s="27"/>
      <c r="M26" s="28"/>
      <c r="N26" s="26"/>
      <c r="O26" s="32"/>
    </row>
    <row r="27" spans="1:15" ht="22" x14ac:dyDescent="0.25">
      <c r="A27" s="16">
        <v>126</v>
      </c>
      <c r="B27" s="11" t="s">
        <v>149</v>
      </c>
      <c r="C27" s="11" t="s">
        <v>150</v>
      </c>
      <c r="D27" s="10">
        <v>2017</v>
      </c>
      <c r="E27" s="11" t="s">
        <v>151</v>
      </c>
      <c r="F27" s="10" t="s">
        <v>62</v>
      </c>
      <c r="G27" s="11" t="s">
        <v>152</v>
      </c>
      <c r="H27" s="20" t="s">
        <v>153</v>
      </c>
      <c r="I27" s="56"/>
      <c r="J27" s="56"/>
      <c r="K27" s="18" t="s">
        <v>23</v>
      </c>
      <c r="L27" s="27"/>
      <c r="M27" s="28"/>
      <c r="N27" s="26"/>
      <c r="O27" s="32"/>
    </row>
    <row r="28" spans="1:15" ht="27" customHeight="1" x14ac:dyDescent="0.25">
      <c r="A28" s="34" t="s">
        <v>160</v>
      </c>
      <c r="B28" s="61" t="s">
        <v>161</v>
      </c>
      <c r="C28" s="25" t="s">
        <v>162</v>
      </c>
      <c r="D28" s="35">
        <v>2017</v>
      </c>
      <c r="E28" s="25" t="s">
        <v>163</v>
      </c>
      <c r="F28" s="31" t="s">
        <v>62</v>
      </c>
      <c r="G28" s="36" t="s">
        <v>164</v>
      </c>
      <c r="H28" s="37" t="s">
        <v>165</v>
      </c>
      <c r="I28" s="37"/>
      <c r="J28" s="37"/>
      <c r="K28" s="36"/>
      <c r="L28" s="36"/>
      <c r="M28" s="36"/>
      <c r="N28" s="36"/>
      <c r="O28" s="32"/>
    </row>
  </sheetData>
  <sortState ref="A1:O29">
    <sortCondition ref="F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8901-F081-B345-A1FA-F9067BA08E83}">
  <dimension ref="A1:X48"/>
  <sheetViews>
    <sheetView topLeftCell="G1" zoomScale="75" zoomScaleNormal="100" workbookViewId="0">
      <selection activeCell="O3" sqref="O3:S42"/>
    </sheetView>
  </sheetViews>
  <sheetFormatPr baseColWidth="10" defaultColWidth="10.83203125" defaultRowHeight="16" x14ac:dyDescent="0.2"/>
  <cols>
    <col min="2" max="2" width="21.33203125" customWidth="1"/>
    <col min="6" max="6" width="13.83203125" customWidth="1"/>
    <col min="10" max="10" width="26.5" customWidth="1"/>
    <col min="11" max="11" width="12.6640625" customWidth="1"/>
    <col min="12" max="12" width="15.6640625" customWidth="1"/>
    <col min="13" max="13" width="16.33203125" customWidth="1"/>
    <col min="14" max="19" width="10.83203125" style="48"/>
    <col min="20" max="21" width="14.1640625" style="48" customWidth="1"/>
    <col min="22" max="24" width="10.83203125" style="48"/>
  </cols>
  <sheetData>
    <row r="1" spans="1:24" ht="19" customHeight="1" x14ac:dyDescent="0.2">
      <c r="A1" s="318" t="s">
        <v>166</v>
      </c>
      <c r="B1" s="317" t="s">
        <v>1</v>
      </c>
      <c r="C1" s="319" t="s">
        <v>167</v>
      </c>
      <c r="D1" s="317" t="s">
        <v>168</v>
      </c>
      <c r="E1" s="317"/>
      <c r="F1" s="317" t="s">
        <v>169</v>
      </c>
      <c r="G1" s="317" t="s">
        <v>170</v>
      </c>
      <c r="H1" s="317"/>
      <c r="I1" s="317"/>
      <c r="J1" s="317" t="s">
        <v>171</v>
      </c>
      <c r="K1" s="320" t="s">
        <v>172</v>
      </c>
      <c r="L1" s="317" t="s">
        <v>173</v>
      </c>
      <c r="M1" s="322" t="s">
        <v>174</v>
      </c>
      <c r="N1" s="317" t="s">
        <v>175</v>
      </c>
      <c r="O1" s="317" t="s">
        <v>176</v>
      </c>
      <c r="P1" s="317" t="s">
        <v>177</v>
      </c>
      <c r="Q1" s="317" t="s">
        <v>178</v>
      </c>
      <c r="R1" s="317" t="s">
        <v>179</v>
      </c>
      <c r="S1" s="317" t="s">
        <v>180</v>
      </c>
      <c r="T1" s="317" t="s">
        <v>181</v>
      </c>
      <c r="U1" s="317" t="s">
        <v>182</v>
      </c>
      <c r="V1" s="317" t="s">
        <v>183</v>
      </c>
      <c r="W1" s="317" t="s">
        <v>184</v>
      </c>
      <c r="X1" s="317" t="s">
        <v>185</v>
      </c>
    </row>
    <row r="2" spans="1:24" ht="16" customHeight="1" x14ac:dyDescent="0.2">
      <c r="A2" s="318"/>
      <c r="B2" s="317"/>
      <c r="C2" s="319"/>
      <c r="D2" s="49" t="s">
        <v>186</v>
      </c>
      <c r="E2" s="49" t="s">
        <v>187</v>
      </c>
      <c r="F2" s="317"/>
      <c r="G2" s="50" t="s">
        <v>188</v>
      </c>
      <c r="H2" s="50" t="s">
        <v>189</v>
      </c>
      <c r="I2" s="50" t="s">
        <v>190</v>
      </c>
      <c r="J2" s="317"/>
      <c r="K2" s="321"/>
      <c r="L2" s="317"/>
      <c r="M2" s="322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</row>
    <row r="3" spans="1:24" x14ac:dyDescent="0.2">
      <c r="A3">
        <v>38</v>
      </c>
      <c r="B3" t="s">
        <v>39</v>
      </c>
      <c r="C3" t="s">
        <v>191</v>
      </c>
      <c r="D3" t="s">
        <v>192</v>
      </c>
      <c r="F3" t="s">
        <v>193</v>
      </c>
      <c r="J3" t="s">
        <v>194</v>
      </c>
      <c r="K3" t="s">
        <v>195</v>
      </c>
      <c r="L3" t="s">
        <v>196</v>
      </c>
      <c r="M3" t="s">
        <v>197</v>
      </c>
      <c r="N3" s="48">
        <v>44</v>
      </c>
      <c r="O3" s="48">
        <v>662</v>
      </c>
      <c r="P3" s="48">
        <v>291</v>
      </c>
    </row>
    <row r="4" spans="1:24" x14ac:dyDescent="0.2">
      <c r="A4">
        <v>38</v>
      </c>
      <c r="B4" t="s">
        <v>198</v>
      </c>
      <c r="C4" t="s">
        <v>199</v>
      </c>
      <c r="E4" t="s">
        <v>200</v>
      </c>
      <c r="F4" t="s">
        <v>193</v>
      </c>
      <c r="J4" t="s">
        <v>194</v>
      </c>
      <c r="K4">
        <v>1</v>
      </c>
      <c r="L4" t="s">
        <v>201</v>
      </c>
      <c r="M4" t="s">
        <v>202</v>
      </c>
      <c r="N4" s="48">
        <v>21</v>
      </c>
      <c r="R4" s="48">
        <v>477</v>
      </c>
      <c r="S4" s="48">
        <v>2752</v>
      </c>
    </row>
    <row r="5" spans="1:24" x14ac:dyDescent="0.2">
      <c r="A5">
        <v>38</v>
      </c>
      <c r="B5" t="s">
        <v>198</v>
      </c>
      <c r="C5" t="s">
        <v>199</v>
      </c>
      <c r="E5" t="s">
        <v>200</v>
      </c>
      <c r="F5" t="s">
        <v>193</v>
      </c>
      <c r="J5" t="s">
        <v>194</v>
      </c>
      <c r="K5">
        <v>2</v>
      </c>
      <c r="L5" t="s">
        <v>201</v>
      </c>
      <c r="M5" t="s">
        <v>202</v>
      </c>
      <c r="N5" s="48">
        <v>32</v>
      </c>
      <c r="R5" s="48">
        <v>266</v>
      </c>
      <c r="S5" s="48">
        <v>2010</v>
      </c>
    </row>
    <row r="6" spans="1:24" x14ac:dyDescent="0.2">
      <c r="A6">
        <v>38</v>
      </c>
      <c r="B6" t="s">
        <v>198</v>
      </c>
      <c r="C6" t="s">
        <v>199</v>
      </c>
      <c r="E6" t="s">
        <v>200</v>
      </c>
      <c r="F6" t="s">
        <v>193</v>
      </c>
      <c r="J6" t="s">
        <v>194</v>
      </c>
      <c r="K6">
        <v>3</v>
      </c>
      <c r="L6" t="s">
        <v>201</v>
      </c>
      <c r="M6" t="s">
        <v>202</v>
      </c>
      <c r="N6" s="48">
        <v>50</v>
      </c>
      <c r="R6" s="48">
        <v>292</v>
      </c>
      <c r="S6" s="48">
        <v>1705</v>
      </c>
    </row>
    <row r="7" spans="1:24" x14ac:dyDescent="0.2">
      <c r="A7">
        <v>38</v>
      </c>
      <c r="B7" t="s">
        <v>198</v>
      </c>
      <c r="C7" t="s">
        <v>199</v>
      </c>
      <c r="E7" t="s">
        <v>200</v>
      </c>
      <c r="F7" t="s">
        <v>193</v>
      </c>
      <c r="J7" t="s">
        <v>194</v>
      </c>
      <c r="K7">
        <v>4</v>
      </c>
      <c r="L7" t="s">
        <v>201</v>
      </c>
      <c r="M7" t="s">
        <v>202</v>
      </c>
      <c r="N7" s="48">
        <v>44</v>
      </c>
      <c r="R7" s="48">
        <v>159</v>
      </c>
      <c r="S7" s="48">
        <v>1662</v>
      </c>
    </row>
    <row r="8" spans="1:24" x14ac:dyDescent="0.2">
      <c r="A8">
        <v>38</v>
      </c>
      <c r="B8" t="s">
        <v>198</v>
      </c>
      <c r="C8" t="s">
        <v>199</v>
      </c>
      <c r="E8" t="s">
        <v>200</v>
      </c>
      <c r="F8" t="s">
        <v>193</v>
      </c>
      <c r="J8" t="s">
        <v>194</v>
      </c>
      <c r="K8">
        <v>5</v>
      </c>
      <c r="L8" t="s">
        <v>201</v>
      </c>
      <c r="M8" t="s">
        <v>202</v>
      </c>
      <c r="N8" s="48">
        <v>40</v>
      </c>
      <c r="R8" s="48">
        <v>335</v>
      </c>
      <c r="S8" s="48">
        <v>1615</v>
      </c>
    </row>
    <row r="9" spans="1:24" x14ac:dyDescent="0.2">
      <c r="A9">
        <v>38</v>
      </c>
      <c r="B9" t="s">
        <v>198</v>
      </c>
      <c r="C9" t="s">
        <v>199</v>
      </c>
      <c r="E9" t="s">
        <v>200</v>
      </c>
      <c r="F9" t="s">
        <v>193</v>
      </c>
      <c r="J9" t="s">
        <v>194</v>
      </c>
      <c r="K9">
        <v>6</v>
      </c>
      <c r="L9" t="s">
        <v>201</v>
      </c>
      <c r="M9" t="s">
        <v>202</v>
      </c>
      <c r="N9" s="48">
        <v>42</v>
      </c>
      <c r="R9" s="48">
        <v>189</v>
      </c>
      <c r="S9" s="48">
        <v>1404</v>
      </c>
    </row>
    <row r="10" spans="1:24" x14ac:dyDescent="0.2">
      <c r="A10">
        <v>38</v>
      </c>
      <c r="B10" t="s">
        <v>198</v>
      </c>
      <c r="C10" t="s">
        <v>199</v>
      </c>
      <c r="E10" t="s">
        <v>200</v>
      </c>
      <c r="F10" t="s">
        <v>193</v>
      </c>
      <c r="J10" t="s">
        <v>194</v>
      </c>
      <c r="K10">
        <v>7</v>
      </c>
      <c r="L10" t="s">
        <v>201</v>
      </c>
      <c r="M10" t="s">
        <v>202</v>
      </c>
      <c r="N10" s="48">
        <v>33</v>
      </c>
      <c r="R10" s="48">
        <v>159</v>
      </c>
      <c r="S10" s="48">
        <v>970</v>
      </c>
    </row>
    <row r="11" spans="1:24" x14ac:dyDescent="0.2">
      <c r="A11">
        <v>38</v>
      </c>
      <c r="B11" t="s">
        <v>198</v>
      </c>
      <c r="C11" t="s">
        <v>199</v>
      </c>
      <c r="E11" t="s">
        <v>200</v>
      </c>
      <c r="F11" t="s">
        <v>193</v>
      </c>
      <c r="J11" t="s">
        <v>194</v>
      </c>
      <c r="K11">
        <v>8</v>
      </c>
      <c r="L11" t="s">
        <v>201</v>
      </c>
      <c r="M11" t="s">
        <v>202</v>
      </c>
      <c r="N11" s="48">
        <v>42</v>
      </c>
      <c r="R11" s="48">
        <v>176</v>
      </c>
      <c r="S11" s="48">
        <v>1619</v>
      </c>
    </row>
    <row r="12" spans="1:24" x14ac:dyDescent="0.2">
      <c r="A12">
        <v>38</v>
      </c>
      <c r="B12" t="s">
        <v>198</v>
      </c>
      <c r="C12" t="s">
        <v>199</v>
      </c>
      <c r="E12" t="s">
        <v>200</v>
      </c>
      <c r="F12" t="s">
        <v>193</v>
      </c>
      <c r="J12" t="s">
        <v>194</v>
      </c>
      <c r="K12">
        <v>9</v>
      </c>
      <c r="L12" t="s">
        <v>201</v>
      </c>
      <c r="M12" t="s">
        <v>202</v>
      </c>
      <c r="N12" s="48">
        <v>37</v>
      </c>
      <c r="R12" s="48">
        <v>185</v>
      </c>
      <c r="S12" s="48">
        <v>1241</v>
      </c>
    </row>
    <row r="13" spans="1:24" x14ac:dyDescent="0.2">
      <c r="A13">
        <v>38</v>
      </c>
      <c r="B13" t="s">
        <v>198</v>
      </c>
      <c r="C13" t="s">
        <v>199</v>
      </c>
      <c r="E13" t="s">
        <v>200</v>
      </c>
      <c r="F13" t="s">
        <v>193</v>
      </c>
      <c r="J13" t="s">
        <v>194</v>
      </c>
      <c r="K13">
        <v>10</v>
      </c>
      <c r="L13" t="s">
        <v>201</v>
      </c>
      <c r="M13" t="s">
        <v>202</v>
      </c>
      <c r="N13" s="48">
        <v>44</v>
      </c>
      <c r="R13" s="48">
        <v>116</v>
      </c>
      <c r="S13" s="48">
        <v>1241</v>
      </c>
    </row>
    <row r="14" spans="1:24" x14ac:dyDescent="0.2">
      <c r="A14">
        <v>38</v>
      </c>
      <c r="B14" t="s">
        <v>198</v>
      </c>
      <c r="C14" t="s">
        <v>199</v>
      </c>
      <c r="E14" t="s">
        <v>200</v>
      </c>
      <c r="F14" t="s">
        <v>193</v>
      </c>
      <c r="J14" t="s">
        <v>194</v>
      </c>
      <c r="K14">
        <v>11</v>
      </c>
      <c r="L14" t="s">
        <v>201</v>
      </c>
      <c r="M14" t="s">
        <v>202</v>
      </c>
      <c r="N14" s="48">
        <v>33</v>
      </c>
      <c r="R14" s="48">
        <v>236</v>
      </c>
      <c r="S14" s="48">
        <v>1889</v>
      </c>
    </row>
    <row r="15" spans="1:24" x14ac:dyDescent="0.2">
      <c r="A15">
        <v>38</v>
      </c>
      <c r="B15" t="s">
        <v>198</v>
      </c>
      <c r="C15" t="s">
        <v>199</v>
      </c>
      <c r="E15" t="s">
        <v>200</v>
      </c>
      <c r="F15" t="s">
        <v>193</v>
      </c>
      <c r="J15" t="s">
        <v>194</v>
      </c>
      <c r="K15">
        <v>12</v>
      </c>
      <c r="L15" t="s">
        <v>201</v>
      </c>
      <c r="M15" t="s">
        <v>202</v>
      </c>
      <c r="N15" s="48">
        <v>18</v>
      </c>
      <c r="R15" s="48">
        <v>296</v>
      </c>
      <c r="S15" s="48">
        <v>2430</v>
      </c>
    </row>
    <row r="16" spans="1:24" x14ac:dyDescent="0.2">
      <c r="A16">
        <v>38</v>
      </c>
      <c r="B16" t="s">
        <v>198</v>
      </c>
      <c r="C16" t="s">
        <v>199</v>
      </c>
      <c r="E16" t="s">
        <v>200</v>
      </c>
      <c r="F16" t="s">
        <v>193</v>
      </c>
      <c r="J16" t="s">
        <v>194</v>
      </c>
      <c r="K16">
        <v>13</v>
      </c>
      <c r="L16" t="s">
        <v>201</v>
      </c>
      <c r="M16" t="s">
        <v>202</v>
      </c>
      <c r="N16" s="48">
        <v>28</v>
      </c>
      <c r="R16" s="48">
        <v>112</v>
      </c>
      <c r="S16" s="48">
        <v>1331</v>
      </c>
    </row>
    <row r="17" spans="1:19" x14ac:dyDescent="0.2">
      <c r="A17">
        <v>38</v>
      </c>
      <c r="B17" t="s">
        <v>198</v>
      </c>
      <c r="C17" t="s">
        <v>199</v>
      </c>
      <c r="E17" t="s">
        <v>200</v>
      </c>
      <c r="F17" t="s">
        <v>193</v>
      </c>
      <c r="J17" t="s">
        <v>194</v>
      </c>
      <c r="K17">
        <v>14</v>
      </c>
      <c r="L17" t="s">
        <v>201</v>
      </c>
      <c r="M17" t="s">
        <v>202</v>
      </c>
      <c r="N17" s="48">
        <v>25</v>
      </c>
      <c r="R17" s="48">
        <v>47</v>
      </c>
      <c r="S17" s="48">
        <v>1018</v>
      </c>
    </row>
    <row r="18" spans="1:19" x14ac:dyDescent="0.2">
      <c r="A18">
        <v>38</v>
      </c>
      <c r="B18" t="s">
        <v>198</v>
      </c>
      <c r="C18" t="s">
        <v>199</v>
      </c>
      <c r="E18" t="s">
        <v>200</v>
      </c>
      <c r="F18" t="s">
        <v>193</v>
      </c>
      <c r="J18" t="s">
        <v>194</v>
      </c>
      <c r="K18">
        <v>15</v>
      </c>
      <c r="L18" t="s">
        <v>201</v>
      </c>
      <c r="M18" t="s">
        <v>202</v>
      </c>
      <c r="N18" s="48">
        <v>26</v>
      </c>
      <c r="R18" s="48">
        <v>107</v>
      </c>
      <c r="S18" s="48">
        <v>653</v>
      </c>
    </row>
    <row r="19" spans="1:19" x14ac:dyDescent="0.2">
      <c r="A19">
        <v>38</v>
      </c>
      <c r="B19" t="s">
        <v>198</v>
      </c>
      <c r="C19" t="s">
        <v>199</v>
      </c>
      <c r="E19" t="s">
        <v>200</v>
      </c>
      <c r="F19" t="s">
        <v>193</v>
      </c>
      <c r="J19" t="s">
        <v>194</v>
      </c>
      <c r="K19">
        <v>16</v>
      </c>
      <c r="L19" t="s">
        <v>201</v>
      </c>
      <c r="M19" t="s">
        <v>202</v>
      </c>
      <c r="N19" s="48">
        <v>18</v>
      </c>
      <c r="R19" s="48">
        <v>60</v>
      </c>
      <c r="S19" s="48">
        <v>429</v>
      </c>
    </row>
    <row r="20" spans="1:19" x14ac:dyDescent="0.2">
      <c r="A20">
        <v>38</v>
      </c>
      <c r="B20" t="s">
        <v>198</v>
      </c>
      <c r="C20" t="s">
        <v>199</v>
      </c>
      <c r="E20" t="s">
        <v>200</v>
      </c>
      <c r="F20" t="s">
        <v>193</v>
      </c>
      <c r="J20" t="s">
        <v>194</v>
      </c>
      <c r="K20">
        <v>17</v>
      </c>
      <c r="L20" t="s">
        <v>201</v>
      </c>
      <c r="M20" t="s">
        <v>202</v>
      </c>
      <c r="N20" s="48">
        <v>12</v>
      </c>
      <c r="R20" s="48">
        <v>94</v>
      </c>
      <c r="S20" s="48">
        <v>399</v>
      </c>
    </row>
    <row r="21" spans="1:19" x14ac:dyDescent="0.2">
      <c r="A21">
        <v>38</v>
      </c>
      <c r="B21" t="s">
        <v>198</v>
      </c>
      <c r="C21" t="s">
        <v>203</v>
      </c>
      <c r="E21" t="s">
        <v>200</v>
      </c>
      <c r="F21" t="s">
        <v>193</v>
      </c>
      <c r="J21" t="s">
        <v>194</v>
      </c>
      <c r="K21">
        <v>1</v>
      </c>
      <c r="L21" t="s">
        <v>201</v>
      </c>
      <c r="M21" t="s">
        <v>202</v>
      </c>
      <c r="N21" s="48">
        <v>23</v>
      </c>
      <c r="R21" s="48">
        <v>120</v>
      </c>
      <c r="S21" s="48">
        <v>2834</v>
      </c>
    </row>
    <row r="22" spans="1:19" x14ac:dyDescent="0.2">
      <c r="A22">
        <v>38</v>
      </c>
      <c r="B22" t="s">
        <v>198</v>
      </c>
      <c r="C22" t="s">
        <v>203</v>
      </c>
      <c r="E22" t="s">
        <v>200</v>
      </c>
      <c r="F22" t="s">
        <v>193</v>
      </c>
      <c r="J22" t="s">
        <v>194</v>
      </c>
      <c r="K22">
        <v>2</v>
      </c>
      <c r="L22" t="s">
        <v>201</v>
      </c>
      <c r="M22" t="s">
        <v>202</v>
      </c>
      <c r="N22" s="48">
        <v>20</v>
      </c>
      <c r="R22" s="48">
        <v>455</v>
      </c>
      <c r="S22" s="48">
        <v>2087</v>
      </c>
    </row>
    <row r="23" spans="1:19" x14ac:dyDescent="0.2">
      <c r="A23">
        <v>38</v>
      </c>
      <c r="B23" t="s">
        <v>198</v>
      </c>
      <c r="C23" t="s">
        <v>203</v>
      </c>
      <c r="E23" t="s">
        <v>200</v>
      </c>
      <c r="F23" t="s">
        <v>193</v>
      </c>
      <c r="J23" t="s">
        <v>194</v>
      </c>
      <c r="K23">
        <v>3</v>
      </c>
      <c r="L23" t="s">
        <v>201</v>
      </c>
      <c r="M23" t="s">
        <v>202</v>
      </c>
      <c r="N23" s="48">
        <v>32</v>
      </c>
      <c r="R23" s="48">
        <v>438</v>
      </c>
      <c r="S23" s="48">
        <v>1602</v>
      </c>
    </row>
    <row r="24" spans="1:19" x14ac:dyDescent="0.2">
      <c r="A24">
        <v>38</v>
      </c>
      <c r="B24" t="s">
        <v>198</v>
      </c>
      <c r="C24" t="s">
        <v>203</v>
      </c>
      <c r="E24" t="s">
        <v>200</v>
      </c>
      <c r="F24" t="s">
        <v>193</v>
      </c>
      <c r="J24" t="s">
        <v>194</v>
      </c>
      <c r="K24">
        <v>4</v>
      </c>
      <c r="L24" t="s">
        <v>201</v>
      </c>
      <c r="M24" t="s">
        <v>202</v>
      </c>
      <c r="N24" s="48">
        <v>25</v>
      </c>
      <c r="R24" s="48">
        <v>326</v>
      </c>
      <c r="S24" s="48">
        <v>1752</v>
      </c>
    </row>
    <row r="25" spans="1:19" x14ac:dyDescent="0.2">
      <c r="A25">
        <v>38</v>
      </c>
      <c r="B25" t="s">
        <v>198</v>
      </c>
      <c r="C25" t="s">
        <v>203</v>
      </c>
      <c r="E25" t="s">
        <v>200</v>
      </c>
      <c r="F25" t="s">
        <v>193</v>
      </c>
      <c r="J25" t="s">
        <v>194</v>
      </c>
      <c r="K25">
        <v>5</v>
      </c>
      <c r="L25" t="s">
        <v>201</v>
      </c>
      <c r="M25" t="s">
        <v>202</v>
      </c>
      <c r="N25" s="48">
        <v>31</v>
      </c>
      <c r="R25" s="48">
        <v>189</v>
      </c>
      <c r="S25" s="48">
        <v>1056</v>
      </c>
    </row>
    <row r="26" spans="1:19" x14ac:dyDescent="0.2">
      <c r="A26">
        <v>38</v>
      </c>
      <c r="B26" t="s">
        <v>198</v>
      </c>
      <c r="C26" t="s">
        <v>203</v>
      </c>
      <c r="E26" t="s">
        <v>200</v>
      </c>
      <c r="F26" t="s">
        <v>193</v>
      </c>
      <c r="J26" t="s">
        <v>194</v>
      </c>
      <c r="K26">
        <v>6</v>
      </c>
      <c r="L26" t="s">
        <v>201</v>
      </c>
      <c r="M26" t="s">
        <v>202</v>
      </c>
      <c r="N26" s="48">
        <v>31</v>
      </c>
      <c r="R26" s="48">
        <v>352</v>
      </c>
      <c r="S26" s="48">
        <v>1001</v>
      </c>
    </row>
    <row r="27" spans="1:19" x14ac:dyDescent="0.2">
      <c r="A27">
        <v>38</v>
      </c>
      <c r="B27" t="s">
        <v>198</v>
      </c>
      <c r="C27" t="s">
        <v>203</v>
      </c>
      <c r="E27" t="s">
        <v>200</v>
      </c>
      <c r="F27" t="s">
        <v>193</v>
      </c>
      <c r="J27" t="s">
        <v>194</v>
      </c>
      <c r="K27">
        <v>7</v>
      </c>
      <c r="L27" t="s">
        <v>201</v>
      </c>
      <c r="M27" t="s">
        <v>202</v>
      </c>
      <c r="N27" s="48">
        <v>27</v>
      </c>
      <c r="R27" s="48">
        <v>112</v>
      </c>
      <c r="S27" s="48">
        <v>1391</v>
      </c>
    </row>
    <row r="28" spans="1:19" x14ac:dyDescent="0.2">
      <c r="A28">
        <v>38</v>
      </c>
      <c r="B28" t="s">
        <v>198</v>
      </c>
      <c r="C28" t="s">
        <v>203</v>
      </c>
      <c r="E28" t="s">
        <v>200</v>
      </c>
      <c r="F28" t="s">
        <v>193</v>
      </c>
      <c r="J28" t="s">
        <v>194</v>
      </c>
      <c r="K28">
        <v>8</v>
      </c>
      <c r="L28" t="s">
        <v>201</v>
      </c>
      <c r="M28" t="s">
        <v>202</v>
      </c>
      <c r="N28" s="48">
        <v>34</v>
      </c>
      <c r="R28" s="48">
        <v>228</v>
      </c>
      <c r="S28" s="48">
        <v>1121</v>
      </c>
    </row>
    <row r="29" spans="1:19" x14ac:dyDescent="0.2">
      <c r="A29">
        <v>38</v>
      </c>
      <c r="B29" t="s">
        <v>198</v>
      </c>
      <c r="C29" t="s">
        <v>203</v>
      </c>
      <c r="E29" t="s">
        <v>200</v>
      </c>
      <c r="F29" t="s">
        <v>193</v>
      </c>
      <c r="J29" t="s">
        <v>194</v>
      </c>
      <c r="K29">
        <v>9</v>
      </c>
      <c r="L29" t="s">
        <v>201</v>
      </c>
      <c r="M29" t="s">
        <v>202</v>
      </c>
      <c r="N29" s="48">
        <v>25</v>
      </c>
      <c r="R29" s="48">
        <v>167</v>
      </c>
      <c r="S29" s="48">
        <v>1275</v>
      </c>
    </row>
    <row r="30" spans="1:19" x14ac:dyDescent="0.2">
      <c r="A30">
        <v>38</v>
      </c>
      <c r="B30" t="s">
        <v>198</v>
      </c>
      <c r="C30" t="s">
        <v>203</v>
      </c>
      <c r="E30" t="s">
        <v>200</v>
      </c>
      <c r="F30" t="s">
        <v>193</v>
      </c>
      <c r="J30" t="s">
        <v>194</v>
      </c>
      <c r="K30">
        <v>10</v>
      </c>
      <c r="L30" t="s">
        <v>201</v>
      </c>
      <c r="M30" t="s">
        <v>202</v>
      </c>
      <c r="N30" s="48">
        <v>19</v>
      </c>
      <c r="R30" s="48">
        <v>150</v>
      </c>
      <c r="S30" s="48">
        <v>773</v>
      </c>
    </row>
    <row r="31" spans="1:19" x14ac:dyDescent="0.2">
      <c r="A31">
        <v>38</v>
      </c>
      <c r="B31" t="s">
        <v>198</v>
      </c>
      <c r="C31" t="s">
        <v>203</v>
      </c>
      <c r="E31" t="s">
        <v>200</v>
      </c>
      <c r="F31" t="s">
        <v>193</v>
      </c>
      <c r="J31" t="s">
        <v>194</v>
      </c>
      <c r="K31">
        <v>11</v>
      </c>
      <c r="L31" t="s">
        <v>201</v>
      </c>
      <c r="M31" t="s">
        <v>202</v>
      </c>
      <c r="N31" s="48">
        <v>35</v>
      </c>
      <c r="R31" s="48">
        <v>270</v>
      </c>
      <c r="S31" s="48">
        <v>2117</v>
      </c>
    </row>
    <row r="32" spans="1:19" x14ac:dyDescent="0.2">
      <c r="A32">
        <v>38</v>
      </c>
      <c r="B32" t="s">
        <v>198</v>
      </c>
      <c r="C32" t="s">
        <v>203</v>
      </c>
      <c r="E32" t="s">
        <v>200</v>
      </c>
      <c r="F32" t="s">
        <v>193</v>
      </c>
      <c r="J32" t="s">
        <v>194</v>
      </c>
      <c r="K32">
        <v>12</v>
      </c>
      <c r="L32" t="s">
        <v>201</v>
      </c>
      <c r="M32" t="s">
        <v>202</v>
      </c>
      <c r="N32" s="48">
        <v>34</v>
      </c>
      <c r="R32" s="48">
        <v>210</v>
      </c>
      <c r="S32" s="48">
        <v>2585</v>
      </c>
    </row>
    <row r="33" spans="1:19" x14ac:dyDescent="0.2">
      <c r="A33">
        <v>38</v>
      </c>
      <c r="B33" t="s">
        <v>198</v>
      </c>
      <c r="C33" t="s">
        <v>203</v>
      </c>
      <c r="E33" t="s">
        <v>200</v>
      </c>
      <c r="F33" t="s">
        <v>193</v>
      </c>
      <c r="J33" t="s">
        <v>194</v>
      </c>
      <c r="K33">
        <v>13</v>
      </c>
      <c r="L33" t="s">
        <v>201</v>
      </c>
      <c r="M33" t="s">
        <v>202</v>
      </c>
      <c r="N33" s="48">
        <v>28</v>
      </c>
      <c r="R33" s="48">
        <v>107</v>
      </c>
      <c r="S33" s="48">
        <v>1885</v>
      </c>
    </row>
    <row r="34" spans="1:19" x14ac:dyDescent="0.2">
      <c r="A34">
        <v>38</v>
      </c>
      <c r="B34" t="s">
        <v>198</v>
      </c>
      <c r="C34" t="s">
        <v>203</v>
      </c>
      <c r="E34" t="s">
        <v>200</v>
      </c>
      <c r="F34" t="s">
        <v>193</v>
      </c>
      <c r="J34" t="s">
        <v>194</v>
      </c>
      <c r="K34">
        <v>14</v>
      </c>
      <c r="L34" t="s">
        <v>201</v>
      </c>
      <c r="M34" t="s">
        <v>202</v>
      </c>
      <c r="N34" s="48">
        <v>19</v>
      </c>
      <c r="R34" s="48">
        <v>125</v>
      </c>
      <c r="S34" s="48">
        <v>1146</v>
      </c>
    </row>
    <row r="35" spans="1:19" x14ac:dyDescent="0.2">
      <c r="A35">
        <v>38</v>
      </c>
      <c r="B35" t="s">
        <v>198</v>
      </c>
      <c r="C35" t="s">
        <v>203</v>
      </c>
      <c r="E35" t="s">
        <v>200</v>
      </c>
      <c r="F35" t="s">
        <v>193</v>
      </c>
      <c r="J35" t="s">
        <v>194</v>
      </c>
      <c r="K35">
        <v>15</v>
      </c>
      <c r="L35" t="s">
        <v>201</v>
      </c>
      <c r="M35" t="s">
        <v>202</v>
      </c>
      <c r="N35" s="48">
        <v>16</v>
      </c>
      <c r="R35" s="48">
        <v>133</v>
      </c>
      <c r="S35" s="48">
        <v>1146</v>
      </c>
    </row>
    <row r="36" spans="1:19" x14ac:dyDescent="0.2">
      <c r="A36">
        <v>38</v>
      </c>
      <c r="B36" t="s">
        <v>198</v>
      </c>
      <c r="C36" t="s">
        <v>203</v>
      </c>
      <c r="E36" t="s">
        <v>200</v>
      </c>
      <c r="F36" t="s">
        <v>193</v>
      </c>
      <c r="J36" t="s">
        <v>194</v>
      </c>
      <c r="K36">
        <v>16</v>
      </c>
      <c r="L36" t="s">
        <v>201</v>
      </c>
      <c r="M36" t="s">
        <v>202</v>
      </c>
      <c r="N36" s="48">
        <v>13</v>
      </c>
      <c r="R36" s="48">
        <v>120</v>
      </c>
      <c r="S36" s="48">
        <v>824</v>
      </c>
    </row>
    <row r="37" spans="1:19" x14ac:dyDescent="0.2">
      <c r="A37">
        <v>38</v>
      </c>
      <c r="B37" t="s">
        <v>198</v>
      </c>
      <c r="C37" t="s">
        <v>203</v>
      </c>
      <c r="E37" t="s">
        <v>200</v>
      </c>
      <c r="F37" t="s">
        <v>193</v>
      </c>
      <c r="J37" t="s">
        <v>194</v>
      </c>
      <c r="K37">
        <v>17</v>
      </c>
      <c r="L37" t="s">
        <v>201</v>
      </c>
      <c r="M37" t="s">
        <v>202</v>
      </c>
      <c r="N37" s="48">
        <v>10</v>
      </c>
      <c r="R37" s="48">
        <v>34</v>
      </c>
      <c r="S37" s="48">
        <v>468</v>
      </c>
    </row>
    <row r="38" spans="1:19" ht="19" customHeight="1" x14ac:dyDescent="0.2">
      <c r="A38">
        <v>39</v>
      </c>
      <c r="B38" t="s">
        <v>46</v>
      </c>
      <c r="C38" t="s">
        <v>199</v>
      </c>
      <c r="D38" t="s">
        <v>204</v>
      </c>
      <c r="F38" t="s">
        <v>193</v>
      </c>
      <c r="J38" t="s">
        <v>194</v>
      </c>
      <c r="K38">
        <v>42</v>
      </c>
      <c r="L38" t="s">
        <v>201</v>
      </c>
      <c r="M38" t="s">
        <v>205</v>
      </c>
      <c r="N38" s="48">
        <v>1</v>
      </c>
      <c r="O38" s="48">
        <v>19.3</v>
      </c>
    </row>
    <row r="39" spans="1:19" x14ac:dyDescent="0.2">
      <c r="A39">
        <v>39</v>
      </c>
      <c r="B39" t="s">
        <v>46</v>
      </c>
      <c r="C39" t="s">
        <v>199</v>
      </c>
      <c r="D39" t="s">
        <v>204</v>
      </c>
      <c r="F39" t="s">
        <v>193</v>
      </c>
      <c r="J39" t="s">
        <v>194</v>
      </c>
      <c r="K39">
        <v>40</v>
      </c>
      <c r="L39" t="s">
        <v>201</v>
      </c>
      <c r="M39" t="s">
        <v>205</v>
      </c>
      <c r="N39" s="48">
        <v>1</v>
      </c>
      <c r="O39" s="48">
        <v>24.4</v>
      </c>
    </row>
    <row r="40" spans="1:19" x14ac:dyDescent="0.2">
      <c r="A40">
        <v>39</v>
      </c>
      <c r="B40" t="s">
        <v>46</v>
      </c>
      <c r="C40" t="s">
        <v>199</v>
      </c>
      <c r="D40" t="s">
        <v>204</v>
      </c>
      <c r="F40" t="s">
        <v>193</v>
      </c>
      <c r="J40" t="s">
        <v>194</v>
      </c>
      <c r="K40">
        <v>14</v>
      </c>
      <c r="L40" t="s">
        <v>201</v>
      </c>
      <c r="M40" t="s">
        <v>205</v>
      </c>
      <c r="N40" s="48">
        <v>1</v>
      </c>
      <c r="O40" s="48">
        <v>32.9</v>
      </c>
    </row>
    <row r="41" spans="1:19" x14ac:dyDescent="0.2">
      <c r="A41">
        <v>63</v>
      </c>
      <c r="B41" t="s">
        <v>80</v>
      </c>
      <c r="C41" t="s">
        <v>203</v>
      </c>
      <c r="D41" t="s">
        <v>206</v>
      </c>
      <c r="F41" t="s">
        <v>193</v>
      </c>
      <c r="J41" t="s">
        <v>207</v>
      </c>
      <c r="K41">
        <v>58</v>
      </c>
      <c r="L41" t="s">
        <v>208</v>
      </c>
      <c r="M41" t="s">
        <v>209</v>
      </c>
      <c r="N41" s="48">
        <v>1</v>
      </c>
      <c r="O41">
        <v>42.7</v>
      </c>
    </row>
    <row r="42" spans="1:19" x14ac:dyDescent="0.2">
      <c r="A42">
        <v>63</v>
      </c>
      <c r="B42" t="s">
        <v>80</v>
      </c>
      <c r="C42" t="s">
        <v>210</v>
      </c>
      <c r="E42" t="s">
        <v>211</v>
      </c>
      <c r="F42" t="s">
        <v>193</v>
      </c>
      <c r="J42" t="s">
        <v>210</v>
      </c>
      <c r="K42" t="s">
        <v>210</v>
      </c>
      <c r="L42" t="s">
        <v>201</v>
      </c>
      <c r="M42" t="s">
        <v>209</v>
      </c>
      <c r="N42" s="48" t="s">
        <v>210</v>
      </c>
      <c r="R42" s="48">
        <v>13</v>
      </c>
      <c r="S42" s="48">
        <v>73</v>
      </c>
    </row>
    <row r="48" spans="1:19" x14ac:dyDescent="0.2">
      <c r="J48" s="25"/>
    </row>
  </sheetData>
  <mergeCells count="21">
    <mergeCell ref="W1:W2"/>
    <mergeCell ref="X1:X2"/>
    <mergeCell ref="Q1:Q2"/>
    <mergeCell ref="T1:T2"/>
    <mergeCell ref="U1:U2"/>
    <mergeCell ref="V1:V2"/>
    <mergeCell ref="K1:K2"/>
    <mergeCell ref="R1:R2"/>
    <mergeCell ref="S1:S2"/>
    <mergeCell ref="J1:J2"/>
    <mergeCell ref="L1:L2"/>
    <mergeCell ref="M1:M2"/>
    <mergeCell ref="N1:N2"/>
    <mergeCell ref="O1:O2"/>
    <mergeCell ref="P1:P2"/>
    <mergeCell ref="G1:I1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908D8-68D1-EB49-8CAB-95449E033858}">
  <dimension ref="A1:V18"/>
  <sheetViews>
    <sheetView topLeftCell="B1" zoomScale="75" workbookViewId="0">
      <selection activeCell="N3" sqref="N3:P18"/>
    </sheetView>
  </sheetViews>
  <sheetFormatPr baseColWidth="10" defaultColWidth="10.83203125" defaultRowHeight="16" x14ac:dyDescent="0.2"/>
  <cols>
    <col min="1" max="1" width="10.83203125" style="40"/>
    <col min="2" max="2" width="18.33203125" style="40" customWidth="1"/>
    <col min="3" max="3" width="8.33203125" style="40" customWidth="1"/>
    <col min="4" max="4" width="12.33203125" style="40" customWidth="1"/>
    <col min="5" max="5" width="13.83203125" style="40" customWidth="1"/>
    <col min="6" max="6" width="13.6640625" style="40" customWidth="1"/>
    <col min="7" max="11" width="10.83203125" style="40"/>
    <col min="12" max="12" width="16.1640625" style="40" customWidth="1"/>
    <col min="13" max="13" width="14.1640625" style="40" customWidth="1"/>
    <col min="14" max="20" width="10.83203125" style="42"/>
    <col min="21" max="21" width="15.1640625" style="42" customWidth="1"/>
    <col min="22" max="22" width="10.83203125" style="42"/>
    <col min="23" max="16384" width="10.83203125" style="40"/>
  </cols>
  <sheetData>
    <row r="1" spans="1:22" ht="19" customHeight="1" x14ac:dyDescent="0.2">
      <c r="A1" s="324" t="s">
        <v>166</v>
      </c>
      <c r="B1" s="323" t="s">
        <v>1</v>
      </c>
      <c r="C1" s="325" t="s">
        <v>167</v>
      </c>
      <c r="D1" s="323" t="s">
        <v>168</v>
      </c>
      <c r="E1" s="323"/>
      <c r="F1" s="323" t="s">
        <v>169</v>
      </c>
      <c r="G1" s="323" t="s">
        <v>170</v>
      </c>
      <c r="H1" s="323"/>
      <c r="I1" s="323"/>
      <c r="J1" s="323" t="s">
        <v>171</v>
      </c>
      <c r="K1" s="327" t="s">
        <v>212</v>
      </c>
      <c r="L1" s="323" t="s">
        <v>173</v>
      </c>
      <c r="M1" s="326" t="s">
        <v>174</v>
      </c>
      <c r="N1" s="323" t="s">
        <v>175</v>
      </c>
      <c r="O1" s="323" t="s">
        <v>176</v>
      </c>
      <c r="P1" s="323" t="s">
        <v>177</v>
      </c>
      <c r="Q1" s="323" t="s">
        <v>178</v>
      </c>
      <c r="R1" s="323" t="s">
        <v>213</v>
      </c>
      <c r="S1" s="323" t="s">
        <v>214</v>
      </c>
      <c r="T1" s="323" t="s">
        <v>181</v>
      </c>
      <c r="U1" s="323" t="s">
        <v>182</v>
      </c>
      <c r="V1" s="323" t="s">
        <v>183</v>
      </c>
    </row>
    <row r="2" spans="1:22" ht="16" customHeight="1" x14ac:dyDescent="0.2">
      <c r="A2" s="324"/>
      <c r="B2" s="323"/>
      <c r="C2" s="325"/>
      <c r="D2" s="47" t="s">
        <v>186</v>
      </c>
      <c r="E2" s="47" t="s">
        <v>187</v>
      </c>
      <c r="F2" s="323"/>
      <c r="G2" s="46" t="s">
        <v>188</v>
      </c>
      <c r="H2" s="46" t="s">
        <v>189</v>
      </c>
      <c r="I2" s="46" t="s">
        <v>190</v>
      </c>
      <c r="J2" s="323"/>
      <c r="K2" s="328"/>
      <c r="L2" s="323"/>
      <c r="M2" s="326"/>
      <c r="N2" s="323"/>
      <c r="O2" s="323"/>
      <c r="P2" s="323"/>
      <c r="Q2" s="323"/>
      <c r="R2" s="323"/>
      <c r="S2" s="323"/>
      <c r="T2" s="323"/>
      <c r="U2" s="323"/>
      <c r="V2" s="323"/>
    </row>
    <row r="3" spans="1:22" x14ac:dyDescent="0.2">
      <c r="A3" s="40">
        <v>30</v>
      </c>
      <c r="B3" s="40" t="s">
        <v>32</v>
      </c>
      <c r="C3" s="40" t="s">
        <v>203</v>
      </c>
      <c r="D3" s="40" t="s">
        <v>206</v>
      </c>
      <c r="F3" s="40" t="s">
        <v>193</v>
      </c>
      <c r="J3" s="40" t="s">
        <v>215</v>
      </c>
      <c r="K3" s="40" t="s">
        <v>216</v>
      </c>
      <c r="L3" s="40" t="s">
        <v>217</v>
      </c>
      <c r="M3" s="40" t="s">
        <v>218</v>
      </c>
      <c r="N3" s="42">
        <v>1</v>
      </c>
      <c r="O3" s="42">
        <v>50.5</v>
      </c>
    </row>
    <row r="4" spans="1:22" x14ac:dyDescent="0.2">
      <c r="A4" s="40">
        <v>30</v>
      </c>
      <c r="B4" s="40" t="s">
        <v>32</v>
      </c>
      <c r="C4" s="40" t="s">
        <v>203</v>
      </c>
      <c r="D4" s="40" t="s">
        <v>206</v>
      </c>
      <c r="F4" s="40" t="s">
        <v>193</v>
      </c>
      <c r="J4" s="40" t="s">
        <v>215</v>
      </c>
      <c r="K4" s="40" t="s">
        <v>219</v>
      </c>
      <c r="L4" s="40" t="s">
        <v>217</v>
      </c>
      <c r="M4" s="40" t="s">
        <v>218</v>
      </c>
      <c r="N4" s="42">
        <v>1</v>
      </c>
      <c r="O4" s="42">
        <v>59</v>
      </c>
    </row>
    <row r="5" spans="1:22" x14ac:dyDescent="0.2">
      <c r="A5" s="40">
        <v>30</v>
      </c>
      <c r="B5" s="40" t="s">
        <v>32</v>
      </c>
      <c r="C5" s="40" t="s">
        <v>199</v>
      </c>
      <c r="D5" s="40" t="s">
        <v>206</v>
      </c>
      <c r="F5" s="40" t="s">
        <v>193</v>
      </c>
      <c r="J5" s="40" t="s">
        <v>215</v>
      </c>
      <c r="K5" s="40" t="s">
        <v>220</v>
      </c>
      <c r="L5" s="40" t="s">
        <v>217</v>
      </c>
      <c r="M5" s="40" t="s">
        <v>218</v>
      </c>
      <c r="N5" s="42">
        <v>1</v>
      </c>
      <c r="O5" s="42">
        <v>76.5</v>
      </c>
    </row>
    <row r="6" spans="1:22" x14ac:dyDescent="0.2">
      <c r="A6" s="40">
        <v>30</v>
      </c>
      <c r="B6" s="40" t="s">
        <v>32</v>
      </c>
      <c r="C6" s="40" t="s">
        <v>199</v>
      </c>
      <c r="D6" s="40" t="s">
        <v>221</v>
      </c>
      <c r="F6" s="40" t="s">
        <v>193</v>
      </c>
      <c r="J6" s="40" t="s">
        <v>215</v>
      </c>
      <c r="K6" s="40" t="s">
        <v>222</v>
      </c>
      <c r="L6" s="40" t="s">
        <v>217</v>
      </c>
      <c r="M6" s="40" t="s">
        <v>218</v>
      </c>
      <c r="N6" s="42">
        <v>1</v>
      </c>
      <c r="O6" s="42">
        <v>47.8</v>
      </c>
    </row>
    <row r="7" spans="1:22" x14ac:dyDescent="0.2">
      <c r="A7" s="40">
        <v>30</v>
      </c>
      <c r="B7" s="40" t="s">
        <v>32</v>
      </c>
      <c r="C7" s="40" t="s">
        <v>203</v>
      </c>
      <c r="D7" s="40" t="s">
        <v>206</v>
      </c>
      <c r="F7" s="40" t="s">
        <v>193</v>
      </c>
      <c r="J7" s="40" t="s">
        <v>215</v>
      </c>
      <c r="K7" s="40" t="s">
        <v>223</v>
      </c>
      <c r="L7" s="40" t="s">
        <v>217</v>
      </c>
      <c r="M7" s="40" t="s">
        <v>218</v>
      </c>
      <c r="N7" s="42">
        <v>1</v>
      </c>
      <c r="O7" s="42">
        <v>79</v>
      </c>
    </row>
    <row r="8" spans="1:22" x14ac:dyDescent="0.2">
      <c r="A8" s="40">
        <v>30</v>
      </c>
      <c r="B8" s="40" t="s">
        <v>32</v>
      </c>
      <c r="C8" s="40" t="s">
        <v>199</v>
      </c>
      <c r="D8" s="40" t="s">
        <v>206</v>
      </c>
      <c r="F8" s="40" t="s">
        <v>193</v>
      </c>
      <c r="J8" s="40" t="s">
        <v>215</v>
      </c>
      <c r="K8" s="40" t="s">
        <v>219</v>
      </c>
      <c r="L8" s="40" t="s">
        <v>217</v>
      </c>
      <c r="M8" s="40" t="s">
        <v>218</v>
      </c>
      <c r="N8" s="42">
        <v>1</v>
      </c>
      <c r="O8" s="42">
        <v>47.2</v>
      </c>
    </row>
    <row r="9" spans="1:22" x14ac:dyDescent="0.2">
      <c r="A9" s="40">
        <v>30</v>
      </c>
      <c r="B9" s="40" t="s">
        <v>32</v>
      </c>
      <c r="C9" s="40" t="s">
        <v>203</v>
      </c>
      <c r="D9" s="40" t="s">
        <v>206</v>
      </c>
      <c r="F9" s="40" t="s">
        <v>193</v>
      </c>
      <c r="J9" s="40" t="s">
        <v>215</v>
      </c>
      <c r="K9" s="40" t="s">
        <v>224</v>
      </c>
      <c r="L9" s="40" t="s">
        <v>217</v>
      </c>
      <c r="M9" s="40" t="s">
        <v>218</v>
      </c>
      <c r="N9" s="42">
        <v>1</v>
      </c>
      <c r="O9" s="42">
        <v>38</v>
      </c>
    </row>
    <row r="10" spans="1:22" x14ac:dyDescent="0.2">
      <c r="A10" s="40">
        <v>30</v>
      </c>
      <c r="B10" s="40" t="s">
        <v>32</v>
      </c>
      <c r="C10" s="40" t="s">
        <v>199</v>
      </c>
      <c r="D10" s="40" t="s">
        <v>206</v>
      </c>
      <c r="F10" s="40" t="s">
        <v>193</v>
      </c>
      <c r="J10" s="40" t="s">
        <v>215</v>
      </c>
      <c r="K10" s="40" t="s">
        <v>219</v>
      </c>
      <c r="L10" s="40" t="s">
        <v>217</v>
      </c>
      <c r="M10" s="40" t="s">
        <v>218</v>
      </c>
      <c r="N10" s="42">
        <v>1</v>
      </c>
      <c r="O10" s="42">
        <v>58.5</v>
      </c>
    </row>
    <row r="11" spans="1:22" x14ac:dyDescent="0.2">
      <c r="A11" s="40">
        <v>30</v>
      </c>
      <c r="B11" s="40" t="s">
        <v>32</v>
      </c>
      <c r="C11" s="40" t="s">
        <v>203</v>
      </c>
      <c r="D11" s="40" t="s">
        <v>206</v>
      </c>
      <c r="F11" s="40" t="s">
        <v>193</v>
      </c>
      <c r="J11" s="40" t="s">
        <v>215</v>
      </c>
      <c r="K11" s="40" t="s">
        <v>225</v>
      </c>
      <c r="L11" s="40" t="s">
        <v>217</v>
      </c>
      <c r="M11" s="40" t="s">
        <v>218</v>
      </c>
      <c r="N11" s="42">
        <v>1</v>
      </c>
      <c r="O11" s="42">
        <v>80</v>
      </c>
    </row>
    <row r="12" spans="1:22" x14ac:dyDescent="0.2">
      <c r="A12" s="40">
        <v>30</v>
      </c>
      <c r="B12" s="40" t="s">
        <v>32</v>
      </c>
      <c r="C12" s="40" t="s">
        <v>203</v>
      </c>
      <c r="D12" s="40" t="s">
        <v>221</v>
      </c>
      <c r="F12" s="40" t="s">
        <v>193</v>
      </c>
      <c r="J12" s="40" t="s">
        <v>215</v>
      </c>
      <c r="K12" s="40" t="s">
        <v>226</v>
      </c>
      <c r="L12" s="40" t="s">
        <v>217</v>
      </c>
      <c r="M12" s="40" t="s">
        <v>218</v>
      </c>
      <c r="N12" s="42">
        <v>1</v>
      </c>
      <c r="O12" s="42">
        <v>46.5</v>
      </c>
    </row>
    <row r="13" spans="1:22" x14ac:dyDescent="0.2">
      <c r="A13" s="40">
        <v>30</v>
      </c>
      <c r="B13" s="40" t="s">
        <v>32</v>
      </c>
      <c r="C13" s="40" t="s">
        <v>199</v>
      </c>
      <c r="D13" s="40" t="s">
        <v>206</v>
      </c>
      <c r="F13" s="40" t="s">
        <v>193</v>
      </c>
      <c r="J13" s="40" t="s">
        <v>215</v>
      </c>
      <c r="K13" s="40" t="s">
        <v>227</v>
      </c>
      <c r="L13" s="40" t="s">
        <v>217</v>
      </c>
      <c r="M13" s="40" t="s">
        <v>218</v>
      </c>
      <c r="N13" s="42">
        <v>1</v>
      </c>
      <c r="O13" s="42">
        <v>36.6</v>
      </c>
    </row>
    <row r="14" spans="1:22" x14ac:dyDescent="0.2">
      <c r="A14" s="40">
        <v>30</v>
      </c>
      <c r="B14" s="40" t="s">
        <v>32</v>
      </c>
      <c r="C14" s="40" t="s">
        <v>199</v>
      </c>
      <c r="D14" s="40" t="s">
        <v>221</v>
      </c>
      <c r="F14" s="40" t="s">
        <v>193</v>
      </c>
      <c r="J14" s="40" t="s">
        <v>215</v>
      </c>
      <c r="K14" s="40" t="s">
        <v>228</v>
      </c>
      <c r="L14" s="40" t="s">
        <v>217</v>
      </c>
      <c r="M14" s="40" t="s">
        <v>218</v>
      </c>
      <c r="N14" s="42">
        <v>1</v>
      </c>
      <c r="O14" s="42">
        <v>92</v>
      </c>
    </row>
    <row r="15" spans="1:22" x14ac:dyDescent="0.2">
      <c r="A15" s="40">
        <v>30</v>
      </c>
      <c r="B15" s="40" t="s">
        <v>32</v>
      </c>
      <c r="C15" s="40" t="s">
        <v>203</v>
      </c>
      <c r="D15" s="40" t="s">
        <v>206</v>
      </c>
      <c r="F15" s="40" t="s">
        <v>193</v>
      </c>
      <c r="J15" s="40" t="s">
        <v>215</v>
      </c>
      <c r="K15" s="40" t="s">
        <v>222</v>
      </c>
      <c r="L15" s="40" t="s">
        <v>217</v>
      </c>
      <c r="M15" s="40" t="s">
        <v>218</v>
      </c>
      <c r="N15" s="42">
        <v>1</v>
      </c>
      <c r="O15" s="42">
        <v>66.599999999999994</v>
      </c>
    </row>
    <row r="16" spans="1:22" x14ac:dyDescent="0.2">
      <c r="A16" s="40">
        <v>30</v>
      </c>
      <c r="B16" s="40" t="s">
        <v>32</v>
      </c>
      <c r="C16" s="40" t="s">
        <v>191</v>
      </c>
      <c r="D16" s="40" t="s">
        <v>229</v>
      </c>
      <c r="F16" s="40" t="s">
        <v>193</v>
      </c>
      <c r="J16" s="40" t="s">
        <v>215</v>
      </c>
      <c r="K16" s="40" t="s">
        <v>230</v>
      </c>
      <c r="L16" s="51" t="s">
        <v>231</v>
      </c>
      <c r="M16" s="40" t="s">
        <v>218</v>
      </c>
      <c r="N16" s="42">
        <v>13</v>
      </c>
      <c r="O16" s="42">
        <v>60.9</v>
      </c>
      <c r="P16" s="42">
        <v>17.2</v>
      </c>
    </row>
    <row r="17" spans="1:16" x14ac:dyDescent="0.2">
      <c r="A17" s="40">
        <v>30</v>
      </c>
      <c r="B17" s="40" t="s">
        <v>32</v>
      </c>
      <c r="C17" s="40" t="s">
        <v>191</v>
      </c>
      <c r="D17" s="40" t="s">
        <v>229</v>
      </c>
      <c r="F17" s="40" t="s">
        <v>193</v>
      </c>
      <c r="J17" s="40" t="s">
        <v>215</v>
      </c>
      <c r="K17" s="40" t="s">
        <v>230</v>
      </c>
      <c r="L17" s="51" t="s">
        <v>232</v>
      </c>
      <c r="M17" s="40" t="s">
        <v>218</v>
      </c>
      <c r="N17" s="42">
        <v>13</v>
      </c>
      <c r="O17" s="42">
        <v>44</v>
      </c>
      <c r="P17" s="42">
        <v>12.5</v>
      </c>
    </row>
    <row r="18" spans="1:16" x14ac:dyDescent="0.2">
      <c r="A18" s="43">
        <v>112</v>
      </c>
      <c r="B18" s="40" t="s">
        <v>125</v>
      </c>
      <c r="C18" s="43" t="s">
        <v>210</v>
      </c>
      <c r="D18" s="40" t="s">
        <v>233</v>
      </c>
      <c r="F18" s="43" t="s">
        <v>193</v>
      </c>
      <c r="J18" s="40" t="s">
        <v>215</v>
      </c>
      <c r="K18" s="40" t="s">
        <v>234</v>
      </c>
      <c r="L18" s="40" t="s">
        <v>217</v>
      </c>
      <c r="M18" s="40" t="s">
        <v>218</v>
      </c>
      <c r="N18" s="42">
        <v>10</v>
      </c>
      <c r="O18" s="40">
        <v>85.48</v>
      </c>
      <c r="P18" s="42">
        <v>39.56</v>
      </c>
    </row>
  </sheetData>
  <mergeCells count="19">
    <mergeCell ref="T1:T2"/>
    <mergeCell ref="U1:U2"/>
    <mergeCell ref="V1:V2"/>
    <mergeCell ref="K1:K2"/>
    <mergeCell ref="P1:P2"/>
    <mergeCell ref="G1:I1"/>
    <mergeCell ref="R1:R2"/>
    <mergeCell ref="S1:S2"/>
    <mergeCell ref="A1:A2"/>
    <mergeCell ref="B1:B2"/>
    <mergeCell ref="C1:C2"/>
    <mergeCell ref="D1:E1"/>
    <mergeCell ref="F1:F2"/>
    <mergeCell ref="J1:J2"/>
    <mergeCell ref="L1:L2"/>
    <mergeCell ref="M1:M2"/>
    <mergeCell ref="N1:N2"/>
    <mergeCell ref="O1:O2"/>
    <mergeCell ref="Q1:Q2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6DF8-C244-634F-B3DA-EC6444B64696}">
  <dimension ref="A1:W43"/>
  <sheetViews>
    <sheetView zoomScale="65" workbookViewId="0">
      <selection activeCell="T9" sqref="T9:V10"/>
    </sheetView>
  </sheetViews>
  <sheetFormatPr baseColWidth="10" defaultColWidth="10.83203125" defaultRowHeight="16" x14ac:dyDescent="0.2"/>
  <cols>
    <col min="1" max="1" width="8.6640625" customWidth="1"/>
    <col min="2" max="2" width="25.1640625" customWidth="1"/>
    <col min="5" max="5" width="16.1640625" customWidth="1"/>
    <col min="6" max="6" width="16.33203125" customWidth="1"/>
    <col min="7" max="7" width="9.1640625" customWidth="1"/>
    <col min="9" max="9" width="14.6640625" customWidth="1"/>
    <col min="10" max="10" width="16.33203125" customWidth="1"/>
    <col min="11" max="11" width="13" customWidth="1"/>
    <col min="12" max="12" width="16.1640625" customWidth="1"/>
    <col min="13" max="13" width="12.33203125" customWidth="1"/>
    <col min="14" max="17" width="10.83203125" style="48"/>
    <col min="18" max="18" width="16.1640625" style="48" customWidth="1"/>
    <col min="19" max="19" width="18" style="48" customWidth="1"/>
    <col min="20" max="20" width="18.1640625" style="48" customWidth="1"/>
    <col min="21" max="22" width="10.83203125" style="48"/>
  </cols>
  <sheetData>
    <row r="1" spans="1:23" ht="19" customHeight="1" x14ac:dyDescent="0.2">
      <c r="A1" s="318" t="s">
        <v>166</v>
      </c>
      <c r="B1" s="317" t="s">
        <v>1</v>
      </c>
      <c r="C1" s="319" t="s">
        <v>167</v>
      </c>
      <c r="D1" s="317" t="s">
        <v>168</v>
      </c>
      <c r="E1" s="317"/>
      <c r="F1" s="317" t="s">
        <v>169</v>
      </c>
      <c r="G1" s="317" t="s">
        <v>170</v>
      </c>
      <c r="H1" s="317"/>
      <c r="I1" s="317"/>
      <c r="J1" s="317" t="s">
        <v>171</v>
      </c>
      <c r="K1" s="320" t="s">
        <v>235</v>
      </c>
      <c r="L1" s="317" t="s">
        <v>173</v>
      </c>
      <c r="M1" s="317" t="s">
        <v>174</v>
      </c>
      <c r="N1" s="317" t="s">
        <v>175</v>
      </c>
      <c r="O1" s="317" t="s">
        <v>176</v>
      </c>
      <c r="P1" s="317" t="s">
        <v>177</v>
      </c>
      <c r="Q1" s="317" t="s">
        <v>178</v>
      </c>
      <c r="R1" s="317" t="s">
        <v>181</v>
      </c>
      <c r="S1" s="317" t="s">
        <v>182</v>
      </c>
      <c r="T1" s="329" t="s">
        <v>183</v>
      </c>
    </row>
    <row r="2" spans="1:23" ht="16" customHeight="1" x14ac:dyDescent="0.2">
      <c r="A2" s="318"/>
      <c r="B2" s="317"/>
      <c r="C2" s="319"/>
      <c r="D2" s="49" t="s">
        <v>186</v>
      </c>
      <c r="E2" s="49" t="s">
        <v>187</v>
      </c>
      <c r="F2" s="317"/>
      <c r="G2" s="50" t="s">
        <v>188</v>
      </c>
      <c r="H2" s="50" t="s">
        <v>189</v>
      </c>
      <c r="I2" s="50" t="s">
        <v>190</v>
      </c>
      <c r="J2" s="317"/>
      <c r="K2" s="321"/>
      <c r="L2" s="317"/>
      <c r="M2" s="317"/>
      <c r="N2" s="317"/>
      <c r="O2" s="317"/>
      <c r="P2" s="317"/>
      <c r="Q2" s="317"/>
      <c r="R2" s="317"/>
      <c r="S2" s="317"/>
      <c r="T2" s="329"/>
      <c r="U2" s="48" t="s">
        <v>184</v>
      </c>
      <c r="V2" s="48" t="s">
        <v>185</v>
      </c>
    </row>
    <row r="3" spans="1:23" x14ac:dyDescent="0.2">
      <c r="A3" s="40">
        <v>47</v>
      </c>
      <c r="B3" s="40" t="s">
        <v>59</v>
      </c>
      <c r="C3" s="40" t="s">
        <v>210</v>
      </c>
      <c r="D3" s="40" t="s">
        <v>206</v>
      </c>
      <c r="E3" s="40"/>
      <c r="F3" s="40" t="s">
        <v>193</v>
      </c>
      <c r="G3" s="40"/>
      <c r="H3" s="40"/>
      <c r="I3" s="40" t="s">
        <v>236</v>
      </c>
      <c r="J3" s="40" t="s">
        <v>194</v>
      </c>
      <c r="K3" s="40" t="s">
        <v>237</v>
      </c>
      <c r="L3" s="40" t="s">
        <v>238</v>
      </c>
      <c r="M3" s="40" t="s">
        <v>239</v>
      </c>
      <c r="N3" s="45"/>
      <c r="O3" s="42">
        <v>96.8</v>
      </c>
      <c r="P3" s="42">
        <v>27.1</v>
      </c>
      <c r="Q3" s="42"/>
      <c r="R3" s="42"/>
      <c r="S3" s="42"/>
      <c r="T3" s="42"/>
      <c r="U3" s="42"/>
      <c r="V3" s="42"/>
      <c r="W3" s="40"/>
    </row>
    <row r="4" spans="1:23" x14ac:dyDescent="0.2">
      <c r="A4" s="40">
        <v>47</v>
      </c>
      <c r="B4" s="40" t="s">
        <v>59</v>
      </c>
      <c r="C4" s="40" t="s">
        <v>210</v>
      </c>
      <c r="D4" s="40" t="s">
        <v>206</v>
      </c>
      <c r="E4" s="40"/>
      <c r="F4" s="40" t="s">
        <v>193</v>
      </c>
      <c r="G4" s="40" t="s">
        <v>240</v>
      </c>
      <c r="H4" s="40"/>
      <c r="I4" s="40"/>
      <c r="J4" s="40" t="s">
        <v>194</v>
      </c>
      <c r="K4" s="40" t="s">
        <v>237</v>
      </c>
      <c r="L4" s="40" t="s">
        <v>238</v>
      </c>
      <c r="M4" s="40" t="s">
        <v>239</v>
      </c>
      <c r="N4" s="45"/>
      <c r="O4" s="42">
        <v>43.9</v>
      </c>
      <c r="P4" s="42">
        <v>17.899999999999999</v>
      </c>
      <c r="Q4" s="42"/>
      <c r="R4" s="42"/>
      <c r="S4" s="42"/>
      <c r="T4" s="42"/>
      <c r="U4" s="42"/>
      <c r="V4" s="42"/>
      <c r="W4" s="40"/>
    </row>
    <row r="5" spans="1:23" x14ac:dyDescent="0.2">
      <c r="A5" s="40">
        <v>47</v>
      </c>
      <c r="B5" s="40" t="s">
        <v>59</v>
      </c>
      <c r="C5" s="40" t="s">
        <v>210</v>
      </c>
      <c r="D5" s="40" t="s">
        <v>206</v>
      </c>
      <c r="E5" s="40"/>
      <c r="F5" s="40" t="s">
        <v>193</v>
      </c>
      <c r="G5" s="40"/>
      <c r="H5" s="40"/>
      <c r="I5" s="40" t="s">
        <v>236</v>
      </c>
      <c r="J5" s="40" t="s">
        <v>194</v>
      </c>
      <c r="K5" s="40" t="s">
        <v>241</v>
      </c>
      <c r="L5" s="40" t="s">
        <v>238</v>
      </c>
      <c r="M5" s="40" t="s">
        <v>239</v>
      </c>
      <c r="N5" s="45"/>
      <c r="O5" s="42">
        <v>12.45</v>
      </c>
      <c r="P5" s="42">
        <v>3.2</v>
      </c>
      <c r="Q5" s="42"/>
      <c r="R5" s="42"/>
      <c r="S5" s="42"/>
      <c r="T5" s="42"/>
      <c r="U5" s="42"/>
      <c r="V5" s="42"/>
      <c r="W5" s="40"/>
    </row>
    <row r="6" spans="1:23" x14ac:dyDescent="0.2">
      <c r="A6" s="40">
        <v>47</v>
      </c>
      <c r="B6" s="40" t="s">
        <v>59</v>
      </c>
      <c r="C6" s="40" t="s">
        <v>210</v>
      </c>
      <c r="D6" s="40" t="s">
        <v>206</v>
      </c>
      <c r="E6" s="40"/>
      <c r="F6" s="40" t="s">
        <v>193</v>
      </c>
      <c r="G6" s="40" t="s">
        <v>240</v>
      </c>
      <c r="H6" s="40"/>
      <c r="I6" s="40"/>
      <c r="J6" s="40" t="s">
        <v>194</v>
      </c>
      <c r="K6" s="40" t="s">
        <v>241</v>
      </c>
      <c r="L6" s="40" t="s">
        <v>238</v>
      </c>
      <c r="M6" s="40" t="s">
        <v>239</v>
      </c>
      <c r="N6" s="45"/>
      <c r="O6" s="42">
        <v>8.9</v>
      </c>
      <c r="P6" s="42">
        <v>1.3</v>
      </c>
      <c r="Q6" s="42"/>
      <c r="R6" s="42"/>
      <c r="S6" s="42"/>
      <c r="T6" s="42"/>
      <c r="U6" s="42"/>
      <c r="V6" s="42"/>
      <c r="W6" s="40"/>
    </row>
    <row r="7" spans="1:23" x14ac:dyDescent="0.2">
      <c r="A7" s="40">
        <v>60</v>
      </c>
      <c r="B7" s="40" t="s">
        <v>75</v>
      </c>
      <c r="C7" s="40" t="s">
        <v>191</v>
      </c>
      <c r="D7" s="40"/>
      <c r="E7" s="40" t="s">
        <v>242</v>
      </c>
      <c r="F7" s="40" t="s">
        <v>193</v>
      </c>
      <c r="G7" s="40"/>
      <c r="H7" s="40"/>
      <c r="I7" s="40"/>
      <c r="J7" s="40" t="s">
        <v>194</v>
      </c>
      <c r="K7" s="40" t="s">
        <v>243</v>
      </c>
      <c r="L7" s="40" t="s">
        <v>238</v>
      </c>
      <c r="M7" s="40" t="s">
        <v>244</v>
      </c>
      <c r="N7" s="42">
        <v>21</v>
      </c>
      <c r="O7" s="67">
        <v>1.57</v>
      </c>
      <c r="P7" s="42">
        <v>0.46</v>
      </c>
      <c r="Q7" s="42"/>
      <c r="R7" s="42"/>
      <c r="S7" s="42"/>
      <c r="T7" s="42"/>
      <c r="U7" s="42"/>
      <c r="V7" s="42"/>
      <c r="W7" s="40"/>
    </row>
    <row r="8" spans="1:23" x14ac:dyDescent="0.2">
      <c r="A8" s="40">
        <v>60</v>
      </c>
      <c r="B8" s="40" t="s">
        <v>75</v>
      </c>
      <c r="C8" s="40" t="s">
        <v>191</v>
      </c>
      <c r="D8" s="40" t="s">
        <v>245</v>
      </c>
      <c r="E8" s="40"/>
      <c r="F8" s="40" t="s">
        <v>193</v>
      </c>
      <c r="G8" s="40"/>
      <c r="H8" s="40"/>
      <c r="I8" s="40"/>
      <c r="J8" s="40" t="s">
        <v>194</v>
      </c>
      <c r="K8" s="40" t="s">
        <v>246</v>
      </c>
      <c r="L8" s="40" t="s">
        <v>238</v>
      </c>
      <c r="M8" s="40" t="s">
        <v>244</v>
      </c>
      <c r="N8" s="42">
        <v>18</v>
      </c>
      <c r="O8" s="67">
        <v>1.64</v>
      </c>
      <c r="P8" s="42">
        <v>0.61</v>
      </c>
      <c r="Q8" s="42"/>
      <c r="R8" s="42"/>
      <c r="S8" s="42"/>
      <c r="T8" s="42"/>
      <c r="U8" s="42"/>
      <c r="V8" s="42"/>
      <c r="W8" s="40"/>
    </row>
    <row r="9" spans="1:23" x14ac:dyDescent="0.2">
      <c r="A9" s="40">
        <v>72</v>
      </c>
      <c r="B9" s="40" t="s">
        <v>95</v>
      </c>
      <c r="C9" s="40" t="s">
        <v>210</v>
      </c>
      <c r="D9" s="40"/>
      <c r="E9" s="40"/>
      <c r="F9" s="40" t="s">
        <v>193</v>
      </c>
      <c r="G9" s="40" t="s">
        <v>240</v>
      </c>
      <c r="H9" s="40"/>
      <c r="I9" s="40"/>
      <c r="J9" s="40" t="s">
        <v>194</v>
      </c>
      <c r="K9" s="40" t="s">
        <v>247</v>
      </c>
      <c r="L9" s="40" t="s">
        <v>238</v>
      </c>
      <c r="M9" s="40" t="s">
        <v>244</v>
      </c>
      <c r="N9" s="42">
        <v>6</v>
      </c>
      <c r="O9" s="42"/>
      <c r="P9" s="42"/>
      <c r="Q9" s="42"/>
      <c r="R9" s="42"/>
      <c r="S9" s="42"/>
      <c r="T9" s="42">
        <v>88.67</v>
      </c>
      <c r="U9" s="42">
        <v>59.79</v>
      </c>
      <c r="V9" s="42">
        <v>116.09</v>
      </c>
      <c r="W9" s="40"/>
    </row>
    <row r="10" spans="1:23" x14ac:dyDescent="0.2">
      <c r="A10" s="40">
        <v>72</v>
      </c>
      <c r="B10" s="40" t="s">
        <v>95</v>
      </c>
      <c r="C10" s="40" t="s">
        <v>210</v>
      </c>
      <c r="D10" s="40"/>
      <c r="E10" s="40"/>
      <c r="F10" s="40" t="s">
        <v>193</v>
      </c>
      <c r="G10" s="40"/>
      <c r="H10" s="40"/>
      <c r="I10" s="40" t="s">
        <v>248</v>
      </c>
      <c r="J10" s="40" t="s">
        <v>194</v>
      </c>
      <c r="K10" s="40" t="s">
        <v>247</v>
      </c>
      <c r="L10" s="40" t="s">
        <v>238</v>
      </c>
      <c r="M10" s="40" t="s">
        <v>244</v>
      </c>
      <c r="N10" s="42">
        <v>6</v>
      </c>
      <c r="O10" s="42"/>
      <c r="P10" s="42"/>
      <c r="Q10" s="42"/>
      <c r="R10" s="42"/>
      <c r="S10" s="42"/>
      <c r="T10" s="42">
        <v>433.22</v>
      </c>
      <c r="U10" s="42">
        <v>260.33</v>
      </c>
      <c r="V10" s="42">
        <v>782.98</v>
      </c>
      <c r="W10" s="40"/>
    </row>
    <row r="11" spans="1:23" x14ac:dyDescent="0.2">
      <c r="A11" s="40">
        <v>84</v>
      </c>
      <c r="B11" s="40" t="s">
        <v>105</v>
      </c>
      <c r="C11" s="40" t="s">
        <v>210</v>
      </c>
      <c r="D11" s="40"/>
      <c r="E11" s="40"/>
      <c r="F11" s="40" t="s">
        <v>193</v>
      </c>
      <c r="G11" s="40" t="s">
        <v>240</v>
      </c>
      <c r="H11" s="40"/>
      <c r="I11" s="40"/>
      <c r="J11" s="40" t="s">
        <v>194</v>
      </c>
      <c r="K11" s="40" t="s">
        <v>249</v>
      </c>
      <c r="L11" s="40" t="s">
        <v>238</v>
      </c>
      <c r="M11" s="40" t="s">
        <v>244</v>
      </c>
      <c r="N11" s="42">
        <v>13</v>
      </c>
      <c r="O11" s="42">
        <v>20.6</v>
      </c>
      <c r="P11" s="42"/>
      <c r="Q11" s="42">
        <v>11.009999999999998</v>
      </c>
      <c r="R11" s="42"/>
      <c r="S11" s="42"/>
      <c r="T11" s="42"/>
      <c r="U11" s="42"/>
      <c r="V11" s="42"/>
      <c r="W11" s="40"/>
    </row>
    <row r="12" spans="1:23" x14ac:dyDescent="0.2">
      <c r="A12" s="40">
        <v>84</v>
      </c>
      <c r="B12" s="40" t="s">
        <v>105</v>
      </c>
      <c r="C12" s="40" t="s">
        <v>210</v>
      </c>
      <c r="D12" s="40"/>
      <c r="E12" s="40"/>
      <c r="F12" s="40" t="s">
        <v>193</v>
      </c>
      <c r="G12" s="40"/>
      <c r="H12" s="40"/>
      <c r="I12" s="40" t="s">
        <v>250</v>
      </c>
      <c r="J12" s="40" t="s">
        <v>194</v>
      </c>
      <c r="K12" s="40" t="s">
        <v>251</v>
      </c>
      <c r="L12" s="40" t="s">
        <v>238</v>
      </c>
      <c r="M12" s="40" t="s">
        <v>244</v>
      </c>
      <c r="N12" s="42">
        <v>15</v>
      </c>
      <c r="O12" s="42">
        <v>124.66</v>
      </c>
      <c r="P12" s="42"/>
      <c r="Q12" s="42">
        <v>9.5900000000000034</v>
      </c>
      <c r="R12" s="42"/>
      <c r="S12" s="42"/>
      <c r="T12" s="42"/>
      <c r="U12" s="42"/>
      <c r="V12" s="42"/>
      <c r="W12" s="40"/>
    </row>
    <row r="13" spans="1:23" x14ac:dyDescent="0.2">
      <c r="A13" s="40">
        <v>94</v>
      </c>
      <c r="B13" s="40" t="s">
        <v>115</v>
      </c>
      <c r="C13" s="40" t="s">
        <v>203</v>
      </c>
      <c r="D13" s="40"/>
      <c r="E13" s="40"/>
      <c r="F13" s="40" t="s">
        <v>193</v>
      </c>
      <c r="G13" s="40" t="s">
        <v>240</v>
      </c>
      <c r="H13" s="40"/>
      <c r="I13" s="40"/>
      <c r="J13" s="40" t="s">
        <v>194</v>
      </c>
      <c r="K13" s="40" t="s">
        <v>252</v>
      </c>
      <c r="L13" s="40" t="s">
        <v>238</v>
      </c>
      <c r="M13" s="40" t="s">
        <v>244</v>
      </c>
      <c r="N13" s="42">
        <v>4</v>
      </c>
      <c r="O13" s="42">
        <v>47.89</v>
      </c>
      <c r="P13" s="42">
        <v>10.96</v>
      </c>
      <c r="Q13" s="42"/>
      <c r="R13" s="42"/>
      <c r="S13" s="42"/>
      <c r="T13" s="42"/>
      <c r="U13" s="42"/>
      <c r="V13" s="42"/>
      <c r="W13" s="40"/>
    </row>
    <row r="14" spans="1:23" x14ac:dyDescent="0.2">
      <c r="A14" s="40">
        <v>94</v>
      </c>
      <c r="B14" s="40" t="s">
        <v>115</v>
      </c>
      <c r="C14" s="40" t="s">
        <v>203</v>
      </c>
      <c r="D14" s="40"/>
      <c r="E14" s="40"/>
      <c r="F14" s="40" t="s">
        <v>193</v>
      </c>
      <c r="G14" s="40"/>
      <c r="H14" s="40" t="s">
        <v>253</v>
      </c>
      <c r="I14" s="40"/>
      <c r="J14" s="40" t="s">
        <v>194</v>
      </c>
      <c r="K14" s="40" t="s">
        <v>254</v>
      </c>
      <c r="L14" s="40" t="s">
        <v>238</v>
      </c>
      <c r="M14" s="40" t="s">
        <v>244</v>
      </c>
      <c r="N14" s="42">
        <v>4</v>
      </c>
      <c r="O14" s="42">
        <v>42.58</v>
      </c>
      <c r="P14" s="42">
        <v>6.3599999999999994</v>
      </c>
      <c r="Q14" s="42"/>
      <c r="R14" s="42"/>
      <c r="S14" s="42"/>
      <c r="T14" s="42"/>
      <c r="U14" s="42"/>
      <c r="V14" s="42"/>
      <c r="W14" s="40"/>
    </row>
    <row r="15" spans="1:23" x14ac:dyDescent="0.2">
      <c r="A15" s="40">
        <v>94</v>
      </c>
      <c r="B15" s="40" t="s">
        <v>115</v>
      </c>
      <c r="C15" s="40" t="s">
        <v>203</v>
      </c>
      <c r="D15" s="40"/>
      <c r="E15" s="40"/>
      <c r="F15" s="40" t="s">
        <v>193</v>
      </c>
      <c r="G15" s="40" t="s">
        <v>240</v>
      </c>
      <c r="H15" s="40"/>
      <c r="I15" s="40"/>
      <c r="J15" s="40" t="s">
        <v>194</v>
      </c>
      <c r="K15" s="40" t="s">
        <v>247</v>
      </c>
      <c r="L15" s="40" t="s">
        <v>238</v>
      </c>
      <c r="M15" s="40" t="s">
        <v>244</v>
      </c>
      <c r="N15" s="42">
        <v>4</v>
      </c>
      <c r="O15" s="42">
        <v>26.95</v>
      </c>
      <c r="P15" s="42">
        <v>5.2099999999999973</v>
      </c>
      <c r="Q15" s="42"/>
      <c r="R15" s="42"/>
      <c r="S15" s="42"/>
      <c r="T15" s="42"/>
      <c r="U15" s="42"/>
      <c r="V15" s="42"/>
      <c r="W15" s="40"/>
    </row>
    <row r="16" spans="1:23" x14ac:dyDescent="0.2">
      <c r="A16" s="40">
        <v>94</v>
      </c>
      <c r="B16" s="40" t="s">
        <v>115</v>
      </c>
      <c r="C16" s="40" t="s">
        <v>203</v>
      </c>
      <c r="D16" s="40"/>
      <c r="E16" s="40"/>
      <c r="F16" s="40" t="s">
        <v>193</v>
      </c>
      <c r="G16" s="40"/>
      <c r="H16" s="40" t="s">
        <v>253</v>
      </c>
      <c r="I16" s="40"/>
      <c r="J16" s="40" t="s">
        <v>194</v>
      </c>
      <c r="K16" s="40" t="s">
        <v>247</v>
      </c>
      <c r="L16" s="40" t="s">
        <v>238</v>
      </c>
      <c r="M16" s="40" t="s">
        <v>244</v>
      </c>
      <c r="N16" s="42">
        <v>4</v>
      </c>
      <c r="O16" s="42">
        <v>33.74</v>
      </c>
      <c r="P16" s="42">
        <v>4.2899999999999991</v>
      </c>
      <c r="Q16" s="42"/>
      <c r="R16" s="42"/>
      <c r="S16" s="42"/>
      <c r="T16" s="42"/>
      <c r="U16" s="42"/>
      <c r="V16" s="42"/>
      <c r="W16" s="40"/>
    </row>
    <row r="17" spans="1:23" x14ac:dyDescent="0.2">
      <c r="A17" s="40">
        <v>117</v>
      </c>
      <c r="B17" s="40" t="s">
        <v>135</v>
      </c>
      <c r="C17" s="40" t="s">
        <v>191</v>
      </c>
      <c r="D17" s="40" t="s">
        <v>206</v>
      </c>
      <c r="E17" s="40"/>
      <c r="F17" s="40" t="s">
        <v>193</v>
      </c>
      <c r="G17" s="40"/>
      <c r="H17" s="40"/>
      <c r="I17" s="40"/>
      <c r="J17" s="40" t="s">
        <v>255</v>
      </c>
      <c r="K17" s="40" t="s">
        <v>256</v>
      </c>
      <c r="L17" s="40" t="s">
        <v>238</v>
      </c>
      <c r="M17" s="40" t="s">
        <v>244</v>
      </c>
      <c r="N17" s="42">
        <v>18</v>
      </c>
      <c r="O17" s="42">
        <v>6.5</v>
      </c>
      <c r="P17" s="42">
        <v>4.5</v>
      </c>
      <c r="Q17" s="42"/>
      <c r="R17" s="42"/>
      <c r="S17" s="42"/>
      <c r="T17" s="42"/>
      <c r="U17" s="42"/>
      <c r="V17" s="42"/>
      <c r="W17" s="40"/>
    </row>
    <row r="18" spans="1:23" x14ac:dyDescent="0.2">
      <c r="A18" s="51">
        <v>118</v>
      </c>
      <c r="B18" s="40" t="s">
        <v>140</v>
      </c>
      <c r="C18" s="40" t="s">
        <v>191</v>
      </c>
      <c r="D18" s="40" t="s">
        <v>206</v>
      </c>
      <c r="E18" s="40"/>
      <c r="F18" s="40" t="s">
        <v>193</v>
      </c>
      <c r="G18" s="40"/>
      <c r="H18" s="40"/>
      <c r="I18" s="40"/>
      <c r="J18" s="40" t="s">
        <v>255</v>
      </c>
      <c r="K18" s="40" t="s">
        <v>257</v>
      </c>
      <c r="L18" s="40" t="s">
        <v>258</v>
      </c>
      <c r="M18" s="40" t="s">
        <v>244</v>
      </c>
      <c r="N18" s="42">
        <v>12</v>
      </c>
      <c r="O18" s="67">
        <v>5.22</v>
      </c>
      <c r="P18" s="67">
        <v>3.4</v>
      </c>
      <c r="Q18" s="42"/>
      <c r="R18" s="42"/>
      <c r="S18" s="42"/>
      <c r="T18" s="42"/>
      <c r="U18" s="42"/>
      <c r="V18" s="42"/>
      <c r="W18" s="40"/>
    </row>
    <row r="19" spans="1:23" x14ac:dyDescent="0.2">
      <c r="A19" s="51">
        <v>118</v>
      </c>
      <c r="B19" s="40" t="s">
        <v>140</v>
      </c>
      <c r="C19" s="40" t="s">
        <v>191</v>
      </c>
      <c r="D19" s="40" t="s">
        <v>206</v>
      </c>
      <c r="E19" s="40"/>
      <c r="F19" s="40" t="s">
        <v>193</v>
      </c>
      <c r="G19" s="40"/>
      <c r="H19" s="40"/>
      <c r="I19" s="40"/>
      <c r="J19" s="40" t="s">
        <v>255</v>
      </c>
      <c r="K19" s="40" t="s">
        <v>259</v>
      </c>
      <c r="L19" s="40" t="s">
        <v>260</v>
      </c>
      <c r="M19" s="40" t="s">
        <v>244</v>
      </c>
      <c r="N19" s="42">
        <v>6</v>
      </c>
      <c r="O19" s="67">
        <v>9.02</v>
      </c>
      <c r="P19" s="67">
        <v>9.02</v>
      </c>
      <c r="Q19" s="42"/>
      <c r="R19" s="42"/>
      <c r="S19" s="42"/>
      <c r="T19" s="42"/>
      <c r="U19" s="42"/>
      <c r="V19" s="42"/>
      <c r="W19" s="40"/>
    </row>
    <row r="20" spans="1:23" x14ac:dyDescent="0.2">
      <c r="A20" s="40">
        <v>124</v>
      </c>
      <c r="B20" s="40" t="s">
        <v>144</v>
      </c>
      <c r="C20" s="40" t="s">
        <v>203</v>
      </c>
      <c r="D20" s="40"/>
      <c r="E20" s="40"/>
      <c r="F20" s="40" t="s">
        <v>193</v>
      </c>
      <c r="G20" s="40" t="s">
        <v>240</v>
      </c>
      <c r="H20" s="40"/>
      <c r="I20" s="40"/>
      <c r="J20" s="40" t="s">
        <v>194</v>
      </c>
      <c r="K20" s="40" t="s">
        <v>249</v>
      </c>
      <c r="L20" s="40" t="s">
        <v>238</v>
      </c>
      <c r="M20" s="40" t="s">
        <v>244</v>
      </c>
      <c r="N20" s="42">
        <v>9</v>
      </c>
      <c r="O20" s="42">
        <v>17.7</v>
      </c>
      <c r="P20" s="42">
        <v>10.050000000000001</v>
      </c>
      <c r="Q20" s="42"/>
      <c r="R20" s="42"/>
      <c r="S20" s="42"/>
      <c r="T20" s="42"/>
      <c r="U20" s="42"/>
      <c r="V20" s="42"/>
      <c r="W20" s="40"/>
    </row>
    <row r="21" spans="1:23" x14ac:dyDescent="0.2">
      <c r="A21" s="40">
        <v>124</v>
      </c>
      <c r="B21" s="40" t="s">
        <v>144</v>
      </c>
      <c r="C21" s="40" t="s">
        <v>203</v>
      </c>
      <c r="D21" s="40"/>
      <c r="E21" s="40"/>
      <c r="F21" s="40" t="s">
        <v>193</v>
      </c>
      <c r="G21" s="40"/>
      <c r="H21" s="40"/>
      <c r="I21" s="40" t="s">
        <v>261</v>
      </c>
      <c r="J21" s="40" t="s">
        <v>194</v>
      </c>
      <c r="K21" s="40" t="s">
        <v>249</v>
      </c>
      <c r="L21" s="40" t="s">
        <v>238</v>
      </c>
      <c r="M21" s="40" t="s">
        <v>244</v>
      </c>
      <c r="N21" s="42">
        <v>7</v>
      </c>
      <c r="O21" s="42">
        <v>10.54</v>
      </c>
      <c r="P21" s="42">
        <v>2.5100000000000016</v>
      </c>
      <c r="Q21" s="42"/>
      <c r="R21" s="42"/>
      <c r="S21" s="42"/>
      <c r="T21" s="42"/>
      <c r="U21" s="42"/>
      <c r="V21" s="42"/>
      <c r="W21" s="40"/>
    </row>
    <row r="22" spans="1:23" x14ac:dyDescent="0.2">
      <c r="A22" s="40">
        <v>124</v>
      </c>
      <c r="B22" s="40" t="s">
        <v>144</v>
      </c>
      <c r="C22" s="40" t="s">
        <v>203</v>
      </c>
      <c r="D22" s="40"/>
      <c r="E22" s="40"/>
      <c r="F22" s="40" t="s">
        <v>193</v>
      </c>
      <c r="G22" s="40"/>
      <c r="H22" s="40" t="s">
        <v>262</v>
      </c>
      <c r="I22" s="40"/>
      <c r="J22" s="40" t="s">
        <v>194</v>
      </c>
      <c r="K22" s="40" t="s">
        <v>249</v>
      </c>
      <c r="L22" s="40" t="s">
        <v>238</v>
      </c>
      <c r="M22" s="40" t="s">
        <v>244</v>
      </c>
      <c r="N22" s="42">
        <v>9</v>
      </c>
      <c r="O22" s="42">
        <v>197.94</v>
      </c>
      <c r="P22" s="42">
        <v>77.819999999999993</v>
      </c>
      <c r="Q22" s="42"/>
      <c r="R22" s="42"/>
      <c r="S22" s="42"/>
      <c r="T22" s="42"/>
      <c r="U22" s="42"/>
      <c r="V22" s="42"/>
      <c r="W22" s="40"/>
    </row>
    <row r="23" spans="1:23" x14ac:dyDescent="0.2">
      <c r="A23" s="40">
        <v>124</v>
      </c>
      <c r="B23" s="40" t="s">
        <v>144</v>
      </c>
      <c r="C23" s="40" t="s">
        <v>199</v>
      </c>
      <c r="D23" s="40"/>
      <c r="E23" s="40"/>
      <c r="F23" s="40" t="s">
        <v>193</v>
      </c>
      <c r="G23" s="40" t="s">
        <v>240</v>
      </c>
      <c r="H23" s="40"/>
      <c r="I23" s="40"/>
      <c r="J23" s="40" t="s">
        <v>194</v>
      </c>
      <c r="K23" s="40" t="s">
        <v>249</v>
      </c>
      <c r="L23" s="40" t="s">
        <v>238</v>
      </c>
      <c r="M23" s="40" t="s">
        <v>244</v>
      </c>
      <c r="N23" s="42">
        <v>9</v>
      </c>
      <c r="O23" s="42">
        <v>12.52</v>
      </c>
      <c r="P23" s="42">
        <v>3.1400000000000006</v>
      </c>
      <c r="Q23" s="42"/>
      <c r="R23" s="42"/>
      <c r="S23" s="42"/>
      <c r="T23" s="42"/>
      <c r="U23" s="42"/>
      <c r="V23" s="42"/>
      <c r="W23" s="40"/>
    </row>
    <row r="24" spans="1:23" x14ac:dyDescent="0.2">
      <c r="A24" s="40">
        <v>124</v>
      </c>
      <c r="B24" s="40" t="s">
        <v>144</v>
      </c>
      <c r="C24" s="40" t="s">
        <v>199</v>
      </c>
      <c r="D24" s="40"/>
      <c r="E24" s="40"/>
      <c r="F24" s="40" t="s">
        <v>193</v>
      </c>
      <c r="G24" s="40"/>
      <c r="H24" s="40"/>
      <c r="I24" s="40" t="s">
        <v>261</v>
      </c>
      <c r="J24" s="40" t="s">
        <v>194</v>
      </c>
      <c r="K24" s="40" t="s">
        <v>249</v>
      </c>
      <c r="L24" s="40" t="s">
        <v>238</v>
      </c>
      <c r="M24" s="40" t="s">
        <v>244</v>
      </c>
      <c r="N24" s="42">
        <v>9</v>
      </c>
      <c r="O24" s="42">
        <v>11.01</v>
      </c>
      <c r="P24" s="42">
        <v>5.65</v>
      </c>
      <c r="Q24" s="42"/>
      <c r="R24" s="42"/>
      <c r="S24" s="42"/>
      <c r="T24" s="42"/>
      <c r="U24" s="42"/>
      <c r="V24" s="42"/>
      <c r="W24" s="40"/>
    </row>
    <row r="25" spans="1:23" x14ac:dyDescent="0.2">
      <c r="A25" s="40">
        <v>124</v>
      </c>
      <c r="B25" s="40" t="s">
        <v>144</v>
      </c>
      <c r="C25" s="40" t="s">
        <v>199</v>
      </c>
      <c r="D25" s="40"/>
      <c r="E25" s="40"/>
      <c r="F25" s="40" t="s">
        <v>193</v>
      </c>
      <c r="G25" s="40"/>
      <c r="H25" s="40" t="s">
        <v>262</v>
      </c>
      <c r="I25" s="40"/>
      <c r="J25" s="40" t="s">
        <v>194</v>
      </c>
      <c r="K25" s="40" t="s">
        <v>249</v>
      </c>
      <c r="L25" s="40" t="s">
        <v>238</v>
      </c>
      <c r="M25" s="40" t="s">
        <v>244</v>
      </c>
      <c r="N25" s="42">
        <v>9</v>
      </c>
      <c r="O25" s="42">
        <v>168.28</v>
      </c>
      <c r="P25" s="42">
        <v>66.53</v>
      </c>
      <c r="Q25" s="42"/>
      <c r="R25" s="42"/>
      <c r="S25" s="42"/>
      <c r="T25" s="42"/>
      <c r="U25" s="42"/>
      <c r="V25" s="42"/>
      <c r="W25" s="40"/>
    </row>
    <row r="26" spans="1:23" x14ac:dyDescent="0.2">
      <c r="A26" s="51">
        <v>126</v>
      </c>
      <c r="B26" s="40" t="s">
        <v>149</v>
      </c>
      <c r="C26" s="40" t="s">
        <v>203</v>
      </c>
      <c r="D26" s="40"/>
      <c r="E26" s="40"/>
      <c r="F26" s="40" t="s">
        <v>193</v>
      </c>
      <c r="G26" s="40" t="s">
        <v>240</v>
      </c>
      <c r="H26" s="40"/>
      <c r="I26" s="40"/>
      <c r="J26" s="40" t="s">
        <v>194</v>
      </c>
      <c r="K26" s="40" t="s">
        <v>263</v>
      </c>
      <c r="L26" s="40" t="s">
        <v>238</v>
      </c>
      <c r="M26" s="40" t="s">
        <v>244</v>
      </c>
      <c r="N26" s="60" t="s">
        <v>264</v>
      </c>
      <c r="O26" s="42">
        <v>13.02</v>
      </c>
      <c r="P26" s="42">
        <v>11.059999999999999</v>
      </c>
      <c r="Q26" s="42"/>
      <c r="R26" s="42"/>
      <c r="S26" s="42"/>
      <c r="T26" s="42"/>
      <c r="U26" s="42"/>
      <c r="V26" s="42"/>
      <c r="W26" s="40"/>
    </row>
    <row r="27" spans="1:23" x14ac:dyDescent="0.2">
      <c r="A27" s="51">
        <v>126</v>
      </c>
      <c r="B27" s="40" t="s">
        <v>149</v>
      </c>
      <c r="C27" s="40" t="s">
        <v>203</v>
      </c>
      <c r="D27" s="40"/>
      <c r="E27" s="40"/>
      <c r="F27" s="40" t="s">
        <v>193</v>
      </c>
      <c r="G27" s="40"/>
      <c r="H27" s="40" t="s">
        <v>262</v>
      </c>
      <c r="I27" s="40"/>
      <c r="J27" s="40" t="s">
        <v>194</v>
      </c>
      <c r="K27" s="40" t="s">
        <v>263</v>
      </c>
      <c r="L27" s="40" t="s">
        <v>238</v>
      </c>
      <c r="M27" s="40" t="s">
        <v>244</v>
      </c>
      <c r="N27" s="60" t="s">
        <v>264</v>
      </c>
      <c r="O27" s="42">
        <v>875.88</v>
      </c>
      <c r="P27" s="42">
        <v>181.41999999999996</v>
      </c>
      <c r="Q27" s="42"/>
      <c r="R27" s="42"/>
      <c r="S27" s="42"/>
      <c r="T27" s="42"/>
      <c r="U27" s="42"/>
      <c r="V27" s="42"/>
      <c r="W27" s="40"/>
    </row>
    <row r="28" spans="1:23" x14ac:dyDescent="0.2">
      <c r="A28" s="51">
        <v>126</v>
      </c>
      <c r="B28" s="40" t="s">
        <v>149</v>
      </c>
      <c r="C28" s="40" t="s">
        <v>199</v>
      </c>
      <c r="D28" s="40"/>
      <c r="E28" s="40"/>
      <c r="F28" s="40" t="s">
        <v>193</v>
      </c>
      <c r="G28" s="40" t="s">
        <v>240</v>
      </c>
      <c r="H28" s="40"/>
      <c r="I28" s="40"/>
      <c r="J28" s="40" t="s">
        <v>194</v>
      </c>
      <c r="K28" s="40" t="s">
        <v>263</v>
      </c>
      <c r="L28" s="40" t="s">
        <v>238</v>
      </c>
      <c r="M28" s="40" t="s">
        <v>244</v>
      </c>
      <c r="N28" s="60" t="s">
        <v>264</v>
      </c>
      <c r="O28" s="42">
        <v>30.22</v>
      </c>
      <c r="P28" s="42">
        <v>11.060000000000002</v>
      </c>
      <c r="Q28" s="42"/>
      <c r="R28" s="42"/>
      <c r="S28" s="42"/>
      <c r="T28" s="42"/>
      <c r="U28" s="42"/>
      <c r="V28" s="42"/>
      <c r="W28" s="40"/>
    </row>
    <row r="29" spans="1:23" x14ac:dyDescent="0.2">
      <c r="A29" s="51">
        <v>126</v>
      </c>
      <c r="B29" s="40" t="s">
        <v>149</v>
      </c>
      <c r="C29" s="40" t="s">
        <v>199</v>
      </c>
      <c r="D29" s="40"/>
      <c r="E29" s="40"/>
      <c r="F29" s="40" t="s">
        <v>193</v>
      </c>
      <c r="G29" s="40"/>
      <c r="H29" s="40" t="s">
        <v>262</v>
      </c>
      <c r="I29" s="40"/>
      <c r="J29" s="40" t="s">
        <v>194</v>
      </c>
      <c r="K29" s="40" t="s">
        <v>263</v>
      </c>
      <c r="L29" s="40" t="s">
        <v>238</v>
      </c>
      <c r="M29" s="40" t="s">
        <v>244</v>
      </c>
      <c r="N29" s="60" t="s">
        <v>264</v>
      </c>
      <c r="O29" s="42">
        <v>634.32000000000005</v>
      </c>
      <c r="P29" s="42">
        <v>117.2399999999999</v>
      </c>
      <c r="Q29" s="42"/>
      <c r="R29" s="42"/>
      <c r="S29" s="42"/>
      <c r="T29" s="42"/>
      <c r="U29" s="42"/>
      <c r="V29" s="42"/>
      <c r="W29" s="40"/>
    </row>
    <row r="30" spans="1:23" x14ac:dyDescent="0.2">
      <c r="A30" s="40" t="s">
        <v>160</v>
      </c>
      <c r="B30" s="40" t="s">
        <v>161</v>
      </c>
      <c r="C30" s="40" t="s">
        <v>203</v>
      </c>
      <c r="D30" s="40"/>
      <c r="E30" s="40"/>
      <c r="F30" s="40" t="s">
        <v>193</v>
      </c>
      <c r="G30" s="40" t="s">
        <v>240</v>
      </c>
      <c r="H30" s="40"/>
      <c r="I30" s="40"/>
      <c r="J30" s="40" t="s">
        <v>194</v>
      </c>
      <c r="K30" s="40" t="s">
        <v>265</v>
      </c>
      <c r="L30" s="40" t="s">
        <v>238</v>
      </c>
      <c r="M30" s="40" t="s">
        <v>244</v>
      </c>
      <c r="N30" s="42">
        <v>6</v>
      </c>
      <c r="O30" s="42">
        <v>36.86</v>
      </c>
      <c r="P30" s="42"/>
      <c r="Q30" s="42">
        <v>2.5799999999999983</v>
      </c>
      <c r="R30" s="42"/>
      <c r="S30" s="42"/>
      <c r="T30" s="42"/>
      <c r="U30" s="42"/>
      <c r="V30" s="42"/>
      <c r="W30" s="40"/>
    </row>
    <row r="31" spans="1:23" x14ac:dyDescent="0.2">
      <c r="A31" s="40" t="s">
        <v>160</v>
      </c>
      <c r="B31" s="40" t="s">
        <v>161</v>
      </c>
      <c r="C31" s="40" t="s">
        <v>203</v>
      </c>
      <c r="D31" s="40"/>
      <c r="E31" s="40"/>
      <c r="F31" s="40" t="s">
        <v>193</v>
      </c>
      <c r="G31" s="40"/>
      <c r="H31" s="40"/>
      <c r="I31" s="40" t="s">
        <v>236</v>
      </c>
      <c r="J31" s="40" t="s">
        <v>194</v>
      </c>
      <c r="K31" s="40" t="s">
        <v>265</v>
      </c>
      <c r="L31" s="40" t="s">
        <v>238</v>
      </c>
      <c r="M31" s="40" t="s">
        <v>244</v>
      </c>
      <c r="N31" s="42">
        <v>6</v>
      </c>
      <c r="O31" s="42">
        <v>154.69999999999999</v>
      </c>
      <c r="P31" s="42"/>
      <c r="Q31" s="42">
        <v>14.450000000000017</v>
      </c>
      <c r="R31" s="42"/>
      <c r="S31" s="42"/>
      <c r="T31" s="42"/>
      <c r="U31" s="42"/>
      <c r="V31" s="42"/>
      <c r="W31" s="40"/>
    </row>
    <row r="32" spans="1:23" x14ac:dyDescent="0.2">
      <c r="A32" s="40" t="s">
        <v>160</v>
      </c>
      <c r="B32" s="40" t="s">
        <v>161</v>
      </c>
      <c r="C32" s="40" t="s">
        <v>199</v>
      </c>
      <c r="D32" s="40"/>
      <c r="E32" s="40"/>
      <c r="F32" s="40" t="s">
        <v>193</v>
      </c>
      <c r="G32" s="40" t="s">
        <v>240</v>
      </c>
      <c r="H32" s="40"/>
      <c r="I32" s="40"/>
      <c r="J32" s="40" t="s">
        <v>194</v>
      </c>
      <c r="K32" s="40" t="s">
        <v>265</v>
      </c>
      <c r="L32" s="40" t="s">
        <v>238</v>
      </c>
      <c r="M32" s="40" t="s">
        <v>244</v>
      </c>
      <c r="N32" s="42">
        <v>6</v>
      </c>
      <c r="O32" s="42">
        <v>14.07</v>
      </c>
      <c r="P32" s="42"/>
      <c r="Q32" s="42">
        <v>1.0299999999999994</v>
      </c>
      <c r="R32" s="42"/>
      <c r="S32" s="42"/>
      <c r="T32" s="42"/>
      <c r="U32" s="42"/>
      <c r="V32" s="42"/>
      <c r="W32" s="40"/>
    </row>
    <row r="33" spans="1:23" x14ac:dyDescent="0.2">
      <c r="A33" s="40" t="s">
        <v>160</v>
      </c>
      <c r="B33" s="40" t="s">
        <v>161</v>
      </c>
      <c r="C33" s="40" t="s">
        <v>199</v>
      </c>
      <c r="D33" s="40"/>
      <c r="E33" s="40"/>
      <c r="F33" s="40" t="s">
        <v>193</v>
      </c>
      <c r="G33" s="40"/>
      <c r="H33" s="40"/>
      <c r="I33" s="40" t="s">
        <v>236</v>
      </c>
      <c r="J33" s="40" t="s">
        <v>194</v>
      </c>
      <c r="K33" s="40" t="s">
        <v>265</v>
      </c>
      <c r="L33" s="40" t="s">
        <v>238</v>
      </c>
      <c r="M33" s="40" t="s">
        <v>244</v>
      </c>
      <c r="N33" s="42">
        <v>6</v>
      </c>
      <c r="O33" s="42">
        <v>70.489999999999995</v>
      </c>
      <c r="P33" s="42"/>
      <c r="Q33" s="42">
        <v>8.7700000000000102</v>
      </c>
      <c r="R33" s="42"/>
      <c r="S33" s="42"/>
      <c r="T33" s="42"/>
      <c r="U33" s="42"/>
      <c r="V33" s="42"/>
      <c r="W33" s="40"/>
    </row>
    <row r="34" spans="1:23" x14ac:dyDescent="0.2">
      <c r="A34" s="40" t="s">
        <v>160</v>
      </c>
      <c r="B34" s="40" t="s">
        <v>161</v>
      </c>
      <c r="C34" s="40" t="s">
        <v>203</v>
      </c>
      <c r="D34" s="40"/>
      <c r="E34" s="40"/>
      <c r="F34" s="40" t="s">
        <v>193</v>
      </c>
      <c r="G34" s="40" t="s">
        <v>240</v>
      </c>
      <c r="H34" s="40"/>
      <c r="I34" s="40"/>
      <c r="J34" s="40" t="s">
        <v>194</v>
      </c>
      <c r="K34" s="40" t="s">
        <v>266</v>
      </c>
      <c r="L34" s="40" t="s">
        <v>238</v>
      </c>
      <c r="M34" s="40" t="s">
        <v>244</v>
      </c>
      <c r="N34" s="42">
        <v>8</v>
      </c>
      <c r="O34" s="42">
        <v>10.38</v>
      </c>
      <c r="P34" s="42"/>
      <c r="Q34" s="42">
        <v>1.0399999999999991</v>
      </c>
      <c r="R34" s="42"/>
      <c r="S34" s="42"/>
      <c r="T34" s="42"/>
      <c r="U34" s="42"/>
      <c r="V34" s="42"/>
      <c r="W34" s="40"/>
    </row>
    <row r="35" spans="1:23" x14ac:dyDescent="0.2">
      <c r="A35" s="40" t="s">
        <v>160</v>
      </c>
      <c r="B35" s="40" t="s">
        <v>161</v>
      </c>
      <c r="C35" s="40" t="s">
        <v>203</v>
      </c>
      <c r="D35" s="40"/>
      <c r="E35" s="40"/>
      <c r="F35" s="40" t="s">
        <v>193</v>
      </c>
      <c r="G35" s="40"/>
      <c r="H35" s="40"/>
      <c r="I35" s="40" t="s">
        <v>236</v>
      </c>
      <c r="J35" s="40" t="s">
        <v>194</v>
      </c>
      <c r="K35" s="40" t="s">
        <v>266</v>
      </c>
      <c r="L35" s="40" t="s">
        <v>238</v>
      </c>
      <c r="M35" s="40" t="s">
        <v>244</v>
      </c>
      <c r="N35" s="42">
        <v>8</v>
      </c>
      <c r="O35" s="42">
        <v>21.39</v>
      </c>
      <c r="P35" s="42"/>
      <c r="Q35" s="42">
        <v>3.6099999999999994</v>
      </c>
      <c r="R35" s="42"/>
      <c r="S35" s="42"/>
      <c r="T35" s="42"/>
      <c r="U35" s="42"/>
      <c r="V35" s="42"/>
      <c r="W35" s="40"/>
    </row>
    <row r="36" spans="1:23" x14ac:dyDescent="0.2">
      <c r="A36" s="40" t="s">
        <v>160</v>
      </c>
      <c r="B36" s="40" t="s">
        <v>161</v>
      </c>
      <c r="C36" s="40" t="s">
        <v>199</v>
      </c>
      <c r="D36" s="40"/>
      <c r="E36" s="40"/>
      <c r="F36" s="40" t="s">
        <v>193</v>
      </c>
      <c r="G36" s="40" t="s">
        <v>240</v>
      </c>
      <c r="H36" s="40"/>
      <c r="I36" s="40"/>
      <c r="J36" s="40" t="s">
        <v>194</v>
      </c>
      <c r="K36" s="40" t="s">
        <v>266</v>
      </c>
      <c r="L36" s="40" t="s">
        <v>238</v>
      </c>
      <c r="M36" s="40" t="s">
        <v>244</v>
      </c>
      <c r="N36" s="42">
        <v>8</v>
      </c>
      <c r="O36" s="42">
        <v>12.89</v>
      </c>
      <c r="P36" s="42"/>
      <c r="Q36" s="42">
        <v>1.0299999999999994</v>
      </c>
      <c r="R36" s="42"/>
      <c r="S36" s="42"/>
      <c r="T36" s="42"/>
      <c r="U36" s="42"/>
      <c r="V36" s="42"/>
      <c r="W36" s="40"/>
    </row>
    <row r="37" spans="1:23" x14ac:dyDescent="0.2">
      <c r="A37" s="40" t="s">
        <v>160</v>
      </c>
      <c r="B37" s="40" t="s">
        <v>161</v>
      </c>
      <c r="C37" s="40" t="s">
        <v>199</v>
      </c>
      <c r="D37" s="40"/>
      <c r="E37" s="40"/>
      <c r="F37" s="40" t="s">
        <v>193</v>
      </c>
      <c r="G37" s="40"/>
      <c r="H37" s="40"/>
      <c r="I37" s="40" t="s">
        <v>236</v>
      </c>
      <c r="J37" s="40" t="s">
        <v>194</v>
      </c>
      <c r="K37" s="40" t="s">
        <v>266</v>
      </c>
      <c r="L37" s="40" t="s">
        <v>238</v>
      </c>
      <c r="M37" s="40" t="s">
        <v>244</v>
      </c>
      <c r="N37" s="42">
        <v>8</v>
      </c>
      <c r="O37" s="42">
        <v>31.64</v>
      </c>
      <c r="P37" s="42"/>
      <c r="Q37" s="42">
        <v>3.6099999999999994</v>
      </c>
      <c r="R37" s="42"/>
      <c r="S37" s="42"/>
      <c r="T37" s="42"/>
      <c r="U37" s="42"/>
      <c r="V37" s="42"/>
      <c r="W37" s="40"/>
    </row>
    <row r="38" spans="1:23" x14ac:dyDescent="0.2">
      <c r="A38" s="40" t="s">
        <v>160</v>
      </c>
      <c r="B38" s="40" t="s">
        <v>161</v>
      </c>
      <c r="C38" s="40" t="s">
        <v>203</v>
      </c>
      <c r="D38" s="40"/>
      <c r="E38" s="40"/>
      <c r="F38" s="40" t="s">
        <v>193</v>
      </c>
      <c r="G38" s="40" t="s">
        <v>240</v>
      </c>
      <c r="H38" s="40"/>
      <c r="I38" s="40"/>
      <c r="J38" s="40" t="s">
        <v>194</v>
      </c>
      <c r="K38" s="40" t="s">
        <v>267</v>
      </c>
      <c r="L38" s="40" t="s">
        <v>238</v>
      </c>
      <c r="M38" s="40" t="s">
        <v>244</v>
      </c>
      <c r="N38" s="42">
        <v>4</v>
      </c>
      <c r="O38" s="42">
        <v>11.28</v>
      </c>
      <c r="P38" s="42"/>
      <c r="Q38" s="42">
        <v>1.0300000000000011</v>
      </c>
      <c r="R38" s="42"/>
      <c r="S38" s="42"/>
      <c r="T38" s="42"/>
      <c r="U38" s="42"/>
      <c r="V38" s="42"/>
      <c r="W38" s="40"/>
    </row>
    <row r="39" spans="1:23" x14ac:dyDescent="0.2">
      <c r="A39" s="40" t="s">
        <v>160</v>
      </c>
      <c r="B39" s="40" t="s">
        <v>161</v>
      </c>
      <c r="C39" s="40" t="s">
        <v>203</v>
      </c>
      <c r="D39" s="40"/>
      <c r="E39" s="40"/>
      <c r="F39" s="40" t="s">
        <v>193</v>
      </c>
      <c r="G39" s="40"/>
      <c r="H39" s="40"/>
      <c r="I39" s="40" t="s">
        <v>236</v>
      </c>
      <c r="J39" s="40" t="s">
        <v>194</v>
      </c>
      <c r="K39" s="40" t="s">
        <v>267</v>
      </c>
      <c r="L39" s="40" t="s">
        <v>238</v>
      </c>
      <c r="M39" s="40" t="s">
        <v>244</v>
      </c>
      <c r="N39" s="42">
        <v>4</v>
      </c>
      <c r="O39" s="42">
        <v>19.190000000000001</v>
      </c>
      <c r="P39" s="42"/>
      <c r="Q39" s="42">
        <v>4.639999999999997</v>
      </c>
      <c r="R39" s="42"/>
      <c r="S39" s="42"/>
      <c r="T39" s="42"/>
      <c r="U39" s="42"/>
      <c r="V39" s="42"/>
      <c r="W39" s="40"/>
    </row>
    <row r="40" spans="1:23" x14ac:dyDescent="0.2">
      <c r="A40" s="40" t="s">
        <v>160</v>
      </c>
      <c r="B40" s="40" t="s">
        <v>161</v>
      </c>
      <c r="C40" s="40" t="s">
        <v>199</v>
      </c>
      <c r="D40" s="40"/>
      <c r="E40" s="40"/>
      <c r="F40" s="40" t="s">
        <v>193</v>
      </c>
      <c r="G40" s="40" t="s">
        <v>240</v>
      </c>
      <c r="H40" s="40"/>
      <c r="I40" s="40"/>
      <c r="J40" s="40" t="s">
        <v>194</v>
      </c>
      <c r="K40" s="40" t="s">
        <v>267</v>
      </c>
      <c r="L40" s="40" t="s">
        <v>238</v>
      </c>
      <c r="M40" s="40" t="s">
        <v>244</v>
      </c>
      <c r="N40" s="42">
        <v>4</v>
      </c>
      <c r="O40" s="42">
        <v>10.69</v>
      </c>
      <c r="P40" s="42"/>
      <c r="Q40" s="42">
        <v>1.0300000000000011</v>
      </c>
      <c r="R40" s="42"/>
      <c r="S40" s="42"/>
      <c r="T40" s="42"/>
      <c r="U40" s="42"/>
      <c r="V40" s="42"/>
      <c r="W40" s="40"/>
    </row>
    <row r="41" spans="1:23" x14ac:dyDescent="0.2">
      <c r="A41" s="40" t="s">
        <v>160</v>
      </c>
      <c r="B41" s="40" t="s">
        <v>161</v>
      </c>
      <c r="C41" s="40" t="s">
        <v>199</v>
      </c>
      <c r="D41" s="40"/>
      <c r="E41" s="40"/>
      <c r="F41" s="40" t="s">
        <v>193</v>
      </c>
      <c r="G41" s="40"/>
      <c r="H41" s="40"/>
      <c r="I41" s="40" t="s">
        <v>236</v>
      </c>
      <c r="J41" s="40" t="s">
        <v>194</v>
      </c>
      <c r="K41" s="40" t="s">
        <v>267</v>
      </c>
      <c r="L41" s="40" t="s">
        <v>238</v>
      </c>
      <c r="M41" s="40" t="s">
        <v>244</v>
      </c>
      <c r="N41" s="42">
        <v>4</v>
      </c>
      <c r="O41" s="42">
        <v>16.53</v>
      </c>
      <c r="P41" s="42"/>
      <c r="Q41" s="42">
        <v>2.0599999999999987</v>
      </c>
      <c r="R41" s="42"/>
      <c r="S41" s="42"/>
      <c r="T41" s="42"/>
      <c r="U41" s="42"/>
      <c r="V41" s="42"/>
      <c r="W41" s="40"/>
    </row>
    <row r="42" spans="1:23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2"/>
      <c r="O42" s="42"/>
      <c r="P42" s="42"/>
      <c r="Q42" s="42"/>
      <c r="R42" s="42"/>
      <c r="S42" s="42"/>
      <c r="T42" s="42"/>
      <c r="U42" s="42"/>
      <c r="V42" s="42"/>
      <c r="W42" s="40"/>
    </row>
    <row r="43" spans="1:23" x14ac:dyDescent="0.2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2"/>
      <c r="O43" s="42"/>
      <c r="P43" s="42"/>
      <c r="Q43" s="42"/>
      <c r="R43" s="42"/>
      <c r="S43" s="42"/>
      <c r="T43" s="42"/>
      <c r="U43" s="42"/>
      <c r="V43" s="42"/>
      <c r="W43" s="40"/>
    </row>
  </sheetData>
  <mergeCells count="17">
    <mergeCell ref="Q1:Q2"/>
    <mergeCell ref="R1:R2"/>
    <mergeCell ref="S1:S2"/>
    <mergeCell ref="T1:T2"/>
    <mergeCell ref="K1:K2"/>
    <mergeCell ref="P1:P2"/>
    <mergeCell ref="J1:J2"/>
    <mergeCell ref="L1:L2"/>
    <mergeCell ref="M1:M2"/>
    <mergeCell ref="N1:N2"/>
    <mergeCell ref="O1:O2"/>
    <mergeCell ref="D1:E1"/>
    <mergeCell ref="G1:I1"/>
    <mergeCell ref="A1:A2"/>
    <mergeCell ref="B1:B2"/>
    <mergeCell ref="C1:C2"/>
    <mergeCell ref="F1:F2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95BD1-24F3-7F4B-9522-EE59409CCA4C}">
  <dimension ref="A1:X36"/>
  <sheetViews>
    <sheetView topLeftCell="R1" workbookViewId="0">
      <selection activeCell="P17" sqref="P17:P25"/>
    </sheetView>
  </sheetViews>
  <sheetFormatPr baseColWidth="10" defaultColWidth="10.83203125" defaultRowHeight="16" x14ac:dyDescent="0.2"/>
  <cols>
    <col min="2" max="2" width="13.1640625" customWidth="1"/>
    <col min="8" max="8" width="18.33203125" customWidth="1"/>
    <col min="9" max="9" width="12.1640625" customWidth="1"/>
    <col min="10" max="10" width="26" customWidth="1"/>
    <col min="11" max="11" width="19" customWidth="1"/>
    <col min="12" max="12" width="21.83203125" customWidth="1"/>
    <col min="13" max="13" width="15.6640625" customWidth="1"/>
    <col min="14" max="19" width="10.83203125" style="48"/>
    <col min="20" max="20" width="14.83203125" style="48" customWidth="1"/>
    <col min="21" max="21" width="15.5" style="48" customWidth="1"/>
    <col min="22" max="24" width="10.83203125" style="48"/>
  </cols>
  <sheetData>
    <row r="1" spans="1:24" ht="19" customHeight="1" x14ac:dyDescent="0.2">
      <c r="A1" s="324" t="s">
        <v>166</v>
      </c>
      <c r="B1" s="323" t="s">
        <v>1</v>
      </c>
      <c r="C1" s="325" t="s">
        <v>167</v>
      </c>
      <c r="D1" s="323" t="s">
        <v>168</v>
      </c>
      <c r="E1" s="323"/>
      <c r="F1" s="323" t="s">
        <v>169</v>
      </c>
      <c r="G1" s="323" t="s">
        <v>170</v>
      </c>
      <c r="H1" s="323"/>
      <c r="I1" s="323"/>
      <c r="J1" s="323" t="s">
        <v>171</v>
      </c>
      <c r="K1" s="327" t="s">
        <v>172</v>
      </c>
      <c r="L1" s="323" t="s">
        <v>173</v>
      </c>
      <c r="M1" s="326" t="s">
        <v>174</v>
      </c>
      <c r="N1" s="323" t="s">
        <v>175</v>
      </c>
      <c r="O1" s="323" t="s">
        <v>176</v>
      </c>
      <c r="P1" s="323" t="s">
        <v>177</v>
      </c>
      <c r="Q1" s="323" t="s">
        <v>178</v>
      </c>
      <c r="R1" s="323" t="s">
        <v>179</v>
      </c>
      <c r="S1" s="323" t="s">
        <v>180</v>
      </c>
      <c r="T1" s="323" t="s">
        <v>181</v>
      </c>
      <c r="U1" s="323" t="s">
        <v>182</v>
      </c>
      <c r="V1" s="323" t="s">
        <v>183</v>
      </c>
      <c r="W1" s="323" t="s">
        <v>184</v>
      </c>
      <c r="X1" s="323" t="s">
        <v>185</v>
      </c>
    </row>
    <row r="2" spans="1:24" ht="16" customHeight="1" x14ac:dyDescent="0.2">
      <c r="A2" s="324"/>
      <c r="B2" s="323"/>
      <c r="C2" s="325"/>
      <c r="D2" s="47" t="s">
        <v>186</v>
      </c>
      <c r="E2" s="47" t="s">
        <v>187</v>
      </c>
      <c r="F2" s="323"/>
      <c r="G2" s="46" t="s">
        <v>188</v>
      </c>
      <c r="H2" s="46" t="s">
        <v>189</v>
      </c>
      <c r="I2" s="46" t="s">
        <v>190</v>
      </c>
      <c r="J2" s="323"/>
      <c r="K2" s="328"/>
      <c r="L2" s="323"/>
      <c r="M2" s="326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</row>
    <row r="3" spans="1:24" ht="34" x14ac:dyDescent="0.2">
      <c r="A3" s="40">
        <v>48</v>
      </c>
      <c r="B3" s="43" t="s">
        <v>65</v>
      </c>
      <c r="C3" s="40" t="s">
        <v>203</v>
      </c>
      <c r="D3" s="40" t="s">
        <v>268</v>
      </c>
      <c r="E3" s="40"/>
      <c r="F3" s="40" t="s">
        <v>269</v>
      </c>
      <c r="G3" s="40"/>
      <c r="H3" s="40"/>
      <c r="I3" s="40"/>
      <c r="J3" s="66" t="s">
        <v>270</v>
      </c>
      <c r="K3" s="40">
        <v>9.4</v>
      </c>
      <c r="L3" s="41" t="s">
        <v>271</v>
      </c>
      <c r="M3" s="40" t="s">
        <v>272</v>
      </c>
      <c r="N3" s="42">
        <v>1</v>
      </c>
      <c r="O3" s="42">
        <v>70.8</v>
      </c>
      <c r="P3" s="42"/>
      <c r="Q3" s="42"/>
      <c r="R3" s="42"/>
      <c r="S3" s="42"/>
      <c r="T3" s="42"/>
      <c r="U3" s="42"/>
      <c r="V3" s="42"/>
      <c r="W3" s="42"/>
      <c r="X3" s="42"/>
    </row>
    <row r="4" spans="1:24" x14ac:dyDescent="0.2">
      <c r="A4" s="40">
        <v>48</v>
      </c>
      <c r="B4" s="43" t="s">
        <v>65</v>
      </c>
      <c r="C4" s="40" t="s">
        <v>203</v>
      </c>
      <c r="D4" s="40" t="s">
        <v>268</v>
      </c>
      <c r="E4" s="40"/>
      <c r="F4" s="40" t="s">
        <v>269</v>
      </c>
      <c r="G4" s="40"/>
      <c r="H4" s="40"/>
      <c r="I4" s="40"/>
      <c r="J4" s="66" t="s">
        <v>270</v>
      </c>
      <c r="K4" s="40">
        <v>9.4</v>
      </c>
      <c r="L4" s="40" t="s">
        <v>273</v>
      </c>
      <c r="M4" s="40" t="s">
        <v>272</v>
      </c>
      <c r="N4" s="42">
        <v>1</v>
      </c>
      <c r="O4" s="42">
        <v>25.2</v>
      </c>
      <c r="P4" s="42"/>
      <c r="Q4" s="42"/>
      <c r="R4" s="42"/>
      <c r="S4" s="42"/>
      <c r="T4" s="42"/>
      <c r="U4" s="42"/>
      <c r="V4" s="42"/>
      <c r="W4" s="42"/>
      <c r="X4" s="42"/>
    </row>
    <row r="5" spans="1:24" x14ac:dyDescent="0.2">
      <c r="A5" s="40">
        <v>48</v>
      </c>
      <c r="B5" s="43" t="s">
        <v>65</v>
      </c>
      <c r="C5" s="40" t="s">
        <v>203</v>
      </c>
      <c r="D5" s="40" t="s">
        <v>268</v>
      </c>
      <c r="E5" s="40"/>
      <c r="F5" s="40" t="s">
        <v>269</v>
      </c>
      <c r="G5" s="40"/>
      <c r="H5" s="40"/>
      <c r="I5" s="40"/>
      <c r="J5" s="66" t="s">
        <v>270</v>
      </c>
      <c r="K5" s="40">
        <v>6.9</v>
      </c>
      <c r="L5" s="40" t="s">
        <v>274</v>
      </c>
      <c r="M5" s="40" t="s">
        <v>272</v>
      </c>
      <c r="N5" s="42">
        <v>1</v>
      </c>
      <c r="O5" s="42">
        <v>33.299999999999997</v>
      </c>
      <c r="P5" s="42"/>
      <c r="Q5" s="42"/>
      <c r="R5" s="42"/>
      <c r="S5" s="42"/>
      <c r="T5" s="42"/>
      <c r="U5" s="42"/>
      <c r="V5" s="42"/>
      <c r="W5" s="42"/>
      <c r="X5" s="42"/>
    </row>
    <row r="6" spans="1:24" x14ac:dyDescent="0.2">
      <c r="A6" s="40">
        <v>48</v>
      </c>
      <c r="B6" s="43" t="s">
        <v>65</v>
      </c>
      <c r="C6" s="40" t="s">
        <v>203</v>
      </c>
      <c r="D6" s="40" t="s">
        <v>268</v>
      </c>
      <c r="E6" s="40"/>
      <c r="F6" s="40" t="s">
        <v>269</v>
      </c>
      <c r="G6" s="40"/>
      <c r="H6" s="40"/>
      <c r="I6" s="40"/>
      <c r="J6" s="66" t="s">
        <v>270</v>
      </c>
      <c r="K6" s="40">
        <v>6.9</v>
      </c>
      <c r="L6" s="40" t="s">
        <v>273</v>
      </c>
      <c r="M6" s="40" t="s">
        <v>272</v>
      </c>
      <c r="N6" s="42">
        <v>1</v>
      </c>
      <c r="O6" s="42">
        <v>22.7</v>
      </c>
      <c r="P6" s="42"/>
      <c r="Q6" s="42"/>
      <c r="R6" s="42"/>
      <c r="S6" s="42"/>
      <c r="T6" s="42"/>
      <c r="U6" s="42"/>
      <c r="V6" s="42"/>
      <c r="W6" s="42"/>
      <c r="X6" s="42"/>
    </row>
    <row r="7" spans="1:24" x14ac:dyDescent="0.2">
      <c r="A7" s="40">
        <v>48</v>
      </c>
      <c r="B7" s="43" t="s">
        <v>65</v>
      </c>
      <c r="C7" s="40" t="s">
        <v>203</v>
      </c>
      <c r="D7" s="40" t="s">
        <v>268</v>
      </c>
      <c r="E7" s="40"/>
      <c r="F7" s="40" t="s">
        <v>269</v>
      </c>
      <c r="G7" s="40"/>
      <c r="H7" s="40"/>
      <c r="I7" s="40"/>
      <c r="J7" s="66" t="s">
        <v>270</v>
      </c>
      <c r="K7" s="40">
        <v>9.4</v>
      </c>
      <c r="L7" s="40" t="s">
        <v>275</v>
      </c>
      <c r="M7" s="40" t="s">
        <v>272</v>
      </c>
      <c r="N7" s="42">
        <v>1</v>
      </c>
      <c r="O7" s="42">
        <v>43.42</v>
      </c>
      <c r="P7" s="42"/>
      <c r="Q7" s="42"/>
      <c r="R7" s="42"/>
      <c r="S7" s="42"/>
      <c r="T7" s="42"/>
      <c r="U7" s="42"/>
      <c r="V7" s="42"/>
      <c r="W7" s="42"/>
      <c r="X7" s="42"/>
    </row>
    <row r="8" spans="1:24" x14ac:dyDescent="0.2">
      <c r="A8" s="40">
        <v>48</v>
      </c>
      <c r="B8" s="43" t="s">
        <v>65</v>
      </c>
      <c r="C8" s="40" t="s">
        <v>203</v>
      </c>
      <c r="D8" s="40" t="s">
        <v>268</v>
      </c>
      <c r="E8" s="40"/>
      <c r="F8" s="40" t="s">
        <v>269</v>
      </c>
      <c r="G8" s="40"/>
      <c r="H8" s="40"/>
      <c r="I8" s="40"/>
      <c r="J8" s="66" t="s">
        <v>270</v>
      </c>
      <c r="K8" s="40">
        <v>6.9</v>
      </c>
      <c r="L8" s="40" t="s">
        <v>275</v>
      </c>
      <c r="M8" s="40" t="s">
        <v>272</v>
      </c>
      <c r="N8" s="42">
        <v>1</v>
      </c>
      <c r="O8" s="42">
        <v>34.11</v>
      </c>
      <c r="P8" s="42"/>
      <c r="Q8" s="42"/>
      <c r="R8" s="42"/>
      <c r="S8" s="42"/>
      <c r="T8" s="42"/>
      <c r="U8" s="42"/>
      <c r="V8" s="42"/>
      <c r="W8" s="42"/>
      <c r="X8" s="42"/>
    </row>
    <row r="9" spans="1:24" x14ac:dyDescent="0.2">
      <c r="A9" s="40">
        <v>48</v>
      </c>
      <c r="B9" s="43" t="s">
        <v>65</v>
      </c>
      <c r="C9" s="40" t="s">
        <v>203</v>
      </c>
      <c r="D9" s="40" t="s">
        <v>268</v>
      </c>
      <c r="E9" s="40"/>
      <c r="F9" s="40" t="s">
        <v>269</v>
      </c>
      <c r="G9" s="40"/>
      <c r="H9" s="40"/>
      <c r="I9" s="40"/>
      <c r="J9" s="66" t="s">
        <v>270</v>
      </c>
      <c r="K9" s="40">
        <v>18.5</v>
      </c>
      <c r="L9" s="40" t="s">
        <v>275</v>
      </c>
      <c r="M9" s="40" t="s">
        <v>272</v>
      </c>
      <c r="N9" s="42">
        <v>1</v>
      </c>
      <c r="O9" s="42">
        <v>42.77</v>
      </c>
      <c r="P9" s="42"/>
      <c r="Q9" s="42"/>
      <c r="R9" s="42"/>
      <c r="S9" s="42"/>
      <c r="T9" s="42"/>
      <c r="U9" s="42"/>
      <c r="V9" s="42"/>
      <c r="W9" s="42"/>
      <c r="X9" s="42"/>
    </row>
    <row r="10" spans="1:24" x14ac:dyDescent="0.2">
      <c r="A10" s="40">
        <v>48</v>
      </c>
      <c r="B10" s="43" t="s">
        <v>65</v>
      </c>
      <c r="C10" s="40" t="s">
        <v>203</v>
      </c>
      <c r="D10" s="40" t="s">
        <v>268</v>
      </c>
      <c r="E10" s="40"/>
      <c r="F10" s="40" t="s">
        <v>269</v>
      </c>
      <c r="G10" s="40"/>
      <c r="H10" s="40"/>
      <c r="I10" s="40"/>
      <c r="J10" s="66" t="s">
        <v>270</v>
      </c>
      <c r="K10" s="40">
        <v>18.5</v>
      </c>
      <c r="L10" s="40" t="s">
        <v>275</v>
      </c>
      <c r="M10" s="40" t="s">
        <v>272</v>
      </c>
      <c r="N10" s="42">
        <v>1</v>
      </c>
      <c r="O10" s="42">
        <v>67.05</v>
      </c>
      <c r="P10" s="42"/>
      <c r="Q10" s="42"/>
      <c r="R10" s="42"/>
      <c r="S10" s="42"/>
      <c r="T10" s="42"/>
      <c r="U10" s="42"/>
      <c r="V10" s="42"/>
      <c r="W10" s="42"/>
      <c r="X10" s="42"/>
    </row>
    <row r="11" spans="1:24" x14ac:dyDescent="0.2">
      <c r="A11" s="40">
        <v>48</v>
      </c>
      <c r="B11" s="43" t="s">
        <v>65</v>
      </c>
      <c r="C11" s="40" t="s">
        <v>203</v>
      </c>
      <c r="D11" s="40"/>
      <c r="E11" s="40" t="s">
        <v>211</v>
      </c>
      <c r="F11" s="40" t="s">
        <v>193</v>
      </c>
      <c r="G11" s="40"/>
      <c r="H11" s="40"/>
      <c r="I11" s="40"/>
      <c r="J11" s="40"/>
      <c r="K11" s="40">
        <v>9.4</v>
      </c>
      <c r="L11" s="40"/>
      <c r="M11" s="40" t="s">
        <v>272</v>
      </c>
      <c r="N11" s="42" t="s">
        <v>210</v>
      </c>
      <c r="O11" s="42"/>
      <c r="P11" s="42"/>
      <c r="Q11" s="42"/>
      <c r="R11" s="42">
        <v>6.4</v>
      </c>
      <c r="S11" s="42">
        <v>28.27</v>
      </c>
      <c r="T11" s="42"/>
      <c r="U11" s="42"/>
      <c r="V11" s="42"/>
      <c r="W11" s="42"/>
      <c r="X11" s="42"/>
    </row>
    <row r="12" spans="1:24" x14ac:dyDescent="0.2">
      <c r="A12" s="40">
        <v>48</v>
      </c>
      <c r="B12" s="43" t="s">
        <v>65</v>
      </c>
      <c r="C12" s="40" t="s">
        <v>203</v>
      </c>
      <c r="D12" s="40"/>
      <c r="E12" s="40" t="s">
        <v>211</v>
      </c>
      <c r="F12" s="40" t="s">
        <v>193</v>
      </c>
      <c r="G12" s="40"/>
      <c r="H12" s="40"/>
      <c r="I12" s="40"/>
      <c r="J12" s="40"/>
      <c r="K12" s="40">
        <v>6.9</v>
      </c>
      <c r="L12" s="40"/>
      <c r="M12" s="40" t="s">
        <v>272</v>
      </c>
      <c r="N12" s="42" t="s">
        <v>210</v>
      </c>
      <c r="O12" s="42"/>
      <c r="P12" s="42"/>
      <c r="Q12" s="42"/>
      <c r="R12" s="42">
        <v>6.4</v>
      </c>
      <c r="S12" s="42">
        <v>28.27</v>
      </c>
      <c r="T12" s="42"/>
      <c r="U12" s="42"/>
      <c r="V12" s="42"/>
      <c r="W12" s="42"/>
      <c r="X12" s="42"/>
    </row>
    <row r="13" spans="1:24" x14ac:dyDescent="0.2">
      <c r="A13" s="40">
        <v>48</v>
      </c>
      <c r="B13" s="43" t="s">
        <v>65</v>
      </c>
      <c r="C13" s="40" t="s">
        <v>203</v>
      </c>
      <c r="D13" s="40"/>
      <c r="E13" s="40" t="s">
        <v>211</v>
      </c>
      <c r="F13" s="40" t="s">
        <v>193</v>
      </c>
      <c r="G13" s="40"/>
      <c r="H13" s="40"/>
      <c r="I13" s="40"/>
      <c r="J13" s="40"/>
      <c r="K13" s="40">
        <v>18.5</v>
      </c>
      <c r="L13" s="40"/>
      <c r="M13" s="40" t="s">
        <v>272</v>
      </c>
      <c r="N13" s="42" t="s">
        <v>210</v>
      </c>
      <c r="O13" s="42"/>
      <c r="P13" s="42"/>
      <c r="Q13" s="42"/>
      <c r="R13" s="42">
        <v>6.15</v>
      </c>
      <c r="S13" s="42">
        <v>27.39</v>
      </c>
      <c r="T13" s="42"/>
      <c r="U13" s="42"/>
      <c r="V13" s="42"/>
      <c r="W13" s="42"/>
      <c r="X13" s="42"/>
    </row>
    <row r="14" spans="1:24" x14ac:dyDescent="0.2">
      <c r="A14" s="40">
        <v>63</v>
      </c>
      <c r="B14" s="40" t="s">
        <v>80</v>
      </c>
      <c r="C14" s="40" t="s">
        <v>203</v>
      </c>
      <c r="D14" s="40" t="s">
        <v>206</v>
      </c>
      <c r="E14" s="40"/>
      <c r="F14" s="40" t="s">
        <v>193</v>
      </c>
      <c r="G14" s="40"/>
      <c r="H14" s="40"/>
      <c r="I14" s="40"/>
      <c r="J14" s="40" t="s">
        <v>207</v>
      </c>
      <c r="K14" s="40">
        <v>58</v>
      </c>
      <c r="L14" s="40" t="s">
        <v>208</v>
      </c>
      <c r="M14" s="40" t="s">
        <v>209</v>
      </c>
      <c r="N14" s="42">
        <v>1</v>
      </c>
      <c r="O14" s="40">
        <v>7.4</v>
      </c>
      <c r="P14" s="42"/>
      <c r="Q14" s="42"/>
      <c r="R14" s="42"/>
      <c r="S14" s="42"/>
      <c r="T14" s="42"/>
      <c r="U14" s="42"/>
      <c r="V14" s="42"/>
      <c r="W14" s="42"/>
      <c r="X14" s="42"/>
    </row>
    <row r="15" spans="1:24" x14ac:dyDescent="0.2">
      <c r="A15" s="40">
        <v>63</v>
      </c>
      <c r="B15" s="40" t="s">
        <v>80</v>
      </c>
      <c r="C15" s="40" t="s">
        <v>210</v>
      </c>
      <c r="D15" s="40"/>
      <c r="E15" s="40" t="s">
        <v>211</v>
      </c>
      <c r="F15" s="40" t="s">
        <v>193</v>
      </c>
      <c r="G15" s="40"/>
      <c r="H15" s="40"/>
      <c r="I15" s="40"/>
      <c r="J15" s="40" t="s">
        <v>210</v>
      </c>
      <c r="K15" s="40" t="s">
        <v>210</v>
      </c>
      <c r="L15" s="40"/>
      <c r="M15" s="40" t="s">
        <v>209</v>
      </c>
      <c r="N15" s="42" t="s">
        <v>210</v>
      </c>
      <c r="O15" s="42"/>
      <c r="P15" s="42"/>
      <c r="Q15" s="42"/>
      <c r="R15" s="42">
        <v>2.1</v>
      </c>
      <c r="S15" s="42">
        <v>5.4</v>
      </c>
      <c r="T15" s="42"/>
      <c r="U15" s="42"/>
      <c r="V15" s="42"/>
      <c r="W15" s="42"/>
      <c r="X15" s="42"/>
    </row>
    <row r="16" spans="1:24" x14ac:dyDescent="0.2">
      <c r="A16" s="40">
        <v>69</v>
      </c>
      <c r="B16" s="40" t="s">
        <v>85</v>
      </c>
      <c r="C16" s="40" t="s">
        <v>210</v>
      </c>
      <c r="D16" s="40" t="s">
        <v>276</v>
      </c>
      <c r="E16" s="40"/>
      <c r="F16" s="40" t="s">
        <v>193</v>
      </c>
      <c r="G16" s="40"/>
      <c r="H16" s="40"/>
      <c r="I16" s="40"/>
      <c r="J16" s="40" t="s">
        <v>277</v>
      </c>
      <c r="K16" s="40">
        <v>8.6</v>
      </c>
      <c r="L16" s="40" t="s">
        <v>278</v>
      </c>
      <c r="M16" s="40" t="s">
        <v>279</v>
      </c>
      <c r="N16" s="42">
        <v>9</v>
      </c>
      <c r="O16" s="42">
        <v>48.33</v>
      </c>
      <c r="P16" s="42">
        <v>17.97</v>
      </c>
      <c r="Q16" s="42"/>
      <c r="R16" s="42"/>
      <c r="S16" s="42"/>
      <c r="T16" s="42"/>
      <c r="U16" s="42"/>
      <c r="V16" s="42"/>
      <c r="W16" s="42"/>
      <c r="X16" s="42"/>
    </row>
    <row r="17" spans="1:24" x14ac:dyDescent="0.2">
      <c r="A17" s="40">
        <v>86</v>
      </c>
      <c r="B17" s="40" t="s">
        <v>110</v>
      </c>
      <c r="C17" s="40" t="s">
        <v>210</v>
      </c>
      <c r="D17" s="40"/>
      <c r="E17" s="40"/>
      <c r="F17" s="40" t="s">
        <v>193</v>
      </c>
      <c r="G17" s="40"/>
      <c r="H17" s="40" t="s">
        <v>280</v>
      </c>
      <c r="I17" s="40"/>
      <c r="J17" s="40" t="s">
        <v>281</v>
      </c>
      <c r="K17" s="40" t="s">
        <v>282</v>
      </c>
      <c r="L17" s="40" t="s">
        <v>238</v>
      </c>
      <c r="M17" s="40" t="s">
        <v>272</v>
      </c>
      <c r="N17" s="42">
        <v>7</v>
      </c>
      <c r="O17" s="40">
        <v>33.51</v>
      </c>
      <c r="P17" s="40">
        <f>'[1]Default Dataset'!B2-'Urinary DPD'!O17</f>
        <v>4.2800000000000011</v>
      </c>
      <c r="Q17" s="42"/>
      <c r="R17" s="42"/>
      <c r="S17" s="42"/>
      <c r="T17" s="42"/>
      <c r="U17" s="42"/>
      <c r="V17" s="42"/>
      <c r="W17" s="42"/>
      <c r="X17" s="42"/>
    </row>
    <row r="18" spans="1:24" x14ac:dyDescent="0.2">
      <c r="A18" s="40">
        <v>86</v>
      </c>
      <c r="B18" s="40" t="s">
        <v>110</v>
      </c>
      <c r="C18" s="40" t="s">
        <v>210</v>
      </c>
      <c r="D18" s="40"/>
      <c r="E18" s="40"/>
      <c r="F18" s="40" t="s">
        <v>193</v>
      </c>
      <c r="G18" s="40"/>
      <c r="H18" s="40"/>
      <c r="I18" s="40" t="s">
        <v>283</v>
      </c>
      <c r="J18" s="40" t="s">
        <v>281</v>
      </c>
      <c r="K18" s="40" t="s">
        <v>282</v>
      </c>
      <c r="L18" s="40" t="s">
        <v>238</v>
      </c>
      <c r="M18" s="40" t="s">
        <v>272</v>
      </c>
      <c r="N18" s="42">
        <v>5</v>
      </c>
      <c r="O18" s="40">
        <v>24.2</v>
      </c>
      <c r="P18" s="40">
        <f>'[1]Default Dataset'!B4-'Urinary DPD'!O18</f>
        <v>2.8300000000000018</v>
      </c>
      <c r="Q18" s="42"/>
      <c r="R18" s="42"/>
      <c r="S18" s="42"/>
      <c r="T18" s="42"/>
      <c r="U18" s="42"/>
      <c r="V18" s="42"/>
      <c r="W18" s="42"/>
      <c r="X18" s="42"/>
    </row>
    <row r="19" spans="1:24" x14ac:dyDescent="0.2">
      <c r="A19" s="40">
        <v>86</v>
      </c>
      <c r="B19" s="40" t="s">
        <v>110</v>
      </c>
      <c r="C19" s="40" t="s">
        <v>210</v>
      </c>
      <c r="D19" s="40"/>
      <c r="E19" s="40"/>
      <c r="F19" s="40" t="s">
        <v>193</v>
      </c>
      <c r="G19" s="40" t="s">
        <v>284</v>
      </c>
      <c r="H19" s="40"/>
      <c r="I19" s="40"/>
      <c r="J19" s="40" t="s">
        <v>281</v>
      </c>
      <c r="K19" s="40" t="s">
        <v>282</v>
      </c>
      <c r="L19" s="40" t="s">
        <v>238</v>
      </c>
      <c r="M19" s="40" t="s">
        <v>272</v>
      </c>
      <c r="N19" s="42">
        <v>3</v>
      </c>
      <c r="O19" s="40">
        <v>23.28</v>
      </c>
      <c r="P19" s="40">
        <f>'[1]Default Dataset'!B6-'Urinary DPD'!O19</f>
        <v>2.0599999999999987</v>
      </c>
      <c r="Q19" s="42"/>
      <c r="R19" s="42"/>
      <c r="S19" s="42"/>
      <c r="T19" s="42"/>
      <c r="U19" s="42"/>
      <c r="V19" s="42"/>
      <c r="W19" s="42"/>
      <c r="X19" s="42"/>
    </row>
    <row r="20" spans="1:24" x14ac:dyDescent="0.2">
      <c r="A20" s="40">
        <v>86</v>
      </c>
      <c r="B20" s="40" t="s">
        <v>110</v>
      </c>
      <c r="C20" s="40" t="s">
        <v>210</v>
      </c>
      <c r="D20" s="40"/>
      <c r="E20" s="40"/>
      <c r="F20" s="40" t="s">
        <v>193</v>
      </c>
      <c r="G20" s="40"/>
      <c r="H20" s="40" t="s">
        <v>280</v>
      </c>
      <c r="I20" s="40"/>
      <c r="J20" s="40" t="s">
        <v>281</v>
      </c>
      <c r="K20" s="40" t="s">
        <v>247</v>
      </c>
      <c r="L20" s="40" t="s">
        <v>238</v>
      </c>
      <c r="M20" s="40" t="s">
        <v>272</v>
      </c>
      <c r="N20" s="42">
        <v>8</v>
      </c>
      <c r="O20" s="40">
        <v>16.38</v>
      </c>
      <c r="P20" s="40">
        <f>'[1]Default Dataset'!B8-'Urinary DPD'!O20</f>
        <v>4.8000000000000007</v>
      </c>
      <c r="Q20" s="42"/>
      <c r="R20" s="42"/>
      <c r="S20" s="42"/>
      <c r="T20" s="42"/>
      <c r="U20" s="42"/>
      <c r="V20" s="42"/>
      <c r="W20" s="42"/>
      <c r="X20" s="42"/>
    </row>
    <row r="21" spans="1:24" x14ac:dyDescent="0.2">
      <c r="A21" s="40">
        <v>86</v>
      </c>
      <c r="B21" s="40" t="s">
        <v>110</v>
      </c>
      <c r="C21" s="40" t="s">
        <v>210</v>
      </c>
      <c r="D21" s="40"/>
      <c r="E21" s="40"/>
      <c r="F21" s="40" t="s">
        <v>193</v>
      </c>
      <c r="G21" s="40"/>
      <c r="H21" s="40"/>
      <c r="I21" s="40" t="s">
        <v>283</v>
      </c>
      <c r="J21" s="40" t="s">
        <v>281</v>
      </c>
      <c r="K21" s="40" t="s">
        <v>247</v>
      </c>
      <c r="L21" s="40" t="s">
        <v>238</v>
      </c>
      <c r="M21" s="40" t="s">
        <v>272</v>
      </c>
      <c r="N21" s="42">
        <v>15</v>
      </c>
      <c r="O21" s="40">
        <v>11.44</v>
      </c>
      <c r="P21" s="40">
        <f>'[1]Default Dataset'!B10-'Urinary DPD'!O21</f>
        <v>1.9700000000000006</v>
      </c>
      <c r="Q21" s="42"/>
      <c r="R21" s="42"/>
      <c r="S21" s="42"/>
      <c r="T21" s="42"/>
      <c r="U21" s="42"/>
      <c r="V21" s="42"/>
      <c r="W21" s="42"/>
      <c r="X21" s="42"/>
    </row>
    <row r="22" spans="1:24" x14ac:dyDescent="0.2">
      <c r="A22" s="40">
        <v>86</v>
      </c>
      <c r="B22" s="40" t="s">
        <v>110</v>
      </c>
      <c r="C22" s="40" t="s">
        <v>210</v>
      </c>
      <c r="D22" s="40"/>
      <c r="E22" s="40"/>
      <c r="F22" s="40" t="s">
        <v>193</v>
      </c>
      <c r="G22" s="40" t="s">
        <v>284</v>
      </c>
      <c r="H22" s="40"/>
      <c r="I22" s="40"/>
      <c r="J22" s="40" t="s">
        <v>281</v>
      </c>
      <c r="K22" s="40" t="s">
        <v>247</v>
      </c>
      <c r="L22" s="40" t="s">
        <v>238</v>
      </c>
      <c r="M22" s="40" t="s">
        <v>272</v>
      </c>
      <c r="N22" s="42">
        <v>12</v>
      </c>
      <c r="O22" s="40">
        <v>10.78</v>
      </c>
      <c r="P22" s="40">
        <f>'[1]Default Dataset'!B12-'Urinary DPD'!O22</f>
        <v>2.66</v>
      </c>
      <c r="Q22" s="42"/>
      <c r="R22" s="42"/>
      <c r="S22" s="42"/>
      <c r="T22" s="42"/>
      <c r="U22" s="42"/>
      <c r="V22" s="42"/>
      <c r="W22" s="42"/>
      <c r="X22" s="42"/>
    </row>
    <row r="23" spans="1:24" x14ac:dyDescent="0.2">
      <c r="A23" s="43">
        <v>86</v>
      </c>
      <c r="B23" s="43" t="s">
        <v>110</v>
      </c>
      <c r="C23" s="43" t="s">
        <v>210</v>
      </c>
      <c r="D23" s="43"/>
      <c r="E23" s="43"/>
      <c r="F23" s="43" t="s">
        <v>193</v>
      </c>
      <c r="G23" s="43"/>
      <c r="H23" s="43" t="s">
        <v>280</v>
      </c>
      <c r="I23" s="43"/>
      <c r="J23" s="43" t="s">
        <v>281</v>
      </c>
      <c r="K23" s="43" t="s">
        <v>251</v>
      </c>
      <c r="L23" s="43" t="s">
        <v>238</v>
      </c>
      <c r="M23" s="43" t="s">
        <v>272</v>
      </c>
      <c r="N23" s="62">
        <v>4</v>
      </c>
      <c r="O23" s="40">
        <v>16.47</v>
      </c>
      <c r="P23" s="63">
        <v>3.85</v>
      </c>
      <c r="Q23" s="63"/>
      <c r="R23" s="63"/>
      <c r="S23" s="63"/>
      <c r="T23" s="63"/>
      <c r="U23" s="63"/>
      <c r="V23" s="63"/>
      <c r="W23" s="63"/>
      <c r="X23" s="63"/>
    </row>
    <row r="24" spans="1:24" x14ac:dyDescent="0.2">
      <c r="A24" s="43">
        <v>86</v>
      </c>
      <c r="B24" s="43" t="s">
        <v>110</v>
      </c>
      <c r="C24" s="43" t="s">
        <v>210</v>
      </c>
      <c r="D24" s="43"/>
      <c r="E24" s="43"/>
      <c r="F24" s="43" t="s">
        <v>193</v>
      </c>
      <c r="G24" s="43"/>
      <c r="H24" s="43"/>
      <c r="I24" s="43" t="s">
        <v>283</v>
      </c>
      <c r="J24" s="43" t="s">
        <v>281</v>
      </c>
      <c r="K24" s="43" t="s">
        <v>251</v>
      </c>
      <c r="L24" s="43" t="s">
        <v>238</v>
      </c>
      <c r="M24" s="43" t="s">
        <v>272</v>
      </c>
      <c r="N24" s="64">
        <v>7</v>
      </c>
      <c r="O24" s="40">
        <v>9.98</v>
      </c>
      <c r="P24" s="65">
        <v>1.2</v>
      </c>
      <c r="Q24" s="65"/>
      <c r="R24" s="65"/>
      <c r="S24" s="65"/>
      <c r="T24" s="65"/>
      <c r="U24" s="65"/>
      <c r="V24" s="65"/>
      <c r="W24" s="65"/>
      <c r="X24" s="65"/>
    </row>
    <row r="25" spans="1:24" x14ac:dyDescent="0.2">
      <c r="A25" s="43">
        <v>86</v>
      </c>
      <c r="B25" s="43" t="s">
        <v>110</v>
      </c>
      <c r="C25" s="43" t="s">
        <v>210</v>
      </c>
      <c r="D25" s="43"/>
      <c r="E25" s="43"/>
      <c r="F25" s="43" t="s">
        <v>193</v>
      </c>
      <c r="G25" s="43" t="s">
        <v>284</v>
      </c>
      <c r="H25" s="43"/>
      <c r="I25" s="43"/>
      <c r="J25" s="43" t="s">
        <v>281</v>
      </c>
      <c r="K25" s="43" t="s">
        <v>251</v>
      </c>
      <c r="L25" s="43" t="s">
        <v>238</v>
      </c>
      <c r="M25" s="43" t="s">
        <v>272</v>
      </c>
      <c r="N25" s="64">
        <v>7</v>
      </c>
      <c r="O25" s="40">
        <v>10.78</v>
      </c>
      <c r="P25" s="40">
        <f>'Urinary DPD'!O25-'[1]Default Dataset'!B17</f>
        <v>1.3699999999999992</v>
      </c>
      <c r="Q25" s="65"/>
      <c r="R25" s="65"/>
      <c r="S25" s="65"/>
      <c r="T25" s="65"/>
      <c r="U25" s="65"/>
      <c r="V25" s="65"/>
      <c r="W25" s="65"/>
      <c r="X25" s="65"/>
    </row>
    <row r="26" spans="1:24" x14ac:dyDescent="0.2">
      <c r="A26" s="43">
        <v>98</v>
      </c>
      <c r="B26" s="43" t="s">
        <v>120</v>
      </c>
      <c r="C26" s="43" t="s">
        <v>210</v>
      </c>
      <c r="D26" s="40" t="s">
        <v>285</v>
      </c>
      <c r="E26" s="40"/>
      <c r="F26" s="43" t="s">
        <v>193</v>
      </c>
      <c r="G26" s="40"/>
      <c r="H26" s="40"/>
      <c r="I26" s="40"/>
      <c r="J26" s="43" t="s">
        <v>286</v>
      </c>
      <c r="K26" s="43" t="s">
        <v>287</v>
      </c>
      <c r="L26" s="43" t="s">
        <v>217</v>
      </c>
      <c r="M26" s="40" t="s">
        <v>209</v>
      </c>
      <c r="N26" s="42">
        <v>18</v>
      </c>
      <c r="O26" s="42">
        <v>26.7</v>
      </c>
      <c r="P26" s="42">
        <v>13.5</v>
      </c>
      <c r="Q26" s="42"/>
      <c r="R26" s="42"/>
      <c r="S26" s="42"/>
      <c r="T26" s="42"/>
      <c r="U26" s="42"/>
      <c r="V26" s="42"/>
      <c r="W26" s="42"/>
      <c r="X26" s="42"/>
    </row>
    <row r="27" spans="1:24" x14ac:dyDescent="0.2">
      <c r="A27" s="43">
        <v>112</v>
      </c>
      <c r="B27" s="40" t="s">
        <v>125</v>
      </c>
      <c r="C27" s="43" t="s">
        <v>210</v>
      </c>
      <c r="D27" s="40" t="s">
        <v>233</v>
      </c>
      <c r="E27" s="40"/>
      <c r="F27" s="43" t="s">
        <v>193</v>
      </c>
      <c r="G27" s="40"/>
      <c r="H27" s="40"/>
      <c r="I27" s="40"/>
      <c r="J27" s="43" t="s">
        <v>288</v>
      </c>
      <c r="K27" s="40" t="s">
        <v>234</v>
      </c>
      <c r="L27" s="43" t="s">
        <v>289</v>
      </c>
      <c r="M27" s="43" t="s">
        <v>290</v>
      </c>
      <c r="N27" s="42">
        <v>1</v>
      </c>
      <c r="O27" s="42">
        <v>58.91</v>
      </c>
      <c r="P27" s="42"/>
      <c r="Q27" s="42"/>
      <c r="R27" s="42"/>
      <c r="S27" s="42"/>
      <c r="T27" s="42"/>
      <c r="U27" s="42"/>
      <c r="V27" s="42"/>
      <c r="W27" s="42"/>
      <c r="X27" s="42"/>
    </row>
    <row r="28" spans="1:24" x14ac:dyDescent="0.2">
      <c r="A28" s="43">
        <v>112</v>
      </c>
      <c r="B28" s="40" t="s">
        <v>125</v>
      </c>
      <c r="C28" s="43" t="s">
        <v>210</v>
      </c>
      <c r="D28" s="40" t="s">
        <v>233</v>
      </c>
      <c r="E28" s="40"/>
      <c r="F28" s="43" t="s">
        <v>193</v>
      </c>
      <c r="G28" s="40"/>
      <c r="H28" s="40"/>
      <c r="I28" s="40"/>
      <c r="J28" s="43" t="s">
        <v>288</v>
      </c>
      <c r="K28" s="40" t="s">
        <v>234</v>
      </c>
      <c r="L28" s="43" t="s">
        <v>289</v>
      </c>
      <c r="M28" s="43" t="s">
        <v>290</v>
      </c>
      <c r="N28" s="42">
        <v>1</v>
      </c>
      <c r="O28" s="42">
        <v>136.63999999999999</v>
      </c>
      <c r="P28" s="42"/>
      <c r="Q28" s="42"/>
      <c r="R28" s="42"/>
      <c r="S28" s="42"/>
      <c r="T28" s="42"/>
      <c r="U28" s="42"/>
      <c r="V28" s="42"/>
      <c r="W28" s="42"/>
      <c r="X28" s="42"/>
    </row>
    <row r="29" spans="1:24" x14ac:dyDescent="0.2">
      <c r="A29" s="43">
        <v>112</v>
      </c>
      <c r="B29" s="40" t="s">
        <v>125</v>
      </c>
      <c r="C29" s="43" t="s">
        <v>210</v>
      </c>
      <c r="D29" s="40" t="s">
        <v>233</v>
      </c>
      <c r="E29" s="40"/>
      <c r="F29" s="43" t="s">
        <v>193</v>
      </c>
      <c r="G29" s="40"/>
      <c r="H29" s="40"/>
      <c r="I29" s="40"/>
      <c r="J29" s="43" t="s">
        <v>288</v>
      </c>
      <c r="K29" s="40" t="s">
        <v>234</v>
      </c>
      <c r="L29" s="43" t="s">
        <v>289</v>
      </c>
      <c r="M29" s="43" t="s">
        <v>290</v>
      </c>
      <c r="N29" s="42">
        <v>1</v>
      </c>
      <c r="O29" s="42">
        <v>140.88999999999999</v>
      </c>
      <c r="P29" s="42"/>
      <c r="Q29" s="42"/>
      <c r="R29" s="42"/>
      <c r="S29" s="42"/>
      <c r="T29" s="42"/>
      <c r="U29" s="42"/>
      <c r="V29" s="42"/>
      <c r="W29" s="42"/>
      <c r="X29" s="42"/>
    </row>
    <row r="30" spans="1:24" x14ac:dyDescent="0.2">
      <c r="A30" s="43">
        <v>112</v>
      </c>
      <c r="B30" s="40" t="s">
        <v>125</v>
      </c>
      <c r="C30" s="43" t="s">
        <v>210</v>
      </c>
      <c r="D30" s="40" t="s">
        <v>233</v>
      </c>
      <c r="E30" s="40"/>
      <c r="F30" s="43" t="s">
        <v>193</v>
      </c>
      <c r="G30" s="40"/>
      <c r="H30" s="40"/>
      <c r="I30" s="40"/>
      <c r="J30" s="43" t="s">
        <v>288</v>
      </c>
      <c r="K30" s="40" t="s">
        <v>234</v>
      </c>
      <c r="L30" s="43" t="s">
        <v>289</v>
      </c>
      <c r="M30" s="43" t="s">
        <v>290</v>
      </c>
      <c r="N30" s="42">
        <v>1</v>
      </c>
      <c r="O30" s="42">
        <v>142.71</v>
      </c>
      <c r="P30" s="42"/>
      <c r="Q30" s="42"/>
      <c r="R30" s="42"/>
      <c r="S30" s="42"/>
      <c r="T30" s="42"/>
      <c r="U30" s="42"/>
      <c r="V30" s="42"/>
      <c r="W30" s="42"/>
      <c r="X30" s="42"/>
    </row>
    <row r="31" spans="1:24" x14ac:dyDescent="0.2">
      <c r="A31" s="43">
        <v>112</v>
      </c>
      <c r="B31" s="40" t="s">
        <v>125</v>
      </c>
      <c r="C31" s="43" t="s">
        <v>210</v>
      </c>
      <c r="D31" s="40" t="s">
        <v>233</v>
      </c>
      <c r="E31" s="40"/>
      <c r="F31" s="43" t="s">
        <v>193</v>
      </c>
      <c r="G31" s="40"/>
      <c r="H31" s="40"/>
      <c r="I31" s="40"/>
      <c r="J31" s="43" t="s">
        <v>288</v>
      </c>
      <c r="K31" s="40" t="s">
        <v>234</v>
      </c>
      <c r="L31" s="43" t="s">
        <v>289</v>
      </c>
      <c r="M31" s="43" t="s">
        <v>290</v>
      </c>
      <c r="N31" s="42">
        <v>1</v>
      </c>
      <c r="O31" s="42">
        <v>165.79</v>
      </c>
      <c r="P31" s="42"/>
      <c r="Q31" s="42"/>
      <c r="R31" s="42"/>
      <c r="S31" s="42"/>
      <c r="T31" s="42"/>
      <c r="U31" s="42"/>
      <c r="V31" s="42"/>
      <c r="W31" s="42"/>
      <c r="X31" s="42"/>
    </row>
    <row r="32" spans="1:24" x14ac:dyDescent="0.2">
      <c r="A32" s="43">
        <v>112</v>
      </c>
      <c r="B32" s="40" t="s">
        <v>125</v>
      </c>
      <c r="C32" s="43" t="s">
        <v>210</v>
      </c>
      <c r="D32" s="40" t="s">
        <v>233</v>
      </c>
      <c r="E32" s="40"/>
      <c r="F32" s="43" t="s">
        <v>193</v>
      </c>
      <c r="G32" s="40"/>
      <c r="H32" s="40"/>
      <c r="I32" s="40"/>
      <c r="J32" s="43" t="s">
        <v>288</v>
      </c>
      <c r="K32" s="40" t="s">
        <v>234</v>
      </c>
      <c r="L32" s="43" t="s">
        <v>289</v>
      </c>
      <c r="M32" s="43" t="s">
        <v>290</v>
      </c>
      <c r="N32" s="42">
        <v>1</v>
      </c>
      <c r="O32" s="42">
        <v>216.8</v>
      </c>
      <c r="P32" s="42"/>
      <c r="Q32" s="42"/>
      <c r="R32" s="42"/>
      <c r="S32" s="42"/>
      <c r="T32" s="42"/>
      <c r="U32" s="42"/>
      <c r="V32" s="42"/>
      <c r="W32" s="42"/>
      <c r="X32" s="42"/>
    </row>
    <row r="33" spans="1:24" x14ac:dyDescent="0.2">
      <c r="A33" s="43">
        <v>112</v>
      </c>
      <c r="B33" s="40" t="s">
        <v>125</v>
      </c>
      <c r="C33" s="43" t="s">
        <v>210</v>
      </c>
      <c r="D33" s="40" t="s">
        <v>233</v>
      </c>
      <c r="E33" s="40"/>
      <c r="F33" s="43" t="s">
        <v>193</v>
      </c>
      <c r="G33" s="40"/>
      <c r="H33" s="40"/>
      <c r="I33" s="40"/>
      <c r="J33" s="43" t="s">
        <v>288</v>
      </c>
      <c r="K33" s="40" t="s">
        <v>234</v>
      </c>
      <c r="L33" s="43" t="s">
        <v>289</v>
      </c>
      <c r="M33" s="43" t="s">
        <v>290</v>
      </c>
      <c r="N33" s="42">
        <v>1</v>
      </c>
      <c r="O33" s="42">
        <v>231.38</v>
      </c>
      <c r="P33" s="42"/>
      <c r="Q33" s="42"/>
      <c r="R33" s="42"/>
      <c r="S33" s="42"/>
      <c r="T33" s="42"/>
      <c r="U33" s="42"/>
      <c r="V33" s="42"/>
      <c r="W33" s="42"/>
      <c r="X33" s="42"/>
    </row>
    <row r="34" spans="1:24" x14ac:dyDescent="0.2">
      <c r="A34" s="43">
        <v>112</v>
      </c>
      <c r="B34" s="40" t="s">
        <v>125</v>
      </c>
      <c r="C34" s="43" t="s">
        <v>210</v>
      </c>
      <c r="D34" s="40" t="s">
        <v>233</v>
      </c>
      <c r="E34" s="40"/>
      <c r="F34" s="43" t="s">
        <v>193</v>
      </c>
      <c r="G34" s="40"/>
      <c r="H34" s="40"/>
      <c r="I34" s="40"/>
      <c r="J34" s="43" t="s">
        <v>288</v>
      </c>
      <c r="K34" s="40" t="s">
        <v>234</v>
      </c>
      <c r="L34" s="43" t="s">
        <v>289</v>
      </c>
      <c r="M34" s="43" t="s">
        <v>290</v>
      </c>
      <c r="N34" s="42">
        <v>1</v>
      </c>
      <c r="O34" s="42">
        <v>253.24</v>
      </c>
      <c r="P34" s="42"/>
      <c r="Q34" s="42"/>
      <c r="R34" s="42"/>
      <c r="S34" s="42"/>
      <c r="T34" s="42"/>
      <c r="U34" s="42"/>
      <c r="V34" s="42"/>
      <c r="W34" s="42"/>
      <c r="X34" s="42"/>
    </row>
    <row r="35" spans="1:24" x14ac:dyDescent="0.2">
      <c r="A35" s="43">
        <v>112</v>
      </c>
      <c r="B35" s="40" t="s">
        <v>125</v>
      </c>
      <c r="C35" s="43" t="s">
        <v>210</v>
      </c>
      <c r="D35" s="40" t="s">
        <v>233</v>
      </c>
      <c r="E35" s="40"/>
      <c r="F35" s="43" t="s">
        <v>193</v>
      </c>
      <c r="G35" s="40"/>
      <c r="H35" s="40"/>
      <c r="I35" s="40"/>
      <c r="J35" s="43" t="s">
        <v>288</v>
      </c>
      <c r="K35" s="40" t="s">
        <v>234</v>
      </c>
      <c r="L35" s="43" t="s">
        <v>289</v>
      </c>
      <c r="M35" s="43" t="s">
        <v>290</v>
      </c>
      <c r="N35" s="42">
        <v>1</v>
      </c>
      <c r="O35" s="42">
        <v>262.35000000000002</v>
      </c>
      <c r="P35" s="42"/>
      <c r="Q35" s="42"/>
      <c r="R35" s="42"/>
      <c r="S35" s="42"/>
      <c r="T35" s="42"/>
      <c r="U35" s="42"/>
      <c r="V35" s="42"/>
      <c r="W35" s="42"/>
      <c r="X35" s="42"/>
    </row>
    <row r="36" spans="1:24" x14ac:dyDescent="0.2">
      <c r="A36" s="43">
        <v>112</v>
      </c>
      <c r="B36" s="40" t="s">
        <v>125</v>
      </c>
      <c r="C36" s="43" t="s">
        <v>210</v>
      </c>
      <c r="D36" s="40" t="s">
        <v>233</v>
      </c>
      <c r="E36" s="40"/>
      <c r="F36" s="43" t="s">
        <v>193</v>
      </c>
      <c r="G36" s="40"/>
      <c r="H36" s="40"/>
      <c r="I36" s="40"/>
      <c r="J36" s="43" t="s">
        <v>288</v>
      </c>
      <c r="K36" s="40" t="s">
        <v>234</v>
      </c>
      <c r="L36" s="43" t="s">
        <v>289</v>
      </c>
      <c r="M36" s="43" t="s">
        <v>290</v>
      </c>
      <c r="N36" s="42">
        <v>1</v>
      </c>
      <c r="O36" s="42">
        <v>286.02999999999997</v>
      </c>
      <c r="P36" s="42"/>
      <c r="Q36" s="42"/>
      <c r="R36" s="42"/>
      <c r="S36" s="42"/>
      <c r="T36" s="42"/>
      <c r="U36" s="42"/>
      <c r="V36" s="42"/>
      <c r="W36" s="42"/>
      <c r="X36" s="42"/>
    </row>
  </sheetData>
  <mergeCells count="21">
    <mergeCell ref="V1:V2"/>
    <mergeCell ref="W1:W2"/>
    <mergeCell ref="X1:X2"/>
    <mergeCell ref="P1:P2"/>
    <mergeCell ref="Q1:Q2"/>
    <mergeCell ref="R1:R2"/>
    <mergeCell ref="S1:S2"/>
    <mergeCell ref="T1:T2"/>
    <mergeCell ref="U1:U2"/>
    <mergeCell ref="O1:O2"/>
    <mergeCell ref="A1:A2"/>
    <mergeCell ref="B1:B2"/>
    <mergeCell ref="C1:C2"/>
    <mergeCell ref="D1:E1"/>
    <mergeCell ref="F1:F2"/>
    <mergeCell ref="G1:I1"/>
    <mergeCell ref="J1:J2"/>
    <mergeCell ref="K1:K2"/>
    <mergeCell ref="L1:L2"/>
    <mergeCell ref="M1:M2"/>
    <mergeCell ref="N1:N2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1D1A-CDD4-7642-BB13-65A4C2615FDB}">
  <dimension ref="A1:V99"/>
  <sheetViews>
    <sheetView zoomScale="82" workbookViewId="0">
      <selection activeCell="A91" sqref="A91:S99"/>
    </sheetView>
  </sheetViews>
  <sheetFormatPr baseColWidth="10" defaultColWidth="11" defaultRowHeight="16" x14ac:dyDescent="0.2"/>
  <cols>
    <col min="1" max="1" width="10.83203125" style="40"/>
    <col min="2" max="2" width="20.6640625" customWidth="1"/>
    <col min="5" max="6" width="17.33203125" customWidth="1"/>
    <col min="9" max="9" width="13.33203125" style="40" customWidth="1"/>
    <col min="10" max="10" width="17.83203125" customWidth="1"/>
    <col min="11" max="11" width="14.6640625" customWidth="1"/>
    <col min="12" max="13" width="10.83203125" style="48"/>
    <col min="14" max="14" width="11" style="48" customWidth="1"/>
    <col min="15" max="15" width="6.1640625" style="48" customWidth="1"/>
    <col min="16" max="16" width="4.1640625" style="48" customWidth="1"/>
    <col min="17" max="17" width="5.33203125" style="48" customWidth="1"/>
    <col min="18" max="18" width="5.83203125" style="48" customWidth="1"/>
    <col min="19" max="19" width="11" style="48"/>
    <col min="20" max="20" width="17.33203125" customWidth="1"/>
    <col min="24" max="24" width="13.83203125" customWidth="1"/>
  </cols>
  <sheetData>
    <row r="1" spans="1:22" ht="19" customHeight="1" x14ac:dyDescent="0.2">
      <c r="A1" s="330" t="s">
        <v>166</v>
      </c>
      <c r="B1" s="323" t="s">
        <v>1</v>
      </c>
      <c r="C1" s="325" t="s">
        <v>167</v>
      </c>
      <c r="D1" s="50" t="s">
        <v>291</v>
      </c>
      <c r="E1" s="50"/>
      <c r="F1" s="50"/>
      <c r="G1" s="323" t="s">
        <v>169</v>
      </c>
      <c r="H1" s="334" t="s">
        <v>292</v>
      </c>
      <c r="I1" s="327" t="s">
        <v>172</v>
      </c>
      <c r="J1" s="323" t="s">
        <v>173</v>
      </c>
      <c r="K1" s="326" t="s">
        <v>174</v>
      </c>
      <c r="L1" s="323" t="s">
        <v>175</v>
      </c>
      <c r="M1" s="323" t="s">
        <v>176</v>
      </c>
      <c r="N1" s="323" t="s">
        <v>177</v>
      </c>
      <c r="O1" s="323" t="s">
        <v>178</v>
      </c>
      <c r="P1" s="323" t="s">
        <v>179</v>
      </c>
      <c r="Q1" s="323" t="s">
        <v>180</v>
      </c>
      <c r="R1" s="323" t="s">
        <v>183</v>
      </c>
      <c r="S1" s="301"/>
    </row>
    <row r="2" spans="1:22" ht="16" customHeight="1" x14ac:dyDescent="0.2">
      <c r="A2" s="331"/>
      <c r="B2" s="323"/>
      <c r="C2" s="325"/>
      <c r="D2" s="47" t="s">
        <v>293</v>
      </c>
      <c r="E2" s="47" t="s">
        <v>294</v>
      </c>
      <c r="F2" s="47" t="s">
        <v>295</v>
      </c>
      <c r="G2" s="323"/>
      <c r="H2" s="335"/>
      <c r="I2" s="328"/>
      <c r="J2" s="323"/>
      <c r="K2" s="326"/>
      <c r="L2" s="323"/>
      <c r="M2" s="323"/>
      <c r="N2" s="323"/>
      <c r="O2" s="323"/>
      <c r="P2" s="323"/>
      <c r="Q2" s="323"/>
      <c r="R2" s="323"/>
      <c r="S2" s="301" t="s">
        <v>30</v>
      </c>
      <c r="T2" t="s">
        <v>296</v>
      </c>
      <c r="U2" t="s">
        <v>297</v>
      </c>
      <c r="V2" t="s">
        <v>298</v>
      </c>
    </row>
    <row r="3" spans="1:22" x14ac:dyDescent="0.2">
      <c r="A3" s="40">
        <v>60</v>
      </c>
      <c r="B3" s="40" t="s">
        <v>75</v>
      </c>
      <c r="C3" s="40" t="s">
        <v>191</v>
      </c>
      <c r="D3" t="s">
        <v>27</v>
      </c>
      <c r="E3" s="40" t="s">
        <v>242</v>
      </c>
      <c r="F3" s="40"/>
      <c r="G3" s="40" t="s">
        <v>193</v>
      </c>
      <c r="H3" s="40" t="s">
        <v>299</v>
      </c>
      <c r="I3" s="40" t="s">
        <v>300</v>
      </c>
      <c r="J3" s="40" t="s">
        <v>238</v>
      </c>
      <c r="K3" s="40" t="s">
        <v>244</v>
      </c>
      <c r="L3" s="42">
        <v>21</v>
      </c>
      <c r="M3" s="67">
        <v>1.57</v>
      </c>
      <c r="N3" s="42">
        <v>0.46</v>
      </c>
      <c r="O3" s="42"/>
      <c r="T3" t="s">
        <v>301</v>
      </c>
    </row>
    <row r="4" spans="1:22" s="184" customFormat="1" x14ac:dyDescent="0.2">
      <c r="A4" s="183">
        <v>63</v>
      </c>
      <c r="B4" s="184" t="s">
        <v>80</v>
      </c>
      <c r="C4" s="184" t="s">
        <v>210</v>
      </c>
      <c r="D4" s="184" t="s">
        <v>27</v>
      </c>
      <c r="E4" s="184" t="s">
        <v>211</v>
      </c>
      <c r="G4" s="184" t="s">
        <v>193</v>
      </c>
      <c r="H4" s="184" t="s">
        <v>302</v>
      </c>
      <c r="I4" s="183" t="s">
        <v>210</v>
      </c>
      <c r="J4" s="184" t="s">
        <v>201</v>
      </c>
      <c r="K4" s="184" t="s">
        <v>209</v>
      </c>
      <c r="L4" s="185" t="s">
        <v>210</v>
      </c>
      <c r="M4" s="185">
        <f>(P4+Q4)/2</f>
        <v>43</v>
      </c>
      <c r="N4" s="185">
        <f>SQRT(Q4-P4/4)</f>
        <v>8.3516465442450336</v>
      </c>
      <c r="O4" s="185"/>
      <c r="P4" s="185">
        <v>13</v>
      </c>
      <c r="Q4" s="185">
        <v>73</v>
      </c>
      <c r="R4" s="186"/>
      <c r="S4" s="186"/>
    </row>
    <row r="5" spans="1:22" s="184" customFormat="1" x14ac:dyDescent="0.2">
      <c r="A5" s="183">
        <v>48</v>
      </c>
      <c r="B5" s="187" t="s">
        <v>65</v>
      </c>
      <c r="C5" s="183" t="s">
        <v>203</v>
      </c>
      <c r="D5" s="184" t="s">
        <v>27</v>
      </c>
      <c r="E5" s="183" t="s">
        <v>211</v>
      </c>
      <c r="F5" s="183"/>
      <c r="G5" s="183" t="s">
        <v>193</v>
      </c>
      <c r="H5" s="184" t="s">
        <v>303</v>
      </c>
      <c r="I5" s="183" t="s">
        <v>304</v>
      </c>
      <c r="J5" s="183" t="s">
        <v>238</v>
      </c>
      <c r="K5" s="183" t="s">
        <v>272</v>
      </c>
      <c r="L5" s="185" t="s">
        <v>210</v>
      </c>
      <c r="M5" s="185">
        <f t="shared" ref="M5:M42" si="0">(P5+Q5)/2</f>
        <v>17.335000000000001</v>
      </c>
      <c r="N5" s="185">
        <f t="shared" ref="N5:N42" si="1">SQRT(Q5-P5/4)</f>
        <v>5.1643005334701426</v>
      </c>
      <c r="O5" s="185"/>
      <c r="P5" s="185">
        <v>6.4</v>
      </c>
      <c r="Q5" s="185">
        <v>28.27</v>
      </c>
      <c r="R5" s="186"/>
      <c r="S5" s="186"/>
    </row>
    <row r="6" spans="1:22" s="184" customFormat="1" x14ac:dyDescent="0.2">
      <c r="A6" s="183">
        <v>48</v>
      </c>
      <c r="B6" s="187" t="s">
        <v>65</v>
      </c>
      <c r="C6" s="183" t="s">
        <v>203</v>
      </c>
      <c r="D6" s="184" t="s">
        <v>27</v>
      </c>
      <c r="E6" s="183" t="s">
        <v>211</v>
      </c>
      <c r="F6" s="183"/>
      <c r="G6" s="183" t="s">
        <v>193</v>
      </c>
      <c r="H6" s="184" t="s">
        <v>303</v>
      </c>
      <c r="I6" s="183" t="s">
        <v>305</v>
      </c>
      <c r="J6" s="183" t="s">
        <v>238</v>
      </c>
      <c r="K6" s="183" t="s">
        <v>272</v>
      </c>
      <c r="L6" s="185" t="s">
        <v>210</v>
      </c>
      <c r="M6" s="185">
        <f t="shared" si="0"/>
        <v>17.335000000000001</v>
      </c>
      <c r="N6" s="185">
        <f t="shared" si="1"/>
        <v>5.1643005334701426</v>
      </c>
      <c r="O6" s="185"/>
      <c r="P6" s="185">
        <v>6.4</v>
      </c>
      <c r="Q6" s="185">
        <v>28.27</v>
      </c>
      <c r="R6" s="186"/>
      <c r="S6" s="186"/>
    </row>
    <row r="7" spans="1:22" s="184" customFormat="1" x14ac:dyDescent="0.2">
      <c r="A7" s="183">
        <v>48</v>
      </c>
      <c r="B7" s="187" t="s">
        <v>65</v>
      </c>
      <c r="C7" s="183" t="s">
        <v>203</v>
      </c>
      <c r="D7" s="184" t="s">
        <v>27</v>
      </c>
      <c r="E7" s="183" t="s">
        <v>211</v>
      </c>
      <c r="F7" s="183"/>
      <c r="G7" s="183" t="s">
        <v>193</v>
      </c>
      <c r="H7" s="184" t="s">
        <v>303</v>
      </c>
      <c r="I7" s="183" t="s">
        <v>306</v>
      </c>
      <c r="J7" s="183" t="s">
        <v>238</v>
      </c>
      <c r="K7" s="183" t="s">
        <v>272</v>
      </c>
      <c r="L7" s="185" t="s">
        <v>210</v>
      </c>
      <c r="M7" s="185">
        <f t="shared" si="0"/>
        <v>16.77</v>
      </c>
      <c r="N7" s="185">
        <f t="shared" si="1"/>
        <v>5.0845353770034878</v>
      </c>
      <c r="O7" s="185"/>
      <c r="P7" s="185">
        <v>6.15</v>
      </c>
      <c r="Q7" s="185">
        <v>27.39</v>
      </c>
      <c r="R7" s="186"/>
      <c r="S7" s="186"/>
    </row>
    <row r="8" spans="1:22" s="184" customFormat="1" x14ac:dyDescent="0.2">
      <c r="A8" s="183">
        <v>63</v>
      </c>
      <c r="B8" s="183" t="s">
        <v>80</v>
      </c>
      <c r="C8" s="183" t="s">
        <v>210</v>
      </c>
      <c r="D8" s="184" t="s">
        <v>27</v>
      </c>
      <c r="E8" s="183" t="s">
        <v>211</v>
      </c>
      <c r="F8" s="183"/>
      <c r="G8" s="183" t="s">
        <v>193</v>
      </c>
      <c r="H8" s="184" t="s">
        <v>303</v>
      </c>
      <c r="I8" s="183" t="s">
        <v>210</v>
      </c>
      <c r="J8" s="183" t="s">
        <v>238</v>
      </c>
      <c r="K8" s="183" t="s">
        <v>209</v>
      </c>
      <c r="L8" s="185" t="s">
        <v>210</v>
      </c>
      <c r="M8" s="185">
        <f t="shared" si="0"/>
        <v>3.75</v>
      </c>
      <c r="N8" s="185">
        <f t="shared" si="1"/>
        <v>2.2079402165819619</v>
      </c>
      <c r="O8" s="185"/>
      <c r="P8" s="185">
        <v>2.1</v>
      </c>
      <c r="Q8" s="185">
        <v>5.4</v>
      </c>
      <c r="R8" s="186"/>
      <c r="S8" s="186"/>
    </row>
    <row r="9" spans="1:22" x14ac:dyDescent="0.2">
      <c r="A9" s="40">
        <v>38</v>
      </c>
      <c r="B9" t="s">
        <v>198</v>
      </c>
      <c r="C9" t="s">
        <v>199</v>
      </c>
      <c r="D9" t="s">
        <v>27</v>
      </c>
      <c r="E9" t="s">
        <v>200</v>
      </c>
      <c r="G9" t="s">
        <v>193</v>
      </c>
      <c r="H9" t="s">
        <v>302</v>
      </c>
      <c r="I9" s="40" t="s">
        <v>222</v>
      </c>
      <c r="J9" t="s">
        <v>201</v>
      </c>
      <c r="K9" t="s">
        <v>202</v>
      </c>
      <c r="L9" s="68">
        <v>21</v>
      </c>
      <c r="M9" s="185">
        <f t="shared" si="0"/>
        <v>1614.5</v>
      </c>
      <c r="N9" s="185">
        <f t="shared" si="1"/>
        <v>51.310330343898585</v>
      </c>
      <c r="O9" s="68"/>
      <c r="P9" s="68">
        <v>477</v>
      </c>
      <c r="Q9" s="68">
        <v>2752</v>
      </c>
    </row>
    <row r="10" spans="1:22" x14ac:dyDescent="0.2">
      <c r="A10" s="40">
        <v>38</v>
      </c>
      <c r="B10" t="s">
        <v>198</v>
      </c>
      <c r="C10" t="s">
        <v>199</v>
      </c>
      <c r="D10" t="s">
        <v>27</v>
      </c>
      <c r="E10" t="s">
        <v>200</v>
      </c>
      <c r="G10" t="s">
        <v>193</v>
      </c>
      <c r="H10" t="s">
        <v>302</v>
      </c>
      <c r="I10" s="40" t="s">
        <v>307</v>
      </c>
      <c r="J10" t="s">
        <v>201</v>
      </c>
      <c r="K10" t="s">
        <v>202</v>
      </c>
      <c r="L10" s="68">
        <v>32</v>
      </c>
      <c r="M10" s="185">
        <f t="shared" si="0"/>
        <v>1138</v>
      </c>
      <c r="N10" s="185">
        <f t="shared" si="1"/>
        <v>44.08514489031424</v>
      </c>
      <c r="O10" s="68"/>
      <c r="P10" s="68">
        <v>266</v>
      </c>
      <c r="Q10" s="68">
        <v>2010</v>
      </c>
    </row>
    <row r="11" spans="1:22" x14ac:dyDescent="0.2">
      <c r="A11" s="40">
        <v>38</v>
      </c>
      <c r="B11" t="s">
        <v>198</v>
      </c>
      <c r="C11" t="s">
        <v>199</v>
      </c>
      <c r="D11" t="s">
        <v>27</v>
      </c>
      <c r="E11" t="s">
        <v>200</v>
      </c>
      <c r="G11" t="s">
        <v>193</v>
      </c>
      <c r="H11" t="s">
        <v>302</v>
      </c>
      <c r="I11" s="40" t="s">
        <v>308</v>
      </c>
      <c r="J11" t="s">
        <v>201</v>
      </c>
      <c r="K11" t="s">
        <v>202</v>
      </c>
      <c r="L11" s="68">
        <v>50</v>
      </c>
      <c r="M11" s="185">
        <f t="shared" si="0"/>
        <v>998.5</v>
      </c>
      <c r="N11" s="185">
        <f t="shared" si="1"/>
        <v>40.39801975344831</v>
      </c>
      <c r="O11" s="68"/>
      <c r="P11" s="68">
        <v>292</v>
      </c>
      <c r="Q11" s="68">
        <v>1705</v>
      </c>
    </row>
    <row r="12" spans="1:22" x14ac:dyDescent="0.2">
      <c r="A12" s="40">
        <v>38</v>
      </c>
      <c r="B12" t="s">
        <v>198</v>
      </c>
      <c r="C12" t="s">
        <v>199</v>
      </c>
      <c r="D12" t="s">
        <v>27</v>
      </c>
      <c r="E12" t="s">
        <v>200</v>
      </c>
      <c r="G12" t="s">
        <v>193</v>
      </c>
      <c r="H12" t="s">
        <v>302</v>
      </c>
      <c r="I12" s="40" t="s">
        <v>219</v>
      </c>
      <c r="J12" t="s">
        <v>201</v>
      </c>
      <c r="K12" t="s">
        <v>202</v>
      </c>
      <c r="L12" s="68">
        <v>44</v>
      </c>
      <c r="M12" s="185">
        <f t="shared" si="0"/>
        <v>910.5</v>
      </c>
      <c r="N12" s="185">
        <f t="shared" si="1"/>
        <v>40.277164746292655</v>
      </c>
      <c r="O12" s="68"/>
      <c r="P12" s="68">
        <v>159</v>
      </c>
      <c r="Q12" s="68">
        <v>1662</v>
      </c>
    </row>
    <row r="13" spans="1:22" x14ac:dyDescent="0.2">
      <c r="A13" s="40">
        <v>38</v>
      </c>
      <c r="B13" t="s">
        <v>198</v>
      </c>
      <c r="C13" t="s">
        <v>199</v>
      </c>
      <c r="D13" t="s">
        <v>27</v>
      </c>
      <c r="E13" t="s">
        <v>200</v>
      </c>
      <c r="G13" t="s">
        <v>193</v>
      </c>
      <c r="H13" t="s">
        <v>302</v>
      </c>
      <c r="I13" s="40" t="s">
        <v>309</v>
      </c>
      <c r="J13" t="s">
        <v>201</v>
      </c>
      <c r="K13" t="s">
        <v>202</v>
      </c>
      <c r="L13" s="68">
        <v>40</v>
      </c>
      <c r="M13" s="185">
        <f t="shared" si="0"/>
        <v>975</v>
      </c>
      <c r="N13" s="185">
        <f t="shared" si="1"/>
        <v>39.131189606246316</v>
      </c>
      <c r="O13" s="68"/>
      <c r="P13" s="68">
        <v>335</v>
      </c>
      <c r="Q13" s="68">
        <v>1615</v>
      </c>
    </row>
    <row r="14" spans="1:22" x14ac:dyDescent="0.2">
      <c r="A14" s="40">
        <v>38</v>
      </c>
      <c r="B14" t="s">
        <v>198</v>
      </c>
      <c r="C14" t="s">
        <v>199</v>
      </c>
      <c r="D14" t="s">
        <v>27</v>
      </c>
      <c r="E14" t="s">
        <v>200</v>
      </c>
      <c r="G14" t="s">
        <v>193</v>
      </c>
      <c r="H14" t="s">
        <v>302</v>
      </c>
      <c r="I14" s="40" t="s">
        <v>226</v>
      </c>
      <c r="J14" t="s">
        <v>201</v>
      </c>
      <c r="K14" t="s">
        <v>202</v>
      </c>
      <c r="L14" s="68">
        <v>42</v>
      </c>
      <c r="M14" s="185">
        <f t="shared" si="0"/>
        <v>796.5</v>
      </c>
      <c r="N14" s="185">
        <f t="shared" si="1"/>
        <v>36.834087473426024</v>
      </c>
      <c r="O14" s="68"/>
      <c r="P14" s="68">
        <v>189</v>
      </c>
      <c r="Q14" s="68">
        <v>1404</v>
      </c>
    </row>
    <row r="15" spans="1:22" x14ac:dyDescent="0.2">
      <c r="A15" s="40">
        <v>38</v>
      </c>
      <c r="B15" t="s">
        <v>198</v>
      </c>
      <c r="C15" t="s">
        <v>199</v>
      </c>
      <c r="D15" t="s">
        <v>27</v>
      </c>
      <c r="E15" t="s">
        <v>200</v>
      </c>
      <c r="G15" t="s">
        <v>193</v>
      </c>
      <c r="H15" t="s">
        <v>302</v>
      </c>
      <c r="I15" s="40" t="s">
        <v>216</v>
      </c>
      <c r="J15" t="s">
        <v>201</v>
      </c>
      <c r="K15" t="s">
        <v>202</v>
      </c>
      <c r="L15" s="68">
        <v>33</v>
      </c>
      <c r="M15" s="185">
        <f t="shared" si="0"/>
        <v>564.5</v>
      </c>
      <c r="N15" s="185">
        <f t="shared" si="1"/>
        <v>30.5</v>
      </c>
      <c r="O15" s="68"/>
      <c r="P15" s="68">
        <v>159</v>
      </c>
      <c r="Q15" s="68">
        <v>970</v>
      </c>
    </row>
    <row r="16" spans="1:22" x14ac:dyDescent="0.2">
      <c r="A16" s="40">
        <v>38</v>
      </c>
      <c r="B16" t="s">
        <v>198</v>
      </c>
      <c r="C16" t="s">
        <v>199</v>
      </c>
      <c r="D16" t="s">
        <v>27</v>
      </c>
      <c r="E16" t="s">
        <v>200</v>
      </c>
      <c r="G16" t="s">
        <v>193</v>
      </c>
      <c r="H16" t="s">
        <v>302</v>
      </c>
      <c r="I16" s="40" t="s">
        <v>310</v>
      </c>
      <c r="J16" t="s">
        <v>201</v>
      </c>
      <c r="K16" t="s">
        <v>202</v>
      </c>
      <c r="L16" s="68">
        <v>42</v>
      </c>
      <c r="M16" s="185">
        <f t="shared" si="0"/>
        <v>897.5</v>
      </c>
      <c r="N16" s="185">
        <f t="shared" si="1"/>
        <v>39.686269665968858</v>
      </c>
      <c r="O16" s="68"/>
      <c r="P16" s="68">
        <v>176</v>
      </c>
      <c r="Q16" s="68">
        <v>1619</v>
      </c>
    </row>
    <row r="17" spans="1:17" x14ac:dyDescent="0.2">
      <c r="A17" s="40">
        <v>38</v>
      </c>
      <c r="B17" t="s">
        <v>198</v>
      </c>
      <c r="C17" t="s">
        <v>199</v>
      </c>
      <c r="D17" t="s">
        <v>27</v>
      </c>
      <c r="E17" t="s">
        <v>200</v>
      </c>
      <c r="G17" t="s">
        <v>193</v>
      </c>
      <c r="H17" t="s">
        <v>302</v>
      </c>
      <c r="I17" s="40" t="s">
        <v>311</v>
      </c>
      <c r="J17" t="s">
        <v>201</v>
      </c>
      <c r="K17" t="s">
        <v>202</v>
      </c>
      <c r="L17" s="68">
        <v>37</v>
      </c>
      <c r="M17" s="185">
        <f t="shared" si="0"/>
        <v>713</v>
      </c>
      <c r="N17" s="185">
        <f t="shared" si="1"/>
        <v>34.565155865408734</v>
      </c>
      <c r="O17" s="68"/>
      <c r="P17" s="68">
        <v>185</v>
      </c>
      <c r="Q17" s="68">
        <v>1241</v>
      </c>
    </row>
    <row r="18" spans="1:17" x14ac:dyDescent="0.2">
      <c r="A18" s="40">
        <v>38</v>
      </c>
      <c r="B18" t="s">
        <v>198</v>
      </c>
      <c r="C18" t="s">
        <v>199</v>
      </c>
      <c r="D18" t="s">
        <v>27</v>
      </c>
      <c r="E18" t="s">
        <v>200</v>
      </c>
      <c r="G18" t="s">
        <v>193</v>
      </c>
      <c r="H18" t="s">
        <v>302</v>
      </c>
      <c r="I18" s="40" t="s">
        <v>220</v>
      </c>
      <c r="J18" t="s">
        <v>201</v>
      </c>
      <c r="K18" t="s">
        <v>202</v>
      </c>
      <c r="L18" s="68">
        <v>44</v>
      </c>
      <c r="M18" s="185">
        <f t="shared" si="0"/>
        <v>678.5</v>
      </c>
      <c r="N18" s="185">
        <f t="shared" si="1"/>
        <v>34.813790371058424</v>
      </c>
      <c r="O18" s="68"/>
      <c r="P18" s="68">
        <v>116</v>
      </c>
      <c r="Q18" s="68">
        <v>1241</v>
      </c>
    </row>
    <row r="19" spans="1:17" x14ac:dyDescent="0.2">
      <c r="A19" s="40">
        <v>38</v>
      </c>
      <c r="B19" t="s">
        <v>198</v>
      </c>
      <c r="C19" t="s">
        <v>199</v>
      </c>
      <c r="D19" t="s">
        <v>27</v>
      </c>
      <c r="E19" t="s">
        <v>200</v>
      </c>
      <c r="G19" t="s">
        <v>193</v>
      </c>
      <c r="H19" t="s">
        <v>302</v>
      </c>
      <c r="I19" s="40" t="s">
        <v>312</v>
      </c>
      <c r="J19" t="s">
        <v>201</v>
      </c>
      <c r="K19" t="s">
        <v>202</v>
      </c>
      <c r="L19" s="68">
        <v>33</v>
      </c>
      <c r="M19" s="185">
        <f t="shared" si="0"/>
        <v>1062.5</v>
      </c>
      <c r="N19" s="185">
        <f t="shared" si="1"/>
        <v>42.778499272414876</v>
      </c>
      <c r="O19" s="68"/>
      <c r="P19" s="68">
        <v>236</v>
      </c>
      <c r="Q19" s="68">
        <v>1889</v>
      </c>
    </row>
    <row r="20" spans="1:17" x14ac:dyDescent="0.2">
      <c r="A20" s="40">
        <v>38</v>
      </c>
      <c r="B20" t="s">
        <v>198</v>
      </c>
      <c r="C20" t="s">
        <v>199</v>
      </c>
      <c r="D20" t="s">
        <v>27</v>
      </c>
      <c r="E20" t="s">
        <v>200</v>
      </c>
      <c r="G20" t="s">
        <v>193</v>
      </c>
      <c r="H20" t="s">
        <v>302</v>
      </c>
      <c r="I20" s="40" t="s">
        <v>223</v>
      </c>
      <c r="J20" t="s">
        <v>201</v>
      </c>
      <c r="K20" t="s">
        <v>202</v>
      </c>
      <c r="L20" s="68">
        <v>18</v>
      </c>
      <c r="M20" s="185">
        <f t="shared" si="0"/>
        <v>1363</v>
      </c>
      <c r="N20" s="185">
        <f t="shared" si="1"/>
        <v>48.538644398046387</v>
      </c>
      <c r="O20" s="68"/>
      <c r="P20" s="68">
        <v>296</v>
      </c>
      <c r="Q20" s="68">
        <v>2430</v>
      </c>
    </row>
    <row r="21" spans="1:17" x14ac:dyDescent="0.2">
      <c r="A21" s="40">
        <v>38</v>
      </c>
      <c r="B21" t="s">
        <v>198</v>
      </c>
      <c r="C21" t="s">
        <v>199</v>
      </c>
      <c r="D21" t="s">
        <v>27</v>
      </c>
      <c r="E21" t="s">
        <v>200</v>
      </c>
      <c r="G21" t="s">
        <v>193</v>
      </c>
      <c r="H21" t="s">
        <v>302</v>
      </c>
      <c r="I21" s="40" t="s">
        <v>227</v>
      </c>
      <c r="J21" t="s">
        <v>201</v>
      </c>
      <c r="K21" t="s">
        <v>202</v>
      </c>
      <c r="L21" s="68">
        <v>28</v>
      </c>
      <c r="M21" s="185">
        <f t="shared" si="0"/>
        <v>721.5</v>
      </c>
      <c r="N21" s="185">
        <f t="shared" si="1"/>
        <v>36.097091295560091</v>
      </c>
      <c r="O21" s="68"/>
      <c r="P21" s="68">
        <v>112</v>
      </c>
      <c r="Q21" s="68">
        <v>1331</v>
      </c>
    </row>
    <row r="22" spans="1:17" x14ac:dyDescent="0.2">
      <c r="A22" s="40">
        <v>38</v>
      </c>
      <c r="B22" t="s">
        <v>198</v>
      </c>
      <c r="C22" t="s">
        <v>199</v>
      </c>
      <c r="D22" t="s">
        <v>27</v>
      </c>
      <c r="E22" t="s">
        <v>200</v>
      </c>
      <c r="G22" t="s">
        <v>193</v>
      </c>
      <c r="H22" t="s">
        <v>302</v>
      </c>
      <c r="I22" s="40" t="s">
        <v>225</v>
      </c>
      <c r="J22" t="s">
        <v>201</v>
      </c>
      <c r="K22" t="s">
        <v>202</v>
      </c>
      <c r="L22" s="68">
        <v>25</v>
      </c>
      <c r="M22" s="185">
        <f t="shared" si="0"/>
        <v>532.5</v>
      </c>
      <c r="N22" s="185">
        <f t="shared" si="1"/>
        <v>31.721443851123801</v>
      </c>
      <c r="O22" s="68"/>
      <c r="P22" s="68">
        <v>47</v>
      </c>
      <c r="Q22" s="68">
        <v>1018</v>
      </c>
    </row>
    <row r="23" spans="1:17" x14ac:dyDescent="0.2">
      <c r="A23" s="40">
        <v>38</v>
      </c>
      <c r="B23" t="s">
        <v>198</v>
      </c>
      <c r="C23" t="s">
        <v>199</v>
      </c>
      <c r="D23" t="s">
        <v>27</v>
      </c>
      <c r="E23" t="s">
        <v>200</v>
      </c>
      <c r="G23" t="s">
        <v>193</v>
      </c>
      <c r="H23" t="s">
        <v>302</v>
      </c>
      <c r="I23" s="40" t="s">
        <v>313</v>
      </c>
      <c r="J23" t="s">
        <v>201</v>
      </c>
      <c r="K23" t="s">
        <v>202</v>
      </c>
      <c r="L23" s="68">
        <v>26</v>
      </c>
      <c r="M23" s="185">
        <f t="shared" si="0"/>
        <v>380</v>
      </c>
      <c r="N23" s="185">
        <f t="shared" si="1"/>
        <v>25.024987512484397</v>
      </c>
      <c r="O23" s="68"/>
      <c r="P23" s="68">
        <v>107</v>
      </c>
      <c r="Q23" s="68">
        <v>653</v>
      </c>
    </row>
    <row r="24" spans="1:17" x14ac:dyDescent="0.2">
      <c r="A24" s="40">
        <v>38</v>
      </c>
      <c r="B24" t="s">
        <v>198</v>
      </c>
      <c r="C24" t="s">
        <v>199</v>
      </c>
      <c r="D24" t="s">
        <v>27</v>
      </c>
      <c r="E24" t="s">
        <v>200</v>
      </c>
      <c r="G24" t="s">
        <v>193</v>
      </c>
      <c r="H24" t="s">
        <v>302</v>
      </c>
      <c r="I24" s="40" t="s">
        <v>314</v>
      </c>
      <c r="J24" t="s">
        <v>201</v>
      </c>
      <c r="K24" t="s">
        <v>202</v>
      </c>
      <c r="L24" s="68">
        <v>18</v>
      </c>
      <c r="M24" s="185">
        <f t="shared" si="0"/>
        <v>244.5</v>
      </c>
      <c r="N24" s="185">
        <f t="shared" si="1"/>
        <v>20.346989949375804</v>
      </c>
      <c r="O24" s="68"/>
      <c r="P24" s="68">
        <v>60</v>
      </c>
      <c r="Q24" s="68">
        <v>429</v>
      </c>
    </row>
    <row r="25" spans="1:17" x14ac:dyDescent="0.2">
      <c r="A25" s="40">
        <v>38</v>
      </c>
      <c r="B25" t="s">
        <v>198</v>
      </c>
      <c r="C25" t="s">
        <v>199</v>
      </c>
      <c r="D25" t="s">
        <v>27</v>
      </c>
      <c r="E25" t="s">
        <v>200</v>
      </c>
      <c r="G25" t="s">
        <v>193</v>
      </c>
      <c r="H25" t="s">
        <v>302</v>
      </c>
      <c r="I25" s="40" t="s">
        <v>315</v>
      </c>
      <c r="J25" t="s">
        <v>201</v>
      </c>
      <c r="K25" t="s">
        <v>202</v>
      </c>
      <c r="L25" s="68">
        <v>12</v>
      </c>
      <c r="M25" s="185">
        <f t="shared" si="0"/>
        <v>246.5</v>
      </c>
      <c r="N25" s="185">
        <f t="shared" si="1"/>
        <v>19.3778223750761</v>
      </c>
      <c r="O25" s="68"/>
      <c r="P25" s="68">
        <v>94</v>
      </c>
      <c r="Q25" s="68">
        <v>399</v>
      </c>
    </row>
    <row r="26" spans="1:17" x14ac:dyDescent="0.2">
      <c r="A26" s="40">
        <v>38</v>
      </c>
      <c r="B26" t="s">
        <v>198</v>
      </c>
      <c r="C26" t="s">
        <v>203</v>
      </c>
      <c r="D26" t="s">
        <v>27</v>
      </c>
      <c r="E26" t="s">
        <v>200</v>
      </c>
      <c r="G26" t="s">
        <v>193</v>
      </c>
      <c r="H26" t="s">
        <v>302</v>
      </c>
      <c r="I26" s="40" t="s">
        <v>222</v>
      </c>
      <c r="J26" t="s">
        <v>201</v>
      </c>
      <c r="K26" t="s">
        <v>202</v>
      </c>
      <c r="L26" s="68">
        <v>23</v>
      </c>
      <c r="M26" s="185">
        <f t="shared" si="0"/>
        <v>1477</v>
      </c>
      <c r="N26" s="185">
        <f t="shared" si="1"/>
        <v>52.952809179494906</v>
      </c>
      <c r="O26" s="68"/>
      <c r="P26" s="68">
        <v>120</v>
      </c>
      <c r="Q26" s="68">
        <v>2834</v>
      </c>
    </row>
    <row r="27" spans="1:17" x14ac:dyDescent="0.2">
      <c r="A27" s="40">
        <v>38</v>
      </c>
      <c r="B27" t="s">
        <v>198</v>
      </c>
      <c r="C27" t="s">
        <v>203</v>
      </c>
      <c r="D27" t="s">
        <v>27</v>
      </c>
      <c r="E27" t="s">
        <v>200</v>
      </c>
      <c r="G27" t="s">
        <v>193</v>
      </c>
      <c r="H27" t="s">
        <v>302</v>
      </c>
      <c r="I27" s="40" t="s">
        <v>307</v>
      </c>
      <c r="J27" t="s">
        <v>201</v>
      </c>
      <c r="K27" t="s">
        <v>202</v>
      </c>
      <c r="L27" s="68">
        <v>20</v>
      </c>
      <c r="M27" s="185">
        <f t="shared" si="0"/>
        <v>1271</v>
      </c>
      <c r="N27" s="185">
        <f t="shared" si="1"/>
        <v>44.421278684882544</v>
      </c>
      <c r="O27" s="68"/>
      <c r="P27" s="68">
        <v>455</v>
      </c>
      <c r="Q27" s="68">
        <v>2087</v>
      </c>
    </row>
    <row r="28" spans="1:17" x14ac:dyDescent="0.2">
      <c r="A28" s="40">
        <v>38</v>
      </c>
      <c r="B28" t="s">
        <v>198</v>
      </c>
      <c r="C28" t="s">
        <v>203</v>
      </c>
      <c r="D28" t="s">
        <v>27</v>
      </c>
      <c r="E28" t="s">
        <v>200</v>
      </c>
      <c r="G28" t="s">
        <v>193</v>
      </c>
      <c r="H28" t="s">
        <v>302</v>
      </c>
      <c r="I28" s="40" t="s">
        <v>308</v>
      </c>
      <c r="J28" t="s">
        <v>201</v>
      </c>
      <c r="K28" t="s">
        <v>202</v>
      </c>
      <c r="L28" s="68">
        <v>32</v>
      </c>
      <c r="M28" s="185">
        <f t="shared" si="0"/>
        <v>1020</v>
      </c>
      <c r="N28" s="185">
        <f t="shared" si="1"/>
        <v>38.632887544163715</v>
      </c>
      <c r="O28" s="68"/>
      <c r="P28" s="68">
        <v>438</v>
      </c>
      <c r="Q28" s="68">
        <v>1602</v>
      </c>
    </row>
    <row r="29" spans="1:17" x14ac:dyDescent="0.2">
      <c r="A29" s="40">
        <v>38</v>
      </c>
      <c r="B29" t="s">
        <v>198</v>
      </c>
      <c r="C29" t="s">
        <v>203</v>
      </c>
      <c r="D29" t="s">
        <v>27</v>
      </c>
      <c r="E29" t="s">
        <v>200</v>
      </c>
      <c r="G29" t="s">
        <v>193</v>
      </c>
      <c r="H29" t="s">
        <v>302</v>
      </c>
      <c r="I29" s="40" t="s">
        <v>219</v>
      </c>
      <c r="J29" t="s">
        <v>201</v>
      </c>
      <c r="K29" t="s">
        <v>202</v>
      </c>
      <c r="L29" s="68">
        <v>25</v>
      </c>
      <c r="M29" s="185">
        <f t="shared" si="0"/>
        <v>1039</v>
      </c>
      <c r="N29" s="185">
        <f t="shared" si="1"/>
        <v>40.871750635371612</v>
      </c>
      <c r="O29" s="68"/>
      <c r="P29" s="68">
        <v>326</v>
      </c>
      <c r="Q29" s="68">
        <v>1752</v>
      </c>
    </row>
    <row r="30" spans="1:17" x14ac:dyDescent="0.2">
      <c r="A30" s="40">
        <v>38</v>
      </c>
      <c r="B30" t="s">
        <v>198</v>
      </c>
      <c r="C30" t="s">
        <v>203</v>
      </c>
      <c r="D30" t="s">
        <v>27</v>
      </c>
      <c r="E30" t="s">
        <v>200</v>
      </c>
      <c r="G30" t="s">
        <v>193</v>
      </c>
      <c r="H30" t="s">
        <v>302</v>
      </c>
      <c r="I30" s="40" t="s">
        <v>309</v>
      </c>
      <c r="J30" t="s">
        <v>201</v>
      </c>
      <c r="K30" t="s">
        <v>202</v>
      </c>
      <c r="L30" s="68">
        <v>31</v>
      </c>
      <c r="M30" s="185">
        <f t="shared" si="0"/>
        <v>622.5</v>
      </c>
      <c r="N30" s="185">
        <f t="shared" si="1"/>
        <v>31.760824926314491</v>
      </c>
      <c r="O30" s="68"/>
      <c r="P30" s="68">
        <v>189</v>
      </c>
      <c r="Q30" s="68">
        <v>1056</v>
      </c>
    </row>
    <row r="31" spans="1:17" x14ac:dyDescent="0.2">
      <c r="A31" s="40">
        <v>38</v>
      </c>
      <c r="B31" t="s">
        <v>198</v>
      </c>
      <c r="C31" t="s">
        <v>203</v>
      </c>
      <c r="D31" t="s">
        <v>27</v>
      </c>
      <c r="E31" t="s">
        <v>200</v>
      </c>
      <c r="G31" t="s">
        <v>193</v>
      </c>
      <c r="H31" t="s">
        <v>302</v>
      </c>
      <c r="I31" s="40" t="s">
        <v>226</v>
      </c>
      <c r="J31" t="s">
        <v>201</v>
      </c>
      <c r="K31" t="s">
        <v>202</v>
      </c>
      <c r="L31" s="68">
        <v>31</v>
      </c>
      <c r="M31" s="185">
        <f t="shared" si="0"/>
        <v>676.5</v>
      </c>
      <c r="N31" s="185">
        <f t="shared" si="1"/>
        <v>30.215889859476256</v>
      </c>
      <c r="O31" s="68"/>
      <c r="P31" s="68">
        <v>352</v>
      </c>
      <c r="Q31" s="68">
        <v>1001</v>
      </c>
    </row>
    <row r="32" spans="1:17" x14ac:dyDescent="0.2">
      <c r="A32" s="40">
        <v>38</v>
      </c>
      <c r="B32" t="s">
        <v>198</v>
      </c>
      <c r="C32" t="s">
        <v>203</v>
      </c>
      <c r="D32" t="s">
        <v>27</v>
      </c>
      <c r="E32" t="s">
        <v>200</v>
      </c>
      <c r="G32" t="s">
        <v>193</v>
      </c>
      <c r="H32" t="s">
        <v>302</v>
      </c>
      <c r="I32" s="40" t="s">
        <v>216</v>
      </c>
      <c r="J32" t="s">
        <v>201</v>
      </c>
      <c r="K32" t="s">
        <v>202</v>
      </c>
      <c r="L32" s="68">
        <v>27</v>
      </c>
      <c r="M32" s="185">
        <f t="shared" si="0"/>
        <v>751.5</v>
      </c>
      <c r="N32" s="185">
        <f t="shared" si="1"/>
        <v>36.918829883949464</v>
      </c>
      <c r="O32" s="68"/>
      <c r="P32" s="68">
        <v>112</v>
      </c>
      <c r="Q32" s="68">
        <v>1391</v>
      </c>
    </row>
    <row r="33" spans="1:21" x14ac:dyDescent="0.2">
      <c r="A33" s="40">
        <v>38</v>
      </c>
      <c r="B33" t="s">
        <v>198</v>
      </c>
      <c r="C33" t="s">
        <v>203</v>
      </c>
      <c r="D33" t="s">
        <v>27</v>
      </c>
      <c r="E33" t="s">
        <v>200</v>
      </c>
      <c r="G33" t="s">
        <v>193</v>
      </c>
      <c r="H33" t="s">
        <v>302</v>
      </c>
      <c r="I33" s="40" t="s">
        <v>310</v>
      </c>
      <c r="J33" t="s">
        <v>201</v>
      </c>
      <c r="K33" t="s">
        <v>202</v>
      </c>
      <c r="L33" s="68">
        <v>34</v>
      </c>
      <c r="M33" s="185">
        <f t="shared" si="0"/>
        <v>674.5</v>
      </c>
      <c r="N33" s="185">
        <f t="shared" si="1"/>
        <v>32.619012860600179</v>
      </c>
      <c r="O33" s="68"/>
      <c r="P33" s="68">
        <v>228</v>
      </c>
      <c r="Q33" s="68">
        <v>1121</v>
      </c>
    </row>
    <row r="34" spans="1:21" x14ac:dyDescent="0.2">
      <c r="A34" s="40">
        <v>38</v>
      </c>
      <c r="B34" t="s">
        <v>198</v>
      </c>
      <c r="C34" t="s">
        <v>203</v>
      </c>
      <c r="D34" t="s">
        <v>27</v>
      </c>
      <c r="E34" t="s">
        <v>200</v>
      </c>
      <c r="G34" t="s">
        <v>193</v>
      </c>
      <c r="H34" t="s">
        <v>302</v>
      </c>
      <c r="I34" s="40" t="s">
        <v>311</v>
      </c>
      <c r="J34" t="s">
        <v>201</v>
      </c>
      <c r="K34" t="s">
        <v>202</v>
      </c>
      <c r="L34" s="68">
        <v>25</v>
      </c>
      <c r="M34" s="185">
        <f t="shared" si="0"/>
        <v>721</v>
      </c>
      <c r="N34" s="185">
        <f t="shared" si="1"/>
        <v>35.117659375305749</v>
      </c>
      <c r="O34" s="68"/>
      <c r="P34" s="68">
        <v>167</v>
      </c>
      <c r="Q34" s="68">
        <v>1275</v>
      </c>
    </row>
    <row r="35" spans="1:21" x14ac:dyDescent="0.2">
      <c r="A35" s="40">
        <v>38</v>
      </c>
      <c r="B35" t="s">
        <v>198</v>
      </c>
      <c r="C35" t="s">
        <v>203</v>
      </c>
      <c r="D35" t="s">
        <v>27</v>
      </c>
      <c r="E35" t="s">
        <v>200</v>
      </c>
      <c r="G35" t="s">
        <v>193</v>
      </c>
      <c r="H35" t="s">
        <v>302</v>
      </c>
      <c r="I35" s="40" t="s">
        <v>220</v>
      </c>
      <c r="J35" t="s">
        <v>201</v>
      </c>
      <c r="K35" t="s">
        <v>202</v>
      </c>
      <c r="L35" s="68">
        <v>19</v>
      </c>
      <c r="M35" s="185">
        <f t="shared" si="0"/>
        <v>461.5</v>
      </c>
      <c r="N35" s="185">
        <f t="shared" si="1"/>
        <v>27.120103244641236</v>
      </c>
      <c r="O35" s="68"/>
      <c r="P35" s="68">
        <v>150</v>
      </c>
      <c r="Q35" s="68">
        <v>773</v>
      </c>
    </row>
    <row r="36" spans="1:21" x14ac:dyDescent="0.2">
      <c r="A36" s="40">
        <v>38</v>
      </c>
      <c r="B36" t="s">
        <v>198</v>
      </c>
      <c r="C36" t="s">
        <v>203</v>
      </c>
      <c r="D36" t="s">
        <v>27</v>
      </c>
      <c r="E36" t="s">
        <v>200</v>
      </c>
      <c r="G36" t="s">
        <v>193</v>
      </c>
      <c r="H36" t="s">
        <v>302</v>
      </c>
      <c r="I36" s="40" t="s">
        <v>312</v>
      </c>
      <c r="J36" t="s">
        <v>201</v>
      </c>
      <c r="K36" t="s">
        <v>202</v>
      </c>
      <c r="L36" s="68">
        <v>35</v>
      </c>
      <c r="M36" s="185">
        <f t="shared" si="0"/>
        <v>1193.5</v>
      </c>
      <c r="N36" s="185">
        <f t="shared" si="1"/>
        <v>45.271403777660794</v>
      </c>
      <c r="O36" s="68"/>
      <c r="P36" s="68">
        <v>270</v>
      </c>
      <c r="Q36" s="68">
        <v>2117</v>
      </c>
    </row>
    <row r="37" spans="1:21" x14ac:dyDescent="0.2">
      <c r="A37" s="40">
        <v>38</v>
      </c>
      <c r="B37" t="s">
        <v>198</v>
      </c>
      <c r="C37" t="s">
        <v>203</v>
      </c>
      <c r="D37" t="s">
        <v>27</v>
      </c>
      <c r="E37" t="s">
        <v>200</v>
      </c>
      <c r="G37" t="s">
        <v>193</v>
      </c>
      <c r="H37" t="s">
        <v>302</v>
      </c>
      <c r="I37" s="40" t="s">
        <v>223</v>
      </c>
      <c r="J37" t="s">
        <v>201</v>
      </c>
      <c r="K37" t="s">
        <v>202</v>
      </c>
      <c r="L37" s="68">
        <v>34</v>
      </c>
      <c r="M37" s="185">
        <f t="shared" si="0"/>
        <v>1397.5</v>
      </c>
      <c r="N37" s="185">
        <f t="shared" si="1"/>
        <v>50.323950560344528</v>
      </c>
      <c r="O37" s="68"/>
      <c r="P37" s="68">
        <v>210</v>
      </c>
      <c r="Q37" s="68">
        <v>2585</v>
      </c>
    </row>
    <row r="38" spans="1:21" x14ac:dyDescent="0.2">
      <c r="A38" s="40">
        <v>38</v>
      </c>
      <c r="B38" t="s">
        <v>198</v>
      </c>
      <c r="C38" t="s">
        <v>203</v>
      </c>
      <c r="D38" t="s">
        <v>27</v>
      </c>
      <c r="E38" t="s">
        <v>200</v>
      </c>
      <c r="G38" t="s">
        <v>193</v>
      </c>
      <c r="H38" t="s">
        <v>302</v>
      </c>
      <c r="I38" s="40" t="s">
        <v>227</v>
      </c>
      <c r="J38" t="s">
        <v>201</v>
      </c>
      <c r="K38" t="s">
        <v>202</v>
      </c>
      <c r="L38" s="68">
        <v>28</v>
      </c>
      <c r="M38" s="185">
        <f t="shared" si="0"/>
        <v>996</v>
      </c>
      <c r="N38" s="185">
        <f t="shared" si="1"/>
        <v>43.107423954581186</v>
      </c>
      <c r="O38" s="68"/>
      <c r="P38" s="68">
        <v>107</v>
      </c>
      <c r="Q38" s="68">
        <v>1885</v>
      </c>
    </row>
    <row r="39" spans="1:21" x14ac:dyDescent="0.2">
      <c r="A39" s="40">
        <v>38</v>
      </c>
      <c r="B39" t="s">
        <v>198</v>
      </c>
      <c r="C39" t="s">
        <v>203</v>
      </c>
      <c r="D39" t="s">
        <v>27</v>
      </c>
      <c r="E39" t="s">
        <v>200</v>
      </c>
      <c r="G39" t="s">
        <v>193</v>
      </c>
      <c r="H39" t="s">
        <v>302</v>
      </c>
      <c r="I39" s="40" t="s">
        <v>225</v>
      </c>
      <c r="J39" t="s">
        <v>201</v>
      </c>
      <c r="K39" t="s">
        <v>202</v>
      </c>
      <c r="L39" s="68">
        <v>19</v>
      </c>
      <c r="M39" s="185">
        <f t="shared" si="0"/>
        <v>635.5</v>
      </c>
      <c r="N39" s="185">
        <f t="shared" si="1"/>
        <v>33.387872049593099</v>
      </c>
      <c r="O39" s="68"/>
      <c r="P39" s="68">
        <v>125</v>
      </c>
      <c r="Q39" s="68">
        <v>1146</v>
      </c>
    </row>
    <row r="40" spans="1:21" x14ac:dyDescent="0.2">
      <c r="A40" s="40">
        <v>38</v>
      </c>
      <c r="B40" t="s">
        <v>198</v>
      </c>
      <c r="C40" t="s">
        <v>203</v>
      </c>
      <c r="D40" t="s">
        <v>27</v>
      </c>
      <c r="E40" t="s">
        <v>200</v>
      </c>
      <c r="G40" t="s">
        <v>193</v>
      </c>
      <c r="H40" t="s">
        <v>302</v>
      </c>
      <c r="I40" s="40" t="s">
        <v>313</v>
      </c>
      <c r="J40" t="s">
        <v>201</v>
      </c>
      <c r="K40" t="s">
        <v>202</v>
      </c>
      <c r="L40" s="68">
        <v>16</v>
      </c>
      <c r="M40" s="185">
        <f t="shared" si="0"/>
        <v>639.5</v>
      </c>
      <c r="N40" s="185">
        <f t="shared" si="1"/>
        <v>33.35790760824186</v>
      </c>
      <c r="O40" s="68"/>
      <c r="P40" s="68">
        <v>133</v>
      </c>
      <c r="Q40" s="68">
        <v>1146</v>
      </c>
      <c r="T40" t="s">
        <v>316</v>
      </c>
    </row>
    <row r="41" spans="1:21" x14ac:dyDescent="0.2">
      <c r="A41" s="40">
        <v>38</v>
      </c>
      <c r="B41" t="s">
        <v>198</v>
      </c>
      <c r="C41" t="s">
        <v>203</v>
      </c>
      <c r="D41" t="s">
        <v>27</v>
      </c>
      <c r="E41" t="s">
        <v>200</v>
      </c>
      <c r="G41" t="s">
        <v>193</v>
      </c>
      <c r="H41" t="s">
        <v>302</v>
      </c>
      <c r="I41" s="40" t="s">
        <v>314</v>
      </c>
      <c r="J41" t="s">
        <v>201</v>
      </c>
      <c r="K41" t="s">
        <v>202</v>
      </c>
      <c r="L41" s="68">
        <v>13</v>
      </c>
      <c r="M41" s="185">
        <f t="shared" si="0"/>
        <v>472</v>
      </c>
      <c r="N41" s="185">
        <f t="shared" si="1"/>
        <v>28.178005607210743</v>
      </c>
      <c r="O41" s="68"/>
      <c r="P41" s="68">
        <v>120</v>
      </c>
      <c r="Q41" s="68">
        <v>824</v>
      </c>
      <c r="R41" s="48" t="s">
        <v>317</v>
      </c>
      <c r="T41" t="s">
        <v>318</v>
      </c>
      <c r="U41" t="s">
        <v>177</v>
      </c>
    </row>
    <row r="42" spans="1:21" x14ac:dyDescent="0.2">
      <c r="A42" s="40">
        <v>38</v>
      </c>
      <c r="B42" t="s">
        <v>198</v>
      </c>
      <c r="C42" t="s">
        <v>203</v>
      </c>
      <c r="D42" t="s">
        <v>27</v>
      </c>
      <c r="E42" t="s">
        <v>200</v>
      </c>
      <c r="G42" t="s">
        <v>193</v>
      </c>
      <c r="H42" t="s">
        <v>302</v>
      </c>
      <c r="I42" s="40" t="s">
        <v>315</v>
      </c>
      <c r="J42" t="s">
        <v>201</v>
      </c>
      <c r="K42" t="s">
        <v>202</v>
      </c>
      <c r="L42" s="68">
        <v>10</v>
      </c>
      <c r="M42" s="185">
        <f t="shared" si="0"/>
        <v>251</v>
      </c>
      <c r="N42" s="185">
        <f t="shared" si="1"/>
        <v>21.435951110226018</v>
      </c>
      <c r="O42" s="68"/>
      <c r="P42" s="68">
        <v>34</v>
      </c>
      <c r="Q42" s="68">
        <v>468</v>
      </c>
      <c r="R42" s="48">
        <f>SUM(L9:L42)</f>
        <v>967</v>
      </c>
      <c r="T42">
        <f>AVERAGE(M9:M42)</f>
        <v>827.54411764705878</v>
      </c>
      <c r="U42">
        <f>AVERAGE(N9:N42)</f>
        <v>36.505299771535348</v>
      </c>
    </row>
    <row r="43" spans="1:21" ht="19" customHeight="1" x14ac:dyDescent="0.2">
      <c r="A43" s="330" t="s">
        <v>166</v>
      </c>
      <c r="B43" s="327" t="s">
        <v>1</v>
      </c>
      <c r="C43" s="332" t="s">
        <v>167</v>
      </c>
      <c r="D43" s="50" t="s">
        <v>291</v>
      </c>
      <c r="E43" s="50"/>
      <c r="F43" s="50"/>
      <c r="G43" s="327" t="s">
        <v>169</v>
      </c>
      <c r="H43" s="334" t="s">
        <v>292</v>
      </c>
      <c r="I43" s="327" t="s">
        <v>172</v>
      </c>
      <c r="J43" s="327" t="s">
        <v>173</v>
      </c>
      <c r="K43" s="327" t="s">
        <v>174</v>
      </c>
      <c r="L43" s="327" t="s">
        <v>175</v>
      </c>
      <c r="M43" s="327" t="s">
        <v>176</v>
      </c>
      <c r="N43" s="327" t="s">
        <v>177</v>
      </c>
      <c r="O43" s="327" t="s">
        <v>178</v>
      </c>
      <c r="P43" s="327" t="s">
        <v>179</v>
      </c>
      <c r="Q43" s="327" t="s">
        <v>180</v>
      </c>
      <c r="R43" s="327" t="s">
        <v>183</v>
      </c>
      <c r="S43" s="301"/>
    </row>
    <row r="44" spans="1:21" ht="16" customHeight="1" x14ac:dyDescent="0.2">
      <c r="A44" s="331"/>
      <c r="B44" s="328"/>
      <c r="C44" s="333"/>
      <c r="D44" s="47" t="s">
        <v>293</v>
      </c>
      <c r="E44" s="47" t="s">
        <v>294</v>
      </c>
      <c r="F44" s="47" t="s">
        <v>295</v>
      </c>
      <c r="G44" s="328"/>
      <c r="H44" s="335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01"/>
    </row>
    <row r="45" spans="1:21" ht="17" customHeight="1" x14ac:dyDescent="0.2">
      <c r="A45" s="40">
        <v>63</v>
      </c>
      <c r="B45" t="s">
        <v>80</v>
      </c>
      <c r="C45" t="s">
        <v>203</v>
      </c>
      <c r="D45" t="s">
        <v>27</v>
      </c>
      <c r="E45" t="s">
        <v>206</v>
      </c>
      <c r="F45" s="44" t="s">
        <v>319</v>
      </c>
      <c r="G45" t="s">
        <v>193</v>
      </c>
      <c r="H45" t="s">
        <v>302</v>
      </c>
      <c r="I45" s="40" t="s">
        <v>320</v>
      </c>
      <c r="J45" t="s">
        <v>208</v>
      </c>
      <c r="K45" t="s">
        <v>209</v>
      </c>
      <c r="L45" s="68">
        <v>1</v>
      </c>
      <c r="M45" s="68">
        <v>42.7</v>
      </c>
      <c r="N45" s="68"/>
      <c r="O45" s="68"/>
      <c r="P45" s="68"/>
      <c r="Q45" s="68"/>
    </row>
    <row r="46" spans="1:21" x14ac:dyDescent="0.2">
      <c r="A46" s="40">
        <v>63</v>
      </c>
      <c r="B46" s="40" t="s">
        <v>80</v>
      </c>
      <c r="C46" s="40" t="s">
        <v>203</v>
      </c>
      <c r="D46" t="s">
        <v>27</v>
      </c>
      <c r="E46" s="40" t="s">
        <v>206</v>
      </c>
      <c r="F46" s="44" t="s">
        <v>319</v>
      </c>
      <c r="G46" s="40" t="s">
        <v>193</v>
      </c>
      <c r="H46" t="s">
        <v>303</v>
      </c>
      <c r="I46" s="40" t="s">
        <v>320</v>
      </c>
      <c r="J46" s="40" t="s">
        <v>208</v>
      </c>
      <c r="K46" s="40" t="s">
        <v>209</v>
      </c>
      <c r="L46" s="68">
        <v>1</v>
      </c>
      <c r="M46" s="68">
        <v>7.4</v>
      </c>
      <c r="N46" s="68"/>
      <c r="O46" s="68"/>
      <c r="P46" s="68"/>
      <c r="Q46" s="68"/>
    </row>
    <row r="47" spans="1:21" x14ac:dyDescent="0.2">
      <c r="A47" s="40">
        <v>117</v>
      </c>
      <c r="B47" s="40" t="s">
        <v>135</v>
      </c>
      <c r="C47" s="40" t="s">
        <v>191</v>
      </c>
      <c r="D47" t="s">
        <v>27</v>
      </c>
      <c r="E47" s="40" t="s">
        <v>206</v>
      </c>
      <c r="F47" s="40" t="s">
        <v>321</v>
      </c>
      <c r="G47" s="40" t="s">
        <v>193</v>
      </c>
      <c r="H47" s="97" t="s">
        <v>322</v>
      </c>
      <c r="I47" s="40" t="s">
        <v>323</v>
      </c>
      <c r="J47" s="40" t="s">
        <v>238</v>
      </c>
      <c r="K47" s="40" t="s">
        <v>244</v>
      </c>
      <c r="L47" s="42">
        <v>18</v>
      </c>
      <c r="M47" s="42">
        <v>6.5</v>
      </c>
      <c r="N47" s="42">
        <v>4.5</v>
      </c>
      <c r="O47" s="42"/>
    </row>
    <row r="48" spans="1:21" x14ac:dyDescent="0.2">
      <c r="A48" s="51">
        <v>118</v>
      </c>
      <c r="B48" s="40" t="s">
        <v>140</v>
      </c>
      <c r="C48" s="40" t="s">
        <v>191</v>
      </c>
      <c r="D48" t="s">
        <v>27</v>
      </c>
      <c r="E48" s="40" t="s">
        <v>206</v>
      </c>
      <c r="F48" s="40" t="s">
        <v>321</v>
      </c>
      <c r="G48" s="40" t="s">
        <v>193</v>
      </c>
      <c r="H48" s="97" t="s">
        <v>324</v>
      </c>
      <c r="I48" s="40" t="s">
        <v>325</v>
      </c>
      <c r="J48" s="40" t="s">
        <v>258</v>
      </c>
      <c r="K48" s="40" t="s">
        <v>244</v>
      </c>
      <c r="L48" s="42">
        <v>12</v>
      </c>
      <c r="M48" s="67">
        <v>5.22</v>
      </c>
      <c r="N48" s="67">
        <v>3.4</v>
      </c>
      <c r="O48" s="42"/>
    </row>
    <row r="49" spans="1:17" x14ac:dyDescent="0.2">
      <c r="A49" s="51">
        <v>118</v>
      </c>
      <c r="B49" s="40" t="s">
        <v>140</v>
      </c>
      <c r="C49" s="40" t="s">
        <v>191</v>
      </c>
      <c r="D49" t="s">
        <v>27</v>
      </c>
      <c r="E49" s="40" t="s">
        <v>206</v>
      </c>
      <c r="F49" s="40" t="s">
        <v>326</v>
      </c>
      <c r="G49" s="40" t="s">
        <v>193</v>
      </c>
      <c r="H49" s="97" t="s">
        <v>327</v>
      </c>
      <c r="I49" s="40" t="s">
        <v>328</v>
      </c>
      <c r="J49" s="40" t="s">
        <v>260</v>
      </c>
      <c r="K49" s="40" t="s">
        <v>244</v>
      </c>
      <c r="L49" s="42">
        <v>6</v>
      </c>
      <c r="M49" s="67">
        <v>9.02</v>
      </c>
      <c r="N49" s="67">
        <v>9.02</v>
      </c>
      <c r="O49" s="42"/>
    </row>
    <row r="50" spans="1:17" x14ac:dyDescent="0.2">
      <c r="A50" s="40">
        <v>30</v>
      </c>
      <c r="B50" s="40" t="s">
        <v>32</v>
      </c>
      <c r="C50" s="40" t="s">
        <v>203</v>
      </c>
      <c r="D50" t="s">
        <v>27</v>
      </c>
      <c r="E50" s="40" t="s">
        <v>206</v>
      </c>
      <c r="F50" s="40" t="s">
        <v>329</v>
      </c>
      <c r="G50" s="40" t="s">
        <v>193</v>
      </c>
      <c r="H50" s="98" t="s">
        <v>330</v>
      </c>
      <c r="I50" s="40" t="s">
        <v>216</v>
      </c>
      <c r="J50" s="40" t="s">
        <v>217</v>
      </c>
      <c r="K50" s="40" t="s">
        <v>218</v>
      </c>
      <c r="L50" s="42">
        <v>1</v>
      </c>
      <c r="M50" s="42">
        <v>50.5</v>
      </c>
      <c r="N50" s="42"/>
    </row>
    <row r="51" spans="1:17" x14ac:dyDescent="0.2">
      <c r="A51" s="40">
        <v>30</v>
      </c>
      <c r="B51" s="40" t="s">
        <v>32</v>
      </c>
      <c r="C51" s="40" t="s">
        <v>203</v>
      </c>
      <c r="D51" t="s">
        <v>27</v>
      </c>
      <c r="E51" s="40" t="s">
        <v>206</v>
      </c>
      <c r="F51" s="40" t="s">
        <v>329</v>
      </c>
      <c r="G51" s="40" t="s">
        <v>193</v>
      </c>
      <c r="H51" s="98" t="s">
        <v>330</v>
      </c>
      <c r="I51" s="40" t="s">
        <v>219</v>
      </c>
      <c r="J51" s="40" t="s">
        <v>217</v>
      </c>
      <c r="K51" s="40" t="s">
        <v>218</v>
      </c>
      <c r="L51" s="42">
        <v>1</v>
      </c>
      <c r="M51" s="42">
        <v>59</v>
      </c>
      <c r="N51" s="42"/>
    </row>
    <row r="52" spans="1:17" x14ac:dyDescent="0.2">
      <c r="A52" s="40">
        <v>30</v>
      </c>
      <c r="B52" s="40" t="s">
        <v>32</v>
      </c>
      <c r="C52" s="40" t="s">
        <v>199</v>
      </c>
      <c r="D52" t="s">
        <v>27</v>
      </c>
      <c r="E52" s="40" t="s">
        <v>206</v>
      </c>
      <c r="F52" s="40" t="s">
        <v>329</v>
      </c>
      <c r="G52" s="40" t="s">
        <v>193</v>
      </c>
      <c r="H52" s="98" t="s">
        <v>330</v>
      </c>
      <c r="I52" s="40" t="s">
        <v>220</v>
      </c>
      <c r="J52" s="40" t="s">
        <v>217</v>
      </c>
      <c r="K52" s="40" t="s">
        <v>218</v>
      </c>
      <c r="L52" s="42">
        <v>1</v>
      </c>
      <c r="M52" s="42">
        <v>76.5</v>
      </c>
      <c r="N52" s="42"/>
    </row>
    <row r="53" spans="1:17" x14ac:dyDescent="0.2">
      <c r="A53" s="40">
        <v>30</v>
      </c>
      <c r="B53" s="40" t="s">
        <v>32</v>
      </c>
      <c r="C53" s="40" t="s">
        <v>203</v>
      </c>
      <c r="D53" t="s">
        <v>27</v>
      </c>
      <c r="E53" s="40" t="s">
        <v>206</v>
      </c>
      <c r="F53" s="40" t="s">
        <v>329</v>
      </c>
      <c r="G53" s="40" t="s">
        <v>193</v>
      </c>
      <c r="H53" s="98" t="s">
        <v>330</v>
      </c>
      <c r="I53" s="40" t="s">
        <v>223</v>
      </c>
      <c r="J53" s="40" t="s">
        <v>217</v>
      </c>
      <c r="K53" s="40" t="s">
        <v>218</v>
      </c>
      <c r="L53" s="42">
        <v>1</v>
      </c>
      <c r="M53" s="42">
        <v>79</v>
      </c>
      <c r="N53" s="42"/>
    </row>
    <row r="54" spans="1:17" x14ac:dyDescent="0.2">
      <c r="A54" s="40">
        <v>30</v>
      </c>
      <c r="B54" s="40" t="s">
        <v>32</v>
      </c>
      <c r="C54" s="40" t="s">
        <v>199</v>
      </c>
      <c r="D54" t="s">
        <v>27</v>
      </c>
      <c r="E54" s="40" t="s">
        <v>206</v>
      </c>
      <c r="F54" s="40" t="s">
        <v>329</v>
      </c>
      <c r="G54" s="40" t="s">
        <v>193</v>
      </c>
      <c r="H54" s="98" t="s">
        <v>330</v>
      </c>
      <c r="I54" s="40" t="s">
        <v>219</v>
      </c>
      <c r="J54" s="40" t="s">
        <v>217</v>
      </c>
      <c r="K54" s="40" t="s">
        <v>218</v>
      </c>
      <c r="L54" s="42">
        <v>1</v>
      </c>
      <c r="M54" s="42">
        <v>47.2</v>
      </c>
      <c r="N54" s="42"/>
    </row>
    <row r="55" spans="1:17" x14ac:dyDescent="0.2">
      <c r="A55" s="40">
        <v>30</v>
      </c>
      <c r="B55" s="40" t="s">
        <v>32</v>
      </c>
      <c r="C55" s="40" t="s">
        <v>203</v>
      </c>
      <c r="D55" t="s">
        <v>27</v>
      </c>
      <c r="E55" s="40" t="s">
        <v>206</v>
      </c>
      <c r="F55" s="40" t="s">
        <v>329</v>
      </c>
      <c r="G55" s="40" t="s">
        <v>193</v>
      </c>
      <c r="H55" s="98" t="s">
        <v>330</v>
      </c>
      <c r="I55" s="40" t="s">
        <v>224</v>
      </c>
      <c r="J55" s="40" t="s">
        <v>217</v>
      </c>
      <c r="K55" s="40" t="s">
        <v>218</v>
      </c>
      <c r="L55" s="42">
        <v>1</v>
      </c>
      <c r="M55" s="42">
        <v>38</v>
      </c>
      <c r="N55" s="42"/>
    </row>
    <row r="56" spans="1:17" x14ac:dyDescent="0.2">
      <c r="A56" s="40">
        <v>30</v>
      </c>
      <c r="B56" s="40" t="s">
        <v>32</v>
      </c>
      <c r="C56" s="40" t="s">
        <v>199</v>
      </c>
      <c r="D56" t="s">
        <v>27</v>
      </c>
      <c r="E56" s="40" t="s">
        <v>206</v>
      </c>
      <c r="F56" s="40" t="s">
        <v>329</v>
      </c>
      <c r="G56" s="40" t="s">
        <v>193</v>
      </c>
      <c r="H56" s="98" t="s">
        <v>330</v>
      </c>
      <c r="I56" s="40" t="s">
        <v>219</v>
      </c>
      <c r="J56" s="40" t="s">
        <v>217</v>
      </c>
      <c r="K56" s="40" t="s">
        <v>218</v>
      </c>
      <c r="L56" s="42">
        <v>1</v>
      </c>
      <c r="M56" s="42">
        <v>58.5</v>
      </c>
      <c r="N56" s="42"/>
    </row>
    <row r="57" spans="1:17" x14ac:dyDescent="0.2">
      <c r="A57" s="40">
        <v>30</v>
      </c>
      <c r="B57" s="40" t="s">
        <v>32</v>
      </c>
      <c r="C57" s="40" t="s">
        <v>203</v>
      </c>
      <c r="D57" t="s">
        <v>27</v>
      </c>
      <c r="E57" s="40" t="s">
        <v>206</v>
      </c>
      <c r="F57" s="40" t="s">
        <v>329</v>
      </c>
      <c r="G57" s="40" t="s">
        <v>193</v>
      </c>
      <c r="H57" s="98" t="s">
        <v>330</v>
      </c>
      <c r="I57" s="40" t="s">
        <v>225</v>
      </c>
      <c r="J57" s="40" t="s">
        <v>217</v>
      </c>
      <c r="K57" s="40" t="s">
        <v>218</v>
      </c>
      <c r="L57" s="42">
        <v>1</v>
      </c>
      <c r="M57" s="42">
        <v>80</v>
      </c>
      <c r="N57" s="42"/>
    </row>
    <row r="58" spans="1:17" x14ac:dyDescent="0.2">
      <c r="A58" s="40">
        <v>30</v>
      </c>
      <c r="B58" s="40" t="s">
        <v>32</v>
      </c>
      <c r="C58" s="40" t="s">
        <v>199</v>
      </c>
      <c r="D58" t="s">
        <v>27</v>
      </c>
      <c r="E58" s="40" t="s">
        <v>206</v>
      </c>
      <c r="F58" s="40" t="s">
        <v>329</v>
      </c>
      <c r="G58" s="40" t="s">
        <v>193</v>
      </c>
      <c r="H58" s="98" t="s">
        <v>330</v>
      </c>
      <c r="I58" s="40" t="s">
        <v>227</v>
      </c>
      <c r="J58" s="40" t="s">
        <v>217</v>
      </c>
      <c r="K58" s="40" t="s">
        <v>218</v>
      </c>
      <c r="L58" s="42">
        <v>1</v>
      </c>
      <c r="M58" s="42">
        <v>36.6</v>
      </c>
      <c r="N58" s="42"/>
    </row>
    <row r="59" spans="1:17" x14ac:dyDescent="0.2">
      <c r="A59" s="40">
        <v>30</v>
      </c>
      <c r="B59" s="40" t="s">
        <v>32</v>
      </c>
      <c r="C59" s="40" t="s">
        <v>203</v>
      </c>
      <c r="D59" t="s">
        <v>27</v>
      </c>
      <c r="E59" s="40" t="s">
        <v>206</v>
      </c>
      <c r="F59" s="40" t="s">
        <v>329</v>
      </c>
      <c r="G59" s="40" t="s">
        <v>193</v>
      </c>
      <c r="H59" s="98" t="s">
        <v>330</v>
      </c>
      <c r="I59" s="40" t="s">
        <v>222</v>
      </c>
      <c r="J59" s="40" t="s">
        <v>217</v>
      </c>
      <c r="K59" s="40" t="s">
        <v>218</v>
      </c>
      <c r="L59" s="42">
        <v>1</v>
      </c>
      <c r="M59" s="42">
        <v>66.599999999999994</v>
      </c>
      <c r="N59" s="42"/>
    </row>
    <row r="60" spans="1:17" x14ac:dyDescent="0.2">
      <c r="A60" s="40">
        <v>30</v>
      </c>
      <c r="B60" s="40" t="s">
        <v>32</v>
      </c>
      <c r="C60" s="40" t="s">
        <v>191</v>
      </c>
      <c r="D60" t="s">
        <v>27</v>
      </c>
      <c r="E60" s="40" t="s">
        <v>229</v>
      </c>
      <c r="F60" s="40" t="s">
        <v>329</v>
      </c>
      <c r="G60" s="40" t="s">
        <v>193</v>
      </c>
      <c r="H60" s="98" t="s">
        <v>330</v>
      </c>
      <c r="I60" s="40" t="s">
        <v>230</v>
      </c>
      <c r="J60" s="51" t="s">
        <v>231</v>
      </c>
      <c r="K60" s="40" t="s">
        <v>218</v>
      </c>
      <c r="L60" s="42">
        <v>13</v>
      </c>
      <c r="M60" s="42">
        <v>60.9</v>
      </c>
      <c r="N60" s="42">
        <v>17.2</v>
      </c>
    </row>
    <row r="61" spans="1:17" x14ac:dyDescent="0.2">
      <c r="A61" s="40">
        <v>30</v>
      </c>
      <c r="B61" s="40" t="s">
        <v>32</v>
      </c>
      <c r="C61" s="40" t="s">
        <v>191</v>
      </c>
      <c r="D61" t="s">
        <v>27</v>
      </c>
      <c r="E61" s="40" t="s">
        <v>229</v>
      </c>
      <c r="F61" s="40" t="s">
        <v>329</v>
      </c>
      <c r="G61" s="40" t="s">
        <v>193</v>
      </c>
      <c r="H61" s="98" t="s">
        <v>330</v>
      </c>
      <c r="I61" s="40" t="s">
        <v>230</v>
      </c>
      <c r="J61" s="51" t="s">
        <v>232</v>
      </c>
      <c r="K61" s="40" t="s">
        <v>218</v>
      </c>
      <c r="L61" s="42">
        <v>13</v>
      </c>
      <c r="M61" s="42">
        <v>44</v>
      </c>
      <c r="N61" s="42">
        <v>12.5</v>
      </c>
    </row>
    <row r="62" spans="1:17" x14ac:dyDescent="0.2">
      <c r="A62" s="43">
        <v>112</v>
      </c>
      <c r="B62" s="40" t="s">
        <v>125</v>
      </c>
      <c r="C62" s="43" t="s">
        <v>210</v>
      </c>
      <c r="D62" t="s">
        <v>27</v>
      </c>
      <c r="E62" s="40" t="s">
        <v>233</v>
      </c>
      <c r="F62" s="40" t="s">
        <v>329</v>
      </c>
      <c r="G62" s="43" t="s">
        <v>193</v>
      </c>
      <c r="H62" s="100" t="s">
        <v>303</v>
      </c>
      <c r="I62" s="40" t="s">
        <v>234</v>
      </c>
      <c r="J62" s="43" t="s">
        <v>289</v>
      </c>
      <c r="K62" s="43" t="s">
        <v>290</v>
      </c>
      <c r="L62" s="68">
        <v>1</v>
      </c>
      <c r="M62" s="68">
        <v>58.91</v>
      </c>
      <c r="N62" s="68"/>
      <c r="O62" s="68"/>
      <c r="P62" s="68"/>
      <c r="Q62" s="68"/>
    </row>
    <row r="63" spans="1:17" x14ac:dyDescent="0.2">
      <c r="A63" s="43">
        <v>112</v>
      </c>
      <c r="B63" s="40" t="s">
        <v>125</v>
      </c>
      <c r="C63" s="43" t="s">
        <v>210</v>
      </c>
      <c r="D63" t="s">
        <v>27</v>
      </c>
      <c r="E63" s="40" t="s">
        <v>233</v>
      </c>
      <c r="F63" s="40" t="s">
        <v>329</v>
      </c>
      <c r="G63" s="43" t="s">
        <v>193</v>
      </c>
      <c r="H63" s="100" t="s">
        <v>303</v>
      </c>
      <c r="I63" s="40" t="s">
        <v>234</v>
      </c>
      <c r="J63" s="43" t="s">
        <v>289</v>
      </c>
      <c r="K63" s="43" t="s">
        <v>290</v>
      </c>
      <c r="L63" s="68">
        <v>1</v>
      </c>
      <c r="M63" s="68">
        <v>136.63999999999999</v>
      </c>
      <c r="N63" s="68"/>
      <c r="O63" s="68"/>
      <c r="P63" s="68"/>
      <c r="Q63" s="68"/>
    </row>
    <row r="64" spans="1:17" x14ac:dyDescent="0.2">
      <c r="A64" s="43">
        <v>112</v>
      </c>
      <c r="B64" s="40" t="s">
        <v>125</v>
      </c>
      <c r="C64" s="43" t="s">
        <v>210</v>
      </c>
      <c r="D64" t="s">
        <v>27</v>
      </c>
      <c r="E64" s="40" t="s">
        <v>233</v>
      </c>
      <c r="F64" s="40" t="s">
        <v>329</v>
      </c>
      <c r="G64" s="43" t="s">
        <v>193</v>
      </c>
      <c r="H64" s="100" t="s">
        <v>303</v>
      </c>
      <c r="I64" s="40" t="s">
        <v>234</v>
      </c>
      <c r="J64" s="43" t="s">
        <v>289</v>
      </c>
      <c r="K64" s="43" t="s">
        <v>290</v>
      </c>
      <c r="L64" s="68">
        <v>1</v>
      </c>
      <c r="M64" s="68">
        <v>140.88999999999999</v>
      </c>
      <c r="N64" s="68"/>
      <c r="O64" s="68"/>
      <c r="P64" s="68"/>
      <c r="Q64" s="68"/>
    </row>
    <row r="65" spans="1:19" x14ac:dyDescent="0.2">
      <c r="A65" s="43">
        <v>112</v>
      </c>
      <c r="B65" s="40" t="s">
        <v>125</v>
      </c>
      <c r="C65" s="43" t="s">
        <v>210</v>
      </c>
      <c r="D65" t="s">
        <v>27</v>
      </c>
      <c r="E65" s="40" t="s">
        <v>233</v>
      </c>
      <c r="F65" s="40" t="s">
        <v>329</v>
      </c>
      <c r="G65" s="43" t="s">
        <v>193</v>
      </c>
      <c r="H65" s="100" t="s">
        <v>303</v>
      </c>
      <c r="I65" s="40" t="s">
        <v>234</v>
      </c>
      <c r="J65" s="43" t="s">
        <v>289</v>
      </c>
      <c r="K65" s="43" t="s">
        <v>290</v>
      </c>
      <c r="L65" s="68">
        <v>1</v>
      </c>
      <c r="M65" s="68">
        <v>142.71</v>
      </c>
      <c r="N65" s="68"/>
      <c r="O65" s="68"/>
      <c r="P65" s="68"/>
      <c r="Q65" s="68"/>
    </row>
    <row r="66" spans="1:19" x14ac:dyDescent="0.2">
      <c r="A66" s="43">
        <v>112</v>
      </c>
      <c r="B66" s="40" t="s">
        <v>125</v>
      </c>
      <c r="C66" s="43" t="s">
        <v>210</v>
      </c>
      <c r="D66" t="s">
        <v>27</v>
      </c>
      <c r="E66" s="40" t="s">
        <v>233</v>
      </c>
      <c r="F66" s="40" t="s">
        <v>329</v>
      </c>
      <c r="G66" s="43" t="s">
        <v>193</v>
      </c>
      <c r="H66" s="100" t="s">
        <v>303</v>
      </c>
      <c r="I66" s="40" t="s">
        <v>234</v>
      </c>
      <c r="J66" s="43" t="s">
        <v>289</v>
      </c>
      <c r="K66" s="43" t="s">
        <v>290</v>
      </c>
      <c r="L66" s="68">
        <v>1</v>
      </c>
      <c r="M66" s="68">
        <v>165.79</v>
      </c>
      <c r="N66" s="68"/>
      <c r="O66" s="68"/>
      <c r="P66" s="68"/>
      <c r="Q66" s="68"/>
    </row>
    <row r="67" spans="1:19" x14ac:dyDescent="0.2">
      <c r="A67" s="43">
        <v>112</v>
      </c>
      <c r="B67" s="40" t="s">
        <v>125</v>
      </c>
      <c r="C67" s="43" t="s">
        <v>210</v>
      </c>
      <c r="D67" t="s">
        <v>27</v>
      </c>
      <c r="E67" s="40" t="s">
        <v>233</v>
      </c>
      <c r="F67" s="40" t="s">
        <v>329</v>
      </c>
      <c r="G67" s="43" t="s">
        <v>193</v>
      </c>
      <c r="H67" s="100" t="s">
        <v>303</v>
      </c>
      <c r="I67" s="40" t="s">
        <v>234</v>
      </c>
      <c r="J67" s="43" t="s">
        <v>289</v>
      </c>
      <c r="K67" s="43" t="s">
        <v>290</v>
      </c>
      <c r="L67" s="68">
        <v>1</v>
      </c>
      <c r="M67" s="68">
        <v>216.8</v>
      </c>
      <c r="N67" s="68"/>
      <c r="O67" s="68"/>
      <c r="P67" s="68"/>
      <c r="Q67" s="68"/>
    </row>
    <row r="68" spans="1:19" x14ac:dyDescent="0.2">
      <c r="A68" s="43">
        <v>112</v>
      </c>
      <c r="B68" s="40" t="s">
        <v>125</v>
      </c>
      <c r="C68" s="43" t="s">
        <v>210</v>
      </c>
      <c r="D68" t="s">
        <v>27</v>
      </c>
      <c r="E68" s="40" t="s">
        <v>233</v>
      </c>
      <c r="F68" s="40" t="s">
        <v>329</v>
      </c>
      <c r="G68" s="43" t="s">
        <v>193</v>
      </c>
      <c r="H68" s="100" t="s">
        <v>303</v>
      </c>
      <c r="I68" s="40" t="s">
        <v>234</v>
      </c>
      <c r="J68" s="43" t="s">
        <v>289</v>
      </c>
      <c r="K68" s="43" t="s">
        <v>290</v>
      </c>
      <c r="L68" s="68">
        <v>1</v>
      </c>
      <c r="M68" s="68">
        <v>231.38</v>
      </c>
      <c r="N68" s="68"/>
      <c r="O68" s="68"/>
      <c r="P68" s="68"/>
      <c r="Q68" s="68"/>
    </row>
    <row r="69" spans="1:19" x14ac:dyDescent="0.2">
      <c r="A69" s="43">
        <v>112</v>
      </c>
      <c r="B69" s="40" t="s">
        <v>125</v>
      </c>
      <c r="C69" s="43" t="s">
        <v>210</v>
      </c>
      <c r="D69" t="s">
        <v>27</v>
      </c>
      <c r="E69" s="40" t="s">
        <v>233</v>
      </c>
      <c r="F69" s="40" t="s">
        <v>329</v>
      </c>
      <c r="G69" s="43" t="s">
        <v>193</v>
      </c>
      <c r="H69" s="100" t="s">
        <v>303</v>
      </c>
      <c r="I69" s="40" t="s">
        <v>234</v>
      </c>
      <c r="J69" s="43" t="s">
        <v>289</v>
      </c>
      <c r="K69" s="43" t="s">
        <v>290</v>
      </c>
      <c r="L69" s="68">
        <v>1</v>
      </c>
      <c r="M69" s="68">
        <v>253.24</v>
      </c>
      <c r="N69" s="68"/>
      <c r="O69" s="68"/>
      <c r="P69" s="68"/>
      <c r="Q69" s="68"/>
    </row>
    <row r="70" spans="1:19" x14ac:dyDescent="0.2">
      <c r="A70" s="43">
        <v>112</v>
      </c>
      <c r="B70" s="40" t="s">
        <v>125</v>
      </c>
      <c r="C70" s="43" t="s">
        <v>210</v>
      </c>
      <c r="D70" t="s">
        <v>27</v>
      </c>
      <c r="E70" s="40" t="s">
        <v>233</v>
      </c>
      <c r="F70" s="40" t="s">
        <v>329</v>
      </c>
      <c r="G70" s="43" t="s">
        <v>193</v>
      </c>
      <c r="H70" s="100" t="s">
        <v>303</v>
      </c>
      <c r="I70" s="40" t="s">
        <v>234</v>
      </c>
      <c r="J70" s="43" t="s">
        <v>289</v>
      </c>
      <c r="K70" s="43" t="s">
        <v>290</v>
      </c>
      <c r="L70" s="68">
        <v>1</v>
      </c>
      <c r="M70" s="68">
        <v>262.35000000000002</v>
      </c>
      <c r="N70" s="68"/>
      <c r="O70" s="68"/>
      <c r="P70" s="68"/>
      <c r="Q70" s="68"/>
    </row>
    <row r="71" spans="1:19" x14ac:dyDescent="0.2">
      <c r="A71" s="43">
        <v>112</v>
      </c>
      <c r="B71" s="40" t="s">
        <v>125</v>
      </c>
      <c r="C71" s="43" t="s">
        <v>210</v>
      </c>
      <c r="D71" t="s">
        <v>27</v>
      </c>
      <c r="E71" s="40" t="s">
        <v>233</v>
      </c>
      <c r="F71" s="40" t="s">
        <v>329</v>
      </c>
      <c r="G71" s="43" t="s">
        <v>193</v>
      </c>
      <c r="H71" s="100" t="s">
        <v>303</v>
      </c>
      <c r="I71" s="40" t="s">
        <v>234</v>
      </c>
      <c r="J71" s="43" t="s">
        <v>289</v>
      </c>
      <c r="K71" s="43" t="s">
        <v>290</v>
      </c>
      <c r="L71" s="68">
        <v>1</v>
      </c>
      <c r="M71" s="68">
        <v>286.02999999999997</v>
      </c>
      <c r="N71" s="68"/>
      <c r="O71" s="68"/>
      <c r="P71" s="68"/>
      <c r="Q71" s="68"/>
    </row>
    <row r="72" spans="1:19" x14ac:dyDescent="0.2">
      <c r="A72" s="43">
        <v>112</v>
      </c>
      <c r="B72" s="40" t="s">
        <v>125</v>
      </c>
      <c r="C72" s="43" t="s">
        <v>210</v>
      </c>
      <c r="D72" t="s">
        <v>27</v>
      </c>
      <c r="E72" s="40" t="s">
        <v>233</v>
      </c>
      <c r="F72" s="40" t="s">
        <v>329</v>
      </c>
      <c r="G72" s="43" t="s">
        <v>193</v>
      </c>
      <c r="H72" s="99" t="s">
        <v>330</v>
      </c>
      <c r="I72" s="40" t="s">
        <v>234</v>
      </c>
      <c r="J72" s="40" t="s">
        <v>217</v>
      </c>
      <c r="K72" s="40" t="s">
        <v>218</v>
      </c>
      <c r="L72" s="42">
        <v>10</v>
      </c>
      <c r="M72" s="42">
        <v>85.48</v>
      </c>
      <c r="N72" s="42">
        <v>39.56</v>
      </c>
    </row>
    <row r="73" spans="1:19" x14ac:dyDescent="0.2">
      <c r="A73" s="40">
        <v>69</v>
      </c>
      <c r="B73" s="40" t="s">
        <v>85</v>
      </c>
      <c r="C73" s="40" t="s">
        <v>210</v>
      </c>
      <c r="D73" t="s">
        <v>27</v>
      </c>
      <c r="E73" s="40" t="s">
        <v>276</v>
      </c>
      <c r="F73" s="40" t="s">
        <v>329</v>
      </c>
      <c r="G73" s="40" t="s">
        <v>193</v>
      </c>
      <c r="H73" s="100" t="s">
        <v>303</v>
      </c>
      <c r="I73" s="40" t="s">
        <v>331</v>
      </c>
      <c r="J73" s="40" t="s">
        <v>278</v>
      </c>
      <c r="K73" s="40" t="s">
        <v>279</v>
      </c>
      <c r="L73" s="68">
        <v>9</v>
      </c>
      <c r="M73" s="68">
        <v>48.33</v>
      </c>
      <c r="N73" s="68">
        <v>17.97</v>
      </c>
      <c r="O73" s="68"/>
      <c r="P73" s="68"/>
      <c r="Q73" s="68"/>
    </row>
    <row r="74" spans="1:19" x14ac:dyDescent="0.2">
      <c r="A74" s="40">
        <v>60</v>
      </c>
      <c r="B74" s="40" t="s">
        <v>75</v>
      </c>
      <c r="C74" s="40" t="s">
        <v>191</v>
      </c>
      <c r="D74" t="s">
        <v>27</v>
      </c>
      <c r="E74" s="40" t="s">
        <v>245</v>
      </c>
      <c r="F74" s="40" t="s">
        <v>319</v>
      </c>
      <c r="G74" s="40" t="s">
        <v>193</v>
      </c>
      <c r="H74" s="40" t="s">
        <v>332</v>
      </c>
      <c r="I74" s="40" t="s">
        <v>333</v>
      </c>
      <c r="J74" s="40" t="s">
        <v>238</v>
      </c>
      <c r="K74" s="40" t="s">
        <v>244</v>
      </c>
      <c r="L74" s="42">
        <v>18</v>
      </c>
      <c r="M74" s="67">
        <v>1.64</v>
      </c>
      <c r="N74" s="42">
        <v>0.61</v>
      </c>
      <c r="O74" s="42"/>
    </row>
    <row r="75" spans="1:19" s="184" customFormat="1" x14ac:dyDescent="0.2">
      <c r="A75" s="183">
        <v>38</v>
      </c>
      <c r="B75" s="184" t="s">
        <v>39</v>
      </c>
      <c r="C75" s="184" t="s">
        <v>191</v>
      </c>
      <c r="D75" s="184" t="s">
        <v>27</v>
      </c>
      <c r="E75" s="184" t="s">
        <v>192</v>
      </c>
      <c r="F75" s="184" t="s">
        <v>334</v>
      </c>
      <c r="G75" s="184" t="s">
        <v>193</v>
      </c>
      <c r="H75" s="184" t="s">
        <v>302</v>
      </c>
      <c r="I75" s="183" t="s">
        <v>335</v>
      </c>
      <c r="J75" s="184" t="s">
        <v>196</v>
      </c>
      <c r="K75" s="184" t="s">
        <v>197</v>
      </c>
      <c r="L75" s="185">
        <v>44</v>
      </c>
      <c r="M75" s="185">
        <v>662</v>
      </c>
      <c r="N75" s="185">
        <v>291</v>
      </c>
      <c r="O75" s="185"/>
      <c r="P75" s="185"/>
      <c r="Q75" s="185"/>
      <c r="R75" s="186"/>
      <c r="S75" s="186"/>
    </row>
    <row r="76" spans="1:19" x14ac:dyDescent="0.2">
      <c r="A76" s="40">
        <v>39</v>
      </c>
      <c r="B76" t="s">
        <v>46</v>
      </c>
      <c r="C76" t="s">
        <v>199</v>
      </c>
      <c r="D76" t="s">
        <v>27</v>
      </c>
      <c r="E76" t="s">
        <v>204</v>
      </c>
      <c r="F76" s="40" t="s">
        <v>329</v>
      </c>
      <c r="G76" t="s">
        <v>193</v>
      </c>
      <c r="H76" s="101" t="s">
        <v>302</v>
      </c>
      <c r="I76" s="102" t="s">
        <v>336</v>
      </c>
      <c r="J76" t="s">
        <v>201</v>
      </c>
      <c r="K76" t="s">
        <v>205</v>
      </c>
      <c r="L76" s="68">
        <v>1</v>
      </c>
      <c r="M76" s="68">
        <v>19.3</v>
      </c>
      <c r="N76" s="68"/>
      <c r="O76" s="68"/>
      <c r="P76" s="68"/>
      <c r="Q76" s="68"/>
    </row>
    <row r="77" spans="1:19" x14ac:dyDescent="0.2">
      <c r="A77" s="40">
        <v>39</v>
      </c>
      <c r="B77" t="s">
        <v>46</v>
      </c>
      <c r="C77" t="s">
        <v>199</v>
      </c>
      <c r="D77" t="s">
        <v>27</v>
      </c>
      <c r="E77" t="s">
        <v>204</v>
      </c>
      <c r="F77" s="40" t="s">
        <v>329</v>
      </c>
      <c r="G77" t="s">
        <v>193</v>
      </c>
      <c r="H77" s="101" t="s">
        <v>302</v>
      </c>
      <c r="I77" s="102" t="s">
        <v>337</v>
      </c>
      <c r="J77" t="s">
        <v>201</v>
      </c>
      <c r="K77" t="s">
        <v>205</v>
      </c>
      <c r="L77" s="68">
        <v>1</v>
      </c>
      <c r="M77" s="68">
        <v>24.4</v>
      </c>
      <c r="N77" s="68"/>
      <c r="O77" s="68"/>
      <c r="P77" s="68"/>
      <c r="Q77" s="68"/>
    </row>
    <row r="78" spans="1:19" x14ac:dyDescent="0.2">
      <c r="A78" s="40">
        <v>39</v>
      </c>
      <c r="B78" t="s">
        <v>46</v>
      </c>
      <c r="C78" t="s">
        <v>199</v>
      </c>
      <c r="D78" t="s">
        <v>27</v>
      </c>
      <c r="E78" t="s">
        <v>204</v>
      </c>
      <c r="F78" s="40" t="s">
        <v>329</v>
      </c>
      <c r="G78" t="s">
        <v>193</v>
      </c>
      <c r="H78" s="101" t="s">
        <v>302</v>
      </c>
      <c r="I78" s="102" t="s">
        <v>225</v>
      </c>
      <c r="J78" t="s">
        <v>201</v>
      </c>
      <c r="K78" t="s">
        <v>205</v>
      </c>
      <c r="L78" s="68">
        <v>1</v>
      </c>
      <c r="M78" s="68">
        <v>32.9</v>
      </c>
      <c r="N78" s="68"/>
      <c r="O78" s="68"/>
      <c r="P78" s="68"/>
      <c r="Q78" s="68"/>
    </row>
    <row r="79" spans="1:19" x14ac:dyDescent="0.2">
      <c r="A79" s="40">
        <v>30</v>
      </c>
      <c r="B79" s="40" t="s">
        <v>32</v>
      </c>
      <c r="C79" s="40" t="s">
        <v>199</v>
      </c>
      <c r="D79" t="s">
        <v>27</v>
      </c>
      <c r="E79" s="40" t="s">
        <v>221</v>
      </c>
      <c r="F79" s="70" t="s">
        <v>329</v>
      </c>
      <c r="G79" s="40" t="s">
        <v>193</v>
      </c>
      <c r="H79" s="40" t="s">
        <v>330</v>
      </c>
      <c r="I79" s="40" t="s">
        <v>222</v>
      </c>
      <c r="J79" s="40" t="s">
        <v>217</v>
      </c>
      <c r="K79" s="40" t="s">
        <v>218</v>
      </c>
      <c r="L79" s="42">
        <v>1</v>
      </c>
      <c r="M79" s="42">
        <v>47.8</v>
      </c>
      <c r="N79" s="42"/>
    </row>
    <row r="80" spans="1:19" x14ac:dyDescent="0.2">
      <c r="A80" s="40">
        <v>30</v>
      </c>
      <c r="B80" s="40" t="s">
        <v>32</v>
      </c>
      <c r="C80" s="40" t="s">
        <v>203</v>
      </c>
      <c r="D80" t="s">
        <v>27</v>
      </c>
      <c r="E80" s="40" t="s">
        <v>221</v>
      </c>
      <c r="F80" s="70" t="s">
        <v>329</v>
      </c>
      <c r="G80" s="40" t="s">
        <v>193</v>
      </c>
      <c r="H80" s="40" t="s">
        <v>330</v>
      </c>
      <c r="I80" s="40" t="s">
        <v>226</v>
      </c>
      <c r="J80" s="40" t="s">
        <v>217</v>
      </c>
      <c r="K80" s="40" t="s">
        <v>218</v>
      </c>
      <c r="L80" s="42">
        <v>1</v>
      </c>
      <c r="M80" s="42">
        <v>46.5</v>
      </c>
      <c r="N80" s="42"/>
    </row>
    <row r="81" spans="1:19" x14ac:dyDescent="0.2">
      <c r="A81" s="40">
        <v>30</v>
      </c>
      <c r="B81" s="40" t="s">
        <v>32</v>
      </c>
      <c r="C81" s="40" t="s">
        <v>199</v>
      </c>
      <c r="D81" t="s">
        <v>27</v>
      </c>
      <c r="E81" s="40" t="s">
        <v>221</v>
      </c>
      <c r="F81" s="70" t="s">
        <v>329</v>
      </c>
      <c r="G81" s="40" t="s">
        <v>193</v>
      </c>
      <c r="H81" s="40" t="s">
        <v>330</v>
      </c>
      <c r="I81" s="40" t="s">
        <v>228</v>
      </c>
      <c r="J81" s="40" t="s">
        <v>217</v>
      </c>
      <c r="K81" s="40" t="s">
        <v>218</v>
      </c>
      <c r="L81" s="42">
        <v>1</v>
      </c>
      <c r="M81" s="42">
        <v>92</v>
      </c>
      <c r="N81" s="42"/>
    </row>
    <row r="82" spans="1:19" x14ac:dyDescent="0.2">
      <c r="A82" s="43">
        <v>98</v>
      </c>
      <c r="B82" s="43" t="s">
        <v>120</v>
      </c>
      <c r="C82" s="43" t="s">
        <v>210</v>
      </c>
      <c r="D82" t="s">
        <v>27</v>
      </c>
      <c r="E82" s="40" t="s">
        <v>285</v>
      </c>
      <c r="F82" s="40" t="s">
        <v>329</v>
      </c>
      <c r="G82" s="43" t="s">
        <v>193</v>
      </c>
      <c r="H82" t="s">
        <v>303</v>
      </c>
      <c r="I82" s="43" t="s">
        <v>287</v>
      </c>
      <c r="J82" s="43" t="s">
        <v>217</v>
      </c>
      <c r="K82" s="40" t="s">
        <v>209</v>
      </c>
      <c r="L82" s="68">
        <v>18</v>
      </c>
      <c r="M82" s="68">
        <v>26.7</v>
      </c>
      <c r="N82" s="68">
        <v>13.5</v>
      </c>
      <c r="O82" s="68"/>
      <c r="P82" s="68"/>
      <c r="Q82" s="68"/>
    </row>
    <row r="83" spans="1:19" ht="20.25" customHeight="1" x14ac:dyDescent="0.2">
      <c r="A83" s="40">
        <v>48</v>
      </c>
      <c r="B83" s="43" t="s">
        <v>65</v>
      </c>
      <c r="C83" s="40" t="s">
        <v>203</v>
      </c>
      <c r="D83" t="s">
        <v>27</v>
      </c>
      <c r="E83" s="40" t="s">
        <v>268</v>
      </c>
      <c r="F83" s="177" t="s">
        <v>319</v>
      </c>
      <c r="G83" s="40" t="s">
        <v>269</v>
      </c>
      <c r="H83" t="s">
        <v>303</v>
      </c>
      <c r="I83" s="40" t="s">
        <v>304</v>
      </c>
      <c r="J83" s="41" t="s">
        <v>271</v>
      </c>
      <c r="K83" s="40" t="s">
        <v>272</v>
      </c>
      <c r="L83" s="68">
        <v>1</v>
      </c>
      <c r="M83" s="68">
        <v>70.8</v>
      </c>
      <c r="N83" s="68"/>
      <c r="O83" s="68"/>
      <c r="P83" s="68"/>
      <c r="Q83" s="68"/>
    </row>
    <row r="84" spans="1:19" s="190" customFormat="1" x14ac:dyDescent="0.2">
      <c r="A84" s="188">
        <v>48</v>
      </c>
      <c r="B84" s="189" t="s">
        <v>65</v>
      </c>
      <c r="C84" s="188" t="s">
        <v>203</v>
      </c>
      <c r="D84" s="190" t="s">
        <v>27</v>
      </c>
      <c r="E84" s="188" t="s">
        <v>268</v>
      </c>
      <c r="F84" s="188" t="s">
        <v>319</v>
      </c>
      <c r="G84" s="188" t="s">
        <v>269</v>
      </c>
      <c r="H84" s="190" t="s">
        <v>303</v>
      </c>
      <c r="I84" s="188" t="s">
        <v>304</v>
      </c>
      <c r="J84" s="188" t="s">
        <v>273</v>
      </c>
      <c r="K84" s="188" t="s">
        <v>272</v>
      </c>
      <c r="L84" s="191">
        <v>1</v>
      </c>
      <c r="M84" s="191">
        <v>25.2</v>
      </c>
      <c r="N84" s="191"/>
      <c r="O84" s="191"/>
      <c r="P84" s="191"/>
      <c r="Q84" s="191"/>
      <c r="R84" s="192"/>
      <c r="S84" s="192"/>
    </row>
    <row r="85" spans="1:19" x14ac:dyDescent="0.2">
      <c r="A85" s="40">
        <v>48</v>
      </c>
      <c r="B85" s="43" t="s">
        <v>65</v>
      </c>
      <c r="C85" s="40" t="s">
        <v>203</v>
      </c>
      <c r="D85" t="s">
        <v>27</v>
      </c>
      <c r="E85" s="40" t="s">
        <v>268</v>
      </c>
      <c r="F85" s="177" t="s">
        <v>319</v>
      </c>
      <c r="G85" s="40" t="s">
        <v>269</v>
      </c>
      <c r="H85" t="s">
        <v>303</v>
      </c>
      <c r="I85" s="40" t="s">
        <v>305</v>
      </c>
      <c r="J85" s="40" t="s">
        <v>274</v>
      </c>
      <c r="K85" s="40" t="s">
        <v>272</v>
      </c>
      <c r="L85" s="68">
        <v>1</v>
      </c>
      <c r="M85" s="68">
        <v>33.299999999999997</v>
      </c>
      <c r="N85" s="68"/>
      <c r="O85" s="68"/>
      <c r="P85" s="68"/>
      <c r="Q85" s="68"/>
    </row>
    <row r="86" spans="1:19" s="190" customFormat="1" x14ac:dyDescent="0.2">
      <c r="A86" s="188">
        <v>48</v>
      </c>
      <c r="B86" s="189" t="s">
        <v>65</v>
      </c>
      <c r="C86" s="188" t="s">
        <v>203</v>
      </c>
      <c r="D86" s="190" t="s">
        <v>27</v>
      </c>
      <c r="E86" s="188" t="s">
        <v>268</v>
      </c>
      <c r="F86" s="188" t="s">
        <v>319</v>
      </c>
      <c r="G86" s="188" t="s">
        <v>269</v>
      </c>
      <c r="H86" s="190" t="s">
        <v>303</v>
      </c>
      <c r="I86" s="188" t="s">
        <v>305</v>
      </c>
      <c r="J86" s="188" t="s">
        <v>273</v>
      </c>
      <c r="K86" s="188" t="s">
        <v>272</v>
      </c>
      <c r="L86" s="191">
        <v>1</v>
      </c>
      <c r="M86" s="191">
        <v>22.7</v>
      </c>
      <c r="N86" s="191"/>
      <c r="O86" s="191"/>
      <c r="P86" s="191"/>
      <c r="Q86" s="191"/>
      <c r="R86" s="192"/>
      <c r="S86" s="192"/>
    </row>
    <row r="87" spans="1:19" x14ac:dyDescent="0.2">
      <c r="A87" s="40">
        <v>48</v>
      </c>
      <c r="B87" s="43" t="s">
        <v>65</v>
      </c>
      <c r="C87" s="40" t="s">
        <v>203</v>
      </c>
      <c r="D87" t="s">
        <v>27</v>
      </c>
      <c r="E87" s="40" t="s">
        <v>268</v>
      </c>
      <c r="F87" s="177" t="s">
        <v>319</v>
      </c>
      <c r="G87" s="40" t="s">
        <v>269</v>
      </c>
      <c r="H87" t="s">
        <v>303</v>
      </c>
      <c r="I87" s="40" t="s">
        <v>304</v>
      </c>
      <c r="J87" s="40" t="s">
        <v>275</v>
      </c>
      <c r="K87" s="40" t="s">
        <v>272</v>
      </c>
      <c r="L87" s="68">
        <v>1</v>
      </c>
      <c r="M87" s="68">
        <v>43.42</v>
      </c>
      <c r="N87" s="68"/>
      <c r="O87" s="68"/>
      <c r="P87" s="68"/>
      <c r="Q87" s="68"/>
    </row>
    <row r="88" spans="1:19" x14ac:dyDescent="0.2">
      <c r="A88" s="40">
        <v>48</v>
      </c>
      <c r="B88" s="43" t="s">
        <v>65</v>
      </c>
      <c r="C88" s="40" t="s">
        <v>203</v>
      </c>
      <c r="D88" t="s">
        <v>27</v>
      </c>
      <c r="E88" s="40" t="s">
        <v>268</v>
      </c>
      <c r="F88" s="177" t="s">
        <v>319</v>
      </c>
      <c r="G88" s="40" t="s">
        <v>269</v>
      </c>
      <c r="H88" t="s">
        <v>303</v>
      </c>
      <c r="I88" s="40" t="s">
        <v>305</v>
      </c>
      <c r="J88" s="40" t="s">
        <v>275</v>
      </c>
      <c r="K88" s="40" t="s">
        <v>272</v>
      </c>
      <c r="L88" s="68">
        <v>1</v>
      </c>
      <c r="M88" s="68">
        <v>34.11</v>
      </c>
      <c r="N88" s="68"/>
      <c r="O88" s="68"/>
      <c r="P88" s="68"/>
      <c r="Q88" s="68"/>
    </row>
    <row r="89" spans="1:19" x14ac:dyDescent="0.2">
      <c r="A89" s="40">
        <v>48</v>
      </c>
      <c r="B89" s="43" t="s">
        <v>65</v>
      </c>
      <c r="C89" s="40" t="s">
        <v>203</v>
      </c>
      <c r="D89" t="s">
        <v>27</v>
      </c>
      <c r="E89" s="40" t="s">
        <v>268</v>
      </c>
      <c r="F89" s="177" t="s">
        <v>319</v>
      </c>
      <c r="G89" s="40" t="s">
        <v>269</v>
      </c>
      <c r="H89" t="s">
        <v>303</v>
      </c>
      <c r="I89" s="40" t="s">
        <v>306</v>
      </c>
      <c r="J89" s="40" t="s">
        <v>275</v>
      </c>
      <c r="K89" s="40" t="s">
        <v>272</v>
      </c>
      <c r="L89" s="68">
        <v>1</v>
      </c>
      <c r="M89" s="68">
        <v>42.77</v>
      </c>
      <c r="N89" s="68"/>
      <c r="O89" s="68"/>
      <c r="P89" s="68"/>
      <c r="Q89" s="68"/>
    </row>
    <row r="90" spans="1:19" x14ac:dyDescent="0.2">
      <c r="A90" s="40">
        <v>48</v>
      </c>
      <c r="B90" s="43" t="s">
        <v>65</v>
      </c>
      <c r="C90" s="40" t="s">
        <v>203</v>
      </c>
      <c r="D90" t="s">
        <v>27</v>
      </c>
      <c r="E90" s="40" t="s">
        <v>268</v>
      </c>
      <c r="F90" s="177" t="s">
        <v>319</v>
      </c>
      <c r="G90" s="40" t="s">
        <v>269</v>
      </c>
      <c r="H90" t="s">
        <v>303</v>
      </c>
      <c r="I90" s="40" t="s">
        <v>306</v>
      </c>
      <c r="J90" s="40" t="s">
        <v>275</v>
      </c>
      <c r="K90" s="40" t="s">
        <v>272</v>
      </c>
      <c r="L90" s="68">
        <v>1</v>
      </c>
      <c r="M90" s="68">
        <v>67.05</v>
      </c>
      <c r="N90" s="68"/>
      <c r="O90" s="68"/>
      <c r="P90" s="68"/>
      <c r="Q90" s="68"/>
    </row>
    <row r="91" spans="1:19" ht="21" x14ac:dyDescent="0.25">
      <c r="A91" s="302">
        <v>128</v>
      </c>
      <c r="B91" s="303" t="s">
        <v>562</v>
      </c>
      <c r="C91" s="304" t="s">
        <v>563</v>
      </c>
      <c r="D91" t="s">
        <v>27</v>
      </c>
      <c r="E91" s="48" t="s">
        <v>206</v>
      </c>
      <c r="F91" s="48" t="s">
        <v>329</v>
      </c>
      <c r="G91" s="305" t="s">
        <v>193</v>
      </c>
      <c r="H91" s="48" t="s">
        <v>566</v>
      </c>
      <c r="I91" s="306" t="s">
        <v>564</v>
      </c>
      <c r="J91" s="40" t="s">
        <v>567</v>
      </c>
      <c r="K91" s="48" t="s">
        <v>565</v>
      </c>
      <c r="L91" s="48">
        <v>1</v>
      </c>
      <c r="M91" s="48">
        <v>0.68799999999999994</v>
      </c>
      <c r="O91" s="48">
        <v>0</v>
      </c>
      <c r="R91"/>
    </row>
    <row r="92" spans="1:19" ht="21" x14ac:dyDescent="0.25">
      <c r="A92" s="302">
        <v>128</v>
      </c>
      <c r="B92" s="303" t="s">
        <v>562</v>
      </c>
      <c r="C92" s="304" t="s">
        <v>563</v>
      </c>
      <c r="D92" t="s">
        <v>27</v>
      </c>
      <c r="E92" s="48" t="s">
        <v>467</v>
      </c>
      <c r="F92" s="48" t="s">
        <v>329</v>
      </c>
      <c r="G92" s="305" t="s">
        <v>193</v>
      </c>
      <c r="H92" s="48" t="s">
        <v>566</v>
      </c>
      <c r="I92" s="306" t="s">
        <v>564</v>
      </c>
      <c r="J92" s="48" t="s">
        <v>567</v>
      </c>
      <c r="K92" s="48" t="s">
        <v>565</v>
      </c>
      <c r="L92" s="48">
        <v>3</v>
      </c>
      <c r="M92" s="48">
        <v>0.872</v>
      </c>
      <c r="O92" s="48">
        <v>9.1999999999999998E-2</v>
      </c>
      <c r="R92"/>
    </row>
    <row r="93" spans="1:19" ht="17" x14ac:dyDescent="0.2">
      <c r="A93" s="40">
        <v>11</v>
      </c>
      <c r="B93" s="307" t="s">
        <v>24</v>
      </c>
      <c r="C93" s="214" t="s">
        <v>191</v>
      </c>
      <c r="D93" t="s">
        <v>27</v>
      </c>
      <c r="E93" s="214" t="s">
        <v>245</v>
      </c>
      <c r="F93" s="308" t="s">
        <v>568</v>
      </c>
      <c r="G93" s="214" t="s">
        <v>193</v>
      </c>
      <c r="H93" s="214" t="s">
        <v>569</v>
      </c>
      <c r="I93" s="40" t="s">
        <v>570</v>
      </c>
      <c r="J93" s="48" t="s">
        <v>567</v>
      </c>
      <c r="K93" s="214" t="s">
        <v>30</v>
      </c>
      <c r="L93" s="48">
        <v>1</v>
      </c>
      <c r="S93" s="309">
        <v>-2.2289973000000001</v>
      </c>
    </row>
    <row r="94" spans="1:19" ht="17" x14ac:dyDescent="0.2">
      <c r="A94" s="40">
        <v>11</v>
      </c>
      <c r="B94" s="307" t="s">
        <v>24</v>
      </c>
      <c r="C94" s="214" t="s">
        <v>191</v>
      </c>
      <c r="D94" t="s">
        <v>27</v>
      </c>
      <c r="E94" s="214" t="s">
        <v>245</v>
      </c>
      <c r="F94" s="308" t="s">
        <v>568</v>
      </c>
      <c r="G94" s="214" t="s">
        <v>193</v>
      </c>
      <c r="H94" s="214" t="s">
        <v>569</v>
      </c>
      <c r="I94" s="40" t="s">
        <v>570</v>
      </c>
      <c r="J94" s="48" t="s">
        <v>567</v>
      </c>
      <c r="K94" s="214" t="s">
        <v>30</v>
      </c>
      <c r="L94" s="48">
        <v>1</v>
      </c>
      <c r="S94" s="310">
        <v>-1.4701896999999999</v>
      </c>
    </row>
    <row r="95" spans="1:19" ht="17" x14ac:dyDescent="0.2">
      <c r="A95" s="40">
        <v>11</v>
      </c>
      <c r="B95" s="307" t="s">
        <v>24</v>
      </c>
      <c r="C95" s="214" t="s">
        <v>191</v>
      </c>
      <c r="D95" t="s">
        <v>27</v>
      </c>
      <c r="E95" s="214" t="s">
        <v>245</v>
      </c>
      <c r="F95" s="308" t="s">
        <v>568</v>
      </c>
      <c r="G95" s="214" t="s">
        <v>193</v>
      </c>
      <c r="H95" s="214" t="s">
        <v>569</v>
      </c>
      <c r="I95" s="40" t="s">
        <v>570</v>
      </c>
      <c r="J95" s="48" t="s">
        <v>567</v>
      </c>
      <c r="K95" s="214" t="s">
        <v>30</v>
      </c>
      <c r="L95" s="48">
        <v>1</v>
      </c>
      <c r="S95" s="310">
        <v>-0.99593500000000001</v>
      </c>
    </row>
    <row r="96" spans="1:19" ht="17" x14ac:dyDescent="0.2">
      <c r="A96" s="40">
        <v>11</v>
      </c>
      <c r="B96" s="307" t="s">
        <v>24</v>
      </c>
      <c r="C96" s="214" t="s">
        <v>191</v>
      </c>
      <c r="D96" t="s">
        <v>27</v>
      </c>
      <c r="E96" s="214" t="s">
        <v>245</v>
      </c>
      <c r="F96" s="308" t="s">
        <v>568</v>
      </c>
      <c r="G96" s="214" t="s">
        <v>193</v>
      </c>
      <c r="H96" s="214" t="s">
        <v>569</v>
      </c>
      <c r="I96" s="40" t="s">
        <v>570</v>
      </c>
      <c r="J96" s="48" t="s">
        <v>567</v>
      </c>
      <c r="K96" s="214" t="s">
        <v>30</v>
      </c>
      <c r="L96" s="48">
        <v>1</v>
      </c>
      <c r="S96" s="310">
        <v>-0.56910570000000005</v>
      </c>
    </row>
    <row r="97" spans="1:19" ht="17" x14ac:dyDescent="0.2">
      <c r="A97" s="40">
        <v>11</v>
      </c>
      <c r="B97" s="307" t="s">
        <v>24</v>
      </c>
      <c r="C97" s="214" t="s">
        <v>191</v>
      </c>
      <c r="D97" t="s">
        <v>27</v>
      </c>
      <c r="E97" s="214" t="s">
        <v>245</v>
      </c>
      <c r="F97" s="308" t="s">
        <v>568</v>
      </c>
      <c r="G97" s="214" t="s">
        <v>193</v>
      </c>
      <c r="H97" s="214" t="s">
        <v>569</v>
      </c>
      <c r="I97" s="40" t="s">
        <v>570</v>
      </c>
      <c r="J97" s="48" t="s">
        <v>567</v>
      </c>
      <c r="K97" s="214" t="s">
        <v>30</v>
      </c>
      <c r="L97" s="48">
        <v>1</v>
      </c>
      <c r="S97" s="310">
        <v>0.42682926999999998</v>
      </c>
    </row>
    <row r="98" spans="1:19" ht="17" x14ac:dyDescent="0.2">
      <c r="A98" s="40">
        <v>11</v>
      </c>
      <c r="B98" s="307" t="s">
        <v>24</v>
      </c>
      <c r="C98" s="214" t="s">
        <v>191</v>
      </c>
      <c r="D98" t="s">
        <v>27</v>
      </c>
      <c r="E98" s="214" t="s">
        <v>245</v>
      </c>
      <c r="F98" s="308" t="s">
        <v>568</v>
      </c>
      <c r="G98" s="214" t="s">
        <v>193</v>
      </c>
      <c r="H98" s="214" t="s">
        <v>569</v>
      </c>
      <c r="I98" s="40" t="s">
        <v>570</v>
      </c>
      <c r="J98" s="48" t="s">
        <v>567</v>
      </c>
      <c r="K98" s="214" t="s">
        <v>30</v>
      </c>
      <c r="L98" s="48">
        <v>1</v>
      </c>
      <c r="S98" s="310">
        <v>3.7940379399999999</v>
      </c>
    </row>
    <row r="99" spans="1:19" ht="17" x14ac:dyDescent="0.2">
      <c r="A99" s="40">
        <v>11</v>
      </c>
      <c r="B99" s="307" t="s">
        <v>24</v>
      </c>
      <c r="C99" s="214" t="s">
        <v>191</v>
      </c>
      <c r="D99" t="s">
        <v>27</v>
      </c>
      <c r="E99" s="214" t="s">
        <v>245</v>
      </c>
      <c r="F99" s="308" t="s">
        <v>568</v>
      </c>
      <c r="G99" s="214" t="s">
        <v>193</v>
      </c>
      <c r="H99" s="214" t="s">
        <v>569</v>
      </c>
      <c r="I99" s="40" t="s">
        <v>570</v>
      </c>
      <c r="J99" s="48" t="s">
        <v>567</v>
      </c>
      <c r="K99" s="214" t="s">
        <v>30</v>
      </c>
      <c r="L99" s="48">
        <v>1</v>
      </c>
      <c r="S99" s="310">
        <v>5.2168021700000002</v>
      </c>
    </row>
  </sheetData>
  <sortState ref="A1:R90">
    <sortCondition ref="E3:E90"/>
  </sortState>
  <mergeCells count="30">
    <mergeCell ref="A1:A2"/>
    <mergeCell ref="B1:B2"/>
    <mergeCell ref="C1:C2"/>
    <mergeCell ref="G1:G2"/>
    <mergeCell ref="R1:R2"/>
    <mergeCell ref="H1:H2"/>
    <mergeCell ref="N1:N2"/>
    <mergeCell ref="O1:O2"/>
    <mergeCell ref="P1:P2"/>
    <mergeCell ref="Q1:Q2"/>
    <mergeCell ref="I1:I2"/>
    <mergeCell ref="J1:J2"/>
    <mergeCell ref="K1:K2"/>
    <mergeCell ref="L1:L2"/>
    <mergeCell ref="M1:M2"/>
    <mergeCell ref="A43:A44"/>
    <mergeCell ref="B43:B44"/>
    <mergeCell ref="C43:C44"/>
    <mergeCell ref="G43:G44"/>
    <mergeCell ref="H43:H44"/>
    <mergeCell ref="I43:I44"/>
    <mergeCell ref="J43:J44"/>
    <mergeCell ref="K43:K44"/>
    <mergeCell ref="L43:L44"/>
    <mergeCell ref="M43:M44"/>
    <mergeCell ref="R43:R44"/>
    <mergeCell ref="N43:N44"/>
    <mergeCell ref="O43:O44"/>
    <mergeCell ref="P43:P44"/>
    <mergeCell ref="Q43:Q44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E9DF3-FED3-8747-9248-37097E0E7B5C}">
  <dimension ref="A1:P44"/>
  <sheetViews>
    <sheetView topLeftCell="A15" zoomScale="75" workbookViewId="0">
      <selection activeCell="F56" sqref="F56"/>
    </sheetView>
  </sheetViews>
  <sheetFormatPr baseColWidth="10" defaultColWidth="11" defaultRowHeight="16" x14ac:dyDescent="0.2"/>
  <cols>
    <col min="1" max="1" width="14.5" customWidth="1"/>
    <col min="5" max="5" width="18" customWidth="1"/>
    <col min="6" max="6" width="17" customWidth="1"/>
    <col min="7" max="7" width="19.6640625" customWidth="1"/>
  </cols>
  <sheetData>
    <row r="1" spans="1:15" x14ac:dyDescent="0.2">
      <c r="A1" s="324" t="s">
        <v>166</v>
      </c>
      <c r="B1" s="323" t="s">
        <v>1</v>
      </c>
      <c r="C1" s="325" t="s">
        <v>167</v>
      </c>
      <c r="D1" s="50" t="s">
        <v>291</v>
      </c>
      <c r="E1" s="50"/>
      <c r="F1" s="323" t="s">
        <v>292</v>
      </c>
      <c r="G1" s="83"/>
      <c r="H1" s="326" t="s">
        <v>174</v>
      </c>
      <c r="I1" s="323" t="s">
        <v>175</v>
      </c>
      <c r="J1" s="323" t="s">
        <v>176</v>
      </c>
      <c r="K1" s="323" t="s">
        <v>177</v>
      </c>
      <c r="L1" s="40"/>
      <c r="M1" s="44" t="s">
        <v>188</v>
      </c>
      <c r="N1" s="44"/>
      <c r="O1" s="44"/>
    </row>
    <row r="2" spans="1:15" x14ac:dyDescent="0.2">
      <c r="A2" s="324"/>
      <c r="B2" s="323"/>
      <c r="C2" s="325"/>
      <c r="D2" s="47" t="s">
        <v>293</v>
      </c>
      <c r="E2" s="47" t="s">
        <v>294</v>
      </c>
      <c r="F2" s="323"/>
      <c r="G2" s="84" t="s">
        <v>344</v>
      </c>
      <c r="H2" s="326"/>
      <c r="I2" s="323"/>
      <c r="J2" s="323"/>
      <c r="K2" s="323"/>
      <c r="L2" s="40"/>
      <c r="M2" s="44" t="s">
        <v>175</v>
      </c>
      <c r="N2" s="44" t="s">
        <v>176</v>
      </c>
      <c r="O2" s="44" t="s">
        <v>177</v>
      </c>
    </row>
    <row r="3" spans="1:15" x14ac:dyDescent="0.2">
      <c r="A3" s="158">
        <v>30</v>
      </c>
      <c r="B3" s="42" t="s">
        <v>32</v>
      </c>
      <c r="C3" s="42" t="s">
        <v>203</v>
      </c>
      <c r="D3" s="48" t="s">
        <v>27</v>
      </c>
      <c r="E3" s="42" t="s">
        <v>206</v>
      </c>
      <c r="F3" s="155" t="s">
        <v>330</v>
      </c>
      <c r="G3" s="42" t="s">
        <v>216</v>
      </c>
      <c r="H3" s="42" t="s">
        <v>218</v>
      </c>
      <c r="I3" s="42">
        <v>1</v>
      </c>
      <c r="J3" s="42">
        <v>50.5</v>
      </c>
      <c r="K3" s="193"/>
      <c r="M3" s="110">
        <v>2</v>
      </c>
      <c r="N3" s="110">
        <v>41.908000000000001</v>
      </c>
      <c r="O3" s="110">
        <v>10.123705340000001</v>
      </c>
    </row>
    <row r="4" spans="1:15" x14ac:dyDescent="0.2">
      <c r="A4" s="158">
        <v>30</v>
      </c>
      <c r="B4" s="42" t="s">
        <v>32</v>
      </c>
      <c r="C4" s="42" t="s">
        <v>203</v>
      </c>
      <c r="D4" s="48" t="s">
        <v>27</v>
      </c>
      <c r="E4" s="42" t="s">
        <v>206</v>
      </c>
      <c r="F4" s="155" t="s">
        <v>330</v>
      </c>
      <c r="G4" s="42" t="s">
        <v>219</v>
      </c>
      <c r="H4" s="42" t="s">
        <v>218</v>
      </c>
      <c r="I4" s="42">
        <v>1</v>
      </c>
      <c r="J4" s="42">
        <v>59</v>
      </c>
      <c r="K4" s="193"/>
      <c r="M4" s="110">
        <v>6</v>
      </c>
      <c r="N4" s="110">
        <v>56.054501909932604</v>
      </c>
      <c r="O4" s="110">
        <v>24.767976448903433</v>
      </c>
    </row>
    <row r="5" spans="1:15" x14ac:dyDescent="0.2">
      <c r="A5" s="158">
        <v>30</v>
      </c>
      <c r="B5" s="42" t="s">
        <v>32</v>
      </c>
      <c r="C5" s="42" t="s">
        <v>199</v>
      </c>
      <c r="D5" s="48" t="s">
        <v>27</v>
      </c>
      <c r="E5" s="42" t="s">
        <v>206</v>
      </c>
      <c r="F5" s="155" t="s">
        <v>330</v>
      </c>
      <c r="G5" s="42" t="s">
        <v>220</v>
      </c>
      <c r="H5" s="42" t="s">
        <v>218</v>
      </c>
      <c r="I5" s="42">
        <v>1</v>
      </c>
      <c r="J5" s="42">
        <v>76.5</v>
      </c>
      <c r="K5" s="193"/>
      <c r="M5" s="110">
        <v>5</v>
      </c>
      <c r="N5" s="110">
        <v>64.874623389999996</v>
      </c>
      <c r="O5" s="110">
        <v>21.165281785694816</v>
      </c>
    </row>
    <row r="6" spans="1:15" x14ac:dyDescent="0.2">
      <c r="A6" s="158">
        <v>30</v>
      </c>
      <c r="B6" s="42" t="s">
        <v>32</v>
      </c>
      <c r="C6" s="42" t="s">
        <v>203</v>
      </c>
      <c r="D6" s="48" t="s">
        <v>27</v>
      </c>
      <c r="E6" s="42" t="s">
        <v>206</v>
      </c>
      <c r="F6" s="155" t="s">
        <v>330</v>
      </c>
      <c r="G6" s="42" t="s">
        <v>223</v>
      </c>
      <c r="H6" s="42" t="s">
        <v>218</v>
      </c>
      <c r="I6" s="42">
        <v>1</v>
      </c>
      <c r="J6" s="42">
        <v>79</v>
      </c>
      <c r="K6" s="193"/>
      <c r="M6" s="110">
        <v>4</v>
      </c>
      <c r="N6" s="110">
        <v>58.888926750821625</v>
      </c>
      <c r="O6" s="110">
        <v>12.933512116919431</v>
      </c>
    </row>
    <row r="7" spans="1:15" x14ac:dyDescent="0.2">
      <c r="A7" s="154">
        <v>30</v>
      </c>
      <c r="B7" s="106" t="s">
        <v>32</v>
      </c>
      <c r="C7" s="106" t="s">
        <v>199</v>
      </c>
      <c r="D7" s="107" t="s">
        <v>27</v>
      </c>
      <c r="E7" s="106" t="s">
        <v>206</v>
      </c>
      <c r="F7" s="113" t="s">
        <v>330</v>
      </c>
      <c r="G7" s="106" t="s">
        <v>219</v>
      </c>
      <c r="H7" s="106" t="s">
        <v>218</v>
      </c>
      <c r="I7" s="106">
        <v>1</v>
      </c>
      <c r="J7" s="106">
        <v>47.2</v>
      </c>
      <c r="K7" s="194"/>
      <c r="M7" s="110">
        <v>6</v>
      </c>
      <c r="N7" s="110">
        <v>53.338370789999999</v>
      </c>
      <c r="O7" s="110">
        <v>12.95757152</v>
      </c>
    </row>
    <row r="8" spans="1:15" x14ac:dyDescent="0.2">
      <c r="A8" s="154">
        <v>30</v>
      </c>
      <c r="B8" s="106" t="s">
        <v>32</v>
      </c>
      <c r="C8" s="106" t="s">
        <v>203</v>
      </c>
      <c r="D8" s="107" t="s">
        <v>27</v>
      </c>
      <c r="E8" s="106" t="s">
        <v>206</v>
      </c>
      <c r="F8" s="113" t="s">
        <v>330</v>
      </c>
      <c r="G8" s="106" t="s">
        <v>224</v>
      </c>
      <c r="H8" s="106" t="s">
        <v>218</v>
      </c>
      <c r="I8" s="106">
        <v>1</v>
      </c>
      <c r="J8" s="106">
        <v>38</v>
      </c>
      <c r="K8" s="194"/>
      <c r="M8" s="110">
        <v>6</v>
      </c>
      <c r="N8" s="110">
        <v>56.054501909932604</v>
      </c>
      <c r="O8" s="110">
        <v>24.767976448903433</v>
      </c>
    </row>
    <row r="9" spans="1:15" x14ac:dyDescent="0.2">
      <c r="A9" s="154">
        <v>30</v>
      </c>
      <c r="B9" s="106" t="s">
        <v>32</v>
      </c>
      <c r="C9" s="106" t="s">
        <v>199</v>
      </c>
      <c r="D9" s="107" t="s">
        <v>27</v>
      </c>
      <c r="E9" s="106" t="s">
        <v>206</v>
      </c>
      <c r="F9" s="113" t="s">
        <v>330</v>
      </c>
      <c r="G9" s="106" t="s">
        <v>219</v>
      </c>
      <c r="H9" s="106" t="s">
        <v>218</v>
      </c>
      <c r="I9" s="106">
        <v>1</v>
      </c>
      <c r="J9" s="106">
        <v>58.5</v>
      </c>
      <c r="K9" s="194"/>
      <c r="M9" s="110">
        <v>6</v>
      </c>
      <c r="N9" s="110">
        <v>53.338370789999999</v>
      </c>
      <c r="O9" s="110">
        <v>12.95757152</v>
      </c>
    </row>
    <row r="10" spans="1:15" x14ac:dyDescent="0.2">
      <c r="A10" s="154">
        <v>30</v>
      </c>
      <c r="B10" s="106" t="s">
        <v>32</v>
      </c>
      <c r="C10" s="106" t="s">
        <v>203</v>
      </c>
      <c r="D10" s="107" t="s">
        <v>27</v>
      </c>
      <c r="E10" s="106" t="s">
        <v>206</v>
      </c>
      <c r="F10" s="113" t="s">
        <v>330</v>
      </c>
      <c r="G10" s="106" t="s">
        <v>225</v>
      </c>
      <c r="H10" s="106" t="s">
        <v>218</v>
      </c>
      <c r="I10" s="106">
        <v>1</v>
      </c>
      <c r="J10" s="106">
        <v>80</v>
      </c>
      <c r="K10" s="194"/>
      <c r="M10" s="110">
        <v>4</v>
      </c>
      <c r="N10" s="111">
        <v>110.92457893416</v>
      </c>
      <c r="O10" s="111">
        <v>30.663268345014025</v>
      </c>
    </row>
    <row r="11" spans="1:15" x14ac:dyDescent="0.2">
      <c r="A11" s="154">
        <v>30</v>
      </c>
      <c r="B11" s="106" t="s">
        <v>32</v>
      </c>
      <c r="C11" s="106" t="s">
        <v>199</v>
      </c>
      <c r="D11" s="107" t="s">
        <v>27</v>
      </c>
      <c r="E11" s="106" t="s">
        <v>206</v>
      </c>
      <c r="F11" s="113" t="s">
        <v>330</v>
      </c>
      <c r="G11" s="106" t="s">
        <v>227</v>
      </c>
      <c r="H11" s="106" t="s">
        <v>218</v>
      </c>
      <c r="I11" s="106">
        <v>1</v>
      </c>
      <c r="J11" s="106">
        <v>36.6</v>
      </c>
      <c r="K11" s="194"/>
      <c r="M11" s="110">
        <v>2</v>
      </c>
      <c r="N11" s="110">
        <v>38.225472658943247</v>
      </c>
      <c r="O11" s="110">
        <v>5.7232590581172875</v>
      </c>
    </row>
    <row r="12" spans="1:15" x14ac:dyDescent="0.2">
      <c r="A12" s="154">
        <v>30</v>
      </c>
      <c r="B12" s="106" t="s">
        <v>32</v>
      </c>
      <c r="C12" s="106" t="s">
        <v>203</v>
      </c>
      <c r="D12" s="107" t="s">
        <v>27</v>
      </c>
      <c r="E12" s="106" t="s">
        <v>206</v>
      </c>
      <c r="F12" s="113" t="s">
        <v>330</v>
      </c>
      <c r="G12" s="106" t="s">
        <v>222</v>
      </c>
      <c r="H12" s="106" t="s">
        <v>218</v>
      </c>
      <c r="I12" s="106">
        <v>1</v>
      </c>
      <c r="J12" s="106">
        <v>66.599999999999994</v>
      </c>
      <c r="K12" s="194"/>
      <c r="M12" s="110">
        <v>6</v>
      </c>
      <c r="N12" s="110">
        <v>56.054501909932604</v>
      </c>
      <c r="O12" s="110">
        <v>24.767976448903433</v>
      </c>
    </row>
    <row r="13" spans="1:15" x14ac:dyDescent="0.2">
      <c r="A13" s="154">
        <v>30</v>
      </c>
      <c r="B13" s="106" t="s">
        <v>32</v>
      </c>
      <c r="C13" s="106" t="s">
        <v>199</v>
      </c>
      <c r="D13" s="107" t="s">
        <v>27</v>
      </c>
      <c r="E13" s="106" t="s">
        <v>221</v>
      </c>
      <c r="F13" s="113" t="s">
        <v>330</v>
      </c>
      <c r="G13" s="106" t="s">
        <v>222</v>
      </c>
      <c r="H13" s="106" t="s">
        <v>218</v>
      </c>
      <c r="I13" s="106">
        <v>1</v>
      </c>
      <c r="J13" s="106">
        <v>47.8</v>
      </c>
      <c r="K13" s="194"/>
      <c r="M13" s="110">
        <v>6</v>
      </c>
      <c r="N13" s="110">
        <v>53.338370789999999</v>
      </c>
      <c r="O13" s="110">
        <v>12.95757152</v>
      </c>
    </row>
    <row r="14" spans="1:15" x14ac:dyDescent="0.2">
      <c r="A14" s="154">
        <v>30</v>
      </c>
      <c r="B14" s="106" t="s">
        <v>32</v>
      </c>
      <c r="C14" s="106" t="s">
        <v>203</v>
      </c>
      <c r="D14" s="107" t="s">
        <v>27</v>
      </c>
      <c r="E14" s="106" t="s">
        <v>221</v>
      </c>
      <c r="F14" s="113" t="s">
        <v>330</v>
      </c>
      <c r="G14" s="106" t="s">
        <v>226</v>
      </c>
      <c r="H14" s="106" t="s">
        <v>218</v>
      </c>
      <c r="I14" s="106">
        <v>1</v>
      </c>
      <c r="J14" s="106">
        <v>46.5</v>
      </c>
      <c r="K14" s="194"/>
      <c r="M14" s="110">
        <v>2</v>
      </c>
      <c r="N14" s="110">
        <v>41.908000000000001</v>
      </c>
      <c r="O14" s="110">
        <v>10.123705340000001</v>
      </c>
    </row>
    <row r="15" spans="1:15" ht="17" thickBot="1" x14ac:dyDescent="0.25">
      <c r="A15" s="154">
        <v>30</v>
      </c>
      <c r="B15" s="106" t="s">
        <v>32</v>
      </c>
      <c r="C15" s="106" t="s">
        <v>199</v>
      </c>
      <c r="D15" s="107" t="s">
        <v>27</v>
      </c>
      <c r="E15" s="106" t="s">
        <v>221</v>
      </c>
      <c r="F15" s="113" t="s">
        <v>330</v>
      </c>
      <c r="G15" s="106" t="s">
        <v>228</v>
      </c>
      <c r="H15" s="106" t="s">
        <v>218</v>
      </c>
      <c r="I15" s="106">
        <v>1</v>
      </c>
      <c r="J15" s="106">
        <v>92</v>
      </c>
      <c r="K15" s="194"/>
      <c r="M15" s="40">
        <v>6</v>
      </c>
      <c r="N15" s="40">
        <v>53.338370789999999</v>
      </c>
      <c r="O15" s="40">
        <v>12.95757152</v>
      </c>
    </row>
    <row r="16" spans="1:15" x14ac:dyDescent="0.2">
      <c r="A16" s="145">
        <v>112</v>
      </c>
      <c r="B16" s="126" t="s">
        <v>125</v>
      </c>
      <c r="C16" s="126" t="s">
        <v>191</v>
      </c>
      <c r="D16" s="127" t="s">
        <v>27</v>
      </c>
      <c r="E16" s="126" t="s">
        <v>233</v>
      </c>
      <c r="F16" s="146" t="s">
        <v>303</v>
      </c>
      <c r="G16" s="126" t="s">
        <v>234</v>
      </c>
      <c r="H16" s="205" t="s">
        <v>361</v>
      </c>
      <c r="I16" s="126">
        <v>1</v>
      </c>
      <c r="J16" s="126">
        <v>43.520762800417977</v>
      </c>
      <c r="K16" s="195"/>
      <c r="L16" s="127"/>
      <c r="M16" s="206">
        <v>81</v>
      </c>
      <c r="N16" s="206">
        <v>38.872269709999998</v>
      </c>
      <c r="O16" s="206">
        <v>25.015818830000001</v>
      </c>
    </row>
    <row r="17" spans="1:15" x14ac:dyDescent="0.2">
      <c r="A17" s="142">
        <v>112</v>
      </c>
      <c r="B17" s="106" t="s">
        <v>125</v>
      </c>
      <c r="C17" s="106" t="s">
        <v>191</v>
      </c>
      <c r="D17" s="107" t="s">
        <v>27</v>
      </c>
      <c r="E17" s="106" t="s">
        <v>233</v>
      </c>
      <c r="F17" s="121" t="s">
        <v>303</v>
      </c>
      <c r="G17" s="106" t="s">
        <v>234</v>
      </c>
      <c r="H17" s="116" t="s">
        <v>361</v>
      </c>
      <c r="I17" s="106">
        <v>1</v>
      </c>
      <c r="J17" s="40">
        <v>100.94512016718913</v>
      </c>
      <c r="K17" s="196"/>
      <c r="M17" s="110">
        <v>81</v>
      </c>
      <c r="N17" s="110">
        <v>38.872269709999998</v>
      </c>
      <c r="O17" s="110">
        <v>25.015818830000001</v>
      </c>
    </row>
    <row r="18" spans="1:15" x14ac:dyDescent="0.2">
      <c r="A18" s="142">
        <v>112</v>
      </c>
      <c r="B18" s="106" t="s">
        <v>125</v>
      </c>
      <c r="C18" s="106" t="s">
        <v>191</v>
      </c>
      <c r="D18" s="107" t="s">
        <v>27</v>
      </c>
      <c r="E18" s="106" t="s">
        <v>233</v>
      </c>
      <c r="F18" s="121" t="s">
        <v>303</v>
      </c>
      <c r="G18" s="106" t="s">
        <v>234</v>
      </c>
      <c r="H18" s="116" t="s">
        <v>361</v>
      </c>
      <c r="I18" s="106">
        <v>1</v>
      </c>
      <c r="J18" s="40">
        <v>104.08487983281086</v>
      </c>
      <c r="K18" s="196"/>
      <c r="M18" s="110">
        <v>81</v>
      </c>
      <c r="N18" s="110">
        <v>38.872269709999998</v>
      </c>
      <c r="O18" s="110">
        <v>25.015818830000001</v>
      </c>
    </row>
    <row r="19" spans="1:15" x14ac:dyDescent="0.2">
      <c r="A19" s="142">
        <v>112</v>
      </c>
      <c r="B19" s="106" t="s">
        <v>125</v>
      </c>
      <c r="C19" s="106" t="s">
        <v>191</v>
      </c>
      <c r="D19" s="107" t="s">
        <v>27</v>
      </c>
      <c r="E19" s="106" t="s">
        <v>233</v>
      </c>
      <c r="F19" s="121" t="s">
        <v>303</v>
      </c>
      <c r="G19" s="106" t="s">
        <v>234</v>
      </c>
      <c r="H19" s="116" t="s">
        <v>361</v>
      </c>
      <c r="I19" s="106">
        <v>1</v>
      </c>
      <c r="J19" s="40">
        <v>105.42943573667711</v>
      </c>
      <c r="K19" s="196"/>
      <c r="M19" s="110">
        <v>81</v>
      </c>
      <c r="N19" s="110">
        <v>38.872269709999998</v>
      </c>
      <c r="O19" s="110">
        <v>25.015818830000001</v>
      </c>
    </row>
    <row r="20" spans="1:15" x14ac:dyDescent="0.2">
      <c r="A20" s="142">
        <v>112</v>
      </c>
      <c r="B20" s="106" t="s">
        <v>125</v>
      </c>
      <c r="C20" s="106" t="s">
        <v>191</v>
      </c>
      <c r="D20" s="107" t="s">
        <v>27</v>
      </c>
      <c r="E20" s="106" t="s">
        <v>233</v>
      </c>
      <c r="F20" s="121" t="s">
        <v>303</v>
      </c>
      <c r="G20" s="106" t="s">
        <v>234</v>
      </c>
      <c r="H20" s="116" t="s">
        <v>361</v>
      </c>
      <c r="I20" s="106">
        <v>1</v>
      </c>
      <c r="J20" s="40">
        <v>122.48017763845348</v>
      </c>
      <c r="K20" s="196"/>
      <c r="M20" s="110">
        <v>81</v>
      </c>
      <c r="N20" s="110">
        <v>38.872269709999998</v>
      </c>
      <c r="O20" s="110">
        <v>25.015818830000001</v>
      </c>
    </row>
    <row r="21" spans="1:15" x14ac:dyDescent="0.2">
      <c r="A21" s="142">
        <v>112</v>
      </c>
      <c r="B21" s="106" t="s">
        <v>125</v>
      </c>
      <c r="C21" s="106" t="s">
        <v>191</v>
      </c>
      <c r="D21" s="107" t="s">
        <v>27</v>
      </c>
      <c r="E21" s="106" t="s">
        <v>233</v>
      </c>
      <c r="F21" s="121" t="s">
        <v>303</v>
      </c>
      <c r="G21" s="106" t="s">
        <v>234</v>
      </c>
      <c r="H21" s="116" t="s">
        <v>361</v>
      </c>
      <c r="I21" s="106">
        <v>1</v>
      </c>
      <c r="J21" s="40">
        <v>160.16468129571581</v>
      </c>
      <c r="K21" s="196"/>
      <c r="M21" s="110">
        <v>81</v>
      </c>
      <c r="N21" s="110">
        <v>38.872269709999998</v>
      </c>
      <c r="O21" s="110">
        <v>25.015818830000001</v>
      </c>
    </row>
    <row r="22" spans="1:15" x14ac:dyDescent="0.2">
      <c r="A22" s="142">
        <v>112</v>
      </c>
      <c r="B22" s="106" t="s">
        <v>125</v>
      </c>
      <c r="C22" s="106" t="s">
        <v>191</v>
      </c>
      <c r="D22" s="107" t="s">
        <v>27</v>
      </c>
      <c r="E22" s="106" t="s">
        <v>233</v>
      </c>
      <c r="F22" s="121" t="s">
        <v>303</v>
      </c>
      <c r="G22" s="106" t="s">
        <v>234</v>
      </c>
      <c r="H22" s="116" t="s">
        <v>361</v>
      </c>
      <c r="I22" s="106">
        <v>1</v>
      </c>
      <c r="J22" s="40">
        <v>170.93590386624871</v>
      </c>
      <c r="K22" s="196"/>
      <c r="M22" s="110">
        <v>81</v>
      </c>
      <c r="N22" s="110">
        <v>38.872269709999998</v>
      </c>
      <c r="O22" s="110">
        <v>25.015818830000001</v>
      </c>
    </row>
    <row r="23" spans="1:15" x14ac:dyDescent="0.2">
      <c r="A23" s="142">
        <v>112</v>
      </c>
      <c r="B23" s="106" t="s">
        <v>125</v>
      </c>
      <c r="C23" s="106" t="s">
        <v>191</v>
      </c>
      <c r="D23" s="107" t="s">
        <v>27</v>
      </c>
      <c r="E23" s="106" t="s">
        <v>233</v>
      </c>
      <c r="F23" s="121" t="s">
        <v>303</v>
      </c>
      <c r="G23" s="106" t="s">
        <v>234</v>
      </c>
      <c r="H23" s="43" t="s">
        <v>361</v>
      </c>
      <c r="I23" s="106">
        <v>1</v>
      </c>
      <c r="J23" s="40">
        <v>187.08535005224661</v>
      </c>
      <c r="K23" s="196"/>
      <c r="M23" s="40">
        <v>81</v>
      </c>
      <c r="N23" s="40">
        <v>38.872269709999998</v>
      </c>
      <c r="O23" s="40">
        <v>25.015818830000001</v>
      </c>
    </row>
    <row r="24" spans="1:15" x14ac:dyDescent="0.2">
      <c r="A24" s="156">
        <v>112</v>
      </c>
      <c r="B24" s="42" t="s">
        <v>125</v>
      </c>
      <c r="C24" s="42" t="s">
        <v>191</v>
      </c>
      <c r="D24" s="48" t="s">
        <v>27</v>
      </c>
      <c r="E24" s="42" t="s">
        <v>233</v>
      </c>
      <c r="F24" s="197" t="s">
        <v>303</v>
      </c>
      <c r="G24" s="42" t="s">
        <v>234</v>
      </c>
      <c r="H24" s="62" t="s">
        <v>361</v>
      </c>
      <c r="I24" s="42">
        <v>1</v>
      </c>
      <c r="J24" s="42">
        <v>193.81551724137933</v>
      </c>
      <c r="K24" s="198"/>
      <c r="L24" s="48"/>
      <c r="M24" s="42">
        <v>81</v>
      </c>
      <c r="N24" s="42">
        <v>38.872269709999998</v>
      </c>
      <c r="O24" s="42">
        <v>25.015818830000001</v>
      </c>
    </row>
    <row r="25" spans="1:15" x14ac:dyDescent="0.2">
      <c r="A25" s="156">
        <v>112</v>
      </c>
      <c r="B25" s="42" t="s">
        <v>125</v>
      </c>
      <c r="C25" s="42" t="s">
        <v>191</v>
      </c>
      <c r="D25" s="48" t="s">
        <v>27</v>
      </c>
      <c r="E25" s="42" t="s">
        <v>233</v>
      </c>
      <c r="F25" s="197" t="s">
        <v>303</v>
      </c>
      <c r="G25" s="42" t="s">
        <v>234</v>
      </c>
      <c r="H25" s="62" t="s">
        <v>361</v>
      </c>
      <c r="I25" s="42">
        <v>1</v>
      </c>
      <c r="J25" s="42">
        <v>211.30951933124342</v>
      </c>
      <c r="K25" s="198"/>
      <c r="L25" s="48"/>
      <c r="M25" s="42">
        <v>81</v>
      </c>
      <c r="N25" s="42">
        <v>38.872269709999998</v>
      </c>
      <c r="O25" s="42">
        <v>25.015818830000001</v>
      </c>
    </row>
    <row r="26" spans="1:15" x14ac:dyDescent="0.2">
      <c r="A26" s="207">
        <v>48</v>
      </c>
      <c r="B26" s="62" t="s">
        <v>65</v>
      </c>
      <c r="C26" s="42" t="s">
        <v>203</v>
      </c>
      <c r="D26" s="48" t="s">
        <v>27</v>
      </c>
      <c r="E26" s="42" t="s">
        <v>268</v>
      </c>
      <c r="F26" s="48" t="s">
        <v>303</v>
      </c>
      <c r="G26" s="42" t="s">
        <v>304</v>
      </c>
      <c r="H26" s="42" t="s">
        <v>272</v>
      </c>
      <c r="I26" s="42">
        <v>1</v>
      </c>
      <c r="J26" s="68">
        <v>70.8</v>
      </c>
      <c r="K26" s="185"/>
      <c r="L26" s="68"/>
      <c r="M26" s="48" t="s">
        <v>210</v>
      </c>
      <c r="N26" s="199">
        <v>17.335000000000001</v>
      </c>
      <c r="O26" s="199">
        <v>5.1643005334701426</v>
      </c>
    </row>
    <row r="27" spans="1:15" x14ac:dyDescent="0.2">
      <c r="A27" s="207">
        <v>48</v>
      </c>
      <c r="B27" s="62" t="s">
        <v>65</v>
      </c>
      <c r="C27" s="42" t="s">
        <v>203</v>
      </c>
      <c r="D27" s="48" t="s">
        <v>27</v>
      </c>
      <c r="E27" s="42" t="s">
        <v>268</v>
      </c>
      <c r="F27" s="48" t="s">
        <v>303</v>
      </c>
      <c r="G27" s="42" t="s">
        <v>305</v>
      </c>
      <c r="H27" s="42" t="s">
        <v>272</v>
      </c>
      <c r="I27" s="42">
        <v>1</v>
      </c>
      <c r="J27" s="68">
        <v>33.299999999999997</v>
      </c>
      <c r="K27" s="185"/>
      <c r="L27" s="68"/>
      <c r="M27" s="48" t="s">
        <v>210</v>
      </c>
      <c r="N27" s="199">
        <v>17.335000000000001</v>
      </c>
      <c r="O27" s="199">
        <v>5.1643005334701426</v>
      </c>
    </row>
    <row r="28" spans="1:15" x14ac:dyDescent="0.2">
      <c r="A28" s="207">
        <v>48</v>
      </c>
      <c r="B28" s="62" t="s">
        <v>65</v>
      </c>
      <c r="C28" s="42" t="s">
        <v>203</v>
      </c>
      <c r="D28" s="48" t="s">
        <v>27</v>
      </c>
      <c r="E28" s="42" t="s">
        <v>268</v>
      </c>
      <c r="F28" s="48" t="s">
        <v>303</v>
      </c>
      <c r="G28" s="42" t="s">
        <v>304</v>
      </c>
      <c r="H28" s="42" t="s">
        <v>272</v>
      </c>
      <c r="I28" s="42">
        <v>1</v>
      </c>
      <c r="J28" s="68">
        <v>43.42</v>
      </c>
      <c r="K28" s="185"/>
      <c r="L28" s="68"/>
      <c r="M28" s="48" t="s">
        <v>210</v>
      </c>
      <c r="N28" s="199">
        <v>17.335000000000001</v>
      </c>
      <c r="O28" s="199">
        <v>5.1643005334701426</v>
      </c>
    </row>
    <row r="29" spans="1:15" x14ac:dyDescent="0.2">
      <c r="A29" s="207">
        <v>48</v>
      </c>
      <c r="B29" s="62" t="s">
        <v>65</v>
      </c>
      <c r="C29" s="42" t="s">
        <v>203</v>
      </c>
      <c r="D29" s="48" t="s">
        <v>27</v>
      </c>
      <c r="E29" s="42" t="s">
        <v>268</v>
      </c>
      <c r="F29" s="48" t="s">
        <v>303</v>
      </c>
      <c r="G29" s="42" t="s">
        <v>305</v>
      </c>
      <c r="H29" s="42" t="s">
        <v>272</v>
      </c>
      <c r="I29" s="42">
        <v>1</v>
      </c>
      <c r="J29" s="68">
        <v>34.11</v>
      </c>
      <c r="K29" s="185"/>
      <c r="L29" s="68"/>
      <c r="M29" s="48" t="s">
        <v>210</v>
      </c>
      <c r="N29" s="199">
        <v>17.335000000000001</v>
      </c>
      <c r="O29" s="199">
        <v>5.1643005334701426</v>
      </c>
    </row>
    <row r="30" spans="1:15" x14ac:dyDescent="0.2">
      <c r="A30" s="207">
        <v>48</v>
      </c>
      <c r="B30" s="62" t="s">
        <v>65</v>
      </c>
      <c r="C30" s="42" t="s">
        <v>203</v>
      </c>
      <c r="D30" s="48" t="s">
        <v>27</v>
      </c>
      <c r="E30" s="42" t="s">
        <v>268</v>
      </c>
      <c r="F30" s="48" t="s">
        <v>303</v>
      </c>
      <c r="G30" s="42" t="s">
        <v>306</v>
      </c>
      <c r="H30" s="42" t="s">
        <v>272</v>
      </c>
      <c r="I30" s="42">
        <v>1</v>
      </c>
      <c r="J30" s="68">
        <v>42.77</v>
      </c>
      <c r="K30" s="185"/>
      <c r="L30" s="68"/>
      <c r="M30" s="48" t="s">
        <v>210</v>
      </c>
      <c r="N30" s="199">
        <v>16.77</v>
      </c>
      <c r="O30" s="199">
        <v>5.0845353770034878</v>
      </c>
    </row>
    <row r="31" spans="1:15" x14ac:dyDescent="0.2">
      <c r="A31" s="207">
        <v>48</v>
      </c>
      <c r="B31" s="62" t="s">
        <v>65</v>
      </c>
      <c r="C31" s="42" t="s">
        <v>203</v>
      </c>
      <c r="D31" s="48" t="s">
        <v>27</v>
      </c>
      <c r="E31" s="42" t="s">
        <v>268</v>
      </c>
      <c r="F31" s="48" t="s">
        <v>303</v>
      </c>
      <c r="G31" s="42" t="s">
        <v>306</v>
      </c>
      <c r="H31" s="42" t="s">
        <v>272</v>
      </c>
      <c r="I31" s="42">
        <v>1</v>
      </c>
      <c r="J31" s="68">
        <v>67.05</v>
      </c>
      <c r="K31" s="185"/>
      <c r="L31" s="68"/>
      <c r="M31" s="48" t="s">
        <v>210</v>
      </c>
      <c r="N31" s="199">
        <v>16.77</v>
      </c>
      <c r="O31" s="199">
        <v>5.0845353770034878</v>
      </c>
    </row>
    <row r="32" spans="1:15" x14ac:dyDescent="0.2">
      <c r="A32" s="207">
        <v>63</v>
      </c>
      <c r="B32" s="42" t="s">
        <v>80</v>
      </c>
      <c r="C32" s="42" t="s">
        <v>203</v>
      </c>
      <c r="D32" s="48" t="s">
        <v>27</v>
      </c>
      <c r="E32" s="42" t="s">
        <v>206</v>
      </c>
      <c r="F32" s="48" t="s">
        <v>303</v>
      </c>
      <c r="G32" s="42" t="s">
        <v>320</v>
      </c>
      <c r="H32" s="42" t="s">
        <v>209</v>
      </c>
      <c r="I32" s="42">
        <v>1</v>
      </c>
      <c r="J32" s="68">
        <v>7.4</v>
      </c>
      <c r="K32" s="185"/>
      <c r="L32" s="48"/>
      <c r="M32" s="48" t="s">
        <v>210</v>
      </c>
      <c r="N32" s="199">
        <v>3.75</v>
      </c>
      <c r="O32" s="199">
        <v>2.2079402165819619</v>
      </c>
    </row>
    <row r="33" spans="1:16" x14ac:dyDescent="0.2">
      <c r="A33" s="201">
        <v>39</v>
      </c>
      <c r="B33" s="202" t="s">
        <v>46</v>
      </c>
      <c r="C33" s="202" t="s">
        <v>199</v>
      </c>
      <c r="D33" s="202" t="s">
        <v>27</v>
      </c>
      <c r="E33" s="202" t="s">
        <v>204</v>
      </c>
      <c r="F33" s="203" t="s">
        <v>302</v>
      </c>
      <c r="G33" s="201" t="s">
        <v>336</v>
      </c>
      <c r="H33" s="202" t="s">
        <v>205</v>
      </c>
      <c r="I33" s="201">
        <v>1</v>
      </c>
      <c r="J33" s="201">
        <v>19.3</v>
      </c>
      <c r="K33" s="204"/>
      <c r="L33" s="202"/>
      <c r="M33" s="201">
        <v>43</v>
      </c>
      <c r="N33" s="201">
        <v>26.2</v>
      </c>
      <c r="O33" s="201">
        <f>26.2-15.9</f>
        <v>10.299999999999999</v>
      </c>
    </row>
    <row r="34" spans="1:16" x14ac:dyDescent="0.2">
      <c r="A34" s="42">
        <v>39</v>
      </c>
      <c r="B34" s="48" t="s">
        <v>46</v>
      </c>
      <c r="C34" s="48" t="s">
        <v>199</v>
      </c>
      <c r="D34" s="48" t="s">
        <v>27</v>
      </c>
      <c r="E34" s="48" t="s">
        <v>204</v>
      </c>
      <c r="F34" s="200" t="s">
        <v>302</v>
      </c>
      <c r="G34" s="42" t="s">
        <v>337</v>
      </c>
      <c r="H34" s="48" t="s">
        <v>205</v>
      </c>
      <c r="I34" s="42">
        <v>1</v>
      </c>
      <c r="J34" s="42">
        <v>24.4</v>
      </c>
      <c r="K34" s="198"/>
      <c r="L34" s="48"/>
      <c r="M34" s="42">
        <v>43</v>
      </c>
      <c r="N34" s="42">
        <v>26.2</v>
      </c>
      <c r="O34" s="42">
        <f>26.2-15.9</f>
        <v>10.299999999999999</v>
      </c>
    </row>
    <row r="35" spans="1:16" x14ac:dyDescent="0.2">
      <c r="A35" s="42">
        <v>39</v>
      </c>
      <c r="B35" s="48" t="s">
        <v>46</v>
      </c>
      <c r="C35" s="48" t="s">
        <v>199</v>
      </c>
      <c r="D35" s="48" t="s">
        <v>27</v>
      </c>
      <c r="E35" s="48" t="s">
        <v>204</v>
      </c>
      <c r="F35" s="200" t="s">
        <v>302</v>
      </c>
      <c r="G35" s="42" t="s">
        <v>225</v>
      </c>
      <c r="H35" s="48" t="s">
        <v>205</v>
      </c>
      <c r="I35" s="42">
        <v>1</v>
      </c>
      <c r="J35" s="42">
        <v>32.9</v>
      </c>
      <c r="K35" s="198"/>
      <c r="L35" s="48"/>
      <c r="M35" s="42">
        <v>5</v>
      </c>
      <c r="N35" s="42">
        <v>79.835390946501803</v>
      </c>
      <c r="O35" s="42">
        <v>36.381952436708197</v>
      </c>
    </row>
    <row r="36" spans="1:16" x14ac:dyDescent="0.2">
      <c r="A36" s="42">
        <v>63</v>
      </c>
      <c r="B36" s="48" t="s">
        <v>80</v>
      </c>
      <c r="C36" s="48" t="s">
        <v>203</v>
      </c>
      <c r="D36" s="48" t="s">
        <v>27</v>
      </c>
      <c r="E36" s="48" t="s">
        <v>206</v>
      </c>
      <c r="F36" s="48" t="s">
        <v>302</v>
      </c>
      <c r="G36" s="42" t="s">
        <v>320</v>
      </c>
      <c r="H36" s="48" t="s">
        <v>209</v>
      </c>
      <c r="I36" s="42">
        <v>1</v>
      </c>
      <c r="J36" s="68">
        <v>42.7</v>
      </c>
      <c r="K36" s="185"/>
      <c r="L36" s="48"/>
      <c r="M36" s="48" t="s">
        <v>210</v>
      </c>
      <c r="N36" s="199">
        <v>43</v>
      </c>
      <c r="O36" s="199">
        <v>8.3516465442450336</v>
      </c>
    </row>
    <row r="37" spans="1:16" ht="21" x14ac:dyDescent="0.2">
      <c r="A37" s="302">
        <v>128</v>
      </c>
      <c r="B37" s="303" t="s">
        <v>562</v>
      </c>
      <c r="C37" s="304" t="s">
        <v>563</v>
      </c>
      <c r="D37" t="s">
        <v>27</v>
      </c>
      <c r="E37" s="48" t="s">
        <v>206</v>
      </c>
      <c r="F37" s="48" t="s">
        <v>566</v>
      </c>
      <c r="G37" s="306" t="s">
        <v>564</v>
      </c>
      <c r="H37" s="48" t="s">
        <v>565</v>
      </c>
      <c r="I37" s="48">
        <v>1</v>
      </c>
      <c r="J37" s="48">
        <v>0.68799999999999994</v>
      </c>
      <c r="K37" s="48"/>
      <c r="L37" s="48">
        <v>0</v>
      </c>
      <c r="M37" s="48"/>
      <c r="N37" s="48"/>
      <c r="P37" s="48"/>
    </row>
    <row r="38" spans="1:16" ht="17" x14ac:dyDescent="0.2">
      <c r="A38" s="368">
        <v>11</v>
      </c>
      <c r="B38" s="307" t="s">
        <v>24</v>
      </c>
      <c r="C38" s="214" t="s">
        <v>191</v>
      </c>
      <c r="D38" t="s">
        <v>27</v>
      </c>
      <c r="E38" s="214" t="s">
        <v>245</v>
      </c>
      <c r="F38" s="214" t="s">
        <v>569</v>
      </c>
      <c r="G38" s="40" t="s">
        <v>570</v>
      </c>
      <c r="H38" s="369" t="s">
        <v>30</v>
      </c>
      <c r="I38" s="48">
        <v>1</v>
      </c>
      <c r="J38" s="309">
        <v>-2.2289973000000001</v>
      </c>
      <c r="K38" s="48"/>
      <c r="L38" s="48"/>
      <c r="M38" s="48"/>
      <c r="N38" s="48"/>
      <c r="O38" s="48"/>
      <c r="P38" s="309"/>
    </row>
    <row r="39" spans="1:16" ht="17" x14ac:dyDescent="0.2">
      <c r="A39" s="368">
        <v>11</v>
      </c>
      <c r="B39" s="307" t="s">
        <v>24</v>
      </c>
      <c r="C39" s="214" t="s">
        <v>191</v>
      </c>
      <c r="D39" t="s">
        <v>27</v>
      </c>
      <c r="E39" s="214" t="s">
        <v>245</v>
      </c>
      <c r="F39" s="214" t="s">
        <v>569</v>
      </c>
      <c r="G39" s="40" t="s">
        <v>570</v>
      </c>
      <c r="H39" s="369" t="s">
        <v>30</v>
      </c>
      <c r="I39" s="48">
        <v>1</v>
      </c>
      <c r="J39" s="310">
        <v>-1.4701896999999999</v>
      </c>
      <c r="K39" s="48"/>
      <c r="L39" s="48"/>
      <c r="M39" s="48"/>
      <c r="N39" s="48"/>
      <c r="O39" s="48"/>
      <c r="P39" s="310"/>
    </row>
    <row r="40" spans="1:16" ht="17" x14ac:dyDescent="0.2">
      <c r="A40" s="368">
        <v>11</v>
      </c>
      <c r="B40" s="307" t="s">
        <v>24</v>
      </c>
      <c r="C40" s="214" t="s">
        <v>191</v>
      </c>
      <c r="D40" t="s">
        <v>27</v>
      </c>
      <c r="E40" s="214" t="s">
        <v>245</v>
      </c>
      <c r="F40" s="214" t="s">
        <v>569</v>
      </c>
      <c r="G40" s="40" t="s">
        <v>570</v>
      </c>
      <c r="H40" s="369" t="s">
        <v>30</v>
      </c>
      <c r="I40" s="48">
        <v>1</v>
      </c>
      <c r="J40" s="310">
        <v>-0.99593500000000001</v>
      </c>
      <c r="K40" s="48"/>
      <c r="L40" s="48"/>
      <c r="M40" s="48"/>
      <c r="N40" s="48"/>
      <c r="O40" s="48"/>
      <c r="P40" s="310"/>
    </row>
    <row r="41" spans="1:16" ht="17" x14ac:dyDescent="0.2">
      <c r="A41" s="368">
        <v>11</v>
      </c>
      <c r="B41" s="307" t="s">
        <v>24</v>
      </c>
      <c r="C41" s="214" t="s">
        <v>191</v>
      </c>
      <c r="D41" t="s">
        <v>27</v>
      </c>
      <c r="E41" s="214" t="s">
        <v>245</v>
      </c>
      <c r="F41" s="214" t="s">
        <v>569</v>
      </c>
      <c r="G41" s="40" t="s">
        <v>570</v>
      </c>
      <c r="H41" s="369" t="s">
        <v>30</v>
      </c>
      <c r="I41" s="48">
        <v>1</v>
      </c>
      <c r="J41" s="310">
        <v>-0.56910570000000005</v>
      </c>
      <c r="K41" s="48"/>
      <c r="L41" s="48"/>
      <c r="M41" s="48"/>
      <c r="N41" s="48"/>
      <c r="O41" s="48"/>
      <c r="P41" s="310"/>
    </row>
    <row r="42" spans="1:16" ht="17" x14ac:dyDescent="0.2">
      <c r="A42" s="368">
        <v>11</v>
      </c>
      <c r="B42" s="307" t="s">
        <v>24</v>
      </c>
      <c r="C42" s="214" t="s">
        <v>191</v>
      </c>
      <c r="D42" t="s">
        <v>27</v>
      </c>
      <c r="E42" s="214" t="s">
        <v>245</v>
      </c>
      <c r="F42" s="214" t="s">
        <v>569</v>
      </c>
      <c r="G42" s="40" t="s">
        <v>570</v>
      </c>
      <c r="H42" s="369" t="s">
        <v>30</v>
      </c>
      <c r="I42" s="48">
        <v>1</v>
      </c>
      <c r="J42" s="310">
        <v>0.42682926999999998</v>
      </c>
      <c r="K42" s="48"/>
      <c r="L42" s="48"/>
      <c r="M42" s="48"/>
      <c r="N42" s="48"/>
      <c r="O42" s="48"/>
      <c r="P42" s="310"/>
    </row>
    <row r="43" spans="1:16" ht="17" x14ac:dyDescent="0.2">
      <c r="A43" s="368">
        <v>11</v>
      </c>
      <c r="B43" s="307" t="s">
        <v>24</v>
      </c>
      <c r="C43" s="214" t="s">
        <v>191</v>
      </c>
      <c r="D43" t="s">
        <v>27</v>
      </c>
      <c r="E43" s="214" t="s">
        <v>245</v>
      </c>
      <c r="F43" s="214" t="s">
        <v>569</v>
      </c>
      <c r="G43" s="40" t="s">
        <v>570</v>
      </c>
      <c r="H43" s="369" t="s">
        <v>30</v>
      </c>
      <c r="I43" s="48">
        <v>1</v>
      </c>
      <c r="J43" s="310">
        <v>3.7940379399999999</v>
      </c>
      <c r="K43" s="48"/>
      <c r="L43" s="48"/>
      <c r="M43" s="48"/>
      <c r="N43" s="48"/>
      <c r="O43" s="48"/>
      <c r="P43" s="310"/>
    </row>
    <row r="44" spans="1:16" ht="17" x14ac:dyDescent="0.2">
      <c r="A44" s="368">
        <v>11</v>
      </c>
      <c r="B44" s="307" t="s">
        <v>24</v>
      </c>
      <c r="C44" s="214" t="s">
        <v>191</v>
      </c>
      <c r="D44" t="s">
        <v>27</v>
      </c>
      <c r="E44" s="214" t="s">
        <v>245</v>
      </c>
      <c r="F44" s="214" t="s">
        <v>569</v>
      </c>
      <c r="G44" s="40" t="s">
        <v>570</v>
      </c>
      <c r="H44" s="369" t="s">
        <v>30</v>
      </c>
      <c r="I44" s="48">
        <v>1</v>
      </c>
      <c r="J44" s="310">
        <v>5.2168021700000002</v>
      </c>
      <c r="K44" s="48"/>
      <c r="L44" s="48"/>
      <c r="M44" s="48"/>
      <c r="N44" s="48"/>
      <c r="O44" s="48"/>
      <c r="P44" s="310"/>
    </row>
  </sheetData>
  <mergeCells count="8">
    <mergeCell ref="J1:J2"/>
    <mergeCell ref="K1:K2"/>
    <mergeCell ref="A1:A2"/>
    <mergeCell ref="B1:B2"/>
    <mergeCell ref="C1:C2"/>
    <mergeCell ref="F1:F2"/>
    <mergeCell ref="H1:H2"/>
    <mergeCell ref="I1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7D09-4D9F-CB4E-B2DA-13D81B3B996F}">
  <dimension ref="A1:AA76"/>
  <sheetViews>
    <sheetView topLeftCell="A4" zoomScale="111" workbookViewId="0">
      <selection activeCell="A9" sqref="A9:XFD10"/>
    </sheetView>
  </sheetViews>
  <sheetFormatPr baseColWidth="10" defaultColWidth="11" defaultRowHeight="16" x14ac:dyDescent="0.2"/>
  <cols>
    <col min="1" max="1" width="5.6640625" customWidth="1"/>
    <col min="2" max="2" width="23.1640625" customWidth="1"/>
    <col min="3" max="3" width="5.5" customWidth="1"/>
    <col min="5" max="5" width="14" customWidth="1"/>
    <col min="7" max="7" width="23" customWidth="1"/>
    <col min="8" max="8" width="41.33203125" customWidth="1"/>
    <col min="9" max="9" width="10.83203125"/>
    <col min="10" max="10" width="13.5" customWidth="1"/>
    <col min="12" max="12" width="35" customWidth="1"/>
    <col min="14" max="14" width="11.83203125" customWidth="1"/>
    <col min="25" max="34" width="10.83203125"/>
  </cols>
  <sheetData>
    <row r="1" spans="1:27" s="103" customFormat="1" ht="17" thickBot="1" x14ac:dyDescent="0.25">
      <c r="A1" s="103" t="s">
        <v>166</v>
      </c>
      <c r="B1" s="103" t="s">
        <v>1</v>
      </c>
      <c r="C1" s="103" t="s">
        <v>167</v>
      </c>
      <c r="D1" s="103" t="s">
        <v>291</v>
      </c>
      <c r="E1" s="104" t="s">
        <v>294</v>
      </c>
      <c r="F1" s="103" t="s">
        <v>292</v>
      </c>
      <c r="G1" s="103" t="s">
        <v>172</v>
      </c>
      <c r="H1" s="103" t="s">
        <v>362</v>
      </c>
      <c r="I1" s="103" t="s">
        <v>363</v>
      </c>
      <c r="J1" s="103" t="s">
        <v>364</v>
      </c>
      <c r="K1" s="103" t="s">
        <v>173</v>
      </c>
      <c r="L1" s="103" t="s">
        <v>174</v>
      </c>
      <c r="M1" s="103" t="s">
        <v>175</v>
      </c>
      <c r="N1" s="103" t="s">
        <v>176</v>
      </c>
      <c r="O1" s="103" t="s">
        <v>177</v>
      </c>
      <c r="P1" s="103" t="s">
        <v>178</v>
      </c>
      <c r="Q1" s="103" t="s">
        <v>179</v>
      </c>
      <c r="R1" s="103" t="s">
        <v>180</v>
      </c>
      <c r="S1" s="103" t="s">
        <v>181</v>
      </c>
      <c r="T1" s="344" t="s">
        <v>182</v>
      </c>
      <c r="U1" s="344" t="s">
        <v>183</v>
      </c>
      <c r="V1" s="344" t="s">
        <v>184</v>
      </c>
      <c r="W1" s="344" t="s">
        <v>185</v>
      </c>
      <c r="X1" s="344"/>
      <c r="Y1" s="344"/>
      <c r="Z1" s="344"/>
      <c r="AA1" s="344"/>
    </row>
    <row r="2" spans="1:27" s="127" customFormat="1" ht="13" customHeight="1" x14ac:dyDescent="0.2">
      <c r="A2" s="125">
        <v>117</v>
      </c>
      <c r="B2" s="126" t="s">
        <v>135</v>
      </c>
      <c r="C2" s="126" t="s">
        <v>191</v>
      </c>
      <c r="D2" s="127" t="s">
        <v>27</v>
      </c>
      <c r="E2" s="126" t="s">
        <v>206</v>
      </c>
      <c r="F2" s="128" t="s">
        <v>322</v>
      </c>
      <c r="G2" s="126" t="s">
        <v>360</v>
      </c>
      <c r="H2" s="126" t="s">
        <v>365</v>
      </c>
      <c r="I2" s="126" t="s">
        <v>366</v>
      </c>
      <c r="J2" s="126" t="s">
        <v>210</v>
      </c>
      <c r="K2" s="126" t="s">
        <v>238</v>
      </c>
      <c r="L2" s="126" t="s">
        <v>244</v>
      </c>
      <c r="M2" s="126">
        <v>18</v>
      </c>
      <c r="N2" s="126">
        <v>6.5</v>
      </c>
      <c r="O2" s="126">
        <v>4.5</v>
      </c>
      <c r="P2" s="126"/>
    </row>
    <row r="3" spans="1:27" x14ac:dyDescent="0.2">
      <c r="A3" s="129" t="s">
        <v>367</v>
      </c>
      <c r="B3" s="40" t="s">
        <v>75</v>
      </c>
      <c r="C3" s="40" t="s">
        <v>199</v>
      </c>
      <c r="D3" t="s">
        <v>27</v>
      </c>
      <c r="E3" s="40" t="s">
        <v>368</v>
      </c>
      <c r="F3" s="109" t="s">
        <v>299</v>
      </c>
      <c r="G3" s="40" t="s">
        <v>300</v>
      </c>
      <c r="H3" s="40" t="s">
        <v>369</v>
      </c>
      <c r="I3" s="40" t="s">
        <v>366</v>
      </c>
      <c r="J3" s="40">
        <v>2013</v>
      </c>
      <c r="K3" s="40" t="s">
        <v>238</v>
      </c>
      <c r="L3" s="40" t="s">
        <v>244</v>
      </c>
      <c r="M3" s="40">
        <v>21</v>
      </c>
      <c r="N3" s="124">
        <v>1.57</v>
      </c>
      <c r="O3" s="40">
        <v>0.46</v>
      </c>
      <c r="P3" s="40"/>
    </row>
    <row r="4" spans="1:27" s="111" customFormat="1" x14ac:dyDescent="0.2">
      <c r="A4" s="137" t="s">
        <v>367</v>
      </c>
      <c r="B4" s="153" t="s">
        <v>370</v>
      </c>
      <c r="C4" s="110" t="s">
        <v>191</v>
      </c>
      <c r="D4" s="111" t="s">
        <v>27</v>
      </c>
      <c r="E4" s="110" t="s">
        <v>368</v>
      </c>
      <c r="F4" s="112" t="s">
        <v>332</v>
      </c>
      <c r="G4" s="110" t="s">
        <v>371</v>
      </c>
      <c r="H4" s="110" t="s">
        <v>372</v>
      </c>
      <c r="I4" s="110" t="s">
        <v>373</v>
      </c>
      <c r="J4" s="110" t="s">
        <v>374</v>
      </c>
      <c r="K4" s="110" t="s">
        <v>238</v>
      </c>
      <c r="L4" s="110" t="s">
        <v>239</v>
      </c>
      <c r="M4" s="110">
        <v>150</v>
      </c>
      <c r="N4" s="135">
        <v>1.6440186919999999</v>
      </c>
      <c r="O4" s="110">
        <v>0.67473285330176203</v>
      </c>
      <c r="P4" s="110"/>
    </row>
    <row r="5" spans="1:27" s="107" customFormat="1" x14ac:dyDescent="0.2">
      <c r="A5" s="138">
        <v>118</v>
      </c>
      <c r="B5" s="106" t="s">
        <v>140</v>
      </c>
      <c r="C5" s="106" t="s">
        <v>191</v>
      </c>
      <c r="D5" s="107" t="s">
        <v>27</v>
      </c>
      <c r="E5" s="106" t="s">
        <v>206</v>
      </c>
      <c r="F5" s="108" t="s">
        <v>324</v>
      </c>
      <c r="G5" s="106" t="s">
        <v>325</v>
      </c>
      <c r="H5" s="106"/>
      <c r="I5" s="106"/>
      <c r="J5" s="106"/>
      <c r="K5" s="106" t="s">
        <v>258</v>
      </c>
      <c r="L5" s="106" t="s">
        <v>244</v>
      </c>
      <c r="M5" s="106">
        <v>12</v>
      </c>
      <c r="N5" s="136">
        <v>5.22</v>
      </c>
      <c r="O5" s="136">
        <v>3.4</v>
      </c>
      <c r="P5" s="106"/>
    </row>
    <row r="6" spans="1:27" s="111" customFormat="1" x14ac:dyDescent="0.2">
      <c r="A6" s="137" t="s">
        <v>367</v>
      </c>
      <c r="B6" s="110" t="s">
        <v>370</v>
      </c>
      <c r="C6" s="110" t="s">
        <v>191</v>
      </c>
      <c r="D6" s="111" t="s">
        <v>27</v>
      </c>
      <c r="E6" s="110" t="s">
        <v>368</v>
      </c>
      <c r="F6" s="112" t="s">
        <v>332</v>
      </c>
      <c r="G6" s="110" t="s">
        <v>371</v>
      </c>
      <c r="H6" s="110" t="s">
        <v>372</v>
      </c>
      <c r="I6" s="110" t="s">
        <v>373</v>
      </c>
      <c r="J6" s="110" t="s">
        <v>374</v>
      </c>
      <c r="K6" s="110" t="s">
        <v>238</v>
      </c>
      <c r="L6" s="110" t="s">
        <v>239</v>
      </c>
      <c r="M6" s="110">
        <v>150</v>
      </c>
      <c r="N6" s="135">
        <v>1.6440186919999999</v>
      </c>
      <c r="O6" s="110">
        <v>0.67473285330176203</v>
      </c>
      <c r="P6" s="110"/>
    </row>
    <row r="7" spans="1:27" s="107" customFormat="1" x14ac:dyDescent="0.2">
      <c r="A7" s="138">
        <v>118</v>
      </c>
      <c r="B7" s="106" t="s">
        <v>140</v>
      </c>
      <c r="C7" s="106" t="s">
        <v>191</v>
      </c>
      <c r="D7" s="107" t="s">
        <v>27</v>
      </c>
      <c r="E7" s="106" t="s">
        <v>206</v>
      </c>
      <c r="F7" s="108" t="s">
        <v>327</v>
      </c>
      <c r="G7" s="106" t="s">
        <v>328</v>
      </c>
      <c r="H7" s="106"/>
      <c r="I7" s="106"/>
      <c r="J7" s="106"/>
      <c r="K7" s="106" t="s">
        <v>260</v>
      </c>
      <c r="L7" s="106" t="s">
        <v>244</v>
      </c>
      <c r="M7" s="106">
        <v>6</v>
      </c>
      <c r="N7" s="136">
        <v>9.02</v>
      </c>
      <c r="O7" s="136">
        <v>9.02</v>
      </c>
      <c r="P7" s="106"/>
    </row>
    <row r="8" spans="1:27" s="132" customFormat="1" ht="17" thickBot="1" x14ac:dyDescent="0.25">
      <c r="A8" s="130" t="s">
        <v>367</v>
      </c>
      <c r="B8" s="131" t="s">
        <v>370</v>
      </c>
      <c r="C8" s="131" t="s">
        <v>191</v>
      </c>
      <c r="D8" s="132" t="s">
        <v>27</v>
      </c>
      <c r="E8" s="131" t="s">
        <v>368</v>
      </c>
      <c r="F8" s="133" t="s">
        <v>332</v>
      </c>
      <c r="G8" s="131" t="s">
        <v>371</v>
      </c>
      <c r="H8" s="131" t="s">
        <v>372</v>
      </c>
      <c r="I8" s="131" t="s">
        <v>373</v>
      </c>
      <c r="J8" s="131" t="s">
        <v>374</v>
      </c>
      <c r="K8" s="131" t="s">
        <v>238</v>
      </c>
      <c r="L8" s="131" t="s">
        <v>239</v>
      </c>
      <c r="M8" s="131">
        <v>150</v>
      </c>
      <c r="N8" s="134">
        <v>1.6440186919999999</v>
      </c>
      <c r="O8" s="131">
        <v>0.67473285330176203</v>
      </c>
      <c r="P8" s="131"/>
    </row>
    <row r="9" spans="1:27" s="225" customFormat="1" x14ac:dyDescent="0.2">
      <c r="A9" s="375">
        <v>128</v>
      </c>
      <c r="B9" s="377" t="s">
        <v>562</v>
      </c>
      <c r="C9" s="378" t="s">
        <v>191</v>
      </c>
      <c r="D9" s="225" t="s">
        <v>27</v>
      </c>
      <c r="E9" s="251" t="s">
        <v>206</v>
      </c>
      <c r="F9" s="251" t="s">
        <v>566</v>
      </c>
      <c r="G9" s="376" t="s">
        <v>564</v>
      </c>
      <c r="H9" s="214" t="s">
        <v>572</v>
      </c>
      <c r="I9" s="251" t="s">
        <v>571</v>
      </c>
      <c r="J9" s="225">
        <v>2015</v>
      </c>
      <c r="K9" s="225" t="s">
        <v>201</v>
      </c>
      <c r="L9" s="251" t="s">
        <v>565</v>
      </c>
      <c r="M9" s="225">
        <v>1</v>
      </c>
      <c r="N9" s="251">
        <v>0.68799999999999994</v>
      </c>
    </row>
    <row r="10" spans="1:27" ht="17" thickBot="1" x14ac:dyDescent="0.25">
      <c r="A10" s="379" t="s">
        <v>367</v>
      </c>
      <c r="B10" s="40" t="s">
        <v>75</v>
      </c>
      <c r="C10" s="40" t="s">
        <v>199</v>
      </c>
      <c r="D10" t="s">
        <v>27</v>
      </c>
      <c r="E10" s="40" t="s">
        <v>368</v>
      </c>
      <c r="F10" s="109" t="s">
        <v>299</v>
      </c>
      <c r="G10" s="40" t="s">
        <v>300</v>
      </c>
      <c r="H10" s="40" t="s">
        <v>369</v>
      </c>
      <c r="I10" s="40" t="s">
        <v>366</v>
      </c>
      <c r="J10" s="40">
        <v>2013</v>
      </c>
      <c r="K10" s="40" t="s">
        <v>238</v>
      </c>
      <c r="L10" s="40" t="s">
        <v>244</v>
      </c>
      <c r="M10" s="40">
        <v>21</v>
      </c>
      <c r="N10" s="124">
        <v>1.57</v>
      </c>
      <c r="O10" s="40">
        <v>0.46</v>
      </c>
      <c r="P10" s="40"/>
    </row>
    <row r="11" spans="1:27" s="127" customFormat="1" x14ac:dyDescent="0.2">
      <c r="A11" s="125">
        <v>30</v>
      </c>
      <c r="B11" s="126" t="s">
        <v>32</v>
      </c>
      <c r="C11" s="126" t="s">
        <v>203</v>
      </c>
      <c r="D11" s="127" t="s">
        <v>27</v>
      </c>
      <c r="E11" s="126" t="s">
        <v>206</v>
      </c>
      <c r="F11" s="139" t="s">
        <v>330</v>
      </c>
      <c r="G11" s="126" t="s">
        <v>216</v>
      </c>
      <c r="H11" s="126" t="s">
        <v>210</v>
      </c>
      <c r="I11" s="126"/>
      <c r="J11" s="126"/>
      <c r="K11" s="126" t="s">
        <v>217</v>
      </c>
      <c r="L11" s="126" t="s">
        <v>218</v>
      </c>
      <c r="M11" s="126">
        <v>1</v>
      </c>
      <c r="N11" s="126">
        <v>50.5</v>
      </c>
      <c r="O11" s="213">
        <v>25.438918626501817</v>
      </c>
    </row>
    <row r="12" spans="1:27" s="111" customFormat="1" ht="17" thickBot="1" x14ac:dyDescent="0.25">
      <c r="A12" s="137" t="s">
        <v>367</v>
      </c>
      <c r="B12" s="110" t="s">
        <v>375</v>
      </c>
      <c r="C12" s="110" t="s">
        <v>203</v>
      </c>
      <c r="D12" s="111" t="s">
        <v>27</v>
      </c>
      <c r="E12" s="110" t="s">
        <v>376</v>
      </c>
      <c r="F12" s="114" t="s">
        <v>330</v>
      </c>
      <c r="G12" s="110" t="s">
        <v>377</v>
      </c>
      <c r="H12" s="110" t="s">
        <v>378</v>
      </c>
      <c r="I12" s="110" t="s">
        <v>379</v>
      </c>
      <c r="J12" s="110" t="s">
        <v>380</v>
      </c>
      <c r="K12" s="110" t="s">
        <v>217</v>
      </c>
      <c r="L12" s="110" t="s">
        <v>381</v>
      </c>
      <c r="M12" s="110">
        <v>2</v>
      </c>
      <c r="N12" s="110">
        <v>41.908000000000001</v>
      </c>
      <c r="O12" s="110">
        <v>10.123705340000001</v>
      </c>
    </row>
    <row r="13" spans="1:27" s="107" customFormat="1" x14ac:dyDescent="0.2">
      <c r="A13" s="140">
        <v>30</v>
      </c>
      <c r="B13" s="106" t="s">
        <v>32</v>
      </c>
      <c r="C13" s="106" t="s">
        <v>203</v>
      </c>
      <c r="D13" s="107" t="s">
        <v>27</v>
      </c>
      <c r="E13" s="106" t="s">
        <v>206</v>
      </c>
      <c r="F13" s="113" t="s">
        <v>330</v>
      </c>
      <c r="G13" s="106" t="s">
        <v>219</v>
      </c>
      <c r="H13" s="126" t="s">
        <v>210</v>
      </c>
      <c r="I13" s="106" t="s">
        <v>382</v>
      </c>
      <c r="J13" s="106" t="s">
        <v>210</v>
      </c>
      <c r="K13" s="106" t="s">
        <v>217</v>
      </c>
      <c r="L13" s="106" t="s">
        <v>218</v>
      </c>
      <c r="M13" s="106">
        <v>1</v>
      </c>
      <c r="N13" s="106">
        <v>59</v>
      </c>
      <c r="O13" s="213">
        <v>25.438918626501817</v>
      </c>
    </row>
    <row r="14" spans="1:27" s="111" customFormat="1" ht="17" thickBot="1" x14ac:dyDescent="0.25">
      <c r="A14" s="141" t="s">
        <v>367</v>
      </c>
      <c r="B14" s="110" t="s">
        <v>375</v>
      </c>
      <c r="C14" s="110" t="s">
        <v>203</v>
      </c>
      <c r="D14" s="111" t="s">
        <v>27</v>
      </c>
      <c r="E14" s="110" t="s">
        <v>368</v>
      </c>
      <c r="F14" s="114" t="s">
        <v>330</v>
      </c>
      <c r="G14" s="371">
        <v>8.2144970399999995</v>
      </c>
      <c r="H14" s="110" t="s">
        <v>378</v>
      </c>
      <c r="I14" s="110" t="s">
        <v>379</v>
      </c>
      <c r="J14" s="110" t="s">
        <v>380</v>
      </c>
      <c r="K14" s="106" t="s">
        <v>217</v>
      </c>
      <c r="L14" s="110" t="s">
        <v>381</v>
      </c>
      <c r="M14" s="110">
        <v>6</v>
      </c>
      <c r="N14" s="110">
        <v>56.054501909932604</v>
      </c>
      <c r="O14" s="110">
        <v>24.767976448903433</v>
      </c>
    </row>
    <row r="15" spans="1:27" s="107" customFormat="1" x14ac:dyDescent="0.2">
      <c r="A15" s="138">
        <v>30</v>
      </c>
      <c r="B15" s="106" t="s">
        <v>32</v>
      </c>
      <c r="C15" s="106" t="s">
        <v>199</v>
      </c>
      <c r="D15" s="107" t="s">
        <v>27</v>
      </c>
      <c r="E15" s="106" t="s">
        <v>206</v>
      </c>
      <c r="F15" s="113" t="s">
        <v>330</v>
      </c>
      <c r="G15" s="106" t="s">
        <v>220</v>
      </c>
      <c r="H15" s="126" t="s">
        <v>210</v>
      </c>
      <c r="I15" s="106" t="s">
        <v>382</v>
      </c>
      <c r="J15" s="106" t="s">
        <v>210</v>
      </c>
      <c r="K15" s="106" t="s">
        <v>217</v>
      </c>
      <c r="L15" s="106" t="s">
        <v>218</v>
      </c>
      <c r="M15" s="106">
        <v>1</v>
      </c>
      <c r="N15" s="106">
        <v>76.5</v>
      </c>
      <c r="O15" s="213">
        <v>25.438918626501817</v>
      </c>
    </row>
    <row r="16" spans="1:27" s="111" customFormat="1" ht="17" thickBot="1" x14ac:dyDescent="0.25">
      <c r="A16" s="137" t="s">
        <v>367</v>
      </c>
      <c r="B16" s="110" t="s">
        <v>375</v>
      </c>
      <c r="C16" s="117" t="s">
        <v>199</v>
      </c>
      <c r="D16" s="118" t="s">
        <v>27</v>
      </c>
      <c r="E16" s="110" t="s">
        <v>368</v>
      </c>
      <c r="F16" s="119" t="s">
        <v>330</v>
      </c>
      <c r="G16" s="110" t="s">
        <v>383</v>
      </c>
      <c r="H16" s="110" t="s">
        <v>378</v>
      </c>
      <c r="I16" s="110" t="s">
        <v>379</v>
      </c>
      <c r="J16" s="110" t="s">
        <v>380</v>
      </c>
      <c r="K16" s="110" t="s">
        <v>217</v>
      </c>
      <c r="L16" s="110" t="s">
        <v>381</v>
      </c>
      <c r="M16" s="110">
        <v>5</v>
      </c>
      <c r="N16" s="110">
        <v>64.874623389999996</v>
      </c>
      <c r="O16" s="110">
        <v>21.165281785694816</v>
      </c>
    </row>
    <row r="17" spans="1:16" s="107" customFormat="1" x14ac:dyDescent="0.2">
      <c r="A17" s="138">
        <v>30</v>
      </c>
      <c r="B17" s="106" t="s">
        <v>32</v>
      </c>
      <c r="C17" s="106" t="s">
        <v>203</v>
      </c>
      <c r="D17" s="107" t="s">
        <v>27</v>
      </c>
      <c r="E17" s="106" t="s">
        <v>206</v>
      </c>
      <c r="F17" s="113" t="s">
        <v>330</v>
      </c>
      <c r="G17" s="106" t="s">
        <v>223</v>
      </c>
      <c r="H17" s="106"/>
      <c r="I17" s="106" t="s">
        <v>382</v>
      </c>
      <c r="J17" s="106" t="s">
        <v>210</v>
      </c>
      <c r="K17" s="106" t="s">
        <v>217</v>
      </c>
      <c r="L17" s="106" t="s">
        <v>218</v>
      </c>
      <c r="M17" s="106">
        <v>1</v>
      </c>
      <c r="N17" s="106">
        <v>79</v>
      </c>
      <c r="O17" s="213">
        <v>25.438918626501817</v>
      </c>
      <c r="P17" s="107">
        <v>25.438918626501817</v>
      </c>
    </row>
    <row r="18" spans="1:16" s="111" customFormat="1" ht="17" thickBot="1" x14ac:dyDescent="0.25">
      <c r="A18" s="137" t="s">
        <v>367</v>
      </c>
      <c r="B18" s="110" t="s">
        <v>375</v>
      </c>
      <c r="C18" s="110" t="s">
        <v>203</v>
      </c>
      <c r="D18" s="111" t="s">
        <v>27</v>
      </c>
      <c r="E18" s="110" t="s">
        <v>368</v>
      </c>
      <c r="F18" s="114"/>
      <c r="G18" s="110" t="s">
        <v>384</v>
      </c>
      <c r="H18" s="110" t="s">
        <v>378</v>
      </c>
      <c r="I18" s="110" t="s">
        <v>379</v>
      </c>
      <c r="J18" s="110" t="s">
        <v>380</v>
      </c>
      <c r="K18" s="110" t="s">
        <v>217</v>
      </c>
      <c r="L18" s="110" t="s">
        <v>381</v>
      </c>
      <c r="M18" s="110">
        <v>4</v>
      </c>
      <c r="N18" s="110">
        <v>58.888926750821625</v>
      </c>
      <c r="O18" s="110">
        <v>12.933512116919431</v>
      </c>
    </row>
    <row r="19" spans="1:16" s="107" customFormat="1" x14ac:dyDescent="0.2">
      <c r="A19" s="140">
        <v>30</v>
      </c>
      <c r="B19" s="106" t="s">
        <v>32</v>
      </c>
      <c r="C19" s="106" t="s">
        <v>199</v>
      </c>
      <c r="D19" s="107" t="s">
        <v>27</v>
      </c>
      <c r="E19" s="106" t="s">
        <v>206</v>
      </c>
      <c r="F19" s="113" t="s">
        <v>330</v>
      </c>
      <c r="G19" s="106" t="s">
        <v>219</v>
      </c>
      <c r="H19" s="126" t="s">
        <v>210</v>
      </c>
      <c r="I19" s="106" t="s">
        <v>382</v>
      </c>
      <c r="J19" s="106" t="s">
        <v>210</v>
      </c>
      <c r="K19" s="106" t="s">
        <v>217</v>
      </c>
      <c r="L19" s="106" t="s">
        <v>218</v>
      </c>
      <c r="M19" s="106">
        <v>1</v>
      </c>
      <c r="N19" s="106">
        <v>47.2</v>
      </c>
      <c r="O19" s="213">
        <v>25.438918626501817</v>
      </c>
    </row>
    <row r="20" spans="1:16" s="111" customFormat="1" ht="17" thickBot="1" x14ac:dyDescent="0.25">
      <c r="A20" s="141" t="s">
        <v>367</v>
      </c>
      <c r="B20" s="110" t="s">
        <v>375</v>
      </c>
      <c r="C20" s="117" t="s">
        <v>199</v>
      </c>
      <c r="D20" s="118" t="s">
        <v>27</v>
      </c>
      <c r="E20" s="110" t="s">
        <v>368</v>
      </c>
      <c r="F20" s="119" t="s">
        <v>330</v>
      </c>
      <c r="G20" s="153">
        <v>8.2977777780000004</v>
      </c>
      <c r="H20" s="110" t="s">
        <v>378</v>
      </c>
      <c r="I20" s="110" t="s">
        <v>379</v>
      </c>
      <c r="J20" s="110" t="s">
        <v>380</v>
      </c>
      <c r="K20" s="110" t="s">
        <v>217</v>
      </c>
      <c r="L20" s="110" t="s">
        <v>381</v>
      </c>
      <c r="M20" s="110">
        <v>6</v>
      </c>
      <c r="N20" s="110">
        <v>53.338370789999999</v>
      </c>
      <c r="O20" s="110">
        <v>12.95757152</v>
      </c>
    </row>
    <row r="21" spans="1:16" s="107" customFormat="1" x14ac:dyDescent="0.2">
      <c r="A21" s="140">
        <v>30</v>
      </c>
      <c r="B21" s="106" t="s">
        <v>32</v>
      </c>
      <c r="C21" s="106" t="s">
        <v>203</v>
      </c>
      <c r="D21" s="107" t="s">
        <v>27</v>
      </c>
      <c r="E21" s="106" t="s">
        <v>206</v>
      </c>
      <c r="F21" s="113" t="s">
        <v>330</v>
      </c>
      <c r="G21" s="106" t="s">
        <v>224</v>
      </c>
      <c r="H21" s="126" t="s">
        <v>210</v>
      </c>
      <c r="I21" s="106" t="s">
        <v>382</v>
      </c>
      <c r="J21" s="106" t="s">
        <v>210</v>
      </c>
      <c r="K21" s="106" t="s">
        <v>217</v>
      </c>
      <c r="L21" s="106" t="s">
        <v>218</v>
      </c>
      <c r="M21" s="106">
        <v>1</v>
      </c>
      <c r="N21" s="106">
        <v>38</v>
      </c>
      <c r="O21" s="213">
        <v>25.438918626501817</v>
      </c>
    </row>
    <row r="22" spans="1:16" s="111" customFormat="1" ht="17" thickBot="1" x14ac:dyDescent="0.25">
      <c r="A22" s="141" t="s">
        <v>367</v>
      </c>
      <c r="B22" s="110" t="s">
        <v>375</v>
      </c>
      <c r="C22" s="110" t="s">
        <v>203</v>
      </c>
      <c r="D22" s="111" t="s">
        <v>27</v>
      </c>
      <c r="E22" s="110" t="s">
        <v>368</v>
      </c>
      <c r="F22" s="114" t="s">
        <v>330</v>
      </c>
      <c r="G22" s="371">
        <v>8.2144970399999995</v>
      </c>
      <c r="H22" s="110" t="s">
        <v>378</v>
      </c>
      <c r="I22" s="110" t="s">
        <v>379</v>
      </c>
      <c r="J22" s="110" t="s">
        <v>380</v>
      </c>
      <c r="K22" s="106" t="s">
        <v>217</v>
      </c>
      <c r="L22" s="110" t="s">
        <v>381</v>
      </c>
      <c r="M22" s="110">
        <v>6</v>
      </c>
      <c r="N22" s="110">
        <v>56.054501909932604</v>
      </c>
      <c r="O22" s="110">
        <v>24.767976448903433</v>
      </c>
    </row>
    <row r="23" spans="1:16" s="107" customFormat="1" x14ac:dyDescent="0.2">
      <c r="A23" s="140">
        <v>30</v>
      </c>
      <c r="B23" s="106" t="s">
        <v>32</v>
      </c>
      <c r="C23" s="106" t="s">
        <v>199</v>
      </c>
      <c r="D23" s="107" t="s">
        <v>27</v>
      </c>
      <c r="E23" s="106" t="s">
        <v>206</v>
      </c>
      <c r="F23" s="113" t="s">
        <v>330</v>
      </c>
      <c r="G23" s="106" t="s">
        <v>219</v>
      </c>
      <c r="H23" s="126" t="s">
        <v>210</v>
      </c>
      <c r="I23" s="106" t="s">
        <v>382</v>
      </c>
      <c r="J23" s="106" t="s">
        <v>210</v>
      </c>
      <c r="K23" s="106" t="s">
        <v>217</v>
      </c>
      <c r="L23" s="106" t="s">
        <v>218</v>
      </c>
      <c r="M23" s="106">
        <v>1</v>
      </c>
      <c r="N23" s="106">
        <v>58.5</v>
      </c>
      <c r="O23" s="213">
        <v>25.438918626501817</v>
      </c>
    </row>
    <row r="24" spans="1:16" s="111" customFormat="1" ht="17" thickBot="1" x14ac:dyDescent="0.25">
      <c r="A24" s="141" t="s">
        <v>367</v>
      </c>
      <c r="B24" s="110" t="s">
        <v>375</v>
      </c>
      <c r="C24" s="117" t="s">
        <v>199</v>
      </c>
      <c r="D24" s="118" t="s">
        <v>27</v>
      </c>
      <c r="E24" s="110" t="s">
        <v>368</v>
      </c>
      <c r="F24" s="119" t="s">
        <v>330</v>
      </c>
      <c r="G24" s="153">
        <v>8.2977777780000004</v>
      </c>
      <c r="H24" s="110" t="s">
        <v>378</v>
      </c>
      <c r="I24" s="110" t="s">
        <v>379</v>
      </c>
      <c r="J24" s="110" t="s">
        <v>380</v>
      </c>
      <c r="K24" s="110" t="s">
        <v>217</v>
      </c>
      <c r="L24" s="110" t="s">
        <v>381</v>
      </c>
      <c r="M24" s="110">
        <v>6</v>
      </c>
      <c r="N24" s="110">
        <v>53.338370789999999</v>
      </c>
      <c r="O24" s="110">
        <v>12.95757152</v>
      </c>
    </row>
    <row r="25" spans="1:16" s="107" customFormat="1" x14ac:dyDescent="0.2">
      <c r="A25" s="138">
        <v>30</v>
      </c>
      <c r="B25" s="106" t="s">
        <v>32</v>
      </c>
      <c r="C25" s="106" t="s">
        <v>203</v>
      </c>
      <c r="D25" s="107" t="s">
        <v>27</v>
      </c>
      <c r="E25" s="106" t="s">
        <v>206</v>
      </c>
      <c r="F25" s="113" t="s">
        <v>330</v>
      </c>
      <c r="G25" s="106" t="s">
        <v>225</v>
      </c>
      <c r="H25" s="106"/>
      <c r="I25" s="106" t="s">
        <v>382</v>
      </c>
      <c r="J25" s="106" t="s">
        <v>210</v>
      </c>
      <c r="K25" s="106" t="s">
        <v>217</v>
      </c>
      <c r="L25" s="106" t="s">
        <v>218</v>
      </c>
      <c r="M25" s="106">
        <v>1</v>
      </c>
      <c r="N25" s="106">
        <v>80</v>
      </c>
      <c r="O25" s="213">
        <v>25.438918626501817</v>
      </c>
    </row>
    <row r="26" spans="1:16" s="111" customFormat="1" ht="17" thickBot="1" x14ac:dyDescent="0.25">
      <c r="A26" s="137" t="s">
        <v>367</v>
      </c>
      <c r="B26" s="110" t="s">
        <v>375</v>
      </c>
      <c r="C26" s="117" t="s">
        <v>203</v>
      </c>
      <c r="D26" s="118" t="s">
        <v>27</v>
      </c>
      <c r="E26" s="110" t="s">
        <v>376</v>
      </c>
      <c r="F26" s="119" t="s">
        <v>330</v>
      </c>
      <c r="G26" s="110" t="s">
        <v>385</v>
      </c>
      <c r="H26" s="110" t="s">
        <v>378</v>
      </c>
      <c r="I26" s="110" t="s">
        <v>379</v>
      </c>
      <c r="J26" s="110" t="s">
        <v>380</v>
      </c>
      <c r="K26" s="110" t="s">
        <v>217</v>
      </c>
      <c r="L26" s="110" t="s">
        <v>381</v>
      </c>
      <c r="M26" s="111">
        <v>4</v>
      </c>
      <c r="N26" s="111">
        <v>110.92457893416</v>
      </c>
      <c r="O26" s="111">
        <v>30.663268345014025</v>
      </c>
    </row>
    <row r="27" spans="1:16" s="107" customFormat="1" x14ac:dyDescent="0.2">
      <c r="A27" s="138">
        <v>30</v>
      </c>
      <c r="B27" s="106" t="s">
        <v>32</v>
      </c>
      <c r="C27" s="106" t="s">
        <v>199</v>
      </c>
      <c r="D27" s="107" t="s">
        <v>27</v>
      </c>
      <c r="E27" s="106" t="s">
        <v>206</v>
      </c>
      <c r="F27" s="113" t="s">
        <v>330</v>
      </c>
      <c r="G27" s="106" t="s">
        <v>227</v>
      </c>
      <c r="H27" s="106"/>
      <c r="I27" s="106" t="s">
        <v>382</v>
      </c>
      <c r="J27" s="106" t="s">
        <v>210</v>
      </c>
      <c r="K27" s="106" t="s">
        <v>217</v>
      </c>
      <c r="L27" s="106" t="s">
        <v>218</v>
      </c>
      <c r="M27" s="106">
        <v>1</v>
      </c>
      <c r="N27" s="106">
        <v>36.6</v>
      </c>
      <c r="O27" s="213">
        <v>25.438918626501817</v>
      </c>
    </row>
    <row r="28" spans="1:16" s="111" customFormat="1" ht="17" thickBot="1" x14ac:dyDescent="0.25">
      <c r="A28" s="137" t="s">
        <v>367</v>
      </c>
      <c r="B28" s="110" t="s">
        <v>375</v>
      </c>
      <c r="C28" s="110" t="s">
        <v>199</v>
      </c>
      <c r="D28" s="111" t="s">
        <v>27</v>
      </c>
      <c r="E28" s="110" t="s">
        <v>376</v>
      </c>
      <c r="F28" s="114" t="s">
        <v>330</v>
      </c>
      <c r="G28" s="110">
        <v>13.333</v>
      </c>
      <c r="H28" s="110" t="s">
        <v>378</v>
      </c>
      <c r="I28" s="110" t="s">
        <v>379</v>
      </c>
      <c r="J28" s="110" t="s">
        <v>380</v>
      </c>
      <c r="K28" s="110" t="s">
        <v>217</v>
      </c>
      <c r="L28" s="110" t="s">
        <v>381</v>
      </c>
      <c r="M28" s="110">
        <v>2</v>
      </c>
      <c r="N28" s="110">
        <v>38.225472658943247</v>
      </c>
      <c r="O28" s="110">
        <v>5.7232590581172875</v>
      </c>
    </row>
    <row r="29" spans="1:16" s="107" customFormat="1" x14ac:dyDescent="0.2">
      <c r="A29" s="140">
        <v>30</v>
      </c>
      <c r="B29" s="106" t="s">
        <v>32</v>
      </c>
      <c r="C29" s="106" t="s">
        <v>203</v>
      </c>
      <c r="D29" s="107" t="s">
        <v>27</v>
      </c>
      <c r="E29" s="106" t="s">
        <v>206</v>
      </c>
      <c r="F29" s="113" t="s">
        <v>330</v>
      </c>
      <c r="G29" s="106" t="s">
        <v>222</v>
      </c>
      <c r="H29" s="126" t="s">
        <v>210</v>
      </c>
      <c r="I29" s="106" t="s">
        <v>382</v>
      </c>
      <c r="J29" s="106" t="s">
        <v>210</v>
      </c>
      <c r="K29" s="106" t="s">
        <v>217</v>
      </c>
      <c r="L29" s="106" t="s">
        <v>218</v>
      </c>
      <c r="M29" s="106">
        <v>1</v>
      </c>
      <c r="N29" s="106">
        <v>66.599999999999994</v>
      </c>
      <c r="O29" s="213">
        <v>25.438918626501817</v>
      </c>
    </row>
    <row r="30" spans="1:16" s="111" customFormat="1" ht="17" thickBot="1" x14ac:dyDescent="0.25">
      <c r="A30" s="141" t="s">
        <v>367</v>
      </c>
      <c r="B30" s="110" t="s">
        <v>375</v>
      </c>
      <c r="C30" s="110" t="s">
        <v>203</v>
      </c>
      <c r="D30" s="111" t="s">
        <v>27</v>
      </c>
      <c r="E30" s="110" t="s">
        <v>368</v>
      </c>
      <c r="F30" s="114" t="s">
        <v>330</v>
      </c>
      <c r="G30" s="371">
        <v>8.2144970399999995</v>
      </c>
      <c r="H30" s="110" t="s">
        <v>378</v>
      </c>
      <c r="I30" s="110" t="s">
        <v>379</v>
      </c>
      <c r="J30" s="110" t="s">
        <v>380</v>
      </c>
      <c r="K30" s="106" t="s">
        <v>217</v>
      </c>
      <c r="L30" s="110" t="s">
        <v>381</v>
      </c>
      <c r="M30" s="110">
        <v>6</v>
      </c>
      <c r="N30" s="110">
        <v>56.054501909932604</v>
      </c>
      <c r="O30" s="110">
        <v>24.767976448903433</v>
      </c>
    </row>
    <row r="31" spans="1:16" s="107" customFormat="1" x14ac:dyDescent="0.2">
      <c r="A31" s="138">
        <v>30</v>
      </c>
      <c r="B31" s="106" t="s">
        <v>32</v>
      </c>
      <c r="C31" s="106" t="s">
        <v>191</v>
      </c>
      <c r="D31" s="107" t="s">
        <v>27</v>
      </c>
      <c r="E31" s="106" t="s">
        <v>229</v>
      </c>
      <c r="F31" s="113" t="s">
        <v>330</v>
      </c>
      <c r="G31" s="106" t="s">
        <v>230</v>
      </c>
      <c r="H31" s="126" t="s">
        <v>210</v>
      </c>
      <c r="I31" s="106" t="s">
        <v>382</v>
      </c>
      <c r="J31" s="106" t="s">
        <v>210</v>
      </c>
      <c r="K31" s="106" t="s">
        <v>231</v>
      </c>
      <c r="L31" s="106" t="s">
        <v>218</v>
      </c>
      <c r="M31" s="106">
        <v>13</v>
      </c>
      <c r="N31" s="106">
        <v>60.9</v>
      </c>
      <c r="O31" s="106">
        <v>17.2</v>
      </c>
    </row>
    <row r="32" spans="1:16" s="132" customFormat="1" ht="17" thickBot="1" x14ac:dyDescent="0.25">
      <c r="A32" s="130" t="s">
        <v>367</v>
      </c>
      <c r="B32" s="131" t="s">
        <v>375</v>
      </c>
      <c r="C32" s="131" t="s">
        <v>191</v>
      </c>
      <c r="D32" s="132" t="s">
        <v>27</v>
      </c>
      <c r="E32" s="131" t="s">
        <v>376</v>
      </c>
      <c r="F32" s="372" t="s">
        <v>330</v>
      </c>
      <c r="G32" s="131">
        <v>10.66078068</v>
      </c>
      <c r="H32" s="131" t="s">
        <v>378</v>
      </c>
      <c r="I32" s="131" t="s">
        <v>379</v>
      </c>
      <c r="J32" s="131" t="s">
        <v>380</v>
      </c>
      <c r="K32" s="131" t="s">
        <v>217</v>
      </c>
      <c r="L32" s="131" t="s">
        <v>381</v>
      </c>
      <c r="M32" s="131">
        <v>62</v>
      </c>
      <c r="N32" s="131">
        <v>61.715834489999999</v>
      </c>
      <c r="O32" s="131">
        <v>19.15949693</v>
      </c>
    </row>
    <row r="33" spans="1:19" s="107" customFormat="1" x14ac:dyDescent="0.2">
      <c r="A33" s="142">
        <v>112</v>
      </c>
      <c r="B33" s="106" t="s">
        <v>125</v>
      </c>
      <c r="C33" s="115" t="s">
        <v>191</v>
      </c>
      <c r="D33" s="107" t="s">
        <v>27</v>
      </c>
      <c r="E33" s="106" t="s">
        <v>233</v>
      </c>
      <c r="F33" s="113" t="s">
        <v>330</v>
      </c>
      <c r="G33" s="106" t="s">
        <v>234</v>
      </c>
      <c r="H33" s="106"/>
      <c r="I33" s="106" t="s">
        <v>382</v>
      </c>
      <c r="J33" s="106" t="s">
        <v>210</v>
      </c>
      <c r="K33" s="106" t="s">
        <v>217</v>
      </c>
      <c r="L33" s="106" t="s">
        <v>218</v>
      </c>
      <c r="M33" s="106">
        <v>10</v>
      </c>
      <c r="N33" s="106">
        <v>85.48</v>
      </c>
      <c r="O33" s="106">
        <v>39.56</v>
      </c>
    </row>
    <row r="34" spans="1:19" s="111" customFormat="1" ht="17" thickBot="1" x14ac:dyDescent="0.25">
      <c r="A34" s="137" t="s">
        <v>367</v>
      </c>
      <c r="B34" s="110" t="s">
        <v>375</v>
      </c>
      <c r="C34" s="116" t="s">
        <v>191</v>
      </c>
      <c r="D34" s="111" t="s">
        <v>27</v>
      </c>
      <c r="E34" s="110" t="s">
        <v>376</v>
      </c>
      <c r="F34" s="114" t="s">
        <v>330</v>
      </c>
      <c r="G34" s="123" t="s">
        <v>386</v>
      </c>
      <c r="H34" s="110" t="s">
        <v>378</v>
      </c>
      <c r="I34" s="110" t="s">
        <v>379</v>
      </c>
      <c r="J34" s="110" t="s">
        <v>380</v>
      </c>
      <c r="K34" s="110" t="s">
        <v>217</v>
      </c>
      <c r="L34" s="110" t="s">
        <v>381</v>
      </c>
      <c r="M34" s="110">
        <v>40</v>
      </c>
      <c r="N34" s="110">
        <v>59.452687768258315</v>
      </c>
      <c r="O34" s="110">
        <v>17.857959740682425</v>
      </c>
    </row>
    <row r="35" spans="1:19" s="107" customFormat="1" x14ac:dyDescent="0.2">
      <c r="A35" s="140">
        <v>30</v>
      </c>
      <c r="B35" s="106" t="s">
        <v>32</v>
      </c>
      <c r="C35" s="106" t="s">
        <v>199</v>
      </c>
      <c r="D35" s="107" t="s">
        <v>27</v>
      </c>
      <c r="E35" s="106" t="s">
        <v>221</v>
      </c>
      <c r="F35" s="113" t="s">
        <v>330</v>
      </c>
      <c r="G35" s="106" t="s">
        <v>222</v>
      </c>
      <c r="H35" s="126" t="s">
        <v>210</v>
      </c>
      <c r="I35" s="106" t="s">
        <v>382</v>
      </c>
      <c r="J35" s="106" t="s">
        <v>210</v>
      </c>
      <c r="K35" s="106" t="s">
        <v>217</v>
      </c>
      <c r="L35" s="106" t="s">
        <v>218</v>
      </c>
      <c r="M35" s="106">
        <v>1</v>
      </c>
      <c r="N35" s="106">
        <v>47.8</v>
      </c>
      <c r="O35" s="213">
        <v>25.438918626501817</v>
      </c>
    </row>
    <row r="36" spans="1:19" s="111" customFormat="1" ht="17" thickBot="1" x14ac:dyDescent="0.25">
      <c r="A36" s="141" t="s">
        <v>367</v>
      </c>
      <c r="B36" s="110" t="s">
        <v>375</v>
      </c>
      <c r="C36" s="117" t="s">
        <v>199</v>
      </c>
      <c r="D36" s="118" t="s">
        <v>27</v>
      </c>
      <c r="E36" s="110" t="s">
        <v>368</v>
      </c>
      <c r="F36" s="119" t="s">
        <v>330</v>
      </c>
      <c r="G36" s="153">
        <v>8.2977777780000004</v>
      </c>
      <c r="H36" s="110" t="s">
        <v>378</v>
      </c>
      <c r="I36" s="110" t="s">
        <v>379</v>
      </c>
      <c r="J36" s="110" t="s">
        <v>380</v>
      </c>
      <c r="K36" s="110" t="s">
        <v>217</v>
      </c>
      <c r="L36" s="110" t="s">
        <v>381</v>
      </c>
      <c r="M36" s="110">
        <v>6</v>
      </c>
      <c r="N36" s="110">
        <v>53.338370789999999</v>
      </c>
      <c r="O36" s="110">
        <v>12.95757152</v>
      </c>
    </row>
    <row r="37" spans="1:19" s="107" customFormat="1" x14ac:dyDescent="0.2">
      <c r="A37" s="138">
        <v>30</v>
      </c>
      <c r="B37" s="106" t="s">
        <v>32</v>
      </c>
      <c r="C37" s="106" t="s">
        <v>203</v>
      </c>
      <c r="D37" s="107" t="s">
        <v>27</v>
      </c>
      <c r="E37" s="106" t="s">
        <v>221</v>
      </c>
      <c r="F37" s="113" t="s">
        <v>330</v>
      </c>
      <c r="G37" s="106" t="s">
        <v>226</v>
      </c>
      <c r="H37" s="126" t="s">
        <v>210</v>
      </c>
      <c r="I37" s="106" t="s">
        <v>382</v>
      </c>
      <c r="J37" s="106" t="s">
        <v>210</v>
      </c>
      <c r="K37" s="106" t="s">
        <v>217</v>
      </c>
      <c r="L37" s="106" t="s">
        <v>218</v>
      </c>
      <c r="M37" s="106">
        <v>1</v>
      </c>
      <c r="N37" s="106">
        <v>46.5</v>
      </c>
      <c r="O37" s="213">
        <v>25.438918626501817</v>
      </c>
    </row>
    <row r="38" spans="1:19" s="111" customFormat="1" ht="17" thickBot="1" x14ac:dyDescent="0.25">
      <c r="A38" s="137" t="s">
        <v>367</v>
      </c>
      <c r="B38" s="110" t="s">
        <v>375</v>
      </c>
      <c r="C38" s="110" t="s">
        <v>203</v>
      </c>
      <c r="D38" s="111" t="s">
        <v>27</v>
      </c>
      <c r="E38" s="110" t="s">
        <v>376</v>
      </c>
      <c r="F38" s="114" t="s">
        <v>330</v>
      </c>
      <c r="G38" s="110" t="s">
        <v>377</v>
      </c>
      <c r="H38" s="110" t="s">
        <v>378</v>
      </c>
      <c r="I38" s="110" t="s">
        <v>379</v>
      </c>
      <c r="J38" s="110" t="s">
        <v>380</v>
      </c>
      <c r="K38" s="110" t="s">
        <v>217</v>
      </c>
      <c r="L38" s="110" t="s">
        <v>381</v>
      </c>
      <c r="M38" s="110">
        <v>2</v>
      </c>
      <c r="N38" s="110">
        <v>41.908000000000001</v>
      </c>
      <c r="O38" s="110">
        <v>10.123705340000001</v>
      </c>
    </row>
    <row r="39" spans="1:19" s="107" customFormat="1" x14ac:dyDescent="0.2">
      <c r="A39" s="140">
        <v>30</v>
      </c>
      <c r="B39" s="106" t="s">
        <v>32</v>
      </c>
      <c r="C39" s="106" t="s">
        <v>199</v>
      </c>
      <c r="D39" s="107" t="s">
        <v>27</v>
      </c>
      <c r="E39" s="106" t="s">
        <v>221</v>
      </c>
      <c r="F39" s="113" t="s">
        <v>330</v>
      </c>
      <c r="G39" s="106" t="s">
        <v>228</v>
      </c>
      <c r="H39" s="126" t="s">
        <v>210</v>
      </c>
      <c r="I39" s="106" t="s">
        <v>382</v>
      </c>
      <c r="J39" s="106" t="s">
        <v>210</v>
      </c>
      <c r="K39" s="106" t="s">
        <v>217</v>
      </c>
      <c r="L39" s="106" t="s">
        <v>218</v>
      </c>
      <c r="M39" s="106">
        <v>1</v>
      </c>
      <c r="N39" s="106">
        <v>92</v>
      </c>
      <c r="O39" s="213">
        <v>25.438918626501817</v>
      </c>
    </row>
    <row r="40" spans="1:19" x14ac:dyDescent="0.2">
      <c r="A40" s="141" t="s">
        <v>367</v>
      </c>
      <c r="B40" s="110" t="s">
        <v>375</v>
      </c>
      <c r="C40" s="117" t="s">
        <v>199</v>
      </c>
      <c r="D40" s="118" t="s">
        <v>27</v>
      </c>
      <c r="E40" s="110" t="s">
        <v>368</v>
      </c>
      <c r="F40" s="119" t="s">
        <v>330</v>
      </c>
      <c r="G40" s="153">
        <v>8.2977777780000004</v>
      </c>
      <c r="H40" s="110" t="s">
        <v>378</v>
      </c>
      <c r="I40" s="110" t="s">
        <v>379</v>
      </c>
      <c r="J40" s="110" t="s">
        <v>380</v>
      </c>
      <c r="K40" s="110" t="s">
        <v>217</v>
      </c>
      <c r="L40" s="110" t="s">
        <v>381</v>
      </c>
      <c r="M40" s="110">
        <v>6</v>
      </c>
      <c r="N40" s="110">
        <v>53.338370789999999</v>
      </c>
      <c r="O40" s="110">
        <v>12.95757152</v>
      </c>
    </row>
    <row r="41" spans="1:19" ht="17" thickBot="1" x14ac:dyDescent="0.25">
      <c r="A41" s="373"/>
      <c r="B41" s="220"/>
      <c r="C41" s="220"/>
      <c r="D41" s="222"/>
      <c r="E41" s="220"/>
      <c r="F41" s="370"/>
      <c r="G41" s="374"/>
      <c r="H41" s="220"/>
      <c r="I41" s="220"/>
      <c r="J41" s="220"/>
      <c r="K41" s="220"/>
      <c r="L41" s="220"/>
      <c r="M41" s="220"/>
      <c r="N41" s="220"/>
      <c r="O41" s="220"/>
    </row>
    <row r="42" spans="1:19" s="127" customFormat="1" x14ac:dyDescent="0.2">
      <c r="A42" s="145">
        <v>112</v>
      </c>
      <c r="B42" s="126" t="s">
        <v>125</v>
      </c>
      <c r="C42" s="126" t="s">
        <v>191</v>
      </c>
      <c r="D42" s="127" t="s">
        <v>27</v>
      </c>
      <c r="E42" s="126" t="s">
        <v>233</v>
      </c>
      <c r="F42" s="146" t="s">
        <v>303</v>
      </c>
      <c r="G42" s="126" t="s">
        <v>234</v>
      </c>
      <c r="H42" s="127" t="s">
        <v>387</v>
      </c>
      <c r="I42" s="127" t="s">
        <v>388</v>
      </c>
      <c r="J42" s="127" t="s">
        <v>210</v>
      </c>
      <c r="K42" s="147" t="s">
        <v>289</v>
      </c>
      <c r="L42" s="127" t="s">
        <v>361</v>
      </c>
      <c r="M42" s="148">
        <v>1</v>
      </c>
      <c r="N42" s="148">
        <f>((R42)*(10^-6)/153.12)*113.12*(10^6)</f>
        <v>43.520762800417977</v>
      </c>
      <c r="O42" s="213">
        <v>30.131542452569384</v>
      </c>
      <c r="Q42" s="159" t="s">
        <v>290</v>
      </c>
      <c r="R42" s="148">
        <v>58.91</v>
      </c>
    </row>
    <row r="43" spans="1:19" s="111" customFormat="1" ht="17" thickBot="1" x14ac:dyDescent="0.25">
      <c r="A43" s="137" t="s">
        <v>367</v>
      </c>
      <c r="B43" s="110" t="s">
        <v>389</v>
      </c>
      <c r="C43" s="116" t="s">
        <v>191</v>
      </c>
      <c r="D43" s="111" t="s">
        <v>27</v>
      </c>
      <c r="E43" s="110" t="s">
        <v>376</v>
      </c>
      <c r="F43" s="122" t="s">
        <v>303</v>
      </c>
      <c r="G43" s="110" t="s">
        <v>390</v>
      </c>
      <c r="H43" s="111" t="s">
        <v>207</v>
      </c>
      <c r="I43" s="111" t="s">
        <v>391</v>
      </c>
      <c r="J43" s="111" t="s">
        <v>210</v>
      </c>
      <c r="K43" s="110" t="s">
        <v>217</v>
      </c>
      <c r="L43" s="161" t="s">
        <v>361</v>
      </c>
      <c r="M43" s="144">
        <v>81</v>
      </c>
      <c r="N43" s="144">
        <v>38.872269709999998</v>
      </c>
      <c r="O43" s="144">
        <v>25.015818830000001</v>
      </c>
      <c r="P43" s="144"/>
      <c r="Q43" s="144"/>
      <c r="S43" s="144"/>
    </row>
    <row r="44" spans="1:19" s="107" customFormat="1" x14ac:dyDescent="0.2">
      <c r="A44" s="142">
        <v>112</v>
      </c>
      <c r="B44" s="106" t="s">
        <v>125</v>
      </c>
      <c r="C44" s="106" t="s">
        <v>191</v>
      </c>
      <c r="D44" s="107" t="s">
        <v>27</v>
      </c>
      <c r="E44" s="106" t="s">
        <v>233</v>
      </c>
      <c r="F44" s="121" t="s">
        <v>303</v>
      </c>
      <c r="G44" s="106" t="s">
        <v>234</v>
      </c>
      <c r="H44" s="107" t="s">
        <v>387</v>
      </c>
      <c r="I44" s="107" t="s">
        <v>388</v>
      </c>
      <c r="J44" s="107" t="s">
        <v>210</v>
      </c>
      <c r="K44" s="115" t="s">
        <v>289</v>
      </c>
      <c r="L44" s="127" t="s">
        <v>361</v>
      </c>
      <c r="M44" s="143">
        <v>1</v>
      </c>
      <c r="N44" s="148">
        <f>((R44)*(10^-6)/153.12)*113.12*(10^6)</f>
        <v>100.94512016718913</v>
      </c>
      <c r="O44" s="213">
        <v>30.131542452569384</v>
      </c>
      <c r="P44" s="143"/>
      <c r="Q44" s="160" t="s">
        <v>290</v>
      </c>
      <c r="R44" s="143">
        <v>136.63999999999999</v>
      </c>
    </row>
    <row r="45" spans="1:19" s="111" customFormat="1" ht="17" thickBot="1" x14ac:dyDescent="0.25">
      <c r="A45" s="137" t="s">
        <v>367</v>
      </c>
      <c r="B45" s="110" t="s">
        <v>389</v>
      </c>
      <c r="C45" s="116" t="s">
        <v>191</v>
      </c>
      <c r="D45" s="111" t="s">
        <v>27</v>
      </c>
      <c r="E45" s="110" t="s">
        <v>376</v>
      </c>
      <c r="F45" s="122" t="s">
        <v>303</v>
      </c>
      <c r="G45" s="110" t="s">
        <v>390</v>
      </c>
      <c r="H45" s="111" t="s">
        <v>207</v>
      </c>
      <c r="I45" s="111" t="s">
        <v>391</v>
      </c>
      <c r="J45" s="111" t="s">
        <v>210</v>
      </c>
      <c r="K45" s="110" t="s">
        <v>217</v>
      </c>
      <c r="L45" s="161" t="s">
        <v>361</v>
      </c>
      <c r="M45" s="144">
        <v>81</v>
      </c>
      <c r="N45" s="144">
        <v>38.872269709999998</v>
      </c>
      <c r="O45" s="144">
        <v>25.015818830000001</v>
      </c>
      <c r="P45" s="144"/>
      <c r="Q45" s="144"/>
      <c r="S45" s="144"/>
    </row>
    <row r="46" spans="1:19" s="107" customFormat="1" x14ac:dyDescent="0.2">
      <c r="A46" s="142">
        <v>112</v>
      </c>
      <c r="B46" s="106" t="s">
        <v>125</v>
      </c>
      <c r="C46" s="106" t="s">
        <v>191</v>
      </c>
      <c r="D46" s="107" t="s">
        <v>27</v>
      </c>
      <c r="E46" s="106" t="s">
        <v>233</v>
      </c>
      <c r="F46" s="121" t="s">
        <v>303</v>
      </c>
      <c r="G46" s="106" t="s">
        <v>234</v>
      </c>
      <c r="H46" s="107" t="s">
        <v>387</v>
      </c>
      <c r="I46" s="107" t="s">
        <v>388</v>
      </c>
      <c r="J46" s="107" t="s">
        <v>210</v>
      </c>
      <c r="K46" s="115" t="s">
        <v>289</v>
      </c>
      <c r="L46" s="127" t="s">
        <v>361</v>
      </c>
      <c r="M46" s="143">
        <v>1</v>
      </c>
      <c r="N46" s="148">
        <f>((R46)*(10^-6)/153.12)*113.12*(10^6)</f>
        <v>104.08487983281086</v>
      </c>
      <c r="O46" s="213">
        <v>30.131542452569384</v>
      </c>
      <c r="P46" s="143"/>
      <c r="Q46" s="160" t="s">
        <v>290</v>
      </c>
      <c r="R46" s="143">
        <v>140.88999999999999</v>
      </c>
    </row>
    <row r="47" spans="1:19" s="111" customFormat="1" ht="17" thickBot="1" x14ac:dyDescent="0.25">
      <c r="A47" s="137" t="s">
        <v>367</v>
      </c>
      <c r="B47" s="110" t="s">
        <v>389</v>
      </c>
      <c r="C47" s="116" t="s">
        <v>191</v>
      </c>
      <c r="D47" s="111" t="s">
        <v>27</v>
      </c>
      <c r="E47" s="110" t="s">
        <v>376</v>
      </c>
      <c r="F47" s="122" t="s">
        <v>303</v>
      </c>
      <c r="G47" s="110" t="s">
        <v>390</v>
      </c>
      <c r="H47" s="111" t="s">
        <v>207</v>
      </c>
      <c r="I47" s="111" t="s">
        <v>391</v>
      </c>
      <c r="J47" s="111" t="s">
        <v>210</v>
      </c>
      <c r="K47" s="110" t="s">
        <v>217</v>
      </c>
      <c r="L47" s="161" t="s">
        <v>361</v>
      </c>
      <c r="M47" s="144">
        <v>81</v>
      </c>
      <c r="N47" s="144">
        <v>38.872269709999998</v>
      </c>
      <c r="O47" s="144">
        <v>25.015818830000001</v>
      </c>
      <c r="P47" s="144"/>
      <c r="Q47" s="144"/>
      <c r="S47" s="144"/>
    </row>
    <row r="48" spans="1:19" s="107" customFormat="1" x14ac:dyDescent="0.2">
      <c r="A48" s="142">
        <v>112</v>
      </c>
      <c r="B48" s="106" t="s">
        <v>125</v>
      </c>
      <c r="C48" s="106" t="s">
        <v>191</v>
      </c>
      <c r="D48" s="107" t="s">
        <v>27</v>
      </c>
      <c r="E48" s="106" t="s">
        <v>233</v>
      </c>
      <c r="F48" s="121" t="s">
        <v>303</v>
      </c>
      <c r="G48" s="106" t="s">
        <v>234</v>
      </c>
      <c r="H48" s="107" t="s">
        <v>387</v>
      </c>
      <c r="I48" s="107" t="s">
        <v>388</v>
      </c>
      <c r="J48" s="107" t="s">
        <v>210</v>
      </c>
      <c r="K48" s="115" t="s">
        <v>289</v>
      </c>
      <c r="L48" s="127" t="s">
        <v>361</v>
      </c>
      <c r="M48" s="143">
        <v>1</v>
      </c>
      <c r="N48" s="148">
        <f>((R48)*(10^-6)/153.12)*113.12*(10^6)</f>
        <v>105.42943573667711</v>
      </c>
      <c r="O48" s="213">
        <v>30.131542452569384</v>
      </c>
      <c r="P48" s="143"/>
      <c r="Q48" s="160" t="s">
        <v>290</v>
      </c>
      <c r="R48" s="143">
        <v>142.71</v>
      </c>
    </row>
    <row r="49" spans="1:19" s="111" customFormat="1" ht="17" thickBot="1" x14ac:dyDescent="0.25">
      <c r="A49" s="137" t="s">
        <v>367</v>
      </c>
      <c r="B49" s="110" t="s">
        <v>389</v>
      </c>
      <c r="C49" s="116" t="s">
        <v>191</v>
      </c>
      <c r="D49" s="111" t="s">
        <v>27</v>
      </c>
      <c r="E49" s="110" t="s">
        <v>376</v>
      </c>
      <c r="F49" s="122" t="s">
        <v>303</v>
      </c>
      <c r="G49" s="110" t="s">
        <v>390</v>
      </c>
      <c r="H49" s="111" t="s">
        <v>207</v>
      </c>
      <c r="I49" s="111" t="s">
        <v>391</v>
      </c>
      <c r="J49" s="111" t="s">
        <v>210</v>
      </c>
      <c r="K49" s="110" t="s">
        <v>217</v>
      </c>
      <c r="L49" s="161" t="s">
        <v>361</v>
      </c>
      <c r="M49" s="144">
        <v>81</v>
      </c>
      <c r="N49" s="144">
        <v>38.872269709999998</v>
      </c>
      <c r="O49" s="144">
        <v>25.015818830000001</v>
      </c>
      <c r="P49" s="144"/>
      <c r="Q49" s="144"/>
      <c r="S49" s="144"/>
    </row>
    <row r="50" spans="1:19" s="107" customFormat="1" x14ac:dyDescent="0.2">
      <c r="A50" s="142">
        <v>112</v>
      </c>
      <c r="B50" s="106" t="s">
        <v>125</v>
      </c>
      <c r="C50" s="106" t="s">
        <v>191</v>
      </c>
      <c r="D50" s="107" t="s">
        <v>27</v>
      </c>
      <c r="E50" s="106" t="s">
        <v>233</v>
      </c>
      <c r="F50" s="121" t="s">
        <v>303</v>
      </c>
      <c r="G50" s="106" t="s">
        <v>234</v>
      </c>
      <c r="H50" s="107" t="s">
        <v>387</v>
      </c>
      <c r="I50" s="107" t="s">
        <v>388</v>
      </c>
      <c r="J50" s="107" t="s">
        <v>210</v>
      </c>
      <c r="K50" s="115" t="s">
        <v>289</v>
      </c>
      <c r="L50" s="127" t="s">
        <v>361</v>
      </c>
      <c r="M50" s="143">
        <v>1</v>
      </c>
      <c r="N50" s="148">
        <f>((R50)*(10^-6)/153.12)*113.12*(10^6)</f>
        <v>122.48017763845348</v>
      </c>
      <c r="O50" s="213">
        <v>30.131542452569384</v>
      </c>
      <c r="P50" s="143"/>
      <c r="Q50" s="160" t="s">
        <v>290</v>
      </c>
      <c r="R50" s="143">
        <v>165.79</v>
      </c>
    </row>
    <row r="51" spans="1:19" s="111" customFormat="1" ht="17" thickBot="1" x14ac:dyDescent="0.25">
      <c r="A51" s="137" t="s">
        <v>367</v>
      </c>
      <c r="B51" s="110" t="s">
        <v>389</v>
      </c>
      <c r="C51" s="116" t="s">
        <v>191</v>
      </c>
      <c r="D51" s="111" t="s">
        <v>27</v>
      </c>
      <c r="E51" s="110" t="s">
        <v>376</v>
      </c>
      <c r="F51" s="122" t="s">
        <v>303</v>
      </c>
      <c r="G51" s="110" t="s">
        <v>390</v>
      </c>
      <c r="H51" s="111" t="s">
        <v>207</v>
      </c>
      <c r="I51" s="111" t="s">
        <v>391</v>
      </c>
      <c r="J51" s="111" t="s">
        <v>210</v>
      </c>
      <c r="K51" s="110" t="s">
        <v>217</v>
      </c>
      <c r="L51" s="161" t="s">
        <v>361</v>
      </c>
      <c r="M51" s="144">
        <v>81</v>
      </c>
      <c r="N51" s="144">
        <v>38.872269709999998</v>
      </c>
      <c r="O51" s="144">
        <v>25.015818830000001</v>
      </c>
      <c r="P51" s="144"/>
      <c r="Q51" s="144"/>
      <c r="S51" s="144"/>
    </row>
    <row r="52" spans="1:19" s="107" customFormat="1" x14ac:dyDescent="0.2">
      <c r="A52" s="142">
        <v>112</v>
      </c>
      <c r="B52" s="106" t="s">
        <v>125</v>
      </c>
      <c r="C52" s="106" t="s">
        <v>191</v>
      </c>
      <c r="D52" s="107" t="s">
        <v>27</v>
      </c>
      <c r="E52" s="106" t="s">
        <v>233</v>
      </c>
      <c r="F52" s="121" t="s">
        <v>303</v>
      </c>
      <c r="G52" s="106" t="s">
        <v>234</v>
      </c>
      <c r="H52" s="107" t="s">
        <v>387</v>
      </c>
      <c r="I52" s="107" t="s">
        <v>388</v>
      </c>
      <c r="J52" s="107" t="s">
        <v>210</v>
      </c>
      <c r="K52" s="115" t="s">
        <v>289</v>
      </c>
      <c r="L52" s="127" t="s">
        <v>361</v>
      </c>
      <c r="M52" s="143">
        <v>1</v>
      </c>
      <c r="N52" s="148">
        <f>((R52)*(10^-6)/153.12)*113.12*(10^6)</f>
        <v>160.16468129571581</v>
      </c>
      <c r="O52" s="213">
        <v>30.131542452569384</v>
      </c>
      <c r="P52" s="143"/>
      <c r="Q52" s="160" t="s">
        <v>290</v>
      </c>
      <c r="R52" s="143">
        <v>216.8</v>
      </c>
    </row>
    <row r="53" spans="1:19" s="111" customFormat="1" ht="17" thickBot="1" x14ac:dyDescent="0.25">
      <c r="A53" s="137" t="s">
        <v>367</v>
      </c>
      <c r="B53" s="110" t="s">
        <v>389</v>
      </c>
      <c r="C53" s="116" t="s">
        <v>191</v>
      </c>
      <c r="D53" s="111" t="s">
        <v>27</v>
      </c>
      <c r="E53" s="110" t="s">
        <v>376</v>
      </c>
      <c r="F53" s="122" t="s">
        <v>303</v>
      </c>
      <c r="G53" s="110" t="s">
        <v>390</v>
      </c>
      <c r="H53" s="111" t="s">
        <v>207</v>
      </c>
      <c r="I53" s="111" t="s">
        <v>391</v>
      </c>
      <c r="J53" s="111" t="s">
        <v>210</v>
      </c>
      <c r="K53" s="110" t="s">
        <v>217</v>
      </c>
      <c r="L53" s="161" t="s">
        <v>361</v>
      </c>
      <c r="M53" s="144">
        <v>81</v>
      </c>
      <c r="N53" s="144">
        <v>38.872269709999998</v>
      </c>
      <c r="O53" s="144">
        <v>25.015818830000001</v>
      </c>
      <c r="P53" s="144"/>
      <c r="Q53" s="144"/>
      <c r="S53" s="144"/>
    </row>
    <row r="54" spans="1:19" s="107" customFormat="1" x14ac:dyDescent="0.2">
      <c r="A54" s="142">
        <v>112</v>
      </c>
      <c r="B54" s="106" t="s">
        <v>125</v>
      </c>
      <c r="C54" s="106" t="s">
        <v>191</v>
      </c>
      <c r="D54" s="107" t="s">
        <v>27</v>
      </c>
      <c r="E54" s="106" t="s">
        <v>233</v>
      </c>
      <c r="F54" s="121" t="s">
        <v>303</v>
      </c>
      <c r="G54" s="106" t="s">
        <v>234</v>
      </c>
      <c r="H54" s="107" t="s">
        <v>387</v>
      </c>
      <c r="I54" s="107" t="s">
        <v>388</v>
      </c>
      <c r="J54" s="107" t="s">
        <v>210</v>
      </c>
      <c r="K54" s="115" t="s">
        <v>289</v>
      </c>
      <c r="L54" s="127" t="s">
        <v>361</v>
      </c>
      <c r="M54" s="143">
        <v>1</v>
      </c>
      <c r="N54" s="148">
        <f>((R54)*(10^-6)/153.12)*113.12*(10^6)</f>
        <v>170.93590386624871</v>
      </c>
      <c r="O54" s="213">
        <v>30.131542452569384</v>
      </c>
      <c r="P54" s="143"/>
      <c r="Q54" s="160" t="s">
        <v>290</v>
      </c>
      <c r="R54" s="143">
        <v>231.38</v>
      </c>
    </row>
    <row r="55" spans="1:19" s="111" customFormat="1" ht="17" thickBot="1" x14ac:dyDescent="0.25">
      <c r="A55" s="137" t="s">
        <v>367</v>
      </c>
      <c r="B55" s="110" t="s">
        <v>389</v>
      </c>
      <c r="C55" s="116" t="s">
        <v>191</v>
      </c>
      <c r="D55" s="111" t="s">
        <v>27</v>
      </c>
      <c r="E55" s="110" t="s">
        <v>376</v>
      </c>
      <c r="F55" s="122" t="s">
        <v>303</v>
      </c>
      <c r="G55" s="110" t="s">
        <v>390</v>
      </c>
      <c r="H55" s="111" t="s">
        <v>207</v>
      </c>
      <c r="I55" s="111" t="s">
        <v>391</v>
      </c>
      <c r="J55" s="111" t="s">
        <v>210</v>
      </c>
      <c r="K55" s="110" t="s">
        <v>217</v>
      </c>
      <c r="L55" s="161" t="s">
        <v>361</v>
      </c>
      <c r="M55" s="144">
        <v>81</v>
      </c>
      <c r="N55" s="144">
        <v>38.872269709999998</v>
      </c>
      <c r="O55" s="144">
        <v>25.015818830000001</v>
      </c>
      <c r="P55" s="144"/>
      <c r="Q55" s="144"/>
      <c r="S55" s="144"/>
    </row>
    <row r="56" spans="1:19" s="107" customFormat="1" x14ac:dyDescent="0.2">
      <c r="A56" s="142">
        <v>112</v>
      </c>
      <c r="B56" s="106" t="s">
        <v>125</v>
      </c>
      <c r="C56" s="106" t="s">
        <v>191</v>
      </c>
      <c r="D56" s="107" t="s">
        <v>27</v>
      </c>
      <c r="E56" s="106" t="s">
        <v>233</v>
      </c>
      <c r="F56" s="121" t="s">
        <v>303</v>
      </c>
      <c r="G56" s="106" t="s">
        <v>234</v>
      </c>
      <c r="H56" s="107" t="s">
        <v>387</v>
      </c>
      <c r="I56" s="107" t="s">
        <v>388</v>
      </c>
      <c r="J56" s="107" t="s">
        <v>210</v>
      </c>
      <c r="K56" s="115" t="s">
        <v>289</v>
      </c>
      <c r="L56" s="127" t="s">
        <v>361</v>
      </c>
      <c r="M56" s="143">
        <v>1</v>
      </c>
      <c r="N56" s="148">
        <f>((R56)*(10^-6)/153.12)*113.12*(10^6)</f>
        <v>187.08535005224661</v>
      </c>
      <c r="O56" s="213">
        <v>30.131542452569384</v>
      </c>
      <c r="P56" s="143"/>
      <c r="Q56" s="160" t="s">
        <v>290</v>
      </c>
      <c r="R56" s="143">
        <v>253.24</v>
      </c>
    </row>
    <row r="57" spans="1:19" s="111" customFormat="1" ht="17" thickBot="1" x14ac:dyDescent="0.25">
      <c r="A57" s="137" t="s">
        <v>367</v>
      </c>
      <c r="B57" s="110" t="s">
        <v>389</v>
      </c>
      <c r="C57" s="116" t="s">
        <v>191</v>
      </c>
      <c r="D57" s="111" t="s">
        <v>27</v>
      </c>
      <c r="E57" s="110" t="s">
        <v>376</v>
      </c>
      <c r="F57" s="122" t="s">
        <v>303</v>
      </c>
      <c r="G57" s="110" t="s">
        <v>390</v>
      </c>
      <c r="H57" s="111" t="s">
        <v>207</v>
      </c>
      <c r="I57" s="111" t="s">
        <v>391</v>
      </c>
      <c r="J57" s="111" t="s">
        <v>210</v>
      </c>
      <c r="K57" s="110" t="s">
        <v>217</v>
      </c>
      <c r="L57" s="161" t="s">
        <v>361</v>
      </c>
      <c r="M57" s="144">
        <v>81</v>
      </c>
      <c r="N57" s="144">
        <v>38.872269709999998</v>
      </c>
      <c r="O57" s="144">
        <v>25.015818830000001</v>
      </c>
      <c r="P57" s="144"/>
      <c r="Q57" s="144"/>
      <c r="S57" s="144"/>
    </row>
    <row r="58" spans="1:19" s="107" customFormat="1" x14ac:dyDescent="0.2">
      <c r="A58" s="142">
        <v>112</v>
      </c>
      <c r="B58" s="106" t="s">
        <v>125</v>
      </c>
      <c r="C58" s="106" t="s">
        <v>191</v>
      </c>
      <c r="D58" s="107" t="s">
        <v>27</v>
      </c>
      <c r="E58" s="106" t="s">
        <v>233</v>
      </c>
      <c r="F58" s="121" t="s">
        <v>303</v>
      </c>
      <c r="G58" s="106" t="s">
        <v>234</v>
      </c>
      <c r="H58" s="107" t="s">
        <v>387</v>
      </c>
      <c r="I58" s="107" t="s">
        <v>388</v>
      </c>
      <c r="J58" s="107" t="s">
        <v>210</v>
      </c>
      <c r="K58" s="115" t="s">
        <v>289</v>
      </c>
      <c r="L58" s="127" t="s">
        <v>361</v>
      </c>
      <c r="M58" s="143">
        <v>1</v>
      </c>
      <c r="N58" s="148">
        <f>((R58)*(10^-6)/153.12)*113.12*(10^6)</f>
        <v>193.81551724137933</v>
      </c>
      <c r="O58" s="213">
        <v>30.131542452569384</v>
      </c>
      <c r="P58" s="143"/>
      <c r="Q58" s="160" t="s">
        <v>290</v>
      </c>
      <c r="R58" s="143">
        <v>262.35000000000002</v>
      </c>
    </row>
    <row r="59" spans="1:19" s="111" customFormat="1" ht="17" thickBot="1" x14ac:dyDescent="0.25">
      <c r="A59" s="137" t="s">
        <v>367</v>
      </c>
      <c r="B59" s="110" t="s">
        <v>389</v>
      </c>
      <c r="C59" s="116" t="s">
        <v>191</v>
      </c>
      <c r="D59" s="111" t="s">
        <v>27</v>
      </c>
      <c r="E59" s="110" t="s">
        <v>376</v>
      </c>
      <c r="F59" s="122" t="s">
        <v>303</v>
      </c>
      <c r="G59" s="110" t="s">
        <v>390</v>
      </c>
      <c r="H59" s="111" t="s">
        <v>207</v>
      </c>
      <c r="I59" s="111" t="s">
        <v>391</v>
      </c>
      <c r="J59" s="111" t="s">
        <v>210</v>
      </c>
      <c r="K59" s="110" t="s">
        <v>217</v>
      </c>
      <c r="L59" s="161" t="s">
        <v>361</v>
      </c>
      <c r="M59" s="144">
        <v>81</v>
      </c>
      <c r="N59" s="144">
        <v>38.872269709999998</v>
      </c>
      <c r="O59" s="144">
        <v>25.015818830000001</v>
      </c>
      <c r="P59" s="144"/>
      <c r="Q59" s="144"/>
      <c r="S59" s="144"/>
    </row>
    <row r="60" spans="1:19" s="107" customFormat="1" x14ac:dyDescent="0.2">
      <c r="A60" s="142">
        <v>112</v>
      </c>
      <c r="B60" s="106" t="s">
        <v>125</v>
      </c>
      <c r="C60" s="106" t="s">
        <v>191</v>
      </c>
      <c r="D60" s="107" t="s">
        <v>27</v>
      </c>
      <c r="E60" s="106" t="s">
        <v>233</v>
      </c>
      <c r="F60" s="121" t="s">
        <v>303</v>
      </c>
      <c r="G60" s="106" t="s">
        <v>234</v>
      </c>
      <c r="H60" s="107" t="s">
        <v>387</v>
      </c>
      <c r="I60" s="107" t="s">
        <v>388</v>
      </c>
      <c r="J60" s="107" t="s">
        <v>210</v>
      </c>
      <c r="K60" s="115" t="s">
        <v>289</v>
      </c>
      <c r="L60" s="127" t="s">
        <v>361</v>
      </c>
      <c r="M60" s="143">
        <v>1</v>
      </c>
      <c r="N60" s="148">
        <f>((R60)*(10^-6)/153.12)*113.12*(10^6)</f>
        <v>211.30951933124342</v>
      </c>
      <c r="O60" s="213">
        <v>30.131542452569384</v>
      </c>
      <c r="P60" s="143"/>
      <c r="Q60" s="160" t="s">
        <v>290</v>
      </c>
      <c r="R60" s="143">
        <v>286.02999999999997</v>
      </c>
    </row>
    <row r="61" spans="1:19" s="111" customFormat="1" ht="17" thickBot="1" x14ac:dyDescent="0.25">
      <c r="A61" s="137" t="s">
        <v>367</v>
      </c>
      <c r="B61" s="110" t="s">
        <v>389</v>
      </c>
      <c r="C61" s="116" t="s">
        <v>191</v>
      </c>
      <c r="D61" s="111" t="s">
        <v>27</v>
      </c>
      <c r="E61" s="110" t="s">
        <v>376</v>
      </c>
      <c r="F61" s="122" t="s">
        <v>303</v>
      </c>
      <c r="G61" s="110" t="s">
        <v>390</v>
      </c>
      <c r="H61" s="111" t="s">
        <v>207</v>
      </c>
      <c r="I61" s="111" t="s">
        <v>391</v>
      </c>
      <c r="J61" s="111" t="s">
        <v>210</v>
      </c>
      <c r="K61" s="110" t="s">
        <v>217</v>
      </c>
      <c r="L61" s="161" t="s">
        <v>361</v>
      </c>
      <c r="M61" s="144">
        <v>81</v>
      </c>
      <c r="N61" s="144">
        <v>38.872269709999998</v>
      </c>
      <c r="O61" s="144">
        <v>25.015818830000001</v>
      </c>
      <c r="P61" s="144"/>
      <c r="Q61" s="144"/>
      <c r="R61" s="144"/>
    </row>
    <row r="62" spans="1:19" s="107" customFormat="1" x14ac:dyDescent="0.2">
      <c r="A62" s="138">
        <v>69</v>
      </c>
      <c r="B62" s="106" t="s">
        <v>85</v>
      </c>
      <c r="C62" s="106" t="s">
        <v>191</v>
      </c>
      <c r="D62" s="107" t="s">
        <v>27</v>
      </c>
      <c r="E62" s="106" t="s">
        <v>276</v>
      </c>
      <c r="F62" s="121" t="s">
        <v>303</v>
      </c>
      <c r="G62" s="106" t="s">
        <v>331</v>
      </c>
      <c r="H62" s="107" t="s">
        <v>392</v>
      </c>
      <c r="I62" s="107" t="s">
        <v>388</v>
      </c>
      <c r="J62" s="107" t="s">
        <v>210</v>
      </c>
      <c r="K62" s="106" t="s">
        <v>278</v>
      </c>
      <c r="L62" s="106" t="s">
        <v>393</v>
      </c>
      <c r="M62" s="143">
        <v>9</v>
      </c>
      <c r="N62" s="143">
        <v>48.33</v>
      </c>
      <c r="O62" s="143">
        <v>17.97</v>
      </c>
      <c r="P62" s="143"/>
      <c r="Q62" s="143"/>
      <c r="R62" s="148"/>
    </row>
    <row r="63" spans="1:19" s="111" customFormat="1" x14ac:dyDescent="0.2">
      <c r="A63" s="137" t="s">
        <v>367</v>
      </c>
      <c r="B63" s="110" t="s">
        <v>389</v>
      </c>
      <c r="C63" s="116" t="s">
        <v>191</v>
      </c>
      <c r="D63" s="111" t="s">
        <v>27</v>
      </c>
      <c r="E63" s="110" t="s">
        <v>376</v>
      </c>
      <c r="F63" s="122" t="s">
        <v>303</v>
      </c>
      <c r="G63" s="110" t="s">
        <v>394</v>
      </c>
      <c r="H63" s="111" t="s">
        <v>207</v>
      </c>
      <c r="I63" s="111" t="s">
        <v>391</v>
      </c>
      <c r="J63" s="111" t="s">
        <v>210</v>
      </c>
      <c r="K63" s="110" t="s">
        <v>217</v>
      </c>
      <c r="L63" s="116" t="s">
        <v>361</v>
      </c>
      <c r="M63" s="144">
        <v>17</v>
      </c>
      <c r="N63" s="144">
        <v>40.791855203619839</v>
      </c>
      <c r="O63" s="144">
        <v>14.6387532</v>
      </c>
      <c r="P63" s="144"/>
      <c r="Q63" s="144"/>
      <c r="R63" s="144"/>
    </row>
    <row r="64" spans="1:19" x14ac:dyDescent="0.2">
      <c r="A64" s="151">
        <v>98</v>
      </c>
      <c r="B64" s="43" t="s">
        <v>120</v>
      </c>
      <c r="C64" s="43" t="s">
        <v>210</v>
      </c>
      <c r="D64" t="s">
        <v>27</v>
      </c>
      <c r="E64" s="40" t="s">
        <v>285</v>
      </c>
      <c r="F64" s="100" t="s">
        <v>303</v>
      </c>
      <c r="G64" s="43" t="s">
        <v>287</v>
      </c>
      <c r="H64" t="s">
        <v>395</v>
      </c>
      <c r="I64" t="s">
        <v>396</v>
      </c>
      <c r="J64" t="s">
        <v>210</v>
      </c>
      <c r="K64" s="43" t="s">
        <v>217</v>
      </c>
      <c r="L64" s="40" t="s">
        <v>209</v>
      </c>
      <c r="M64" s="73">
        <v>18</v>
      </c>
      <c r="N64" s="73">
        <v>26.7</v>
      </c>
      <c r="O64" s="73">
        <v>13.5</v>
      </c>
      <c r="P64" s="73"/>
      <c r="Q64" s="73"/>
      <c r="R64" s="73"/>
    </row>
    <row r="65" spans="1:18" ht="17" thickBot="1" x14ac:dyDescent="0.25">
      <c r="A65" s="129" t="s">
        <v>367</v>
      </c>
      <c r="B65" s="110" t="s">
        <v>389</v>
      </c>
      <c r="C65" s="116" t="s">
        <v>191</v>
      </c>
      <c r="D65" s="111" t="s">
        <v>27</v>
      </c>
      <c r="E65" s="110" t="s">
        <v>376</v>
      </c>
      <c r="F65" s="100" t="s">
        <v>303</v>
      </c>
      <c r="G65" s="43" t="s">
        <v>397</v>
      </c>
      <c r="H65" s="111" t="s">
        <v>207</v>
      </c>
      <c r="I65" s="111" t="s">
        <v>391</v>
      </c>
      <c r="J65" s="111" t="s">
        <v>210</v>
      </c>
      <c r="K65" s="110" t="s">
        <v>217</v>
      </c>
      <c r="L65" s="116" t="s">
        <v>361</v>
      </c>
      <c r="M65" s="73">
        <v>110</v>
      </c>
      <c r="N65" s="73">
        <v>38.877622377622281</v>
      </c>
      <c r="O65" s="73">
        <v>27.612254016952225</v>
      </c>
      <c r="P65" s="73"/>
      <c r="Q65" s="73"/>
      <c r="R65" s="73"/>
    </row>
    <row r="66" spans="1:18" s="107" customFormat="1" x14ac:dyDescent="0.2">
      <c r="A66" s="105">
        <v>39</v>
      </c>
      <c r="B66" s="107" t="s">
        <v>46</v>
      </c>
      <c r="C66" s="107" t="s">
        <v>199</v>
      </c>
      <c r="D66" s="107" t="s">
        <v>27</v>
      </c>
      <c r="E66" s="107" t="s">
        <v>204</v>
      </c>
      <c r="F66" s="149" t="s">
        <v>302</v>
      </c>
      <c r="G66" s="106" t="s">
        <v>336</v>
      </c>
      <c r="H66" s="107" t="s">
        <v>398</v>
      </c>
      <c r="I66" s="107" t="s">
        <v>382</v>
      </c>
      <c r="J66" s="107" t="s">
        <v>210</v>
      </c>
      <c r="K66" s="107" t="s">
        <v>201</v>
      </c>
      <c r="L66" s="162" t="s">
        <v>205</v>
      </c>
      <c r="M66" s="143">
        <v>1</v>
      </c>
      <c r="N66" s="143">
        <v>19.3</v>
      </c>
      <c r="O66" s="213">
        <v>6.8704682033565412</v>
      </c>
      <c r="R66" s="143"/>
    </row>
    <row r="67" spans="1:18" s="111" customFormat="1" ht="17" thickBot="1" x14ac:dyDescent="0.25">
      <c r="A67" s="120" t="s">
        <v>367</v>
      </c>
      <c r="B67" s="111" t="s">
        <v>399</v>
      </c>
      <c r="C67" s="111" t="s">
        <v>199</v>
      </c>
      <c r="D67" s="111" t="s">
        <v>27</v>
      </c>
      <c r="E67" s="111" t="s">
        <v>200</v>
      </c>
      <c r="F67" s="150" t="s">
        <v>302</v>
      </c>
      <c r="G67" s="110" t="s">
        <v>400</v>
      </c>
      <c r="H67" s="111" t="s">
        <v>401</v>
      </c>
      <c r="I67" s="111" t="s">
        <v>382</v>
      </c>
      <c r="J67" s="111" t="s">
        <v>210</v>
      </c>
      <c r="K67" s="110" t="s">
        <v>217</v>
      </c>
      <c r="L67" s="163" t="s">
        <v>402</v>
      </c>
      <c r="M67" s="144">
        <v>43</v>
      </c>
      <c r="N67" s="144">
        <v>26.2</v>
      </c>
      <c r="O67" s="144">
        <f>26.2-15.9</f>
        <v>10.299999999999999</v>
      </c>
      <c r="P67" s="144"/>
      <c r="Q67" s="144"/>
      <c r="R67" s="144"/>
    </row>
    <row r="68" spans="1:18" s="107" customFormat="1" x14ac:dyDescent="0.2">
      <c r="A68" s="105">
        <v>39</v>
      </c>
      <c r="B68" s="107" t="s">
        <v>46</v>
      </c>
      <c r="C68" s="107" t="s">
        <v>199</v>
      </c>
      <c r="D68" s="107" t="s">
        <v>27</v>
      </c>
      <c r="E68" s="107" t="s">
        <v>204</v>
      </c>
      <c r="F68" s="149" t="s">
        <v>302</v>
      </c>
      <c r="G68" s="106" t="s">
        <v>337</v>
      </c>
      <c r="H68" s="107" t="s">
        <v>398</v>
      </c>
      <c r="I68" s="107" t="s">
        <v>382</v>
      </c>
      <c r="J68" s="107" t="s">
        <v>210</v>
      </c>
      <c r="K68" s="107" t="s">
        <v>201</v>
      </c>
      <c r="L68" s="162" t="s">
        <v>205</v>
      </c>
      <c r="M68" s="143">
        <v>1</v>
      </c>
      <c r="N68" s="143">
        <v>24.4</v>
      </c>
      <c r="O68" s="213">
        <v>6.8704682033565412</v>
      </c>
      <c r="P68" s="143"/>
      <c r="Q68" s="143"/>
      <c r="R68" s="143"/>
    </row>
    <row r="69" spans="1:18" s="111" customFormat="1" ht="17" thickBot="1" x14ac:dyDescent="0.25">
      <c r="A69" s="120" t="s">
        <v>367</v>
      </c>
      <c r="B69" s="111" t="s">
        <v>399</v>
      </c>
      <c r="C69" s="111" t="s">
        <v>199</v>
      </c>
      <c r="D69" s="111" t="s">
        <v>27</v>
      </c>
      <c r="E69" s="111" t="s">
        <v>200</v>
      </c>
      <c r="F69" s="150" t="s">
        <v>302</v>
      </c>
      <c r="G69" s="110" t="s">
        <v>400</v>
      </c>
      <c r="H69" s="111" t="s">
        <v>401</v>
      </c>
      <c r="I69" s="111" t="s">
        <v>382</v>
      </c>
      <c r="J69" s="111" t="s">
        <v>210</v>
      </c>
      <c r="K69" s="110" t="s">
        <v>217</v>
      </c>
      <c r="L69" s="163" t="s">
        <v>402</v>
      </c>
      <c r="M69" s="144">
        <v>43</v>
      </c>
      <c r="N69" s="144">
        <v>26.2</v>
      </c>
      <c r="O69" s="144">
        <f>26.2-15.9</f>
        <v>10.299999999999999</v>
      </c>
      <c r="Q69" s="143"/>
      <c r="R69" s="144"/>
    </row>
    <row r="70" spans="1:18" s="107" customFormat="1" x14ac:dyDescent="0.2">
      <c r="A70" s="105">
        <v>39</v>
      </c>
      <c r="B70" s="107" t="s">
        <v>46</v>
      </c>
      <c r="C70" s="107" t="s">
        <v>199</v>
      </c>
      <c r="D70" s="107" t="s">
        <v>27</v>
      </c>
      <c r="E70" s="107" t="s">
        <v>204</v>
      </c>
      <c r="F70" s="149" t="s">
        <v>302</v>
      </c>
      <c r="G70" s="106" t="s">
        <v>225</v>
      </c>
      <c r="H70" s="107" t="s">
        <v>398</v>
      </c>
      <c r="I70" s="107" t="s">
        <v>382</v>
      </c>
      <c r="J70" s="107" t="s">
        <v>210</v>
      </c>
      <c r="K70" s="107" t="s">
        <v>201</v>
      </c>
      <c r="L70" s="162" t="s">
        <v>205</v>
      </c>
      <c r="M70" s="143">
        <v>1</v>
      </c>
      <c r="N70" s="143">
        <v>32.9</v>
      </c>
      <c r="O70" s="213">
        <v>6.8704682033565412</v>
      </c>
      <c r="P70" s="143"/>
      <c r="Q70" s="143"/>
      <c r="R70" s="143"/>
    </row>
    <row r="71" spans="1:18" x14ac:dyDescent="0.2">
      <c r="A71" s="120" t="s">
        <v>367</v>
      </c>
      <c r="B71" t="s">
        <v>403</v>
      </c>
      <c r="C71" t="s">
        <v>191</v>
      </c>
      <c r="D71" t="s">
        <v>27</v>
      </c>
      <c r="E71" t="s">
        <v>368</v>
      </c>
      <c r="F71" s="101" t="s">
        <v>302</v>
      </c>
      <c r="G71" s="40">
        <v>14</v>
      </c>
      <c r="H71" t="s">
        <v>404</v>
      </c>
      <c r="I71" t="s">
        <v>366</v>
      </c>
      <c r="J71" t="s">
        <v>210</v>
      </c>
      <c r="K71" s="40" t="s">
        <v>217</v>
      </c>
      <c r="L71" s="164" t="s">
        <v>205</v>
      </c>
      <c r="M71" s="73">
        <v>5</v>
      </c>
      <c r="N71" s="73">
        <v>79.835390946501803</v>
      </c>
      <c r="O71" s="73">
        <v>36.381952436708197</v>
      </c>
      <c r="P71" s="73"/>
      <c r="Q71" s="73"/>
      <c r="R71" s="73"/>
    </row>
    <row r="72" spans="1:18" s="111" customFormat="1" x14ac:dyDescent="0.2">
      <c r="A72" s="120" t="s">
        <v>367</v>
      </c>
      <c r="B72" s="111" t="s">
        <v>399</v>
      </c>
      <c r="C72" s="111" t="s">
        <v>199</v>
      </c>
      <c r="D72" s="111" t="s">
        <v>27</v>
      </c>
      <c r="E72" s="111" t="s">
        <v>200</v>
      </c>
      <c r="F72" s="150" t="s">
        <v>302</v>
      </c>
      <c r="G72" s="110" t="s">
        <v>405</v>
      </c>
      <c r="H72" s="111" t="s">
        <v>401</v>
      </c>
      <c r="I72" s="111" t="s">
        <v>382</v>
      </c>
      <c r="J72" s="111" t="s">
        <v>210</v>
      </c>
      <c r="K72" s="110" t="s">
        <v>217</v>
      </c>
      <c r="L72" s="163" t="s">
        <v>402</v>
      </c>
      <c r="M72" s="111">
        <v>30</v>
      </c>
      <c r="N72" s="111">
        <v>37.5</v>
      </c>
      <c r="O72" s="111">
        <f>37.5-26.4</f>
        <v>11.100000000000001</v>
      </c>
    </row>
    <row r="76" spans="1:18" ht="19" x14ac:dyDescent="0.25">
      <c r="K76" s="215" t="s">
        <v>536</v>
      </c>
      <c r="L76" s="215" t="s">
        <v>406</v>
      </c>
      <c r="M76" s="215"/>
      <c r="N76" s="215"/>
    </row>
  </sheetData>
  <mergeCells count="1">
    <mergeCell ref="T1:AA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BF1AD572A3A4C99D9DEFD6ECC27A9" ma:contentTypeVersion="4" ma:contentTypeDescription="Create a new document." ma:contentTypeScope="" ma:versionID="b70634e28c2e3963cc5e118af98fe439">
  <xsd:schema xmlns:xsd="http://www.w3.org/2001/XMLSchema" xmlns:xs="http://www.w3.org/2001/XMLSchema" xmlns:p="http://schemas.microsoft.com/office/2006/metadata/properties" xmlns:ns2="568a7a23-dad6-4e84-b89f-22f1e984e48b" targetNamespace="http://schemas.microsoft.com/office/2006/metadata/properties" ma:root="true" ma:fieldsID="b9783125ffbf067a77b185f931e459cf" ns2:_="">
    <xsd:import namespace="568a7a23-dad6-4e84-b89f-22f1e984e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a7a23-dad6-4e84-b89f-22f1e984e4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ACF2B1-AB23-43A6-8E41-2E9E1DB43B96}">
  <ds:schemaRefs>
    <ds:schemaRef ds:uri="http://purl.org/dc/terms/"/>
    <ds:schemaRef ds:uri="http://schemas.microsoft.com/office/2006/documentManagement/types"/>
    <ds:schemaRef ds:uri="568a7a23-dad6-4e84-b89f-22f1e984e48b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E85CE6C-7782-44D9-81E3-A4B63E8E70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092AD1-B148-4A4D-8458-989406F29E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8a7a23-dad6-4e84-b89f-22f1e984e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overall detail</vt:lpstr>
      <vt:lpstr>Sheet1</vt:lpstr>
      <vt:lpstr>Urinary NTX</vt:lpstr>
      <vt:lpstr>Serum NTX</vt:lpstr>
      <vt:lpstr>Serum CTX1</vt:lpstr>
      <vt:lpstr>Urinary DPD</vt:lpstr>
      <vt:lpstr>all humans</vt:lpstr>
      <vt:lpstr>IDP only</vt:lpstr>
      <vt:lpstr>matching control ref for IPD</vt:lpstr>
      <vt:lpstr>calculating SD for IPD</vt:lpstr>
      <vt:lpstr>Human markers effect sizes</vt:lpstr>
      <vt:lpstr>all mice</vt:lpstr>
      <vt:lpstr>all mice processed</vt:lpstr>
      <vt:lpstr>recheck all mice process</vt:lpstr>
      <vt:lpstr>severity</vt:lpstr>
      <vt:lpstr>age</vt:lpstr>
      <vt:lpstr>'recheck all mice process'!Print_Area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2021-10-13T15:58:51Z</dcterms:created>
  <dcterms:modified xsi:type="dcterms:W3CDTF">2022-08-17T19:04:36Z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0x01010087CBF1AD572A3A4C99D9DEFD6ECC27A9</vt:lpwstr>
  </property>
</Properties>
</file>