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onaksornthong/Desktop/MetA Oc in OI/"/>
    </mc:Choice>
  </mc:AlternateContent>
  <xr:revisionPtr revIDLastSave="0" documentId="13_ncr:1_{55699B85-8B07-8B48-914F-CCB87CEB05EE}" xr6:coauthVersionLast="36" xr6:coauthVersionMax="36" xr10:uidLastSave="{00000000-0000-0000-0000-000000000000}"/>
  <bookViews>
    <workbookView xWindow="1640" yWindow="500" windowWidth="24440" windowHeight="15740" activeTab="1" xr2:uid="{E661BCF2-FCF9-3749-86E2-74E92256C561}"/>
  </bookViews>
  <sheets>
    <sheet name="OI data only" sheetId="2" r:id="rId1"/>
    <sheet name="Sheet3" sheetId="5" r:id="rId2"/>
    <sheet name="Sheet5" sheetId="7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7" l="1"/>
  <c r="I12" i="7"/>
  <c r="I11" i="7"/>
  <c r="I9" i="7"/>
  <c r="I8" i="7"/>
  <c r="I6" i="7"/>
  <c r="L5" i="7"/>
  <c r="K5" i="7"/>
  <c r="I5" i="7"/>
  <c r="L4" i="7"/>
  <c r="K4" i="7"/>
  <c r="M4" i="7" s="1"/>
  <c r="I4" i="7"/>
  <c r="L3" i="7"/>
  <c r="K3" i="7"/>
  <c r="M3" i="7" s="1"/>
  <c r="I3" i="7"/>
  <c r="R2" i="7"/>
  <c r="L2" i="7"/>
  <c r="K2" i="7"/>
  <c r="M2" i="7" s="1"/>
  <c r="AB45" i="5"/>
  <c r="AB44" i="5"/>
  <c r="AB43" i="5"/>
  <c r="AB42" i="5"/>
  <c r="V44" i="5"/>
  <c r="V43" i="5"/>
  <c r="U44" i="5"/>
  <c r="S46" i="5"/>
  <c r="S45" i="5"/>
  <c r="S44" i="5"/>
  <c r="S43" i="5"/>
  <c r="W43" i="5"/>
  <c r="U43" i="5"/>
  <c r="AB26" i="5"/>
  <c r="U26" i="5"/>
  <c r="W26" i="5" s="1"/>
  <c r="S37" i="5"/>
  <c r="U29" i="5" s="1"/>
  <c r="S36" i="5"/>
  <c r="V29" i="5" s="1"/>
  <c r="S35" i="5"/>
  <c r="S33" i="5"/>
  <c r="S32" i="5"/>
  <c r="S30" i="5"/>
  <c r="S29" i="5"/>
  <c r="S28" i="5"/>
  <c r="S27" i="5"/>
  <c r="V28" i="5"/>
  <c r="U28" i="5"/>
  <c r="V27" i="5"/>
  <c r="U27" i="5"/>
  <c r="V26" i="5"/>
  <c r="AB11" i="5"/>
  <c r="U12" i="5"/>
  <c r="S15" i="5"/>
  <c r="V12" i="5" s="1"/>
  <c r="S14" i="5"/>
  <c r="S13" i="5"/>
  <c r="S12" i="5"/>
  <c r="V11" i="5"/>
  <c r="U11" i="5"/>
  <c r="AB2" i="5"/>
  <c r="V3" i="5"/>
  <c r="V4" i="5"/>
  <c r="V5" i="5"/>
  <c r="V6" i="5"/>
  <c r="V7" i="5"/>
  <c r="V2" i="5"/>
  <c r="U8" i="5"/>
  <c r="U3" i="5"/>
  <c r="U4" i="5"/>
  <c r="U5" i="5"/>
  <c r="W5" i="5" s="1"/>
  <c r="U6" i="5"/>
  <c r="U7" i="5"/>
  <c r="U2" i="5"/>
  <c r="M5" i="7" l="1"/>
  <c r="R1" i="7"/>
  <c r="R3" i="7" s="1"/>
  <c r="R4" i="7" s="1"/>
  <c r="W28" i="5"/>
  <c r="W44" i="5"/>
  <c r="W29" i="5"/>
  <c r="W27" i="5"/>
  <c r="AB25" i="5" s="1"/>
  <c r="AB27" i="5" s="1"/>
  <c r="AB28" i="5" s="1"/>
  <c r="W2" i="5"/>
  <c r="W4" i="5"/>
  <c r="W7" i="5"/>
  <c r="W3" i="5"/>
  <c r="W6" i="5"/>
  <c r="W12" i="5"/>
  <c r="W11" i="5"/>
  <c r="AB10" i="5" l="1"/>
  <c r="AB12" i="5" s="1"/>
  <c r="AB13" i="5" s="1"/>
  <c r="S6" i="5" l="1"/>
  <c r="V8" i="5" s="1"/>
  <c r="W8" i="5" s="1"/>
  <c r="AB1" i="5" s="1"/>
  <c r="AB3" i="5" s="1"/>
  <c r="AB4" i="5" s="1"/>
  <c r="S5" i="5"/>
  <c r="S4" i="5"/>
  <c r="S3" i="5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H25" i="2"/>
  <c r="G25" i="2"/>
  <c r="F25" i="2"/>
  <c r="H24" i="2"/>
  <c r="G24" i="2"/>
  <c r="F24" i="2"/>
</calcChain>
</file>

<file path=xl/sharedStrings.xml><?xml version="1.0" encoding="utf-8"?>
<sst xmlns="http://schemas.openxmlformats.org/spreadsheetml/2006/main" count="1032" uniqueCount="107">
  <si>
    <t>D’Eufemia., 2014</t>
  </si>
  <si>
    <t>MF</t>
  </si>
  <si>
    <t>sCTX1</t>
  </si>
  <si>
    <t>D’Eufemia et al., 2017</t>
  </si>
  <si>
    <t>Kitaoka et al., 2011</t>
  </si>
  <si>
    <t>M</t>
  </si>
  <si>
    <t>sNTX</t>
  </si>
  <si>
    <t>F</t>
  </si>
  <si>
    <t>Hoyer-Kuhn et al., 2016</t>
  </si>
  <si>
    <t>uDPD</t>
  </si>
  <si>
    <t>Hoyer-Kuhn et al., 2019</t>
  </si>
  <si>
    <t>Zacharin &amp; Kanumakala, 2004</t>
  </si>
  <si>
    <t>Uehara et al., 2017</t>
  </si>
  <si>
    <t>uNTX</t>
  </si>
  <si>
    <t>Asharani  et al., 2012</t>
  </si>
  <si>
    <t>XIII</t>
  </si>
  <si>
    <t xml:space="preserve"> Zacharin &amp;Bateman 2002</t>
  </si>
  <si>
    <t>Xu et al., 2019</t>
  </si>
  <si>
    <t>Zhang et al, 2022</t>
  </si>
  <si>
    <t>sCTX</t>
  </si>
  <si>
    <t>Hryhorovskyi et al., 2015</t>
  </si>
  <si>
    <t>NR</t>
  </si>
  <si>
    <t>III</t>
  </si>
  <si>
    <t>Rauch et al., 2002</t>
  </si>
  <si>
    <t>Iwamoto et al., 2002</t>
  </si>
  <si>
    <t xml:space="preserve">nmol/mmol Cr </t>
  </si>
  <si>
    <t>Pressac et al., 2002</t>
  </si>
  <si>
    <t>uCTX</t>
  </si>
  <si>
    <t>Code</t>
  </si>
  <si>
    <t>Author, year</t>
  </si>
  <si>
    <t>Sex</t>
  </si>
  <si>
    <t>marker</t>
  </si>
  <si>
    <t>n</t>
  </si>
  <si>
    <t>Male</t>
  </si>
  <si>
    <t>Female</t>
  </si>
  <si>
    <t xml:space="preserve">sCTX </t>
  </si>
  <si>
    <t>x</t>
  </si>
  <si>
    <t xml:space="preserve">nmolBCE/l </t>
  </si>
  <si>
    <t xml:space="preserve">nmol BCE/mmol Cr </t>
  </si>
  <si>
    <t>ug/g Cr</t>
  </si>
  <si>
    <t>ng/ml</t>
  </si>
  <si>
    <t xml:space="preserve">nM/mM </t>
  </si>
  <si>
    <t xml:space="preserve">nmol/mmol cr </t>
  </si>
  <si>
    <t>Common unit</t>
  </si>
  <si>
    <t>nmol/mmol Cr</t>
  </si>
  <si>
    <t xml:space="preserve">(nmol/mmol) </t>
  </si>
  <si>
    <t>Type I</t>
  </si>
  <si>
    <t>Type III</t>
  </si>
  <si>
    <t>Type IV</t>
  </si>
  <si>
    <t>Type V</t>
  </si>
  <si>
    <t>Type XIII</t>
  </si>
  <si>
    <t>min age</t>
  </si>
  <si>
    <t>max age</t>
  </si>
  <si>
    <t>average age</t>
  </si>
  <si>
    <t>NA</t>
  </si>
  <si>
    <t>Note</t>
  </si>
  <si>
    <t>(-gender),(+type), (age as 1 group)</t>
  </si>
  <si>
    <t>(+gender),(+type), (age as subgroup)</t>
  </si>
  <si>
    <t>(+gender),(+type), (age as 1 group)</t>
  </si>
  <si>
    <t>(+gender),(+type), (age as idv)</t>
  </si>
  <si>
    <t>(-gender),(-type), (age as idv)</t>
  </si>
  <si>
    <t>estimate gender, type from big group</t>
  </si>
  <si>
    <t>(+gender),(-type I/IV 8n), (age as1 group)</t>
  </si>
  <si>
    <t>(+gender),(-type I/IV 7n), (age as1 group)</t>
  </si>
  <si>
    <t>(-gender),(-type mild 18n), (age as1 group)</t>
  </si>
  <si>
    <t>T-score</t>
  </si>
  <si>
    <t>ori mean</t>
  </si>
  <si>
    <t>ori SD</t>
  </si>
  <si>
    <t>Ori unit</t>
  </si>
  <si>
    <t>com mean</t>
  </si>
  <si>
    <t>com SD</t>
  </si>
  <si>
    <t>mean AG</t>
  </si>
  <si>
    <t>SD AG</t>
  </si>
  <si>
    <t>Mean IPD</t>
  </si>
  <si>
    <t>SD IPD</t>
  </si>
  <si>
    <t>N-1</t>
  </si>
  <si>
    <t>SD^2</t>
  </si>
  <si>
    <t>(N-1)*SD^2</t>
  </si>
  <si>
    <t>sum (N-1)*SD^2</t>
  </si>
  <si>
    <t>n1+n2+n3 -3</t>
  </si>
  <si>
    <t>sum (N-1)*SD^2/n1+n2+n3 -3</t>
  </si>
  <si>
    <t>sqrt(sum (N-1)*SD^2/n1+n2+n3 -3)</t>
  </si>
  <si>
    <t>IPD</t>
  </si>
  <si>
    <t>n IPD</t>
  </si>
  <si>
    <t>Mean IPD1</t>
  </si>
  <si>
    <t>SD IPD1</t>
  </si>
  <si>
    <t>n IPD1</t>
  </si>
  <si>
    <t>Mean IPD2</t>
  </si>
  <si>
    <t>SD IPD2</t>
  </si>
  <si>
    <t>n IPD2</t>
  </si>
  <si>
    <t>mean IPD 123</t>
  </si>
  <si>
    <t>SD IPD 123</t>
  </si>
  <si>
    <t>n IPD 123</t>
  </si>
  <si>
    <t>AG1</t>
  </si>
  <si>
    <t>AG2</t>
  </si>
  <si>
    <t>AG3</t>
  </si>
  <si>
    <t>AG4</t>
  </si>
  <si>
    <t>AG5</t>
  </si>
  <si>
    <t>AG6</t>
  </si>
  <si>
    <t>AG</t>
  </si>
  <si>
    <t xml:space="preserve">nmol/mmolCr </t>
  </si>
  <si>
    <t xml:space="preserve"> I</t>
  </si>
  <si>
    <t xml:space="preserve"> IV</t>
  </si>
  <si>
    <t>V</t>
  </si>
  <si>
    <t>n1+n2+n3+n4 -4</t>
  </si>
  <si>
    <t>sum (N-1)*SD^2/(n1+n2+n3+n4 -4)</t>
  </si>
  <si>
    <t>sqrt(sum (N-1)*SD^2/n1+n2+n3+n4 -4)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</si>
</sst>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"/>
      <family val="1"/>
    </font>
    <font>
      <sz val="12"/>
      <color theme="1"/>
      <name val="Calibri"/>
      <family val="2"/>
    </font>
    <font>
      <sz val="12"/>
      <color theme="1"/>
      <name val="NjqsktAdvTTb5929f4c"/>
    </font>
    <font>
      <sz val="12"/>
      <color theme="1"/>
      <name val="AdvOT1ef757c0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/>
    <xf numFmtId="0" fontId="0" fillId="11" borderId="1" xfId="0" applyFill="1" applyBorder="1"/>
    <xf numFmtId="0" fontId="0" fillId="2" borderId="1" xfId="0" applyFill="1" applyBorder="1"/>
    <xf numFmtId="0" fontId="3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12" borderId="1" xfId="0" applyFill="1" applyBorder="1"/>
    <xf numFmtId="0" fontId="2" fillId="11" borderId="1" xfId="0" applyFont="1" applyFill="1" applyBorder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2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5" fillId="0" borderId="0" xfId="0" applyFont="1" applyFill="1"/>
    <xf numFmtId="0" fontId="0" fillId="0" borderId="1" xfId="0" applyFont="1" applyBorder="1"/>
    <xf numFmtId="0" fontId="0" fillId="8" borderId="1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0" xfId="0" applyFont="1" applyFill="1"/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Fill="1" applyBorder="1" applyAlignment="1"/>
    <xf numFmtId="0" fontId="4" fillId="0" borderId="1" xfId="0" applyFont="1" applyBorder="1"/>
    <xf numFmtId="0" fontId="4" fillId="2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/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4" fillId="0" borderId="1" xfId="0" applyFont="1" applyFill="1" applyBorder="1"/>
    <xf numFmtId="0" fontId="0" fillId="0" borderId="0" xfId="0" applyBorder="1"/>
    <xf numFmtId="0" fontId="0" fillId="14" borderId="0" xfId="0" applyFill="1"/>
    <xf numFmtId="0" fontId="0" fillId="0" borderId="5" xfId="0" applyBorder="1"/>
    <xf numFmtId="0" fontId="1" fillId="0" borderId="2" xfId="0" applyFont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2C2E-734A-9E4E-846B-0D9805DA40C4}">
  <dimension ref="A1:W56"/>
  <sheetViews>
    <sheetView topLeftCell="I4" workbookViewId="0">
      <selection activeCell="R24" sqref="R24:R30"/>
    </sheetView>
  </sheetViews>
  <sheetFormatPr baseColWidth="10" defaultRowHeight="16"/>
  <cols>
    <col min="1" max="1" width="6.1640625" customWidth="1"/>
    <col min="2" max="2" width="24.33203125" customWidth="1"/>
    <col min="3" max="4" width="6.5" customWidth="1"/>
    <col min="5" max="5" width="8.5" style="12" customWidth="1"/>
    <col min="6" max="6" width="6.6640625" style="12" customWidth="1"/>
    <col min="7" max="7" width="7.33203125" style="12" customWidth="1"/>
    <col min="8" max="9" width="7.1640625" style="12" customWidth="1"/>
    <col min="10" max="11" width="8.5" style="12" customWidth="1"/>
    <col min="12" max="12" width="33.6640625" style="12" customWidth="1"/>
    <col min="13" max="14" width="8.5" customWidth="1"/>
    <col min="15" max="15" width="8.33203125" customWidth="1"/>
    <col min="16" max="16" width="11.5" customWidth="1"/>
    <col min="17" max="17" width="5" customWidth="1"/>
    <col min="18" max="18" width="11.1640625" customWidth="1"/>
    <col min="19" max="19" width="15.33203125" customWidth="1"/>
    <col min="20" max="20" width="16.6640625" customWidth="1"/>
    <col min="21" max="21" width="9.1640625" customWidth="1"/>
    <col min="22" max="22" width="5.83203125" customWidth="1"/>
    <col min="23" max="23" width="11.33203125" customWidth="1"/>
  </cols>
  <sheetData>
    <row r="1" spans="1:23">
      <c r="A1" s="3" t="s">
        <v>28</v>
      </c>
      <c r="B1" s="3" t="s">
        <v>29</v>
      </c>
      <c r="C1" s="3" t="s">
        <v>30</v>
      </c>
      <c r="D1" s="13" t="s">
        <v>33</v>
      </c>
      <c r="E1" s="13" t="s">
        <v>34</v>
      </c>
      <c r="F1" s="8" t="s">
        <v>46</v>
      </c>
      <c r="G1" s="8" t="s">
        <v>47</v>
      </c>
      <c r="H1" s="8" t="s">
        <v>48</v>
      </c>
      <c r="I1" s="14" t="s">
        <v>49</v>
      </c>
      <c r="J1" s="14" t="s">
        <v>50</v>
      </c>
      <c r="K1" s="14" t="s">
        <v>54</v>
      </c>
      <c r="L1" s="4" t="s">
        <v>55</v>
      </c>
      <c r="M1" s="3" t="s">
        <v>31</v>
      </c>
      <c r="N1" s="3" t="s">
        <v>51</v>
      </c>
      <c r="O1" s="3" t="s">
        <v>52</v>
      </c>
      <c r="P1" s="3" t="s">
        <v>53</v>
      </c>
      <c r="Q1" s="8" t="s">
        <v>32</v>
      </c>
      <c r="R1" s="9" t="s">
        <v>69</v>
      </c>
      <c r="S1" s="9" t="s">
        <v>70</v>
      </c>
      <c r="T1" s="9" t="s">
        <v>43</v>
      </c>
      <c r="U1" s="8" t="s">
        <v>66</v>
      </c>
      <c r="V1" s="8" t="s">
        <v>67</v>
      </c>
      <c r="W1" s="8" t="s">
        <v>68</v>
      </c>
    </row>
    <row r="2" spans="1:23">
      <c r="A2" s="36">
        <v>306</v>
      </c>
      <c r="B2" s="5" t="s">
        <v>18</v>
      </c>
      <c r="C2" s="5" t="s">
        <v>1</v>
      </c>
      <c r="D2" s="5">
        <v>83</v>
      </c>
      <c r="E2" s="37">
        <v>44</v>
      </c>
      <c r="F2" s="38">
        <v>80</v>
      </c>
      <c r="G2" s="38">
        <v>10</v>
      </c>
      <c r="H2" s="38">
        <v>24</v>
      </c>
      <c r="I2" s="38">
        <v>13</v>
      </c>
      <c r="J2" s="37">
        <v>0</v>
      </c>
      <c r="K2" s="37">
        <v>0</v>
      </c>
      <c r="L2" s="37" t="s">
        <v>57</v>
      </c>
      <c r="M2" s="39" t="s">
        <v>19</v>
      </c>
      <c r="N2" s="38">
        <v>10.7</v>
      </c>
      <c r="O2" s="38">
        <v>18.8</v>
      </c>
      <c r="P2" s="37">
        <v>14.3</v>
      </c>
      <c r="Q2" s="37">
        <v>127</v>
      </c>
      <c r="R2" s="5">
        <v>0.64903845999999998</v>
      </c>
      <c r="S2" s="5">
        <v>0.42067307999999998</v>
      </c>
      <c r="T2" s="15" t="s">
        <v>40</v>
      </c>
      <c r="U2" s="5">
        <v>0.64903845999999998</v>
      </c>
      <c r="V2" s="5">
        <v>0.42067307999999998</v>
      </c>
      <c r="W2" s="15" t="s">
        <v>40</v>
      </c>
    </row>
    <row r="3" spans="1:23">
      <c r="A3" s="36">
        <v>306</v>
      </c>
      <c r="B3" s="5" t="s">
        <v>18</v>
      </c>
      <c r="C3" s="5" t="s">
        <v>1</v>
      </c>
      <c r="D3" s="5">
        <v>7</v>
      </c>
      <c r="E3" s="37">
        <v>15</v>
      </c>
      <c r="F3" s="38">
        <v>17</v>
      </c>
      <c r="G3" s="38">
        <v>2</v>
      </c>
      <c r="H3" s="38">
        <v>2</v>
      </c>
      <c r="I3" s="38">
        <v>1</v>
      </c>
      <c r="J3" s="37">
        <v>0</v>
      </c>
      <c r="K3" s="37">
        <v>0</v>
      </c>
      <c r="L3" s="37" t="s">
        <v>57</v>
      </c>
      <c r="M3" s="39" t="s">
        <v>19</v>
      </c>
      <c r="N3" s="38">
        <v>30.6</v>
      </c>
      <c r="O3" s="38">
        <v>49.8</v>
      </c>
      <c r="P3" s="37">
        <v>38.299999999999997</v>
      </c>
      <c r="Q3" s="37">
        <v>22</v>
      </c>
      <c r="R3" s="5">
        <v>0.12980769</v>
      </c>
      <c r="S3" s="5">
        <v>7.2115380000000007E-2</v>
      </c>
      <c r="T3" s="15" t="s">
        <v>40</v>
      </c>
      <c r="U3" s="5">
        <v>0.12980769</v>
      </c>
      <c r="V3" s="5">
        <v>7.2115380000000007E-2</v>
      </c>
      <c r="W3" s="15" t="s">
        <v>40</v>
      </c>
    </row>
    <row r="4" spans="1:23">
      <c r="A4" s="16">
        <v>128</v>
      </c>
      <c r="B4" s="17" t="s">
        <v>20</v>
      </c>
      <c r="C4" s="18" t="s">
        <v>21</v>
      </c>
      <c r="D4" s="40" t="s">
        <v>36</v>
      </c>
      <c r="E4" s="41" t="s">
        <v>36</v>
      </c>
      <c r="F4" s="41">
        <v>1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37" t="s">
        <v>56</v>
      </c>
      <c r="M4" s="19" t="s">
        <v>35</v>
      </c>
      <c r="N4" s="20">
        <v>5</v>
      </c>
      <c r="O4" s="20">
        <v>17</v>
      </c>
      <c r="P4" s="20">
        <v>11</v>
      </c>
      <c r="Q4" s="21">
        <v>1</v>
      </c>
      <c r="R4" s="15">
        <v>0.68799999999999994</v>
      </c>
      <c r="S4" s="21"/>
      <c r="T4" s="15" t="s">
        <v>40</v>
      </c>
      <c r="U4" s="15">
        <v>0.68799999999999994</v>
      </c>
      <c r="V4" s="21">
        <v>0</v>
      </c>
      <c r="W4" s="15" t="s">
        <v>40</v>
      </c>
    </row>
    <row r="5" spans="1:23">
      <c r="A5" s="16">
        <v>128</v>
      </c>
      <c r="B5" s="17" t="s">
        <v>20</v>
      </c>
      <c r="C5" s="42" t="s">
        <v>21</v>
      </c>
      <c r="D5" s="40" t="s">
        <v>36</v>
      </c>
      <c r="E5" s="41" t="s">
        <v>36</v>
      </c>
      <c r="F5" s="41">
        <v>0</v>
      </c>
      <c r="G5" s="41">
        <v>3</v>
      </c>
      <c r="H5" s="41">
        <v>0</v>
      </c>
      <c r="I5" s="41">
        <v>0</v>
      </c>
      <c r="J5" s="41">
        <v>0</v>
      </c>
      <c r="K5" s="41">
        <v>0</v>
      </c>
      <c r="L5" s="37" t="s">
        <v>56</v>
      </c>
      <c r="M5" s="19" t="s">
        <v>35</v>
      </c>
      <c r="N5" s="20">
        <v>5</v>
      </c>
      <c r="O5" s="20">
        <v>17</v>
      </c>
      <c r="P5" s="20">
        <v>11</v>
      </c>
      <c r="Q5" s="21">
        <v>3</v>
      </c>
      <c r="R5" s="15">
        <v>0.872</v>
      </c>
      <c r="S5" s="21">
        <v>0.1593486742963367</v>
      </c>
      <c r="T5" s="15" t="s">
        <v>40</v>
      </c>
      <c r="U5" s="15">
        <v>0.872</v>
      </c>
      <c r="V5" s="21">
        <v>0.1593486742963367</v>
      </c>
      <c r="W5" s="15" t="s">
        <v>40</v>
      </c>
    </row>
    <row r="6" spans="1:23">
      <c r="A6" s="36">
        <v>203</v>
      </c>
      <c r="B6" s="37" t="s">
        <v>17</v>
      </c>
      <c r="C6" s="37" t="s">
        <v>5</v>
      </c>
      <c r="D6" s="37">
        <v>1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1</v>
      </c>
      <c r="K6" s="37">
        <v>0</v>
      </c>
      <c r="L6" s="37" t="s">
        <v>58</v>
      </c>
      <c r="M6" s="43" t="s">
        <v>35</v>
      </c>
      <c r="N6" s="37">
        <v>0</v>
      </c>
      <c r="O6" s="37">
        <v>0</v>
      </c>
      <c r="P6" s="37">
        <v>15</v>
      </c>
      <c r="Q6" s="21">
        <v>1</v>
      </c>
      <c r="R6" s="37">
        <v>0.96899999999999997</v>
      </c>
      <c r="S6" s="21">
        <v>0</v>
      </c>
      <c r="T6" s="15" t="s">
        <v>40</v>
      </c>
      <c r="U6" s="37">
        <v>0.96899999999999997</v>
      </c>
      <c r="V6" s="21">
        <v>0</v>
      </c>
      <c r="W6" s="15" t="s">
        <v>40</v>
      </c>
    </row>
    <row r="7" spans="1:23">
      <c r="A7" s="16">
        <v>117</v>
      </c>
      <c r="B7" s="15" t="s">
        <v>0</v>
      </c>
      <c r="C7" s="15" t="s">
        <v>1</v>
      </c>
      <c r="D7" s="15">
        <v>11</v>
      </c>
      <c r="E7" s="21">
        <v>7</v>
      </c>
      <c r="F7" s="21">
        <v>18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37" t="s">
        <v>58</v>
      </c>
      <c r="M7" s="22" t="s">
        <v>2</v>
      </c>
      <c r="N7" s="21">
        <v>2.6</v>
      </c>
      <c r="O7" s="21">
        <v>6.2</v>
      </c>
      <c r="P7" s="21">
        <v>4.4000000000000004</v>
      </c>
      <c r="Q7" s="21">
        <v>18</v>
      </c>
      <c r="R7" s="15">
        <v>6.5</v>
      </c>
      <c r="S7" s="21">
        <v>4.5</v>
      </c>
      <c r="T7" s="15" t="s">
        <v>40</v>
      </c>
      <c r="U7" s="15">
        <v>6.5</v>
      </c>
      <c r="V7" s="21">
        <v>4.5</v>
      </c>
      <c r="W7" s="15" t="s">
        <v>40</v>
      </c>
    </row>
    <row r="8" spans="1:23">
      <c r="A8" s="16">
        <v>118</v>
      </c>
      <c r="B8" s="15" t="s">
        <v>3</v>
      </c>
      <c r="C8" s="15" t="s">
        <v>1</v>
      </c>
      <c r="D8" s="15">
        <v>5</v>
      </c>
      <c r="E8" s="21">
        <v>7</v>
      </c>
      <c r="F8" s="21">
        <v>12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37" t="s">
        <v>57</v>
      </c>
      <c r="M8" s="22" t="s">
        <v>2</v>
      </c>
      <c r="N8" s="21">
        <v>3.8</v>
      </c>
      <c r="O8" s="21">
        <v>6.8</v>
      </c>
      <c r="P8" s="21">
        <v>5.3</v>
      </c>
      <c r="Q8" s="21">
        <v>12</v>
      </c>
      <c r="R8" s="15">
        <v>5.22</v>
      </c>
      <c r="S8" s="21">
        <v>3.4</v>
      </c>
      <c r="T8" s="15" t="s">
        <v>40</v>
      </c>
      <c r="U8" s="15">
        <v>5.22</v>
      </c>
      <c r="V8" s="21">
        <v>3.4</v>
      </c>
      <c r="W8" s="15" t="s">
        <v>40</v>
      </c>
    </row>
    <row r="9" spans="1:23">
      <c r="A9" s="16">
        <v>118</v>
      </c>
      <c r="B9" s="15" t="s">
        <v>3</v>
      </c>
      <c r="C9" s="15" t="s">
        <v>1</v>
      </c>
      <c r="D9" s="15">
        <v>4</v>
      </c>
      <c r="E9" s="21">
        <v>2</v>
      </c>
      <c r="F9" s="21">
        <v>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37" t="s">
        <v>57</v>
      </c>
      <c r="M9" s="22" t="s">
        <v>2</v>
      </c>
      <c r="N9" s="21">
        <v>3.1</v>
      </c>
      <c r="O9" s="21">
        <v>5.3</v>
      </c>
      <c r="P9" s="21">
        <v>4.2</v>
      </c>
      <c r="Q9" s="21">
        <v>6</v>
      </c>
      <c r="R9" s="15">
        <v>9.02</v>
      </c>
      <c r="S9" s="21">
        <v>9.02</v>
      </c>
      <c r="T9" s="23" t="s">
        <v>40</v>
      </c>
      <c r="U9" s="15">
        <v>9.02</v>
      </c>
      <c r="V9" s="21">
        <v>9.02</v>
      </c>
      <c r="W9" s="23" t="s">
        <v>40</v>
      </c>
    </row>
    <row r="10" spans="1:23">
      <c r="A10" s="16">
        <v>30</v>
      </c>
      <c r="B10" s="15" t="s">
        <v>4</v>
      </c>
      <c r="C10" s="15" t="s">
        <v>5</v>
      </c>
      <c r="D10" s="15">
        <v>1</v>
      </c>
      <c r="E10" s="21">
        <v>0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37" t="s">
        <v>59</v>
      </c>
      <c r="M10" s="24" t="s">
        <v>6</v>
      </c>
      <c r="N10" s="21">
        <v>0</v>
      </c>
      <c r="O10" s="21">
        <v>0</v>
      </c>
      <c r="P10" s="21">
        <v>7</v>
      </c>
      <c r="Q10" s="21">
        <v>1</v>
      </c>
      <c r="R10" s="21">
        <v>50.5</v>
      </c>
      <c r="S10" s="21">
        <v>0</v>
      </c>
      <c r="T10" s="26" t="s">
        <v>37</v>
      </c>
      <c r="U10" s="21">
        <v>50.5</v>
      </c>
      <c r="V10" s="21">
        <v>0</v>
      </c>
      <c r="W10" s="25" t="s">
        <v>37</v>
      </c>
    </row>
    <row r="11" spans="1:23">
      <c r="A11" s="16">
        <v>30</v>
      </c>
      <c r="B11" s="15" t="s">
        <v>4</v>
      </c>
      <c r="C11" s="15" t="s">
        <v>5</v>
      </c>
      <c r="D11" s="15">
        <v>1</v>
      </c>
      <c r="E11" s="21">
        <v>0</v>
      </c>
      <c r="F11" s="21">
        <v>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37" t="s">
        <v>59</v>
      </c>
      <c r="M11" s="24" t="s">
        <v>6</v>
      </c>
      <c r="N11" s="21">
        <v>0</v>
      </c>
      <c r="O11" s="21">
        <v>0</v>
      </c>
      <c r="P11" s="21">
        <v>4</v>
      </c>
      <c r="Q11" s="21">
        <v>1</v>
      </c>
      <c r="R11" s="21">
        <v>59</v>
      </c>
      <c r="S11" s="21">
        <v>0</v>
      </c>
      <c r="T11" s="26" t="s">
        <v>37</v>
      </c>
      <c r="U11" s="21">
        <v>59</v>
      </c>
      <c r="V11" s="21">
        <v>0</v>
      </c>
      <c r="W11" s="25" t="s">
        <v>37</v>
      </c>
    </row>
    <row r="12" spans="1:23">
      <c r="A12" s="16">
        <v>30</v>
      </c>
      <c r="B12" s="15" t="s">
        <v>4</v>
      </c>
      <c r="C12" s="15" t="s">
        <v>7</v>
      </c>
      <c r="D12" s="15">
        <v>0</v>
      </c>
      <c r="E12" s="21">
        <v>1</v>
      </c>
      <c r="F12" s="21">
        <v>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37" t="s">
        <v>59</v>
      </c>
      <c r="M12" s="24" t="s">
        <v>6</v>
      </c>
      <c r="N12" s="21">
        <v>0</v>
      </c>
      <c r="O12" s="21">
        <v>0</v>
      </c>
      <c r="P12" s="21">
        <v>10</v>
      </c>
      <c r="Q12" s="21">
        <v>1</v>
      </c>
      <c r="R12" s="21">
        <v>76.5</v>
      </c>
      <c r="S12" s="21">
        <v>0</v>
      </c>
      <c r="T12" s="26" t="s">
        <v>37</v>
      </c>
      <c r="U12" s="21">
        <v>76.5</v>
      </c>
      <c r="V12" s="21">
        <v>0</v>
      </c>
      <c r="W12" s="25" t="s">
        <v>37</v>
      </c>
    </row>
    <row r="13" spans="1:23">
      <c r="A13" s="16">
        <v>30</v>
      </c>
      <c r="B13" s="15" t="s">
        <v>4</v>
      </c>
      <c r="C13" s="15" t="s">
        <v>5</v>
      </c>
      <c r="D13" s="15">
        <v>1</v>
      </c>
      <c r="E13" s="21">
        <v>0</v>
      </c>
      <c r="F13" s="21">
        <v>1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37" t="s">
        <v>59</v>
      </c>
      <c r="M13" s="44" t="s">
        <v>6</v>
      </c>
      <c r="N13" s="21">
        <v>0</v>
      </c>
      <c r="O13" s="21">
        <v>0</v>
      </c>
      <c r="P13" s="21">
        <v>12</v>
      </c>
      <c r="Q13" s="21">
        <v>1</v>
      </c>
      <c r="R13" s="21">
        <v>79</v>
      </c>
      <c r="S13" s="21">
        <v>0</v>
      </c>
      <c r="T13" s="26" t="s">
        <v>37</v>
      </c>
      <c r="U13" s="21">
        <v>79</v>
      </c>
      <c r="V13" s="21">
        <v>0</v>
      </c>
      <c r="W13" s="25" t="s">
        <v>37</v>
      </c>
    </row>
    <row r="14" spans="1:23">
      <c r="A14" s="16">
        <v>30</v>
      </c>
      <c r="B14" s="15" t="s">
        <v>4</v>
      </c>
      <c r="C14" s="15" t="s">
        <v>7</v>
      </c>
      <c r="D14" s="15">
        <v>0</v>
      </c>
      <c r="E14" s="21">
        <v>1</v>
      </c>
      <c r="F14" s="21">
        <v>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37" t="s">
        <v>59</v>
      </c>
      <c r="M14" s="44" t="s">
        <v>6</v>
      </c>
      <c r="N14" s="21">
        <v>0</v>
      </c>
      <c r="O14" s="21">
        <v>0</v>
      </c>
      <c r="P14" s="21">
        <v>4</v>
      </c>
      <c r="Q14" s="21">
        <v>1</v>
      </c>
      <c r="R14" s="21">
        <v>47.2</v>
      </c>
      <c r="S14" s="21">
        <v>0</v>
      </c>
      <c r="T14" s="26" t="s">
        <v>37</v>
      </c>
      <c r="U14" s="21">
        <v>47.2</v>
      </c>
      <c r="V14" s="21">
        <v>0</v>
      </c>
      <c r="W14" s="25" t="s">
        <v>37</v>
      </c>
    </row>
    <row r="15" spans="1:23">
      <c r="A15" s="16">
        <v>30</v>
      </c>
      <c r="B15" s="15" t="s">
        <v>4</v>
      </c>
      <c r="C15" s="15" t="s">
        <v>5</v>
      </c>
      <c r="D15" s="15">
        <v>1</v>
      </c>
      <c r="E15" s="21"/>
      <c r="F15" s="21">
        <v>1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37" t="s">
        <v>59</v>
      </c>
      <c r="M15" s="44" t="s">
        <v>6</v>
      </c>
      <c r="N15" s="21">
        <v>0</v>
      </c>
      <c r="O15" s="21">
        <v>0</v>
      </c>
      <c r="P15" s="21">
        <v>4</v>
      </c>
      <c r="Q15" s="21">
        <v>1</v>
      </c>
      <c r="R15" s="21">
        <v>38</v>
      </c>
      <c r="S15" s="21">
        <v>0</v>
      </c>
      <c r="T15" s="26" t="s">
        <v>37</v>
      </c>
      <c r="U15" s="21">
        <v>38</v>
      </c>
      <c r="V15" s="21">
        <v>0</v>
      </c>
      <c r="W15" s="25" t="s">
        <v>37</v>
      </c>
    </row>
    <row r="16" spans="1:23">
      <c r="A16" s="16">
        <v>30</v>
      </c>
      <c r="B16" s="15" t="s">
        <v>4</v>
      </c>
      <c r="C16" s="15" t="s">
        <v>7</v>
      </c>
      <c r="D16" s="15">
        <v>0</v>
      </c>
      <c r="E16" s="21">
        <v>1</v>
      </c>
      <c r="F16" s="21">
        <v>1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37" t="s">
        <v>59</v>
      </c>
      <c r="M16" s="44" t="s">
        <v>6</v>
      </c>
      <c r="N16" s="21">
        <v>0</v>
      </c>
      <c r="O16" s="21">
        <v>0</v>
      </c>
      <c r="P16" s="21">
        <v>4</v>
      </c>
      <c r="Q16" s="21">
        <v>1</v>
      </c>
      <c r="R16" s="21">
        <v>58.5</v>
      </c>
      <c r="S16" s="21">
        <v>0</v>
      </c>
      <c r="T16" s="26" t="s">
        <v>37</v>
      </c>
      <c r="U16" s="21">
        <v>58.5</v>
      </c>
      <c r="V16" s="21">
        <v>0</v>
      </c>
      <c r="W16" s="25" t="s">
        <v>37</v>
      </c>
    </row>
    <row r="17" spans="1:23">
      <c r="A17" s="16">
        <v>30</v>
      </c>
      <c r="B17" s="15" t="s">
        <v>4</v>
      </c>
      <c r="C17" s="15" t="s">
        <v>5</v>
      </c>
      <c r="D17" s="15">
        <v>1</v>
      </c>
      <c r="E17" s="21">
        <v>0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37" t="s">
        <v>59</v>
      </c>
      <c r="M17" s="24" t="s">
        <v>6</v>
      </c>
      <c r="N17" s="21">
        <v>0</v>
      </c>
      <c r="O17" s="21">
        <v>0</v>
      </c>
      <c r="P17" s="21">
        <v>14</v>
      </c>
      <c r="Q17" s="21">
        <v>1</v>
      </c>
      <c r="R17" s="21">
        <v>80</v>
      </c>
      <c r="S17" s="21">
        <v>0</v>
      </c>
      <c r="T17" s="26" t="s">
        <v>37</v>
      </c>
      <c r="U17" s="21">
        <v>80</v>
      </c>
      <c r="V17" s="21">
        <v>0</v>
      </c>
      <c r="W17" s="25" t="s">
        <v>37</v>
      </c>
    </row>
    <row r="18" spans="1:23">
      <c r="A18" s="16">
        <v>30</v>
      </c>
      <c r="B18" s="15" t="s">
        <v>4</v>
      </c>
      <c r="C18" s="15" t="s">
        <v>7</v>
      </c>
      <c r="D18" s="15">
        <v>0</v>
      </c>
      <c r="E18" s="21">
        <v>1</v>
      </c>
      <c r="F18" s="21">
        <v>1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37" t="s">
        <v>59</v>
      </c>
      <c r="M18" s="24" t="s">
        <v>6</v>
      </c>
      <c r="N18" s="21">
        <v>0</v>
      </c>
      <c r="O18" s="21">
        <v>0</v>
      </c>
      <c r="P18" s="21">
        <v>13</v>
      </c>
      <c r="Q18" s="21">
        <v>1</v>
      </c>
      <c r="R18" s="21">
        <v>36.6</v>
      </c>
      <c r="S18" s="21">
        <v>0</v>
      </c>
      <c r="T18" s="26" t="s">
        <v>37</v>
      </c>
      <c r="U18" s="21">
        <v>36.6</v>
      </c>
      <c r="V18" s="21">
        <v>0</v>
      </c>
      <c r="W18" s="25" t="s">
        <v>37</v>
      </c>
    </row>
    <row r="19" spans="1:23">
      <c r="A19" s="16">
        <v>30</v>
      </c>
      <c r="B19" s="15" t="s">
        <v>4</v>
      </c>
      <c r="C19" s="15" t="s">
        <v>5</v>
      </c>
      <c r="D19" s="15">
        <v>1</v>
      </c>
      <c r="E19" s="21">
        <v>0</v>
      </c>
      <c r="F19" s="21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37" t="s">
        <v>59</v>
      </c>
      <c r="M19" s="24" t="s">
        <v>6</v>
      </c>
      <c r="N19" s="21">
        <v>0</v>
      </c>
      <c r="O19" s="21">
        <v>0</v>
      </c>
      <c r="P19" s="21">
        <v>1</v>
      </c>
      <c r="Q19" s="21">
        <v>1</v>
      </c>
      <c r="R19" s="21">
        <v>66.599999999999994</v>
      </c>
      <c r="S19" s="21">
        <v>0</v>
      </c>
      <c r="T19" s="15" t="s">
        <v>37</v>
      </c>
      <c r="U19" s="21">
        <v>66.599999999999994</v>
      </c>
      <c r="V19" s="21">
        <v>0</v>
      </c>
      <c r="W19" s="21" t="s">
        <v>37</v>
      </c>
    </row>
    <row r="20" spans="1:23">
      <c r="A20" s="16">
        <v>30</v>
      </c>
      <c r="B20" s="15" t="s">
        <v>4</v>
      </c>
      <c r="C20" s="15" t="s">
        <v>7</v>
      </c>
      <c r="D20" s="15">
        <v>0</v>
      </c>
      <c r="E20" s="21">
        <v>1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37" t="s">
        <v>59</v>
      </c>
      <c r="M20" s="24" t="s">
        <v>6</v>
      </c>
      <c r="N20" s="21">
        <v>0</v>
      </c>
      <c r="O20" s="21">
        <v>0</v>
      </c>
      <c r="P20" s="21">
        <v>1</v>
      </c>
      <c r="Q20" s="21">
        <v>1</v>
      </c>
      <c r="R20" s="21">
        <v>47.8</v>
      </c>
      <c r="S20" s="21">
        <v>0</v>
      </c>
      <c r="T20" s="26" t="s">
        <v>37</v>
      </c>
      <c r="U20" s="21">
        <v>47.8</v>
      </c>
      <c r="V20" s="21">
        <v>0</v>
      </c>
      <c r="W20" s="25" t="s">
        <v>37</v>
      </c>
    </row>
    <row r="21" spans="1:23">
      <c r="A21" s="16">
        <v>30</v>
      </c>
      <c r="B21" s="15" t="s">
        <v>4</v>
      </c>
      <c r="C21" s="15" t="s">
        <v>5</v>
      </c>
      <c r="D21" s="15">
        <v>1</v>
      </c>
      <c r="E21" s="21">
        <v>0</v>
      </c>
      <c r="F21" s="21">
        <v>0</v>
      </c>
      <c r="G21" s="21">
        <v>0</v>
      </c>
      <c r="H21" s="21">
        <v>1</v>
      </c>
      <c r="I21" s="21">
        <v>0</v>
      </c>
      <c r="J21" s="21">
        <v>0</v>
      </c>
      <c r="K21" s="21">
        <v>0</v>
      </c>
      <c r="L21" s="37" t="s">
        <v>59</v>
      </c>
      <c r="M21" s="24" t="s">
        <v>6</v>
      </c>
      <c r="N21" s="21">
        <v>0</v>
      </c>
      <c r="O21" s="21">
        <v>0</v>
      </c>
      <c r="P21" s="21">
        <v>6</v>
      </c>
      <c r="Q21" s="21">
        <v>1</v>
      </c>
      <c r="R21" s="21">
        <v>46.5</v>
      </c>
      <c r="S21" s="21">
        <v>0</v>
      </c>
      <c r="T21" s="26" t="s">
        <v>37</v>
      </c>
      <c r="U21" s="21">
        <v>46.5</v>
      </c>
      <c r="V21" s="21">
        <v>0</v>
      </c>
      <c r="W21" s="25" t="s">
        <v>37</v>
      </c>
    </row>
    <row r="22" spans="1:23">
      <c r="A22" s="16">
        <v>30</v>
      </c>
      <c r="B22" s="15" t="s">
        <v>4</v>
      </c>
      <c r="C22" s="15" t="s">
        <v>7</v>
      </c>
      <c r="D22" s="15">
        <v>0</v>
      </c>
      <c r="E22" s="21">
        <v>1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37" t="s">
        <v>59</v>
      </c>
      <c r="M22" s="24" t="s">
        <v>6</v>
      </c>
      <c r="N22" s="21">
        <v>0</v>
      </c>
      <c r="O22" s="21">
        <v>0</v>
      </c>
      <c r="P22" s="21">
        <v>1</v>
      </c>
      <c r="Q22" s="21">
        <v>1</v>
      </c>
      <c r="R22" s="21">
        <v>92</v>
      </c>
      <c r="S22" s="21">
        <v>0</v>
      </c>
      <c r="T22" s="28" t="s">
        <v>37</v>
      </c>
      <c r="U22" s="21">
        <v>92</v>
      </c>
      <c r="V22" s="21">
        <v>0</v>
      </c>
      <c r="W22" s="27" t="s">
        <v>37</v>
      </c>
    </row>
    <row r="23" spans="1:23">
      <c r="A23" s="16">
        <v>112</v>
      </c>
      <c r="B23" s="15" t="s">
        <v>8</v>
      </c>
      <c r="C23" s="15" t="s">
        <v>1</v>
      </c>
      <c r="D23" s="15">
        <v>7</v>
      </c>
      <c r="E23" s="21">
        <v>3</v>
      </c>
      <c r="F23" s="21"/>
      <c r="G23" s="21">
        <v>0</v>
      </c>
      <c r="H23" s="21">
        <v>2</v>
      </c>
      <c r="I23" s="21">
        <v>0</v>
      </c>
      <c r="J23" s="21">
        <v>0</v>
      </c>
      <c r="K23" s="21">
        <v>8</v>
      </c>
      <c r="L23" s="37" t="s">
        <v>62</v>
      </c>
      <c r="M23" s="24" t="s">
        <v>6</v>
      </c>
      <c r="N23" s="21">
        <v>5</v>
      </c>
      <c r="O23" s="21">
        <v>10</v>
      </c>
      <c r="P23" s="21">
        <v>7</v>
      </c>
      <c r="Q23" s="21">
        <v>10</v>
      </c>
      <c r="R23" s="21">
        <v>85.48</v>
      </c>
      <c r="S23" s="21">
        <v>39.56</v>
      </c>
      <c r="T23" s="28" t="s">
        <v>37</v>
      </c>
      <c r="U23" s="21">
        <v>85.48</v>
      </c>
      <c r="V23" s="21">
        <v>39.56</v>
      </c>
      <c r="W23" s="27" t="s">
        <v>37</v>
      </c>
    </row>
    <row r="24" spans="1:23">
      <c r="A24" s="16">
        <v>11</v>
      </c>
      <c r="B24" s="10" t="s">
        <v>26</v>
      </c>
      <c r="C24" s="21" t="s">
        <v>1</v>
      </c>
      <c r="D24" s="40">
        <v>8</v>
      </c>
      <c r="E24" s="41">
        <v>8</v>
      </c>
      <c r="F24" s="45">
        <f>0.43*16</f>
        <v>6.88</v>
      </c>
      <c r="G24" s="45">
        <f>0.36*16</f>
        <v>5.76</v>
      </c>
      <c r="H24" s="45">
        <f>0.21*16</f>
        <v>3.36</v>
      </c>
      <c r="I24" s="41">
        <v>0</v>
      </c>
      <c r="J24" s="41">
        <v>0</v>
      </c>
      <c r="K24" s="41">
        <v>0</v>
      </c>
      <c r="L24" s="21" t="s">
        <v>61</v>
      </c>
      <c r="M24" s="29" t="s">
        <v>27</v>
      </c>
      <c r="N24" s="21">
        <v>0</v>
      </c>
      <c r="O24" s="21">
        <v>4</v>
      </c>
      <c r="P24" s="21">
        <v>2</v>
      </c>
      <c r="Q24" s="21">
        <v>1</v>
      </c>
      <c r="R24" s="46">
        <v>-2.2289973000000001</v>
      </c>
      <c r="S24" s="47">
        <v>0</v>
      </c>
      <c r="T24" s="47" t="s">
        <v>65</v>
      </c>
      <c r="U24" s="46">
        <v>-2.2289973000000001</v>
      </c>
      <c r="V24" s="46">
        <v>0</v>
      </c>
      <c r="W24" s="47" t="s">
        <v>65</v>
      </c>
    </row>
    <row r="25" spans="1:23">
      <c r="A25" s="16">
        <v>11</v>
      </c>
      <c r="B25" s="10" t="s">
        <v>26</v>
      </c>
      <c r="C25" s="21" t="s">
        <v>1</v>
      </c>
      <c r="D25" s="40">
        <v>8</v>
      </c>
      <c r="E25" s="41">
        <v>8</v>
      </c>
      <c r="F25" s="45">
        <f>0.43*16</f>
        <v>6.88</v>
      </c>
      <c r="G25" s="45">
        <f>0.36*16</f>
        <v>5.76</v>
      </c>
      <c r="H25" s="45">
        <f>0.21*16</f>
        <v>3.36</v>
      </c>
      <c r="I25" s="41">
        <v>0</v>
      </c>
      <c r="J25" s="41">
        <v>0</v>
      </c>
      <c r="K25" s="41">
        <v>0</v>
      </c>
      <c r="L25" s="21" t="s">
        <v>61</v>
      </c>
      <c r="M25" s="29" t="s">
        <v>27</v>
      </c>
      <c r="N25" s="21">
        <v>0</v>
      </c>
      <c r="O25" s="21">
        <v>4</v>
      </c>
      <c r="P25" s="21">
        <v>2</v>
      </c>
      <c r="Q25" s="21">
        <v>1</v>
      </c>
      <c r="R25" s="46">
        <v>-1.4701896999999999</v>
      </c>
      <c r="S25" s="47">
        <v>0</v>
      </c>
      <c r="T25" s="47" t="s">
        <v>65</v>
      </c>
      <c r="U25" s="46">
        <v>-1.4701896999999999</v>
      </c>
      <c r="V25" s="46">
        <v>0</v>
      </c>
      <c r="W25" s="47" t="s">
        <v>65</v>
      </c>
    </row>
    <row r="26" spans="1:23">
      <c r="A26" s="16">
        <v>11</v>
      </c>
      <c r="B26" s="10" t="s">
        <v>26</v>
      </c>
      <c r="C26" s="21" t="s">
        <v>1</v>
      </c>
      <c r="D26" s="40">
        <v>8</v>
      </c>
      <c r="E26" s="41">
        <v>8</v>
      </c>
      <c r="F26" s="45">
        <f t="shared" ref="F26:F30" si="0">0.43*16</f>
        <v>6.88</v>
      </c>
      <c r="G26" s="45">
        <f t="shared" ref="G26:G30" si="1">0.36*16</f>
        <v>5.76</v>
      </c>
      <c r="H26" s="45">
        <f t="shared" ref="H26:H30" si="2">0.21*16</f>
        <v>3.36</v>
      </c>
      <c r="I26" s="41">
        <v>0</v>
      </c>
      <c r="J26" s="41">
        <v>0</v>
      </c>
      <c r="K26" s="41">
        <v>0</v>
      </c>
      <c r="L26" s="21" t="s">
        <v>61</v>
      </c>
      <c r="M26" s="29" t="s">
        <v>27</v>
      </c>
      <c r="N26" s="21">
        <v>0</v>
      </c>
      <c r="O26" s="21">
        <v>4</v>
      </c>
      <c r="P26" s="21">
        <v>2</v>
      </c>
      <c r="Q26" s="21">
        <v>1</v>
      </c>
      <c r="R26" s="46">
        <v>-0.99593500000000001</v>
      </c>
      <c r="S26" s="47">
        <v>0</v>
      </c>
      <c r="T26" s="47" t="s">
        <v>65</v>
      </c>
      <c r="U26" s="46">
        <v>-0.99593500000000001</v>
      </c>
      <c r="V26" s="46">
        <v>0</v>
      </c>
      <c r="W26" s="47" t="s">
        <v>65</v>
      </c>
    </row>
    <row r="27" spans="1:23">
      <c r="A27" s="16">
        <v>11</v>
      </c>
      <c r="B27" s="10" t="s">
        <v>26</v>
      </c>
      <c r="C27" s="21" t="s">
        <v>1</v>
      </c>
      <c r="D27" s="40">
        <v>8</v>
      </c>
      <c r="E27" s="41">
        <v>8</v>
      </c>
      <c r="F27" s="45">
        <f t="shared" si="0"/>
        <v>6.88</v>
      </c>
      <c r="G27" s="45">
        <f t="shared" si="1"/>
        <v>5.76</v>
      </c>
      <c r="H27" s="45">
        <f t="shared" si="2"/>
        <v>3.36</v>
      </c>
      <c r="I27" s="41">
        <v>0</v>
      </c>
      <c r="J27" s="41">
        <v>0</v>
      </c>
      <c r="K27" s="41">
        <v>0</v>
      </c>
      <c r="L27" s="21" t="s">
        <v>61</v>
      </c>
      <c r="M27" s="29" t="s">
        <v>27</v>
      </c>
      <c r="N27" s="21">
        <v>0</v>
      </c>
      <c r="O27" s="21">
        <v>4</v>
      </c>
      <c r="P27" s="21">
        <v>2</v>
      </c>
      <c r="Q27" s="21">
        <v>1</v>
      </c>
      <c r="R27" s="46">
        <v>-0.56910570000000005</v>
      </c>
      <c r="S27" s="47">
        <v>0</v>
      </c>
      <c r="T27" s="47" t="s">
        <v>65</v>
      </c>
      <c r="U27" s="46">
        <v>-0.56910570000000005</v>
      </c>
      <c r="V27" s="46">
        <v>0</v>
      </c>
      <c r="W27" s="47" t="s">
        <v>65</v>
      </c>
    </row>
    <row r="28" spans="1:23">
      <c r="A28" s="16">
        <v>11</v>
      </c>
      <c r="B28" s="10" t="s">
        <v>26</v>
      </c>
      <c r="C28" s="21" t="s">
        <v>1</v>
      </c>
      <c r="D28" s="40">
        <v>8</v>
      </c>
      <c r="E28" s="41">
        <v>8</v>
      </c>
      <c r="F28" s="45">
        <f t="shared" si="0"/>
        <v>6.88</v>
      </c>
      <c r="G28" s="45">
        <f t="shared" si="1"/>
        <v>5.76</v>
      </c>
      <c r="H28" s="45">
        <f t="shared" si="2"/>
        <v>3.36</v>
      </c>
      <c r="I28" s="41">
        <v>0</v>
      </c>
      <c r="J28" s="41">
        <v>0</v>
      </c>
      <c r="K28" s="41">
        <v>0</v>
      </c>
      <c r="L28" s="21" t="s">
        <v>61</v>
      </c>
      <c r="M28" s="29" t="s">
        <v>27</v>
      </c>
      <c r="N28" s="21">
        <v>0</v>
      </c>
      <c r="O28" s="21">
        <v>4</v>
      </c>
      <c r="P28" s="21">
        <v>2</v>
      </c>
      <c r="Q28" s="21">
        <v>1</v>
      </c>
      <c r="R28" s="46">
        <v>0.42682926999999998</v>
      </c>
      <c r="S28" s="47">
        <v>0</v>
      </c>
      <c r="T28" s="47" t="s">
        <v>65</v>
      </c>
      <c r="U28" s="46">
        <v>0.42682926999999998</v>
      </c>
      <c r="V28" s="46">
        <v>0</v>
      </c>
      <c r="W28" s="47" t="s">
        <v>65</v>
      </c>
    </row>
    <row r="29" spans="1:23">
      <c r="A29" s="16">
        <v>11</v>
      </c>
      <c r="B29" s="10" t="s">
        <v>26</v>
      </c>
      <c r="C29" s="21" t="s">
        <v>1</v>
      </c>
      <c r="D29" s="40">
        <v>8</v>
      </c>
      <c r="E29" s="41">
        <v>8</v>
      </c>
      <c r="F29" s="45">
        <f t="shared" si="0"/>
        <v>6.88</v>
      </c>
      <c r="G29" s="45">
        <f t="shared" si="1"/>
        <v>5.76</v>
      </c>
      <c r="H29" s="45">
        <f t="shared" si="2"/>
        <v>3.36</v>
      </c>
      <c r="I29" s="41">
        <v>0</v>
      </c>
      <c r="J29" s="41">
        <v>0</v>
      </c>
      <c r="K29" s="41">
        <v>0</v>
      </c>
      <c r="L29" s="21" t="s">
        <v>61</v>
      </c>
      <c r="M29" s="29" t="s">
        <v>27</v>
      </c>
      <c r="N29" s="21">
        <v>0</v>
      </c>
      <c r="O29" s="21">
        <v>4</v>
      </c>
      <c r="P29" s="21">
        <v>2</v>
      </c>
      <c r="Q29" s="21">
        <v>1</v>
      </c>
      <c r="R29" s="46">
        <v>3.7940379399999999</v>
      </c>
      <c r="S29" s="47">
        <v>0</v>
      </c>
      <c r="T29" s="47" t="s">
        <v>65</v>
      </c>
      <c r="U29" s="46">
        <v>3.7940379399999999</v>
      </c>
      <c r="V29" s="46">
        <v>0</v>
      </c>
      <c r="W29" s="47" t="s">
        <v>65</v>
      </c>
    </row>
    <row r="30" spans="1:23">
      <c r="A30" s="16">
        <v>11</v>
      </c>
      <c r="B30" s="10" t="s">
        <v>26</v>
      </c>
      <c r="C30" s="21" t="s">
        <v>1</v>
      </c>
      <c r="D30" s="40">
        <v>8</v>
      </c>
      <c r="E30" s="41">
        <v>8</v>
      </c>
      <c r="F30" s="45">
        <f t="shared" si="0"/>
        <v>6.88</v>
      </c>
      <c r="G30" s="45">
        <f t="shared" si="1"/>
        <v>5.76</v>
      </c>
      <c r="H30" s="45">
        <f t="shared" si="2"/>
        <v>3.36</v>
      </c>
      <c r="I30" s="41">
        <v>0</v>
      </c>
      <c r="J30" s="41">
        <v>0</v>
      </c>
      <c r="K30" s="41">
        <v>0</v>
      </c>
      <c r="L30" s="21" t="s">
        <v>61</v>
      </c>
      <c r="M30" s="29" t="s">
        <v>27</v>
      </c>
      <c r="N30" s="21">
        <v>0</v>
      </c>
      <c r="O30" s="21">
        <v>4</v>
      </c>
      <c r="P30" s="21">
        <v>2</v>
      </c>
      <c r="Q30" s="21">
        <v>1</v>
      </c>
      <c r="R30" s="46">
        <v>5.2168021700000002</v>
      </c>
      <c r="S30" s="47">
        <v>0</v>
      </c>
      <c r="T30" s="47" t="s">
        <v>65</v>
      </c>
      <c r="U30" s="46">
        <v>5.2168021700000002</v>
      </c>
      <c r="V30" s="46">
        <v>0</v>
      </c>
      <c r="W30" s="47" t="s">
        <v>65</v>
      </c>
    </row>
    <row r="31" spans="1:23">
      <c r="A31" s="16">
        <v>63</v>
      </c>
      <c r="B31" s="15" t="s">
        <v>24</v>
      </c>
      <c r="C31" s="15" t="s">
        <v>5</v>
      </c>
      <c r="D31" s="15">
        <v>1</v>
      </c>
      <c r="E31" s="21">
        <v>0</v>
      </c>
      <c r="F31" s="21">
        <v>1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37" t="s">
        <v>59</v>
      </c>
      <c r="M31" s="30" t="s">
        <v>9</v>
      </c>
      <c r="N31" s="21">
        <v>0</v>
      </c>
      <c r="O31" s="21">
        <v>0</v>
      </c>
      <c r="P31" s="21">
        <v>58</v>
      </c>
      <c r="Q31" s="21">
        <v>1</v>
      </c>
      <c r="R31" s="21">
        <v>7.4</v>
      </c>
      <c r="S31" s="47">
        <v>0</v>
      </c>
      <c r="T31" s="28" t="s">
        <v>25</v>
      </c>
      <c r="U31" s="21">
        <v>7.4</v>
      </c>
      <c r="V31" s="46">
        <v>0</v>
      </c>
      <c r="W31" s="27" t="s">
        <v>25</v>
      </c>
    </row>
    <row r="32" spans="1:23">
      <c r="A32" s="16">
        <v>69</v>
      </c>
      <c r="B32" s="15" t="s">
        <v>10</v>
      </c>
      <c r="C32" s="15" t="s">
        <v>1</v>
      </c>
      <c r="D32" s="15">
        <v>0</v>
      </c>
      <c r="E32" s="21">
        <v>3</v>
      </c>
      <c r="F32" s="21"/>
      <c r="G32" s="21">
        <v>3</v>
      </c>
      <c r="H32" s="21"/>
      <c r="I32" s="21"/>
      <c r="J32" s="21"/>
      <c r="K32" s="21">
        <v>7</v>
      </c>
      <c r="L32" s="37" t="s">
        <v>63</v>
      </c>
      <c r="M32" s="30" t="s">
        <v>9</v>
      </c>
      <c r="N32" s="21">
        <v>6.16</v>
      </c>
      <c r="O32" s="31">
        <v>12.13</v>
      </c>
      <c r="P32" s="21">
        <v>8.6</v>
      </c>
      <c r="Q32" s="21">
        <v>10</v>
      </c>
      <c r="R32" s="21">
        <v>48.33</v>
      </c>
      <c r="S32" s="21">
        <v>17.97</v>
      </c>
      <c r="T32" s="28" t="s">
        <v>25</v>
      </c>
      <c r="U32" s="21">
        <v>48.33</v>
      </c>
      <c r="V32" s="21">
        <v>17.97</v>
      </c>
      <c r="W32" s="27" t="s">
        <v>44</v>
      </c>
    </row>
    <row r="33" spans="1:23">
      <c r="A33" s="16">
        <v>98</v>
      </c>
      <c r="B33" s="15" t="s">
        <v>11</v>
      </c>
      <c r="C33" s="42" t="s">
        <v>21</v>
      </c>
      <c r="D33" s="40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18</v>
      </c>
      <c r="L33" s="37" t="s">
        <v>64</v>
      </c>
      <c r="M33" s="30" t="s">
        <v>9</v>
      </c>
      <c r="N33" s="21">
        <v>2</v>
      </c>
      <c r="O33" s="21">
        <v>15</v>
      </c>
      <c r="P33" s="21">
        <v>7.5</v>
      </c>
      <c r="Q33" s="21">
        <v>18</v>
      </c>
      <c r="R33" s="21">
        <v>26.7</v>
      </c>
      <c r="S33" s="21">
        <v>13.5</v>
      </c>
      <c r="T33" s="28" t="s">
        <v>25</v>
      </c>
      <c r="U33" s="21">
        <v>26.7</v>
      </c>
      <c r="V33" s="21">
        <v>13.5</v>
      </c>
      <c r="W33" s="27" t="s">
        <v>25</v>
      </c>
    </row>
    <row r="34" spans="1:23">
      <c r="A34" s="16">
        <v>112</v>
      </c>
      <c r="B34" s="15" t="s">
        <v>8</v>
      </c>
      <c r="C34" s="15" t="s">
        <v>1</v>
      </c>
      <c r="D34" s="15">
        <v>7</v>
      </c>
      <c r="E34" s="21">
        <v>3</v>
      </c>
      <c r="F34" s="21"/>
      <c r="G34" s="21">
        <v>0</v>
      </c>
      <c r="H34" s="21">
        <v>2</v>
      </c>
      <c r="I34" s="21">
        <v>0</v>
      </c>
      <c r="J34" s="21">
        <v>0</v>
      </c>
      <c r="K34" s="21">
        <v>8</v>
      </c>
      <c r="L34" s="37" t="s">
        <v>62</v>
      </c>
      <c r="M34" s="30" t="s">
        <v>9</v>
      </c>
      <c r="N34" s="21">
        <v>5</v>
      </c>
      <c r="O34" s="21">
        <v>11</v>
      </c>
      <c r="P34" s="21">
        <v>7</v>
      </c>
      <c r="Q34" s="21">
        <v>1</v>
      </c>
      <c r="R34" s="27">
        <v>11.93643961327064</v>
      </c>
      <c r="S34" s="28">
        <v>0</v>
      </c>
      <c r="T34" s="28" t="s">
        <v>25</v>
      </c>
      <c r="U34" s="21">
        <v>43.520762800417977</v>
      </c>
      <c r="V34" s="21">
        <v>0</v>
      </c>
      <c r="W34" s="27" t="s">
        <v>39</v>
      </c>
    </row>
    <row r="35" spans="1:23">
      <c r="A35" s="16">
        <v>112</v>
      </c>
      <c r="B35" s="15" t="s">
        <v>8</v>
      </c>
      <c r="C35" s="15" t="s">
        <v>1</v>
      </c>
      <c r="D35" s="15">
        <v>7</v>
      </c>
      <c r="E35" s="21">
        <v>3</v>
      </c>
      <c r="F35" s="21"/>
      <c r="G35" s="21">
        <v>0</v>
      </c>
      <c r="H35" s="21">
        <v>2</v>
      </c>
      <c r="I35" s="21">
        <v>0</v>
      </c>
      <c r="J35" s="21">
        <v>0</v>
      </c>
      <c r="K35" s="21">
        <v>8</v>
      </c>
      <c r="L35" s="37" t="s">
        <v>62</v>
      </c>
      <c r="M35" s="30" t="s">
        <v>9</v>
      </c>
      <c r="N35" s="21">
        <v>5</v>
      </c>
      <c r="O35" s="21">
        <v>11</v>
      </c>
      <c r="P35" s="21">
        <v>7</v>
      </c>
      <c r="Q35" s="21">
        <v>1</v>
      </c>
      <c r="R35" s="27">
        <v>27.686218108254966</v>
      </c>
      <c r="S35" s="28">
        <v>0</v>
      </c>
      <c r="T35" s="28" t="s">
        <v>25</v>
      </c>
      <c r="U35" s="21">
        <v>100.94512016718913</v>
      </c>
      <c r="V35" s="21">
        <v>0</v>
      </c>
      <c r="W35" s="27" t="s">
        <v>39</v>
      </c>
    </row>
    <row r="36" spans="1:23">
      <c r="A36" s="16">
        <v>112</v>
      </c>
      <c r="B36" s="15" t="s">
        <v>8</v>
      </c>
      <c r="C36" s="15" t="s">
        <v>1</v>
      </c>
      <c r="D36" s="15">
        <v>7</v>
      </c>
      <c r="E36" s="21">
        <v>3</v>
      </c>
      <c r="F36" s="21"/>
      <c r="G36" s="21">
        <v>0</v>
      </c>
      <c r="H36" s="21">
        <v>2</v>
      </c>
      <c r="I36" s="21">
        <v>0</v>
      </c>
      <c r="J36" s="21">
        <v>0</v>
      </c>
      <c r="K36" s="21">
        <v>8</v>
      </c>
      <c r="L36" s="37" t="s">
        <v>62</v>
      </c>
      <c r="M36" s="30" t="s">
        <v>9</v>
      </c>
      <c r="N36" s="21">
        <v>5</v>
      </c>
      <c r="O36" s="21">
        <v>11</v>
      </c>
      <c r="P36" s="21">
        <v>7</v>
      </c>
      <c r="Q36" s="21">
        <v>1</v>
      </c>
      <c r="R36" s="27">
        <v>28.547359991745036</v>
      </c>
      <c r="S36" s="28">
        <v>0</v>
      </c>
      <c r="T36" s="28" t="s">
        <v>25</v>
      </c>
      <c r="U36" s="21">
        <v>104.08487983281086</v>
      </c>
      <c r="V36" s="21">
        <v>0</v>
      </c>
      <c r="W36" s="27" t="s">
        <v>39</v>
      </c>
    </row>
    <row r="37" spans="1:23">
      <c r="A37" s="16">
        <v>112</v>
      </c>
      <c r="B37" s="15" t="s">
        <v>8</v>
      </c>
      <c r="C37" s="15" t="s">
        <v>1</v>
      </c>
      <c r="D37" s="15">
        <v>7</v>
      </c>
      <c r="E37" s="21">
        <v>3</v>
      </c>
      <c r="F37" s="21"/>
      <c r="G37" s="21">
        <v>0</v>
      </c>
      <c r="H37" s="21">
        <v>2</v>
      </c>
      <c r="I37" s="21">
        <v>0</v>
      </c>
      <c r="J37" s="21">
        <v>0</v>
      </c>
      <c r="K37" s="21">
        <v>8</v>
      </c>
      <c r="L37" s="37" t="s">
        <v>62</v>
      </c>
      <c r="M37" s="30" t="s">
        <v>9</v>
      </c>
      <c r="N37" s="21">
        <v>5</v>
      </c>
      <c r="O37" s="21">
        <v>11</v>
      </c>
      <c r="P37" s="21">
        <v>7</v>
      </c>
      <c r="Q37" s="21">
        <v>1</v>
      </c>
      <c r="R37" s="27">
        <v>28.916131339498431</v>
      </c>
      <c r="S37" s="28">
        <v>0</v>
      </c>
      <c r="T37" s="28" t="s">
        <v>25</v>
      </c>
      <c r="U37" s="21">
        <v>105.42943573667711</v>
      </c>
      <c r="V37" s="21">
        <v>0</v>
      </c>
      <c r="W37" s="27" t="s">
        <v>39</v>
      </c>
    </row>
    <row r="38" spans="1:23">
      <c r="A38" s="16">
        <v>112</v>
      </c>
      <c r="B38" s="15" t="s">
        <v>8</v>
      </c>
      <c r="C38" s="15" t="s">
        <v>1</v>
      </c>
      <c r="D38" s="15">
        <v>7</v>
      </c>
      <c r="E38" s="21">
        <v>3</v>
      </c>
      <c r="F38" s="21"/>
      <c r="G38" s="21">
        <v>0</v>
      </c>
      <c r="H38" s="21">
        <v>2</v>
      </c>
      <c r="I38" s="21">
        <v>0</v>
      </c>
      <c r="J38" s="21">
        <v>0</v>
      </c>
      <c r="K38" s="21">
        <v>8</v>
      </c>
      <c r="L38" s="37" t="s">
        <v>62</v>
      </c>
      <c r="M38" s="30" t="s">
        <v>9</v>
      </c>
      <c r="N38" s="21">
        <v>5</v>
      </c>
      <c r="O38" s="21">
        <v>11</v>
      </c>
      <c r="P38" s="21">
        <v>7</v>
      </c>
      <c r="Q38" s="21">
        <v>1</v>
      </c>
      <c r="R38" s="27">
        <v>33.592638320898637</v>
      </c>
      <c r="S38" s="28">
        <v>0</v>
      </c>
      <c r="T38" s="28" t="s">
        <v>25</v>
      </c>
      <c r="U38" s="21">
        <v>122.48017763845348</v>
      </c>
      <c r="V38" s="21">
        <v>0</v>
      </c>
      <c r="W38" s="27" t="s">
        <v>39</v>
      </c>
    </row>
    <row r="39" spans="1:23">
      <c r="A39" s="16">
        <v>112</v>
      </c>
      <c r="B39" s="15" t="s">
        <v>8</v>
      </c>
      <c r="C39" s="15" t="s">
        <v>1</v>
      </c>
      <c r="D39" s="15">
        <v>7</v>
      </c>
      <c r="E39" s="21">
        <v>3</v>
      </c>
      <c r="F39" s="21"/>
      <c r="G39" s="21">
        <v>0</v>
      </c>
      <c r="H39" s="21">
        <v>2</v>
      </c>
      <c r="I39" s="21">
        <v>0</v>
      </c>
      <c r="J39" s="21">
        <v>0</v>
      </c>
      <c r="K39" s="21">
        <v>8</v>
      </c>
      <c r="L39" s="37" t="s">
        <v>62</v>
      </c>
      <c r="M39" s="30" t="s">
        <v>9</v>
      </c>
      <c r="N39" s="21">
        <v>5</v>
      </c>
      <c r="O39" s="21">
        <v>11</v>
      </c>
      <c r="P39" s="21">
        <v>7</v>
      </c>
      <c r="Q39" s="21">
        <v>1</v>
      </c>
      <c r="R39" s="27">
        <v>43.928367138975979</v>
      </c>
      <c r="S39" s="28">
        <v>0</v>
      </c>
      <c r="T39" s="28" t="s">
        <v>25</v>
      </c>
      <c r="U39" s="21">
        <v>160.16468129571581</v>
      </c>
      <c r="V39" s="21">
        <v>0</v>
      </c>
      <c r="W39" s="27" t="s">
        <v>39</v>
      </c>
    </row>
    <row r="40" spans="1:23">
      <c r="A40" s="16">
        <v>112</v>
      </c>
      <c r="B40" s="15" t="s">
        <v>8</v>
      </c>
      <c r="C40" s="15" t="s">
        <v>1</v>
      </c>
      <c r="D40" s="15">
        <v>7</v>
      </c>
      <c r="E40" s="21">
        <v>3</v>
      </c>
      <c r="F40" s="21"/>
      <c r="G40" s="21">
        <v>0</v>
      </c>
      <c r="H40" s="21">
        <v>2</v>
      </c>
      <c r="I40" s="21">
        <v>0</v>
      </c>
      <c r="J40" s="21">
        <v>0</v>
      </c>
      <c r="K40" s="21">
        <v>8</v>
      </c>
      <c r="L40" s="37" t="s">
        <v>62</v>
      </c>
      <c r="M40" s="30" t="s">
        <v>9</v>
      </c>
      <c r="N40" s="21">
        <v>5</v>
      </c>
      <c r="O40" s="21">
        <v>11</v>
      </c>
      <c r="P40" s="21">
        <v>7</v>
      </c>
      <c r="Q40" s="21">
        <v>1</v>
      </c>
      <c r="R40" s="27">
        <v>46.882590353396033</v>
      </c>
      <c r="S40" s="28">
        <v>0</v>
      </c>
      <c r="T40" s="28" t="s">
        <v>25</v>
      </c>
      <c r="U40" s="21">
        <v>170.93590386624871</v>
      </c>
      <c r="V40" s="21">
        <v>0</v>
      </c>
      <c r="W40" s="27" t="s">
        <v>39</v>
      </c>
    </row>
    <row r="41" spans="1:23">
      <c r="A41" s="16">
        <v>112</v>
      </c>
      <c r="B41" s="15" t="s">
        <v>8</v>
      </c>
      <c r="C41" s="15" t="s">
        <v>1</v>
      </c>
      <c r="D41" s="15">
        <v>7</v>
      </c>
      <c r="E41" s="21">
        <v>3</v>
      </c>
      <c r="F41" s="21"/>
      <c r="G41" s="21">
        <v>0</v>
      </c>
      <c r="H41" s="21">
        <v>2</v>
      </c>
      <c r="I41" s="21">
        <v>0</v>
      </c>
      <c r="J41" s="21">
        <v>0</v>
      </c>
      <c r="K41" s="21">
        <v>8</v>
      </c>
      <c r="L41" s="37" t="s">
        <v>62</v>
      </c>
      <c r="M41" s="30" t="s">
        <v>9</v>
      </c>
      <c r="N41" s="21">
        <v>5</v>
      </c>
      <c r="O41" s="21">
        <v>11</v>
      </c>
      <c r="P41" s="21">
        <v>7</v>
      </c>
      <c r="Q41" s="21">
        <v>1</v>
      </c>
      <c r="R41" s="34">
        <v>51.31189895882968</v>
      </c>
      <c r="S41" s="28">
        <v>0</v>
      </c>
      <c r="T41" s="28" t="s">
        <v>25</v>
      </c>
      <c r="U41" s="21">
        <v>187.08535005224661</v>
      </c>
      <c r="V41" s="21">
        <v>0</v>
      </c>
      <c r="W41" s="34" t="s">
        <v>39</v>
      </c>
    </row>
    <row r="42" spans="1:23">
      <c r="A42" s="16">
        <v>112</v>
      </c>
      <c r="B42" s="15" t="s">
        <v>8</v>
      </c>
      <c r="C42" s="15" t="s">
        <v>1</v>
      </c>
      <c r="D42" s="15">
        <v>7</v>
      </c>
      <c r="E42" s="21">
        <v>3</v>
      </c>
      <c r="F42" s="21"/>
      <c r="G42" s="21">
        <v>0</v>
      </c>
      <c r="H42" s="21">
        <v>2</v>
      </c>
      <c r="I42" s="21">
        <v>0</v>
      </c>
      <c r="J42" s="21">
        <v>0</v>
      </c>
      <c r="K42" s="21">
        <v>8</v>
      </c>
      <c r="L42" s="37" t="s">
        <v>62</v>
      </c>
      <c r="M42" s="30" t="s">
        <v>9</v>
      </c>
      <c r="N42" s="21">
        <v>5</v>
      </c>
      <c r="O42" s="21">
        <v>11</v>
      </c>
      <c r="P42" s="21">
        <v>7</v>
      </c>
      <c r="Q42" s="21">
        <v>1</v>
      </c>
      <c r="R42" s="27">
        <v>53.157781913793109</v>
      </c>
      <c r="S42" s="28">
        <v>0</v>
      </c>
      <c r="T42" s="28" t="s">
        <v>25</v>
      </c>
      <c r="U42" s="21">
        <v>193.81551724137933</v>
      </c>
      <c r="V42" s="21">
        <v>0</v>
      </c>
      <c r="W42" s="27" t="s">
        <v>39</v>
      </c>
    </row>
    <row r="43" spans="1:23">
      <c r="A43" s="16">
        <v>112</v>
      </c>
      <c r="B43" s="15" t="s">
        <v>8</v>
      </c>
      <c r="C43" s="15" t="s">
        <v>1</v>
      </c>
      <c r="D43" s="15">
        <v>7</v>
      </c>
      <c r="E43" s="21">
        <v>3</v>
      </c>
      <c r="F43" s="21"/>
      <c r="G43" s="21">
        <v>0</v>
      </c>
      <c r="H43" s="21">
        <v>2</v>
      </c>
      <c r="I43" s="21">
        <v>0</v>
      </c>
      <c r="J43" s="21">
        <v>0</v>
      </c>
      <c r="K43" s="21">
        <v>8</v>
      </c>
      <c r="L43" s="37" t="s">
        <v>62</v>
      </c>
      <c r="M43" s="30" t="s">
        <v>9</v>
      </c>
      <c r="N43" s="21">
        <v>5</v>
      </c>
      <c r="O43" s="21">
        <v>11</v>
      </c>
      <c r="P43" s="21">
        <v>7</v>
      </c>
      <c r="Q43" s="21">
        <v>1</v>
      </c>
      <c r="R43" s="27">
        <v>57.955861866980136</v>
      </c>
      <c r="S43" s="28">
        <v>0</v>
      </c>
      <c r="T43" s="28" t="s">
        <v>25</v>
      </c>
      <c r="U43" s="21">
        <v>211.30951933124342</v>
      </c>
      <c r="V43" s="21">
        <v>0</v>
      </c>
      <c r="W43" s="27" t="s">
        <v>39</v>
      </c>
    </row>
    <row r="44" spans="1:23">
      <c r="A44" s="16">
        <v>202</v>
      </c>
      <c r="B44" s="32" t="s">
        <v>14</v>
      </c>
      <c r="C44" s="42" t="s">
        <v>21</v>
      </c>
      <c r="D44" s="40">
        <v>1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1</v>
      </c>
      <c r="K44" s="41">
        <v>0</v>
      </c>
      <c r="L44" s="37" t="s">
        <v>59</v>
      </c>
      <c r="M44" s="30" t="s">
        <v>9</v>
      </c>
      <c r="N44" s="21"/>
      <c r="O44" s="21"/>
      <c r="P44" s="21">
        <v>5</v>
      </c>
      <c r="Q44" s="21">
        <v>1</v>
      </c>
      <c r="R44" s="21">
        <v>58.66</v>
      </c>
      <c r="S44" s="28">
        <v>0</v>
      </c>
      <c r="T44" s="28" t="s">
        <v>25</v>
      </c>
      <c r="U44" s="21">
        <v>58.66</v>
      </c>
      <c r="V44" s="21">
        <v>0</v>
      </c>
      <c r="W44" s="27" t="s">
        <v>41</v>
      </c>
    </row>
    <row r="45" spans="1:23">
      <c r="A45" s="36">
        <v>202</v>
      </c>
      <c r="B45" s="42" t="s">
        <v>14</v>
      </c>
      <c r="C45" s="42" t="s">
        <v>21</v>
      </c>
      <c r="D45" s="40">
        <v>1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1</v>
      </c>
      <c r="K45" s="41">
        <v>0</v>
      </c>
      <c r="L45" s="37" t="s">
        <v>59</v>
      </c>
      <c r="M45" s="30" t="s">
        <v>9</v>
      </c>
      <c r="N45" s="21"/>
      <c r="O45" s="21"/>
      <c r="P45" s="37">
        <v>1.9</v>
      </c>
      <c r="Q45" s="21">
        <v>1</v>
      </c>
      <c r="R45" s="37">
        <v>63.9</v>
      </c>
      <c r="S45" s="28">
        <v>0</v>
      </c>
      <c r="T45" s="28" t="s">
        <v>25</v>
      </c>
      <c r="U45" s="37">
        <v>63.9</v>
      </c>
      <c r="V45" s="21">
        <v>0</v>
      </c>
      <c r="W45" s="27" t="s">
        <v>41</v>
      </c>
    </row>
    <row r="46" spans="1:23">
      <c r="A46" s="36">
        <v>206</v>
      </c>
      <c r="B46" s="42" t="s">
        <v>16</v>
      </c>
      <c r="C46" s="42" t="s">
        <v>21</v>
      </c>
      <c r="D46" s="40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18</v>
      </c>
      <c r="L46" s="37" t="s">
        <v>60</v>
      </c>
      <c r="M46" s="30" t="s">
        <v>9</v>
      </c>
      <c r="N46" s="21">
        <v>1.4</v>
      </c>
      <c r="O46" s="21">
        <v>14.5</v>
      </c>
      <c r="P46" s="21">
        <v>7.61</v>
      </c>
      <c r="Q46" s="37">
        <v>18</v>
      </c>
      <c r="R46" s="37">
        <v>66.2</v>
      </c>
      <c r="S46" s="37">
        <v>6.7</v>
      </c>
      <c r="T46" s="23" t="s">
        <v>25</v>
      </c>
      <c r="U46" s="37">
        <v>66.2</v>
      </c>
      <c r="V46" s="37">
        <v>6.7</v>
      </c>
      <c r="W46" s="27" t="s">
        <v>42</v>
      </c>
    </row>
    <row r="47" spans="1:23">
      <c r="A47" s="16">
        <v>38</v>
      </c>
      <c r="B47" s="15" t="s">
        <v>23</v>
      </c>
      <c r="C47" s="15" t="s">
        <v>1</v>
      </c>
      <c r="D47" s="15">
        <v>22</v>
      </c>
      <c r="E47" s="21">
        <v>22</v>
      </c>
      <c r="F47" s="21">
        <v>11</v>
      </c>
      <c r="G47" s="21">
        <v>10</v>
      </c>
      <c r="H47" s="21">
        <v>24</v>
      </c>
      <c r="I47" s="21">
        <v>0</v>
      </c>
      <c r="J47" s="21">
        <v>0</v>
      </c>
      <c r="K47" s="21">
        <v>0</v>
      </c>
      <c r="L47" s="37" t="s">
        <v>58</v>
      </c>
      <c r="M47" s="33" t="s">
        <v>13</v>
      </c>
      <c r="N47" s="21">
        <v>1.4</v>
      </c>
      <c r="P47" s="21">
        <v>7.61</v>
      </c>
      <c r="Q47" s="21">
        <v>44</v>
      </c>
      <c r="R47" s="21">
        <v>662</v>
      </c>
      <c r="S47" s="21">
        <v>291</v>
      </c>
      <c r="T47" s="23" t="s">
        <v>25</v>
      </c>
      <c r="U47" s="21">
        <v>662</v>
      </c>
      <c r="V47" s="21">
        <v>291</v>
      </c>
      <c r="W47" s="27" t="s">
        <v>45</v>
      </c>
    </row>
    <row r="48" spans="1:23">
      <c r="A48" s="16">
        <v>39</v>
      </c>
      <c r="B48" s="15" t="s">
        <v>12</v>
      </c>
      <c r="C48" s="15" t="s">
        <v>7</v>
      </c>
      <c r="D48" s="15">
        <v>0</v>
      </c>
      <c r="E48" s="21">
        <v>1</v>
      </c>
      <c r="F48" s="21">
        <v>1</v>
      </c>
      <c r="G48" s="41">
        <v>0</v>
      </c>
      <c r="H48" s="41">
        <v>0</v>
      </c>
      <c r="I48" s="41">
        <v>0</v>
      </c>
      <c r="J48" s="21">
        <v>0</v>
      </c>
      <c r="K48" s="21">
        <v>0</v>
      </c>
      <c r="L48" s="15" t="s">
        <v>59</v>
      </c>
      <c r="M48" s="33" t="s">
        <v>13</v>
      </c>
      <c r="N48" s="21"/>
      <c r="O48" s="21"/>
      <c r="P48" s="21">
        <v>42</v>
      </c>
      <c r="Q48" s="21">
        <v>1</v>
      </c>
      <c r="R48" s="21">
        <v>19.3</v>
      </c>
      <c r="S48" s="21">
        <v>0</v>
      </c>
      <c r="T48" s="23" t="s">
        <v>25</v>
      </c>
      <c r="U48" s="21">
        <v>19.3</v>
      </c>
      <c r="V48" s="21">
        <v>0</v>
      </c>
      <c r="W48" s="27" t="s">
        <v>38</v>
      </c>
    </row>
    <row r="49" spans="1:23">
      <c r="A49" s="16">
        <v>39</v>
      </c>
      <c r="B49" s="15" t="s">
        <v>12</v>
      </c>
      <c r="C49" s="15" t="s">
        <v>7</v>
      </c>
      <c r="D49" s="15">
        <v>0</v>
      </c>
      <c r="E49" s="21">
        <v>1</v>
      </c>
      <c r="F49" s="21">
        <v>1</v>
      </c>
      <c r="G49" s="41">
        <v>0</v>
      </c>
      <c r="H49" s="41">
        <v>0</v>
      </c>
      <c r="I49" s="41">
        <v>0</v>
      </c>
      <c r="J49" s="21">
        <v>0</v>
      </c>
      <c r="K49" s="21">
        <v>0</v>
      </c>
      <c r="L49" s="15" t="s">
        <v>59</v>
      </c>
      <c r="M49" s="33" t="s">
        <v>13</v>
      </c>
      <c r="N49" s="21"/>
      <c r="O49" s="21"/>
      <c r="P49" s="21">
        <v>40</v>
      </c>
      <c r="Q49" s="21">
        <v>1</v>
      </c>
      <c r="R49" s="21">
        <v>24.4</v>
      </c>
      <c r="S49" s="21">
        <v>0</v>
      </c>
      <c r="T49" s="23" t="s">
        <v>25</v>
      </c>
      <c r="U49" s="21">
        <v>24.4</v>
      </c>
      <c r="V49" s="21">
        <v>0</v>
      </c>
      <c r="W49" s="34" t="s">
        <v>38</v>
      </c>
    </row>
    <row r="50" spans="1:23">
      <c r="A50" s="16">
        <v>39</v>
      </c>
      <c r="B50" s="15" t="s">
        <v>12</v>
      </c>
      <c r="C50" s="15" t="s">
        <v>7</v>
      </c>
      <c r="D50" s="15">
        <v>0</v>
      </c>
      <c r="E50" s="21">
        <v>1</v>
      </c>
      <c r="F50" s="21">
        <v>1</v>
      </c>
      <c r="G50" s="41">
        <v>0</v>
      </c>
      <c r="H50" s="41">
        <v>0</v>
      </c>
      <c r="I50" s="41">
        <v>0</v>
      </c>
      <c r="J50" s="21">
        <v>0</v>
      </c>
      <c r="K50" s="21">
        <v>0</v>
      </c>
      <c r="L50" s="15" t="s">
        <v>59</v>
      </c>
      <c r="M50" s="33" t="s">
        <v>13</v>
      </c>
      <c r="N50" s="21"/>
      <c r="O50" s="21"/>
      <c r="P50" s="21">
        <v>14</v>
      </c>
      <c r="Q50" s="21">
        <v>1</v>
      </c>
      <c r="R50" s="21">
        <v>32.9</v>
      </c>
      <c r="S50" s="21">
        <v>0</v>
      </c>
      <c r="T50" s="23" t="s">
        <v>25</v>
      </c>
      <c r="U50" s="21">
        <v>32.9</v>
      </c>
      <c r="V50" s="21">
        <v>0</v>
      </c>
      <c r="W50" s="35" t="s">
        <v>38</v>
      </c>
    </row>
    <row r="51" spans="1:23">
      <c r="A51" s="16">
        <v>63</v>
      </c>
      <c r="B51" s="15" t="s">
        <v>24</v>
      </c>
      <c r="C51" s="15" t="s">
        <v>5</v>
      </c>
      <c r="D51" s="15">
        <v>1</v>
      </c>
      <c r="E51" s="21">
        <v>0</v>
      </c>
      <c r="F51" s="21">
        <v>1</v>
      </c>
      <c r="G51" s="41">
        <v>0</v>
      </c>
      <c r="H51" s="41">
        <v>0</v>
      </c>
      <c r="I51" s="41">
        <v>0</v>
      </c>
      <c r="J51" s="21">
        <v>0</v>
      </c>
      <c r="K51" s="21">
        <v>0</v>
      </c>
      <c r="L51" s="15" t="s">
        <v>59</v>
      </c>
      <c r="M51" s="33" t="s">
        <v>13</v>
      </c>
      <c r="N51" s="21"/>
      <c r="O51" s="21"/>
      <c r="P51" s="21">
        <v>58</v>
      </c>
      <c r="Q51" s="21">
        <v>1</v>
      </c>
      <c r="R51" s="21">
        <v>42.7</v>
      </c>
      <c r="S51" s="21">
        <v>0</v>
      </c>
      <c r="T51" s="23" t="s">
        <v>25</v>
      </c>
      <c r="U51" s="21">
        <v>42.7</v>
      </c>
      <c r="V51" s="21">
        <v>0</v>
      </c>
      <c r="W51" s="35" t="s">
        <v>25</v>
      </c>
    </row>
    <row r="52" spans="1:23">
      <c r="N52" s="12"/>
      <c r="O52" s="12"/>
      <c r="P52" s="12"/>
      <c r="Q52" s="12"/>
      <c r="R52" s="12"/>
      <c r="U52" s="12"/>
      <c r="V52" s="12"/>
      <c r="W52" s="12"/>
    </row>
    <row r="56" spans="1:23">
      <c r="B56" s="10"/>
    </row>
  </sheetData>
  <sortState ref="A2:T51">
    <sortCondition ref="M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F124-8854-1D4B-B127-56732098F5E1}">
  <dimension ref="A1:AC55"/>
  <sheetViews>
    <sheetView tabSelected="1" zoomScale="88" workbookViewId="0">
      <selection activeCell="S59" sqref="S59"/>
    </sheetView>
  </sheetViews>
  <sheetFormatPr baseColWidth="10" defaultRowHeight="16"/>
  <cols>
    <col min="2" max="2" width="25.1640625" customWidth="1"/>
    <col min="3" max="3" width="7" customWidth="1"/>
    <col min="4" max="4" width="4.1640625" customWidth="1"/>
    <col min="5" max="5" width="4.83203125" customWidth="1"/>
    <col min="6" max="6" width="4.1640625" customWidth="1"/>
    <col min="7" max="7" width="4.83203125" customWidth="1"/>
    <col min="8" max="8" width="5" customWidth="1"/>
    <col min="9" max="9" width="4.33203125" customWidth="1"/>
    <col min="10" max="11" width="5.5" customWidth="1"/>
    <col min="13" max="13" width="8.6640625" customWidth="1"/>
    <col min="14" max="14" width="5.5" customWidth="1"/>
    <col min="16" max="16" width="8" customWidth="1"/>
    <col min="17" max="17" width="11.83203125" customWidth="1"/>
    <col min="18" max="18" width="13.33203125" customWidth="1"/>
    <col min="20" max="20" width="4.6640625" customWidth="1"/>
    <col min="21" max="21" width="4.33203125" customWidth="1"/>
    <col min="22" max="22" width="6.83203125" customWidth="1"/>
    <col min="23" max="23" width="7.6640625" customWidth="1"/>
    <col min="24" max="24" width="4.83203125" customWidth="1"/>
    <col min="25" max="27" width="10.83203125" customWidth="1"/>
  </cols>
  <sheetData>
    <row r="1" spans="1:28">
      <c r="A1" s="3" t="s">
        <v>28</v>
      </c>
      <c r="B1" s="3" t="s">
        <v>29</v>
      </c>
      <c r="C1" s="3" t="s">
        <v>30</v>
      </c>
      <c r="D1" s="13" t="s">
        <v>33</v>
      </c>
      <c r="E1" s="13" t="s">
        <v>34</v>
      </c>
      <c r="F1" s="8" t="s">
        <v>46</v>
      </c>
      <c r="G1" s="8" t="s">
        <v>47</v>
      </c>
      <c r="H1" s="8" t="s">
        <v>48</v>
      </c>
      <c r="I1" s="14" t="s">
        <v>49</v>
      </c>
      <c r="J1" s="14" t="s">
        <v>50</v>
      </c>
      <c r="K1" s="14" t="s">
        <v>54</v>
      </c>
      <c r="L1" s="4" t="s">
        <v>55</v>
      </c>
      <c r="M1" s="3" t="s">
        <v>31</v>
      </c>
      <c r="N1" s="8" t="s">
        <v>32</v>
      </c>
      <c r="O1" s="9" t="s">
        <v>69</v>
      </c>
      <c r="P1" s="9" t="s">
        <v>70</v>
      </c>
      <c r="Q1" s="9" t="s">
        <v>43</v>
      </c>
      <c r="U1" s="1" t="s">
        <v>75</v>
      </c>
      <c r="V1" s="1" t="s">
        <v>76</v>
      </c>
      <c r="W1" s="1" t="s">
        <v>77</v>
      </c>
      <c r="Y1" s="1" t="s">
        <v>78</v>
      </c>
      <c r="AB1">
        <f>SUM(W2:W8)</f>
        <v>900.70917355850588</v>
      </c>
    </row>
    <row r="2" spans="1:28">
      <c r="A2" s="36">
        <v>306</v>
      </c>
      <c r="B2" s="5" t="s">
        <v>18</v>
      </c>
      <c r="C2" s="5" t="s">
        <v>1</v>
      </c>
      <c r="D2" s="5">
        <v>83</v>
      </c>
      <c r="E2" s="37">
        <v>44</v>
      </c>
      <c r="F2" s="38">
        <v>80</v>
      </c>
      <c r="G2" s="38">
        <v>10</v>
      </c>
      <c r="H2" s="38">
        <v>24</v>
      </c>
      <c r="I2" s="38">
        <v>13</v>
      </c>
      <c r="J2" s="37">
        <v>0</v>
      </c>
      <c r="K2" s="37">
        <v>0</v>
      </c>
      <c r="L2" s="37" t="s">
        <v>57</v>
      </c>
      <c r="M2" s="39" t="s">
        <v>19</v>
      </c>
      <c r="N2" s="37">
        <v>127</v>
      </c>
      <c r="O2" s="5">
        <v>0.64903845999999998</v>
      </c>
      <c r="P2" s="5">
        <v>0.42067307999999998</v>
      </c>
      <c r="Q2" s="15" t="s">
        <v>40</v>
      </c>
      <c r="T2" t="s">
        <v>93</v>
      </c>
      <c r="U2">
        <f>N2-1</f>
        <v>126</v>
      </c>
      <c r="V2">
        <f>P2^2</f>
        <v>0.17696584023668638</v>
      </c>
      <c r="W2">
        <f>U2*V2</f>
        <v>22.297695869822483</v>
      </c>
      <c r="Y2" s="1" t="s">
        <v>79</v>
      </c>
      <c r="AB2">
        <f>SUM(N2:N7)+2-7</f>
        <v>183</v>
      </c>
    </row>
    <row r="3" spans="1:28">
      <c r="A3" s="36">
        <v>306</v>
      </c>
      <c r="B3" s="5" t="s">
        <v>18</v>
      </c>
      <c r="C3" s="5" t="s">
        <v>1</v>
      </c>
      <c r="D3" s="5">
        <v>7</v>
      </c>
      <c r="E3" s="37">
        <v>15</v>
      </c>
      <c r="F3" s="38">
        <v>17</v>
      </c>
      <c r="G3" s="38">
        <v>2</v>
      </c>
      <c r="H3" s="38">
        <v>2</v>
      </c>
      <c r="I3" s="38">
        <v>1</v>
      </c>
      <c r="J3" s="37">
        <v>0</v>
      </c>
      <c r="K3" s="37">
        <v>0</v>
      </c>
      <c r="L3" s="37" t="s">
        <v>57</v>
      </c>
      <c r="M3" s="39" t="s">
        <v>19</v>
      </c>
      <c r="N3" s="37">
        <v>22</v>
      </c>
      <c r="O3" s="5">
        <v>0.12980769</v>
      </c>
      <c r="P3" s="5">
        <v>7.2115380000000007E-2</v>
      </c>
      <c r="Q3" s="15" t="s">
        <v>40</v>
      </c>
      <c r="R3" t="s">
        <v>71</v>
      </c>
      <c r="S3">
        <f>AVERAGE(O2:O7)</f>
        <v>3.7318076916666665</v>
      </c>
      <c r="T3" t="s">
        <v>94</v>
      </c>
      <c r="U3">
        <f t="shared" ref="U3:U7" si="0">N3-1</f>
        <v>21</v>
      </c>
      <c r="V3">
        <f t="shared" ref="V3:V7" si="1">P3^2</f>
        <v>5.2006280325444009E-3</v>
      </c>
      <c r="W3">
        <f t="shared" ref="W3:W8" si="2">U3*V3</f>
        <v>0.10921318868343242</v>
      </c>
      <c r="Y3" s="1" t="s">
        <v>80</v>
      </c>
      <c r="AB3">
        <f>AB1/AB2</f>
        <v>4.9219080522322729</v>
      </c>
    </row>
    <row r="4" spans="1:28">
      <c r="A4" s="16">
        <v>128</v>
      </c>
      <c r="B4" s="17" t="s">
        <v>20</v>
      </c>
      <c r="C4" s="42" t="s">
        <v>21</v>
      </c>
      <c r="D4" s="40" t="s">
        <v>36</v>
      </c>
      <c r="E4" s="41" t="s">
        <v>36</v>
      </c>
      <c r="F4" s="41">
        <v>0</v>
      </c>
      <c r="G4" s="41">
        <v>3</v>
      </c>
      <c r="H4" s="41">
        <v>0</v>
      </c>
      <c r="I4" s="41">
        <v>0</v>
      </c>
      <c r="J4" s="41">
        <v>0</v>
      </c>
      <c r="K4" s="41">
        <v>0</v>
      </c>
      <c r="L4" s="37" t="s">
        <v>56</v>
      </c>
      <c r="M4" s="19" t="s">
        <v>35</v>
      </c>
      <c r="N4" s="21">
        <v>3</v>
      </c>
      <c r="O4" s="15">
        <v>0.872</v>
      </c>
      <c r="P4" s="21">
        <v>0.1593486742963367</v>
      </c>
      <c r="Q4" s="15" t="s">
        <v>40</v>
      </c>
      <c r="R4" t="s">
        <v>72</v>
      </c>
      <c r="S4">
        <f>STDEV(N2:N7)</f>
        <v>47.403234770073091</v>
      </c>
      <c r="T4" t="s">
        <v>95</v>
      </c>
      <c r="U4">
        <f t="shared" si="0"/>
        <v>2</v>
      </c>
      <c r="V4">
        <f t="shared" si="1"/>
        <v>2.5391999999999998E-2</v>
      </c>
      <c r="W4">
        <f t="shared" si="2"/>
        <v>5.0783999999999996E-2</v>
      </c>
      <c r="Y4" s="1" t="s">
        <v>81</v>
      </c>
      <c r="AB4" s="7">
        <f>SQRT(AB3)</f>
        <v>2.2185373677791125</v>
      </c>
    </row>
    <row r="5" spans="1:28">
      <c r="A5" s="16">
        <v>117</v>
      </c>
      <c r="B5" s="15" t="s">
        <v>0</v>
      </c>
      <c r="C5" s="15" t="s">
        <v>1</v>
      </c>
      <c r="D5" s="15">
        <v>11</v>
      </c>
      <c r="E5" s="21">
        <v>7</v>
      </c>
      <c r="F5" s="21">
        <v>18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37" t="s">
        <v>58</v>
      </c>
      <c r="M5" s="22" t="s">
        <v>2</v>
      </c>
      <c r="N5" s="21">
        <v>18</v>
      </c>
      <c r="O5" s="15">
        <v>6.5</v>
      </c>
      <c r="P5" s="21">
        <v>4.5</v>
      </c>
      <c r="Q5" s="15" t="s">
        <v>40</v>
      </c>
      <c r="R5" t="s">
        <v>73</v>
      </c>
      <c r="S5">
        <f>AVERAGE(O8:O9)</f>
        <v>0.82850000000000001</v>
      </c>
      <c r="T5" t="s">
        <v>96</v>
      </c>
      <c r="U5">
        <f t="shared" si="0"/>
        <v>17</v>
      </c>
      <c r="V5">
        <f t="shared" si="1"/>
        <v>20.25</v>
      </c>
      <c r="W5">
        <f t="shared" si="2"/>
        <v>344.25</v>
      </c>
    </row>
    <row r="6" spans="1:28">
      <c r="A6" s="16">
        <v>118</v>
      </c>
      <c r="B6" s="15" t="s">
        <v>3</v>
      </c>
      <c r="C6" s="15" t="s">
        <v>1</v>
      </c>
      <c r="D6" s="15">
        <v>5</v>
      </c>
      <c r="E6" s="21">
        <v>7</v>
      </c>
      <c r="F6" s="21">
        <v>12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37" t="s">
        <v>57</v>
      </c>
      <c r="M6" s="22" t="s">
        <v>2</v>
      </c>
      <c r="N6" s="21">
        <v>12</v>
      </c>
      <c r="O6" s="15">
        <v>5.22</v>
      </c>
      <c r="P6" s="21">
        <v>3.4</v>
      </c>
      <c r="Q6" s="15" t="s">
        <v>40</v>
      </c>
      <c r="R6" t="s">
        <v>74</v>
      </c>
      <c r="S6">
        <f>STDEV(O8:O9)</f>
        <v>0.19869700551341937</v>
      </c>
      <c r="T6" t="s">
        <v>97</v>
      </c>
      <c r="U6">
        <f t="shared" si="0"/>
        <v>11</v>
      </c>
      <c r="V6">
        <f t="shared" si="1"/>
        <v>11.559999999999999</v>
      </c>
      <c r="W6">
        <f t="shared" si="2"/>
        <v>127.15999999999998</v>
      </c>
    </row>
    <row r="7" spans="1:28">
      <c r="A7" s="16">
        <v>118</v>
      </c>
      <c r="B7" s="15" t="s">
        <v>3</v>
      </c>
      <c r="C7" s="15" t="s">
        <v>1</v>
      </c>
      <c r="D7" s="15">
        <v>4</v>
      </c>
      <c r="E7" s="21">
        <v>2</v>
      </c>
      <c r="F7" s="21">
        <v>6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37" t="s">
        <v>57</v>
      </c>
      <c r="M7" s="22" t="s">
        <v>2</v>
      </c>
      <c r="N7" s="21">
        <v>6</v>
      </c>
      <c r="O7" s="15">
        <v>9.02</v>
      </c>
      <c r="P7" s="21">
        <v>9.02</v>
      </c>
      <c r="Q7" s="23" t="s">
        <v>40</v>
      </c>
      <c r="R7" t="s">
        <v>83</v>
      </c>
      <c r="S7" s="35">
        <v>2</v>
      </c>
      <c r="T7" t="s">
        <v>98</v>
      </c>
      <c r="U7">
        <f t="shared" si="0"/>
        <v>5</v>
      </c>
      <c r="V7">
        <f t="shared" si="1"/>
        <v>81.360399999999998</v>
      </c>
      <c r="W7">
        <f t="shared" si="2"/>
        <v>406.80200000000002</v>
      </c>
    </row>
    <row r="8" spans="1:28">
      <c r="A8" s="16">
        <v>128</v>
      </c>
      <c r="B8" s="17" t="s">
        <v>20</v>
      </c>
      <c r="C8" s="18" t="s">
        <v>21</v>
      </c>
      <c r="D8" s="40" t="s">
        <v>36</v>
      </c>
      <c r="E8" s="41" t="s">
        <v>36</v>
      </c>
      <c r="F8" s="41">
        <v>1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37" t="s">
        <v>56</v>
      </c>
      <c r="M8" s="19" t="s">
        <v>35</v>
      </c>
      <c r="N8" s="50">
        <v>1</v>
      </c>
      <c r="O8" s="15">
        <v>0.68799999999999994</v>
      </c>
      <c r="P8" s="6">
        <v>2.2185373677791125</v>
      </c>
      <c r="Q8" s="15" t="s">
        <v>40</v>
      </c>
      <c r="T8" t="s">
        <v>82</v>
      </c>
      <c r="U8">
        <f>S7-1</f>
        <v>1</v>
      </c>
      <c r="V8">
        <f>S6^2</f>
        <v>3.9480499999999807E-2</v>
      </c>
      <c r="W8">
        <f t="shared" si="2"/>
        <v>3.9480499999999807E-2</v>
      </c>
    </row>
    <row r="9" spans="1:28">
      <c r="A9" s="36">
        <v>203</v>
      </c>
      <c r="B9" s="37" t="s">
        <v>17</v>
      </c>
      <c r="C9" s="37" t="s">
        <v>5</v>
      </c>
      <c r="D9" s="37">
        <v>1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1</v>
      </c>
      <c r="K9" s="37">
        <v>0</v>
      </c>
      <c r="L9" s="37" t="s">
        <v>58</v>
      </c>
      <c r="M9" s="43" t="s">
        <v>35</v>
      </c>
      <c r="N9" s="50">
        <v>1</v>
      </c>
      <c r="O9" s="37">
        <v>0.96899999999999997</v>
      </c>
      <c r="P9" s="6">
        <v>2.2185373677791125</v>
      </c>
      <c r="Q9" s="15" t="s">
        <v>40</v>
      </c>
    </row>
    <row r="10" spans="1:28" s="12" customForma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37"/>
      <c r="M10" s="21"/>
      <c r="N10" s="21"/>
      <c r="O10" s="21"/>
      <c r="P10" s="21"/>
      <c r="Q10" s="35"/>
      <c r="R10"/>
      <c r="S10"/>
      <c r="T10"/>
      <c r="U10" s="1" t="s">
        <v>75</v>
      </c>
      <c r="V10" s="1" t="s">
        <v>76</v>
      </c>
      <c r="W10" s="1" t="s">
        <v>77</v>
      </c>
      <c r="X10"/>
      <c r="Y10" s="1" t="s">
        <v>78</v>
      </c>
      <c r="Z10"/>
      <c r="AA10"/>
      <c r="AB10">
        <f>SUM(W11:W12)</f>
        <v>17805.493169230776</v>
      </c>
    </row>
    <row r="11" spans="1:28">
      <c r="A11" s="16">
        <v>112</v>
      </c>
      <c r="B11" s="15" t="s">
        <v>8</v>
      </c>
      <c r="C11" s="15" t="s">
        <v>1</v>
      </c>
      <c r="D11" s="15">
        <v>7</v>
      </c>
      <c r="E11" s="21">
        <v>3</v>
      </c>
      <c r="F11" s="21"/>
      <c r="G11" s="21">
        <v>0</v>
      </c>
      <c r="H11" s="21">
        <v>2</v>
      </c>
      <c r="I11" s="21">
        <v>0</v>
      </c>
      <c r="J11" s="21">
        <v>0</v>
      </c>
      <c r="K11" s="21">
        <v>8</v>
      </c>
      <c r="L11" s="37" t="s">
        <v>62</v>
      </c>
      <c r="M11" s="24" t="s">
        <v>6</v>
      </c>
      <c r="N11" s="21">
        <v>10</v>
      </c>
      <c r="O11" s="21">
        <v>85.48</v>
      </c>
      <c r="P11" s="21">
        <v>39.56</v>
      </c>
      <c r="Q11" s="28" t="s">
        <v>37</v>
      </c>
      <c r="T11" t="s">
        <v>99</v>
      </c>
      <c r="U11">
        <f>N11-1</f>
        <v>9</v>
      </c>
      <c r="V11">
        <f>P11^2</f>
        <v>1564.9936000000002</v>
      </c>
      <c r="W11">
        <f>U11*V11</f>
        <v>14084.942400000002</v>
      </c>
      <c r="Y11" s="1" t="s">
        <v>79</v>
      </c>
      <c r="AB11">
        <f>10+13-2</f>
        <v>21</v>
      </c>
    </row>
    <row r="12" spans="1:28">
      <c r="A12" s="16">
        <v>30</v>
      </c>
      <c r="B12" s="15" t="s">
        <v>4</v>
      </c>
      <c r="C12" s="15" t="s">
        <v>5</v>
      </c>
      <c r="D12" s="15">
        <v>1</v>
      </c>
      <c r="E12" s="21">
        <v>0</v>
      </c>
      <c r="F12" s="21">
        <v>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37" t="s">
        <v>59</v>
      </c>
      <c r="M12" s="24" t="s">
        <v>6</v>
      </c>
      <c r="N12" s="50">
        <v>1</v>
      </c>
      <c r="O12" s="21">
        <v>50.5</v>
      </c>
      <c r="P12" s="6">
        <v>29.118389843983945</v>
      </c>
      <c r="Q12" s="26" t="s">
        <v>37</v>
      </c>
      <c r="R12" t="s">
        <v>71</v>
      </c>
      <c r="S12">
        <f>O11</f>
        <v>85.48</v>
      </c>
      <c r="T12" t="s">
        <v>82</v>
      </c>
      <c r="U12">
        <f>S16-1</f>
        <v>12</v>
      </c>
      <c r="V12">
        <f>S15^2</f>
        <v>310.04589743589781</v>
      </c>
      <c r="W12">
        <f t="shared" ref="W12" si="3">U12*V12</f>
        <v>3720.5507692307738</v>
      </c>
      <c r="Y12" s="1" t="s">
        <v>80</v>
      </c>
      <c r="AB12">
        <f>AB10/AB11</f>
        <v>847.88062710622739</v>
      </c>
    </row>
    <row r="13" spans="1:28">
      <c r="A13" s="16">
        <v>30</v>
      </c>
      <c r="B13" s="15" t="s">
        <v>4</v>
      </c>
      <c r="C13" s="15" t="s">
        <v>5</v>
      </c>
      <c r="D13" s="15">
        <v>1</v>
      </c>
      <c r="E13" s="21">
        <v>0</v>
      </c>
      <c r="F13" s="21">
        <v>1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37" t="s">
        <v>59</v>
      </c>
      <c r="M13" s="24" t="s">
        <v>6</v>
      </c>
      <c r="N13" s="50">
        <v>1</v>
      </c>
      <c r="O13" s="21">
        <v>59</v>
      </c>
      <c r="P13" s="6">
        <v>29.118389843983945</v>
      </c>
      <c r="Q13" s="26" t="s">
        <v>37</v>
      </c>
      <c r="R13" t="s">
        <v>72</v>
      </c>
      <c r="S13">
        <f>P11</f>
        <v>39.56</v>
      </c>
      <c r="Y13" s="1" t="s">
        <v>81</v>
      </c>
      <c r="AB13" s="7">
        <f>SQRT(AB12)</f>
        <v>29.118389843983945</v>
      </c>
    </row>
    <row r="14" spans="1:28">
      <c r="A14" s="16">
        <v>30</v>
      </c>
      <c r="B14" s="15" t="s">
        <v>4</v>
      </c>
      <c r="C14" s="15" t="s">
        <v>7</v>
      </c>
      <c r="D14" s="15">
        <v>0</v>
      </c>
      <c r="E14" s="21">
        <v>1</v>
      </c>
      <c r="F14" s="21">
        <v>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37" t="s">
        <v>59</v>
      </c>
      <c r="M14" s="24" t="s">
        <v>6</v>
      </c>
      <c r="N14" s="50">
        <v>1</v>
      </c>
      <c r="O14" s="21">
        <v>76.5</v>
      </c>
      <c r="P14" s="6">
        <v>29.118389843983945</v>
      </c>
      <c r="Q14" s="26" t="s">
        <v>37</v>
      </c>
      <c r="R14" t="s">
        <v>73</v>
      </c>
      <c r="S14">
        <f>AVERAGE(O12:O24)</f>
        <v>59.861538461538458</v>
      </c>
    </row>
    <row r="15" spans="1:28">
      <c r="A15" s="16">
        <v>30</v>
      </c>
      <c r="B15" s="15" t="s">
        <v>4</v>
      </c>
      <c r="C15" s="15" t="s">
        <v>5</v>
      </c>
      <c r="D15" s="15">
        <v>1</v>
      </c>
      <c r="E15" s="21">
        <v>0</v>
      </c>
      <c r="F15" s="21">
        <v>1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37" t="s">
        <v>59</v>
      </c>
      <c r="M15" s="44" t="s">
        <v>6</v>
      </c>
      <c r="N15" s="50">
        <v>1</v>
      </c>
      <c r="O15" s="21">
        <v>79</v>
      </c>
      <c r="P15" s="6">
        <v>29.118389843983898</v>
      </c>
      <c r="Q15" s="26" t="s">
        <v>37</v>
      </c>
      <c r="R15" t="s">
        <v>74</v>
      </c>
      <c r="S15">
        <f>STDEV(O12:O24)</f>
        <v>17.608120213012455</v>
      </c>
    </row>
    <row r="16" spans="1:28">
      <c r="A16" s="16">
        <v>30</v>
      </c>
      <c r="B16" s="15" t="s">
        <v>4</v>
      </c>
      <c r="C16" s="15" t="s">
        <v>7</v>
      </c>
      <c r="D16" s="15">
        <v>0</v>
      </c>
      <c r="E16" s="21">
        <v>1</v>
      </c>
      <c r="F16" s="21">
        <v>1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37" t="s">
        <v>59</v>
      </c>
      <c r="M16" s="44" t="s">
        <v>6</v>
      </c>
      <c r="N16" s="50">
        <v>1</v>
      </c>
      <c r="O16" s="21">
        <v>47.2</v>
      </c>
      <c r="P16" s="6">
        <v>29.118389843983898</v>
      </c>
      <c r="Q16" s="26" t="s">
        <v>37</v>
      </c>
      <c r="R16" t="s">
        <v>83</v>
      </c>
      <c r="S16" s="35">
        <v>13</v>
      </c>
    </row>
    <row r="17" spans="1:29">
      <c r="A17" s="16">
        <v>30</v>
      </c>
      <c r="B17" s="15" t="s">
        <v>4</v>
      </c>
      <c r="C17" s="15" t="s">
        <v>5</v>
      </c>
      <c r="D17" s="15">
        <v>1</v>
      </c>
      <c r="E17" s="21"/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37" t="s">
        <v>59</v>
      </c>
      <c r="M17" s="44" t="s">
        <v>6</v>
      </c>
      <c r="N17" s="50">
        <v>1</v>
      </c>
      <c r="O17" s="21">
        <v>38</v>
      </c>
      <c r="P17" s="6">
        <v>29.118389843983898</v>
      </c>
      <c r="Q17" s="26" t="s">
        <v>37</v>
      </c>
    </row>
    <row r="18" spans="1:29">
      <c r="A18" s="16">
        <v>30</v>
      </c>
      <c r="B18" s="15" t="s">
        <v>4</v>
      </c>
      <c r="C18" s="15" t="s">
        <v>7</v>
      </c>
      <c r="D18" s="15">
        <v>0</v>
      </c>
      <c r="E18" s="21">
        <v>1</v>
      </c>
      <c r="F18" s="21">
        <v>1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37" t="s">
        <v>59</v>
      </c>
      <c r="M18" s="44" t="s">
        <v>6</v>
      </c>
      <c r="N18" s="50">
        <v>1</v>
      </c>
      <c r="O18" s="21">
        <v>58.5</v>
      </c>
      <c r="P18" s="6">
        <v>29.118389843983898</v>
      </c>
      <c r="Q18" s="26" t="s">
        <v>37</v>
      </c>
    </row>
    <row r="19" spans="1:29">
      <c r="A19" s="16">
        <v>30</v>
      </c>
      <c r="B19" s="15" t="s">
        <v>4</v>
      </c>
      <c r="C19" s="15" t="s">
        <v>5</v>
      </c>
      <c r="D19" s="15">
        <v>1</v>
      </c>
      <c r="E19" s="21">
        <v>0</v>
      </c>
      <c r="F19" s="21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37" t="s">
        <v>59</v>
      </c>
      <c r="M19" s="24" t="s">
        <v>6</v>
      </c>
      <c r="N19" s="50">
        <v>1</v>
      </c>
      <c r="O19" s="21">
        <v>80</v>
      </c>
      <c r="P19" s="6">
        <v>29.118389843983898</v>
      </c>
      <c r="Q19" s="26" t="s">
        <v>37</v>
      </c>
    </row>
    <row r="20" spans="1:29">
      <c r="A20" s="16">
        <v>30</v>
      </c>
      <c r="B20" s="15" t="s">
        <v>4</v>
      </c>
      <c r="C20" s="15" t="s">
        <v>7</v>
      </c>
      <c r="D20" s="15">
        <v>0</v>
      </c>
      <c r="E20" s="21">
        <v>1</v>
      </c>
      <c r="F20" s="21">
        <v>1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37" t="s">
        <v>59</v>
      </c>
      <c r="M20" s="24" t="s">
        <v>6</v>
      </c>
      <c r="N20" s="50">
        <v>1</v>
      </c>
      <c r="O20" s="21">
        <v>36.6</v>
      </c>
      <c r="P20" s="6">
        <v>29.118389843983898</v>
      </c>
      <c r="Q20" s="26" t="s">
        <v>37</v>
      </c>
    </row>
    <row r="21" spans="1:29">
      <c r="A21" s="16">
        <v>30</v>
      </c>
      <c r="B21" s="15" t="s">
        <v>4</v>
      </c>
      <c r="C21" s="15" t="s">
        <v>5</v>
      </c>
      <c r="D21" s="15">
        <v>1</v>
      </c>
      <c r="E21" s="21">
        <v>0</v>
      </c>
      <c r="F21" s="21">
        <v>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7" t="s">
        <v>59</v>
      </c>
      <c r="M21" s="24" t="s">
        <v>6</v>
      </c>
      <c r="N21" s="50">
        <v>1</v>
      </c>
      <c r="O21" s="21">
        <v>66.599999999999994</v>
      </c>
      <c r="P21" s="6">
        <v>29.118389843983898</v>
      </c>
      <c r="Q21" s="15" t="s">
        <v>37</v>
      </c>
    </row>
    <row r="22" spans="1:29">
      <c r="A22" s="16">
        <v>30</v>
      </c>
      <c r="B22" s="15" t="s">
        <v>4</v>
      </c>
      <c r="C22" s="15" t="s">
        <v>7</v>
      </c>
      <c r="D22" s="15">
        <v>0</v>
      </c>
      <c r="E22" s="21">
        <v>1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37" t="s">
        <v>59</v>
      </c>
      <c r="M22" s="24" t="s">
        <v>6</v>
      </c>
      <c r="N22" s="50">
        <v>1</v>
      </c>
      <c r="O22" s="21">
        <v>47.8</v>
      </c>
      <c r="P22" s="6">
        <v>29.118389843983898</v>
      </c>
      <c r="Q22" s="26" t="s">
        <v>37</v>
      </c>
    </row>
    <row r="23" spans="1:29">
      <c r="A23" s="16">
        <v>30</v>
      </c>
      <c r="B23" s="15" t="s">
        <v>4</v>
      </c>
      <c r="C23" s="15" t="s">
        <v>5</v>
      </c>
      <c r="D23" s="15">
        <v>1</v>
      </c>
      <c r="E23" s="21">
        <v>0</v>
      </c>
      <c r="F23" s="21">
        <v>0</v>
      </c>
      <c r="G23" s="21">
        <v>0</v>
      </c>
      <c r="H23" s="21">
        <v>1</v>
      </c>
      <c r="I23" s="21">
        <v>0</v>
      </c>
      <c r="J23" s="21">
        <v>0</v>
      </c>
      <c r="K23" s="21">
        <v>0</v>
      </c>
      <c r="L23" s="37" t="s">
        <v>59</v>
      </c>
      <c r="M23" s="24" t="s">
        <v>6</v>
      </c>
      <c r="N23" s="50">
        <v>1</v>
      </c>
      <c r="O23" s="21">
        <v>46.5</v>
      </c>
      <c r="P23" s="6">
        <v>29.118389843983898</v>
      </c>
      <c r="Q23" s="26" t="s">
        <v>37</v>
      </c>
      <c r="T23" s="52"/>
      <c r="U23" s="52"/>
      <c r="V23" s="52"/>
      <c r="W23" s="52"/>
      <c r="X23" s="52"/>
      <c r="Y23" s="52"/>
      <c r="Z23" s="52"/>
      <c r="AA23" s="52"/>
    </row>
    <row r="24" spans="1:29">
      <c r="A24" s="16">
        <v>30</v>
      </c>
      <c r="B24" s="15" t="s">
        <v>4</v>
      </c>
      <c r="C24" s="15" t="s">
        <v>7</v>
      </c>
      <c r="D24" s="15">
        <v>0</v>
      </c>
      <c r="E24" s="21">
        <v>1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7" t="s">
        <v>59</v>
      </c>
      <c r="M24" s="24" t="s">
        <v>6</v>
      </c>
      <c r="N24" s="50">
        <v>1</v>
      </c>
      <c r="O24" s="21">
        <v>92</v>
      </c>
      <c r="P24" s="6">
        <v>29.118389843983898</v>
      </c>
      <c r="Q24" s="28" t="s">
        <v>37</v>
      </c>
      <c r="T24" s="52"/>
      <c r="U24" s="52"/>
      <c r="V24" s="52"/>
      <c r="W24" s="52"/>
      <c r="X24" s="52"/>
      <c r="Y24" s="52"/>
      <c r="Z24" s="52"/>
      <c r="AA24" s="52"/>
      <c r="AC24" s="12"/>
    </row>
    <row r="25" spans="1:29" s="12" customFormat="1">
      <c r="A25" s="3" t="s">
        <v>28</v>
      </c>
      <c r="B25" s="3" t="s">
        <v>29</v>
      </c>
      <c r="C25" s="3" t="s">
        <v>30</v>
      </c>
      <c r="D25" s="13" t="s">
        <v>5</v>
      </c>
      <c r="E25" s="13" t="s">
        <v>7</v>
      </c>
      <c r="F25" s="8" t="s">
        <v>101</v>
      </c>
      <c r="G25" s="8" t="s">
        <v>22</v>
      </c>
      <c r="H25" s="8" t="s">
        <v>102</v>
      </c>
      <c r="I25" s="14" t="s">
        <v>103</v>
      </c>
      <c r="J25" s="14" t="s">
        <v>15</v>
      </c>
      <c r="K25" s="14" t="s">
        <v>54</v>
      </c>
      <c r="L25" s="4" t="s">
        <v>55</v>
      </c>
      <c r="M25" s="3" t="s">
        <v>31</v>
      </c>
      <c r="N25" s="8" t="s">
        <v>32</v>
      </c>
      <c r="O25" s="9" t="s">
        <v>69</v>
      </c>
      <c r="P25" s="9" t="s">
        <v>70</v>
      </c>
      <c r="Q25" s="9" t="s">
        <v>43</v>
      </c>
      <c r="R25"/>
      <c r="S25"/>
      <c r="T25" s="58"/>
      <c r="U25" s="59" t="s">
        <v>75</v>
      </c>
      <c r="V25" s="59" t="s">
        <v>76</v>
      </c>
      <c r="W25" s="59" t="s">
        <v>77</v>
      </c>
      <c r="X25"/>
      <c r="Y25" s="2" t="s">
        <v>78</v>
      </c>
      <c r="Z25" s="11"/>
      <c r="AA25" s="11"/>
      <c r="AB25" s="11">
        <f>SUM(W26:W29)</f>
        <v>10667.511567767804</v>
      </c>
      <c r="AC25"/>
    </row>
    <row r="26" spans="1:29">
      <c r="A26" s="16">
        <v>69</v>
      </c>
      <c r="B26" s="15" t="s">
        <v>10</v>
      </c>
      <c r="C26" s="15" t="s">
        <v>1</v>
      </c>
      <c r="D26" s="15">
        <v>0</v>
      </c>
      <c r="E26" s="21">
        <v>3</v>
      </c>
      <c r="F26" s="21"/>
      <c r="G26" s="21">
        <v>3</v>
      </c>
      <c r="H26" s="21"/>
      <c r="I26" s="21"/>
      <c r="J26" s="21"/>
      <c r="K26" s="21">
        <v>7</v>
      </c>
      <c r="L26" s="37" t="s">
        <v>63</v>
      </c>
      <c r="M26" s="30" t="s">
        <v>9</v>
      </c>
      <c r="N26" s="21">
        <v>10</v>
      </c>
      <c r="O26" s="21">
        <v>48.33</v>
      </c>
      <c r="P26" s="21">
        <v>17.97</v>
      </c>
      <c r="Q26" s="28" t="s">
        <v>25</v>
      </c>
      <c r="T26" s="11" t="s">
        <v>93</v>
      </c>
      <c r="U26" s="11">
        <f>N26-1</f>
        <v>9</v>
      </c>
      <c r="V26" s="11">
        <f>P26^2</f>
        <v>322.92089999999996</v>
      </c>
      <c r="W26" s="11">
        <f>U26*V26</f>
        <v>2906.2880999999998</v>
      </c>
      <c r="Y26" s="2" t="s">
        <v>104</v>
      </c>
      <c r="Z26" s="11"/>
      <c r="AA26" s="11"/>
      <c r="AB26" s="11">
        <f>N26+N27+N28+13-3</f>
        <v>56</v>
      </c>
    </row>
    <row r="27" spans="1:29">
      <c r="A27" s="16">
        <v>98</v>
      </c>
      <c r="B27" s="15" t="s">
        <v>11</v>
      </c>
      <c r="C27" s="5" t="s">
        <v>21</v>
      </c>
      <c r="D27" s="15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18</v>
      </c>
      <c r="L27" s="37" t="s">
        <v>64</v>
      </c>
      <c r="M27" s="30" t="s">
        <v>9</v>
      </c>
      <c r="N27" s="21">
        <v>18</v>
      </c>
      <c r="O27" s="21">
        <v>26.7</v>
      </c>
      <c r="P27" s="21">
        <v>13.5</v>
      </c>
      <c r="Q27" s="28" t="s">
        <v>25</v>
      </c>
      <c r="R27" t="s">
        <v>71</v>
      </c>
      <c r="S27">
        <f>AVERAGE(O26:O28)</f>
        <v>47.076666666666675</v>
      </c>
      <c r="T27" s="11" t="s">
        <v>94</v>
      </c>
      <c r="U27" s="11">
        <f>N27-1</f>
        <v>17</v>
      </c>
      <c r="V27" s="11">
        <f>P27^2</f>
        <v>182.25</v>
      </c>
      <c r="W27" s="11">
        <f t="shared" ref="W27:W29" si="4">U27*V27</f>
        <v>3098.25</v>
      </c>
      <c r="Y27" s="2" t="s">
        <v>105</v>
      </c>
      <c r="Z27" s="11"/>
      <c r="AA27" s="11"/>
      <c r="AB27" s="11">
        <f>AB25/AB26</f>
        <v>190.49127799585364</v>
      </c>
    </row>
    <row r="28" spans="1:29">
      <c r="A28" s="36">
        <v>206</v>
      </c>
      <c r="B28" s="5" t="s">
        <v>16</v>
      </c>
      <c r="C28" s="5" t="s">
        <v>21</v>
      </c>
      <c r="D28" s="15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18</v>
      </c>
      <c r="L28" s="37" t="s">
        <v>60</v>
      </c>
      <c r="M28" s="30" t="s">
        <v>9</v>
      </c>
      <c r="N28" s="37">
        <v>18</v>
      </c>
      <c r="O28" s="37">
        <v>66.2</v>
      </c>
      <c r="P28" s="37">
        <v>6.7</v>
      </c>
      <c r="Q28" s="23" t="s">
        <v>100</v>
      </c>
      <c r="R28" t="s">
        <v>72</v>
      </c>
      <c r="S28">
        <f>STDEV(O26:O28)</f>
        <v>19.779803672770171</v>
      </c>
      <c r="T28" s="11" t="s">
        <v>95</v>
      </c>
      <c r="U28" s="11">
        <f>N28-1</f>
        <v>17</v>
      </c>
      <c r="V28" s="11">
        <f>P28^2</f>
        <v>44.89</v>
      </c>
      <c r="W28" s="11">
        <f t="shared" si="4"/>
        <v>763.13</v>
      </c>
      <c r="Y28" s="2" t="s">
        <v>106</v>
      </c>
      <c r="Z28" s="11"/>
      <c r="AA28" s="11"/>
      <c r="AB28" s="60">
        <f>SQRT(AB27)</f>
        <v>13.801857773352602</v>
      </c>
    </row>
    <row r="29" spans="1:29">
      <c r="A29" s="16">
        <v>112</v>
      </c>
      <c r="B29" s="15" t="s">
        <v>8</v>
      </c>
      <c r="C29" s="15" t="s">
        <v>1</v>
      </c>
      <c r="D29" s="15">
        <v>7</v>
      </c>
      <c r="E29" s="21">
        <v>3</v>
      </c>
      <c r="F29" s="21"/>
      <c r="G29" s="21">
        <v>0</v>
      </c>
      <c r="H29" s="21">
        <v>2</v>
      </c>
      <c r="I29" s="21">
        <v>0</v>
      </c>
      <c r="J29" s="21">
        <v>0</v>
      </c>
      <c r="K29" s="21">
        <v>8</v>
      </c>
      <c r="L29" s="37" t="s">
        <v>62</v>
      </c>
      <c r="M29" s="30" t="s">
        <v>9</v>
      </c>
      <c r="N29" s="50">
        <v>1</v>
      </c>
      <c r="O29" s="27">
        <v>11.93643961327064</v>
      </c>
      <c r="P29" s="55">
        <v>13.801857773352602</v>
      </c>
      <c r="Q29" s="28" t="s">
        <v>25</v>
      </c>
      <c r="R29" t="s">
        <v>84</v>
      </c>
      <c r="S29">
        <f>AVERAGE(O29:O38)</f>
        <v>38.391528760564263</v>
      </c>
      <c r="T29" s="11" t="s">
        <v>82</v>
      </c>
      <c r="U29" s="11">
        <f>S37-1</f>
        <v>12</v>
      </c>
      <c r="V29" s="11">
        <f>S36^2</f>
        <v>324.98695564731707</v>
      </c>
      <c r="W29" s="11">
        <f t="shared" si="4"/>
        <v>3899.8434677678051</v>
      </c>
      <c r="AB29" s="7"/>
    </row>
    <row r="30" spans="1:29">
      <c r="A30" s="16">
        <v>112</v>
      </c>
      <c r="B30" s="15" t="s">
        <v>8</v>
      </c>
      <c r="C30" s="15" t="s">
        <v>1</v>
      </c>
      <c r="D30" s="15">
        <v>7</v>
      </c>
      <c r="E30" s="21">
        <v>3</v>
      </c>
      <c r="F30" s="21"/>
      <c r="G30" s="21">
        <v>0</v>
      </c>
      <c r="H30" s="21">
        <v>2</v>
      </c>
      <c r="I30" s="21">
        <v>0</v>
      </c>
      <c r="J30" s="21">
        <v>0</v>
      </c>
      <c r="K30" s="21">
        <v>8</v>
      </c>
      <c r="L30" s="37" t="s">
        <v>62</v>
      </c>
      <c r="M30" s="30" t="s">
        <v>9</v>
      </c>
      <c r="N30" s="50">
        <v>1</v>
      </c>
      <c r="O30" s="27">
        <v>27.686218108254966</v>
      </c>
      <c r="P30" s="55">
        <v>13.801857773352602</v>
      </c>
      <c r="Q30" s="28" t="s">
        <v>25</v>
      </c>
      <c r="R30" t="s">
        <v>85</v>
      </c>
      <c r="S30">
        <f>STDEV(O29:O38)</f>
        <v>14.50935183783945</v>
      </c>
    </row>
    <row r="31" spans="1:29">
      <c r="A31" s="16">
        <v>112</v>
      </c>
      <c r="B31" s="15" t="s">
        <v>8</v>
      </c>
      <c r="C31" s="15" t="s">
        <v>1</v>
      </c>
      <c r="D31" s="15">
        <v>7</v>
      </c>
      <c r="E31" s="21">
        <v>3</v>
      </c>
      <c r="F31" s="21"/>
      <c r="G31" s="21">
        <v>0</v>
      </c>
      <c r="H31" s="21">
        <v>2</v>
      </c>
      <c r="I31" s="21">
        <v>0</v>
      </c>
      <c r="J31" s="21">
        <v>0</v>
      </c>
      <c r="K31" s="21">
        <v>8</v>
      </c>
      <c r="L31" s="37" t="s">
        <v>62</v>
      </c>
      <c r="M31" s="30" t="s">
        <v>9</v>
      </c>
      <c r="N31" s="50">
        <v>1</v>
      </c>
      <c r="O31" s="27">
        <v>28.547359991745036</v>
      </c>
      <c r="P31" s="55">
        <v>13.801857773352602</v>
      </c>
      <c r="Q31" s="28" t="s">
        <v>25</v>
      </c>
      <c r="R31" t="s">
        <v>86</v>
      </c>
      <c r="S31" s="35">
        <v>10</v>
      </c>
    </row>
    <row r="32" spans="1:29">
      <c r="A32" s="16">
        <v>112</v>
      </c>
      <c r="B32" s="15" t="s">
        <v>8</v>
      </c>
      <c r="C32" s="15" t="s">
        <v>1</v>
      </c>
      <c r="D32" s="15">
        <v>7</v>
      </c>
      <c r="E32" s="21">
        <v>3</v>
      </c>
      <c r="F32" s="21"/>
      <c r="G32" s="21">
        <v>0</v>
      </c>
      <c r="H32" s="21">
        <v>2</v>
      </c>
      <c r="I32" s="21">
        <v>0</v>
      </c>
      <c r="J32" s="21">
        <v>0</v>
      </c>
      <c r="K32" s="21">
        <v>8</v>
      </c>
      <c r="L32" s="37" t="s">
        <v>62</v>
      </c>
      <c r="M32" s="30" t="s">
        <v>9</v>
      </c>
      <c r="N32" s="50">
        <v>1</v>
      </c>
      <c r="O32" s="27">
        <v>28.916131339498431</v>
      </c>
      <c r="P32" s="55">
        <v>13.801857773352602</v>
      </c>
      <c r="Q32" s="28" t="s">
        <v>25</v>
      </c>
      <c r="R32" t="s">
        <v>87</v>
      </c>
      <c r="S32">
        <f>AVERAGE(O39:O40)</f>
        <v>61.28</v>
      </c>
    </row>
    <row r="33" spans="1:28">
      <c r="A33" s="16">
        <v>112</v>
      </c>
      <c r="B33" s="15" t="s">
        <v>8</v>
      </c>
      <c r="C33" s="15" t="s">
        <v>1</v>
      </c>
      <c r="D33" s="15">
        <v>7</v>
      </c>
      <c r="E33" s="21">
        <v>3</v>
      </c>
      <c r="F33" s="21"/>
      <c r="G33" s="21">
        <v>0</v>
      </c>
      <c r="H33" s="21">
        <v>2</v>
      </c>
      <c r="I33" s="21">
        <v>0</v>
      </c>
      <c r="J33" s="21">
        <v>0</v>
      </c>
      <c r="K33" s="21">
        <v>8</v>
      </c>
      <c r="L33" s="37" t="s">
        <v>62</v>
      </c>
      <c r="M33" s="30" t="s">
        <v>9</v>
      </c>
      <c r="N33" s="50">
        <v>1</v>
      </c>
      <c r="O33" s="27">
        <v>33.592638320898637</v>
      </c>
      <c r="P33" s="55">
        <v>13.801857773352602</v>
      </c>
      <c r="Q33" s="28" t="s">
        <v>25</v>
      </c>
      <c r="R33" t="s">
        <v>88</v>
      </c>
      <c r="S33">
        <f>STDEV(O39:O40)</f>
        <v>3.7052395334175103</v>
      </c>
    </row>
    <row r="34" spans="1:28">
      <c r="A34" s="16">
        <v>112</v>
      </c>
      <c r="B34" s="15" t="s">
        <v>8</v>
      </c>
      <c r="C34" s="15" t="s">
        <v>1</v>
      </c>
      <c r="D34" s="15">
        <v>7</v>
      </c>
      <c r="E34" s="21">
        <v>3</v>
      </c>
      <c r="F34" s="21"/>
      <c r="G34" s="21">
        <v>0</v>
      </c>
      <c r="H34" s="21">
        <v>2</v>
      </c>
      <c r="I34" s="21">
        <v>0</v>
      </c>
      <c r="J34" s="21">
        <v>0</v>
      </c>
      <c r="K34" s="21">
        <v>8</v>
      </c>
      <c r="L34" s="37" t="s">
        <v>62</v>
      </c>
      <c r="M34" s="30" t="s">
        <v>9</v>
      </c>
      <c r="N34" s="50">
        <v>1</v>
      </c>
      <c r="O34" s="27">
        <v>43.928367138975979</v>
      </c>
      <c r="P34" s="55">
        <v>13.8018577733526</v>
      </c>
      <c r="Q34" s="28" t="s">
        <v>25</v>
      </c>
      <c r="R34" t="s">
        <v>89</v>
      </c>
      <c r="S34" s="35">
        <v>2</v>
      </c>
    </row>
    <row r="35" spans="1:28">
      <c r="A35" s="16">
        <v>112</v>
      </c>
      <c r="B35" s="15" t="s">
        <v>8</v>
      </c>
      <c r="C35" s="15" t="s">
        <v>1</v>
      </c>
      <c r="D35" s="15">
        <v>7</v>
      </c>
      <c r="E35" s="21">
        <v>3</v>
      </c>
      <c r="F35" s="21"/>
      <c r="G35" s="21">
        <v>0</v>
      </c>
      <c r="H35" s="21">
        <v>2</v>
      </c>
      <c r="I35" s="21">
        <v>0</v>
      </c>
      <c r="J35" s="21">
        <v>0</v>
      </c>
      <c r="K35" s="21">
        <v>8</v>
      </c>
      <c r="L35" s="37" t="s">
        <v>62</v>
      </c>
      <c r="M35" s="30" t="s">
        <v>9</v>
      </c>
      <c r="N35" s="50">
        <v>1</v>
      </c>
      <c r="O35" s="27">
        <v>46.882590353396033</v>
      </c>
      <c r="P35" s="55">
        <v>13.8018577733526</v>
      </c>
      <c r="Q35" s="28" t="s">
        <v>25</v>
      </c>
      <c r="R35" s="53" t="s">
        <v>90</v>
      </c>
      <c r="S35" s="53">
        <f>AVERAGE(O29:O41)</f>
        <v>39.52886827735712</v>
      </c>
    </row>
    <row r="36" spans="1:28">
      <c r="A36" s="16">
        <v>112</v>
      </c>
      <c r="B36" s="15" t="s">
        <v>8</v>
      </c>
      <c r="C36" s="15" t="s">
        <v>1</v>
      </c>
      <c r="D36" s="15">
        <v>7</v>
      </c>
      <c r="E36" s="21">
        <v>3</v>
      </c>
      <c r="F36" s="21"/>
      <c r="G36" s="21">
        <v>0</v>
      </c>
      <c r="H36" s="21">
        <v>2</v>
      </c>
      <c r="I36" s="21">
        <v>0</v>
      </c>
      <c r="J36" s="21">
        <v>0</v>
      </c>
      <c r="K36" s="21">
        <v>8</v>
      </c>
      <c r="L36" s="37" t="s">
        <v>62</v>
      </c>
      <c r="M36" s="30" t="s">
        <v>9</v>
      </c>
      <c r="N36" s="50">
        <v>1</v>
      </c>
      <c r="O36" s="34">
        <v>51.31189895882968</v>
      </c>
      <c r="P36" s="55">
        <v>13.8018577733526</v>
      </c>
      <c r="Q36" s="28" t="s">
        <v>25</v>
      </c>
      <c r="R36" s="53" t="s">
        <v>91</v>
      </c>
      <c r="S36" s="53">
        <f>STDEV(O29:O41)</f>
        <v>18.027394588440036</v>
      </c>
    </row>
    <row r="37" spans="1:28">
      <c r="A37" s="16">
        <v>112</v>
      </c>
      <c r="B37" s="15" t="s">
        <v>8</v>
      </c>
      <c r="C37" s="15" t="s">
        <v>1</v>
      </c>
      <c r="D37" s="15">
        <v>7</v>
      </c>
      <c r="E37" s="21">
        <v>3</v>
      </c>
      <c r="F37" s="21"/>
      <c r="G37" s="21">
        <v>0</v>
      </c>
      <c r="H37" s="21">
        <v>2</v>
      </c>
      <c r="I37" s="21">
        <v>0</v>
      </c>
      <c r="J37" s="21">
        <v>0</v>
      </c>
      <c r="K37" s="21">
        <v>8</v>
      </c>
      <c r="L37" s="37" t="s">
        <v>62</v>
      </c>
      <c r="M37" s="30" t="s">
        <v>9</v>
      </c>
      <c r="N37" s="50">
        <v>1</v>
      </c>
      <c r="O37" s="27">
        <v>53.157781913793109</v>
      </c>
      <c r="P37" s="55">
        <v>13.8018577733526</v>
      </c>
      <c r="Q37" s="28" t="s">
        <v>25</v>
      </c>
      <c r="R37" s="53" t="s">
        <v>92</v>
      </c>
      <c r="S37" s="53">
        <f>COUNT(N29:N41)</f>
        <v>13</v>
      </c>
    </row>
    <row r="38" spans="1:28">
      <c r="A38" s="16">
        <v>112</v>
      </c>
      <c r="B38" s="15" t="s">
        <v>8</v>
      </c>
      <c r="C38" s="15" t="s">
        <v>1</v>
      </c>
      <c r="D38" s="15">
        <v>7</v>
      </c>
      <c r="E38" s="21">
        <v>3</v>
      </c>
      <c r="F38" s="21"/>
      <c r="G38" s="21">
        <v>0</v>
      </c>
      <c r="H38" s="21">
        <v>2</v>
      </c>
      <c r="I38" s="21">
        <v>0</v>
      </c>
      <c r="J38" s="21">
        <v>0</v>
      </c>
      <c r="K38" s="21">
        <v>8</v>
      </c>
      <c r="L38" s="37" t="s">
        <v>62</v>
      </c>
      <c r="M38" s="30" t="s">
        <v>9</v>
      </c>
      <c r="N38" s="50">
        <v>1</v>
      </c>
      <c r="O38" s="27">
        <v>57.955861866980136</v>
      </c>
      <c r="P38" s="55">
        <v>13.8018577733526</v>
      </c>
      <c r="Q38" s="28" t="s">
        <v>25</v>
      </c>
    </row>
    <row r="39" spans="1:28">
      <c r="A39" s="16">
        <v>202</v>
      </c>
      <c r="B39" s="15" t="s">
        <v>14</v>
      </c>
      <c r="C39" s="5" t="s">
        <v>21</v>
      </c>
      <c r="D39" s="15">
        <v>1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</v>
      </c>
      <c r="K39" s="21">
        <v>0</v>
      </c>
      <c r="L39" s="37" t="s">
        <v>59</v>
      </c>
      <c r="M39" s="30" t="s">
        <v>9</v>
      </c>
      <c r="N39" s="50">
        <v>1</v>
      </c>
      <c r="O39" s="21">
        <v>58.66</v>
      </c>
      <c r="P39" s="55">
        <v>13.8018577733526</v>
      </c>
      <c r="Q39" s="28" t="s">
        <v>25</v>
      </c>
    </row>
    <row r="40" spans="1:28">
      <c r="A40" s="36">
        <v>202</v>
      </c>
      <c r="B40" s="5" t="s">
        <v>14</v>
      </c>
      <c r="C40" s="5" t="s">
        <v>21</v>
      </c>
      <c r="D40" s="15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1</v>
      </c>
      <c r="K40" s="21">
        <v>0</v>
      </c>
      <c r="L40" s="37" t="s">
        <v>59</v>
      </c>
      <c r="M40" s="30" t="s">
        <v>9</v>
      </c>
      <c r="N40" s="50">
        <v>1</v>
      </c>
      <c r="O40" s="37">
        <v>63.9</v>
      </c>
      <c r="P40" s="55">
        <v>13.8018577733526</v>
      </c>
      <c r="Q40" s="28" t="s">
        <v>25</v>
      </c>
    </row>
    <row r="41" spans="1:28">
      <c r="A41" s="16">
        <v>63</v>
      </c>
      <c r="B41" s="15" t="s">
        <v>24</v>
      </c>
      <c r="C41" s="15" t="s">
        <v>5</v>
      </c>
      <c r="D41" s="15">
        <v>1</v>
      </c>
      <c r="E41" s="21">
        <v>0</v>
      </c>
      <c r="F41" s="21">
        <v>1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37" t="s">
        <v>59</v>
      </c>
      <c r="M41" s="30" t="s">
        <v>9</v>
      </c>
      <c r="N41" s="50">
        <v>1</v>
      </c>
      <c r="O41" s="56">
        <v>7.4</v>
      </c>
      <c r="P41" s="57">
        <v>13.8018577733526</v>
      </c>
      <c r="Q41" s="28" t="s">
        <v>25</v>
      </c>
    </row>
    <row r="42" spans="1:28" s="12" customFormat="1">
      <c r="A42" s="37"/>
      <c r="B42" s="51"/>
      <c r="C42" s="51"/>
      <c r="D42" s="41"/>
      <c r="E42" s="41"/>
      <c r="F42" s="41"/>
      <c r="G42" s="41"/>
      <c r="H42" s="41"/>
      <c r="I42" s="41"/>
      <c r="J42" s="41"/>
      <c r="K42" s="41"/>
      <c r="L42" s="37"/>
      <c r="M42" s="21"/>
      <c r="N42" s="37"/>
      <c r="O42" s="37"/>
      <c r="P42" s="37"/>
      <c r="Q42" s="35"/>
      <c r="R42"/>
      <c r="S42"/>
      <c r="T42" s="52"/>
      <c r="U42" s="54" t="s">
        <v>75</v>
      </c>
      <c r="V42" s="54" t="s">
        <v>76</v>
      </c>
      <c r="W42" s="54" t="s">
        <v>77</v>
      </c>
      <c r="X42"/>
      <c r="Y42" s="1" t="s">
        <v>78</v>
      </c>
      <c r="Z42"/>
      <c r="AA42"/>
      <c r="AB42">
        <f>SUM(W43:W44)</f>
        <v>3641598.4275000002</v>
      </c>
    </row>
    <row r="43" spans="1:28">
      <c r="A43" s="16">
        <v>38</v>
      </c>
      <c r="B43" s="15" t="s">
        <v>23</v>
      </c>
      <c r="C43" s="15" t="s">
        <v>1</v>
      </c>
      <c r="D43" s="15">
        <v>22</v>
      </c>
      <c r="E43" s="21">
        <v>22</v>
      </c>
      <c r="F43" s="21">
        <v>11</v>
      </c>
      <c r="G43" s="21">
        <v>10</v>
      </c>
      <c r="H43" s="21">
        <v>24</v>
      </c>
      <c r="I43" s="21">
        <v>0</v>
      </c>
      <c r="J43" s="21">
        <v>0</v>
      </c>
      <c r="K43" s="21">
        <v>0</v>
      </c>
      <c r="L43" s="37" t="s">
        <v>58</v>
      </c>
      <c r="M43" s="33" t="s">
        <v>13</v>
      </c>
      <c r="N43" s="21">
        <v>44</v>
      </c>
      <c r="O43" s="56">
        <v>662</v>
      </c>
      <c r="P43" s="56">
        <v>291</v>
      </c>
      <c r="Q43" s="23" t="s">
        <v>25</v>
      </c>
      <c r="R43" t="s">
        <v>71</v>
      </c>
      <c r="S43">
        <f>O43</f>
        <v>662</v>
      </c>
      <c r="T43" t="s">
        <v>99</v>
      </c>
      <c r="U43">
        <f>N43-1</f>
        <v>43</v>
      </c>
      <c r="V43">
        <f>P43^2</f>
        <v>84681</v>
      </c>
      <c r="W43">
        <f>U43*V43</f>
        <v>3641283</v>
      </c>
      <c r="Y43" s="1" t="s">
        <v>79</v>
      </c>
      <c r="AB43">
        <f>N43+4-2</f>
        <v>46</v>
      </c>
    </row>
    <row r="44" spans="1:28">
      <c r="A44" s="16">
        <v>39</v>
      </c>
      <c r="B44" s="15" t="s">
        <v>12</v>
      </c>
      <c r="C44" s="15" t="s">
        <v>7</v>
      </c>
      <c r="D44" s="15">
        <v>0</v>
      </c>
      <c r="E44" s="21">
        <v>1</v>
      </c>
      <c r="F44" s="21">
        <v>1</v>
      </c>
      <c r="G44" s="41">
        <v>0</v>
      </c>
      <c r="H44" s="41">
        <v>0</v>
      </c>
      <c r="I44" s="41">
        <v>0</v>
      </c>
      <c r="J44" s="21">
        <v>0</v>
      </c>
      <c r="K44" s="21">
        <v>0</v>
      </c>
      <c r="L44" s="15" t="s">
        <v>59</v>
      </c>
      <c r="M44" s="33" t="s">
        <v>13</v>
      </c>
      <c r="N44" s="50">
        <v>1</v>
      </c>
      <c r="O44" s="21">
        <v>19.3</v>
      </c>
      <c r="P44" s="21">
        <v>0</v>
      </c>
      <c r="Q44" s="23" t="s">
        <v>25</v>
      </c>
      <c r="R44" t="s">
        <v>72</v>
      </c>
      <c r="S44">
        <f>P43</f>
        <v>291</v>
      </c>
      <c r="T44" t="s">
        <v>82</v>
      </c>
      <c r="U44">
        <f>S47-1</f>
        <v>3</v>
      </c>
      <c r="V44">
        <f>S46^2</f>
        <v>105.14250000000007</v>
      </c>
      <c r="W44">
        <f t="shared" ref="W44" si="5">U44*V44</f>
        <v>315.42750000000024</v>
      </c>
      <c r="Y44" s="1" t="s">
        <v>80</v>
      </c>
      <c r="AB44">
        <f>AB42/AB43</f>
        <v>79165.183206521746</v>
      </c>
    </row>
    <row r="45" spans="1:28">
      <c r="A45" s="16">
        <v>39</v>
      </c>
      <c r="B45" s="15" t="s">
        <v>12</v>
      </c>
      <c r="C45" s="15" t="s">
        <v>7</v>
      </c>
      <c r="D45" s="15">
        <v>0</v>
      </c>
      <c r="E45" s="21">
        <v>1</v>
      </c>
      <c r="F45" s="21">
        <v>1</v>
      </c>
      <c r="G45" s="41">
        <v>0</v>
      </c>
      <c r="H45" s="41">
        <v>0</v>
      </c>
      <c r="I45" s="41">
        <v>0</v>
      </c>
      <c r="J45" s="21">
        <v>0</v>
      </c>
      <c r="K45" s="21">
        <v>0</v>
      </c>
      <c r="L45" s="15" t="s">
        <v>59</v>
      </c>
      <c r="M45" s="33" t="s">
        <v>13</v>
      </c>
      <c r="N45" s="50">
        <v>1</v>
      </c>
      <c r="O45" s="21">
        <v>24.4</v>
      </c>
      <c r="P45" s="21">
        <v>0</v>
      </c>
      <c r="Q45" s="23" t="s">
        <v>25</v>
      </c>
      <c r="R45" t="s">
        <v>84</v>
      </c>
      <c r="S45">
        <f>AVERAGE(O44:O47)</f>
        <v>29.824999999999999</v>
      </c>
      <c r="Y45" s="1" t="s">
        <v>81</v>
      </c>
      <c r="AB45" s="7">
        <f>SQRT(AB44)</f>
        <v>281.36308074536316</v>
      </c>
    </row>
    <row r="46" spans="1:28">
      <c r="A46" s="16">
        <v>39</v>
      </c>
      <c r="B46" s="15" t="s">
        <v>12</v>
      </c>
      <c r="C46" s="15" t="s">
        <v>7</v>
      </c>
      <c r="D46" s="15">
        <v>0</v>
      </c>
      <c r="E46" s="21">
        <v>1</v>
      </c>
      <c r="F46" s="21">
        <v>1</v>
      </c>
      <c r="G46" s="41">
        <v>0</v>
      </c>
      <c r="H46" s="41">
        <v>0</v>
      </c>
      <c r="I46" s="41">
        <v>0</v>
      </c>
      <c r="J46" s="21">
        <v>0</v>
      </c>
      <c r="K46" s="21">
        <v>0</v>
      </c>
      <c r="L46" s="15" t="s">
        <v>59</v>
      </c>
      <c r="M46" s="33" t="s">
        <v>13</v>
      </c>
      <c r="N46" s="50">
        <v>1</v>
      </c>
      <c r="O46" s="21">
        <v>32.9</v>
      </c>
      <c r="P46" s="21">
        <v>0</v>
      </c>
      <c r="Q46" s="23" t="s">
        <v>25</v>
      </c>
      <c r="R46" t="s">
        <v>85</v>
      </c>
      <c r="S46">
        <f>STDEV(O44:O47)</f>
        <v>10.253901696427564</v>
      </c>
      <c r="AB46" s="7"/>
    </row>
    <row r="47" spans="1:28">
      <c r="A47" s="16">
        <v>63</v>
      </c>
      <c r="B47" s="15" t="s">
        <v>24</v>
      </c>
      <c r="C47" s="15" t="s">
        <v>5</v>
      </c>
      <c r="D47" s="15">
        <v>1</v>
      </c>
      <c r="E47" s="21">
        <v>0</v>
      </c>
      <c r="F47" s="21">
        <v>1</v>
      </c>
      <c r="G47" s="41">
        <v>0</v>
      </c>
      <c r="H47" s="41">
        <v>0</v>
      </c>
      <c r="I47" s="41">
        <v>0</v>
      </c>
      <c r="J47" s="21">
        <v>0</v>
      </c>
      <c r="K47" s="21">
        <v>0</v>
      </c>
      <c r="L47" s="15" t="s">
        <v>59</v>
      </c>
      <c r="M47" s="33" t="s">
        <v>13</v>
      </c>
      <c r="N47" s="50">
        <v>1</v>
      </c>
      <c r="O47" s="21">
        <v>42.7</v>
      </c>
      <c r="P47" s="21">
        <v>0</v>
      </c>
      <c r="Q47" s="23" t="s">
        <v>25</v>
      </c>
      <c r="R47" t="s">
        <v>86</v>
      </c>
      <c r="S47" s="35">
        <v>4</v>
      </c>
    </row>
    <row r="49" spans="1:28">
      <c r="A49" s="16">
        <v>11</v>
      </c>
      <c r="B49" s="10" t="s">
        <v>26</v>
      </c>
      <c r="C49" s="21" t="s">
        <v>1</v>
      </c>
      <c r="D49" s="40">
        <v>8</v>
      </c>
      <c r="E49" s="41">
        <v>8</v>
      </c>
      <c r="F49" s="45">
        <f>0.43*16</f>
        <v>6.88</v>
      </c>
      <c r="G49" s="45">
        <f>0.36*16</f>
        <v>5.76</v>
      </c>
      <c r="H49" s="45">
        <f>0.21*16</f>
        <v>3.36</v>
      </c>
      <c r="I49" s="41">
        <v>0</v>
      </c>
      <c r="J49" s="41">
        <v>0</v>
      </c>
      <c r="K49" s="41">
        <v>0</v>
      </c>
      <c r="L49" s="21" t="s">
        <v>61</v>
      </c>
      <c r="M49" s="29" t="s">
        <v>27</v>
      </c>
      <c r="N49" s="50">
        <v>1</v>
      </c>
      <c r="O49" s="47"/>
      <c r="P49" s="47">
        <v>0</v>
      </c>
      <c r="Q49" s="47" t="s">
        <v>65</v>
      </c>
      <c r="Y49" s="1"/>
    </row>
    <row r="50" spans="1:28">
      <c r="A50" s="16">
        <v>11</v>
      </c>
      <c r="B50" s="10" t="s">
        <v>26</v>
      </c>
      <c r="C50" s="21" t="s">
        <v>1</v>
      </c>
      <c r="D50" s="40">
        <v>8</v>
      </c>
      <c r="E50" s="41">
        <v>8</v>
      </c>
      <c r="F50" s="45">
        <f>0.43*16</f>
        <v>6.88</v>
      </c>
      <c r="G50" s="45">
        <f>0.36*16</f>
        <v>5.76</v>
      </c>
      <c r="H50" s="45">
        <f>0.21*16</f>
        <v>3.36</v>
      </c>
      <c r="I50" s="41">
        <v>0</v>
      </c>
      <c r="J50" s="41">
        <v>0</v>
      </c>
      <c r="K50" s="41">
        <v>0</v>
      </c>
      <c r="L50" s="21" t="s">
        <v>61</v>
      </c>
      <c r="M50" s="29" t="s">
        <v>27</v>
      </c>
      <c r="N50" s="50">
        <v>1</v>
      </c>
      <c r="O50" s="47"/>
      <c r="P50" s="47">
        <v>0</v>
      </c>
      <c r="Q50" s="47" t="s">
        <v>65</v>
      </c>
      <c r="Y50" s="1"/>
    </row>
    <row r="51" spans="1:28">
      <c r="A51" s="16">
        <v>11</v>
      </c>
      <c r="B51" s="10" t="s">
        <v>26</v>
      </c>
      <c r="C51" s="21" t="s">
        <v>1</v>
      </c>
      <c r="D51" s="40">
        <v>8</v>
      </c>
      <c r="E51" s="41">
        <v>8</v>
      </c>
      <c r="F51" s="45">
        <f t="shared" ref="F51:F55" si="6">0.43*16</f>
        <v>6.88</v>
      </c>
      <c r="G51" s="45">
        <f t="shared" ref="G51:G55" si="7">0.36*16</f>
        <v>5.76</v>
      </c>
      <c r="H51" s="45">
        <f t="shared" ref="H51:H55" si="8">0.21*16</f>
        <v>3.36</v>
      </c>
      <c r="I51" s="41">
        <v>0</v>
      </c>
      <c r="J51" s="41">
        <v>0</v>
      </c>
      <c r="K51" s="41">
        <v>0</v>
      </c>
      <c r="L51" s="21" t="s">
        <v>61</v>
      </c>
      <c r="M51" s="29" t="s">
        <v>27</v>
      </c>
      <c r="N51" s="50">
        <v>1</v>
      </c>
      <c r="O51" s="47"/>
      <c r="P51" s="47">
        <v>0</v>
      </c>
      <c r="Q51" s="47" t="s">
        <v>65</v>
      </c>
      <c r="AB51" s="7"/>
    </row>
    <row r="52" spans="1:28">
      <c r="A52" s="16">
        <v>11</v>
      </c>
      <c r="B52" s="10" t="s">
        <v>26</v>
      </c>
      <c r="C52" s="21" t="s">
        <v>1</v>
      </c>
      <c r="D52" s="40">
        <v>8</v>
      </c>
      <c r="E52" s="41">
        <v>8</v>
      </c>
      <c r="F52" s="45">
        <f t="shared" si="6"/>
        <v>6.88</v>
      </c>
      <c r="G52" s="45">
        <f t="shared" si="7"/>
        <v>5.76</v>
      </c>
      <c r="H52" s="45">
        <f t="shared" si="8"/>
        <v>3.36</v>
      </c>
      <c r="I52" s="41">
        <v>0</v>
      </c>
      <c r="J52" s="41">
        <v>0</v>
      </c>
      <c r="K52" s="41">
        <v>0</v>
      </c>
      <c r="L52" s="21" t="s">
        <v>61</v>
      </c>
      <c r="M52" s="29" t="s">
        <v>27</v>
      </c>
      <c r="N52" s="50">
        <v>1</v>
      </c>
      <c r="O52" s="47"/>
      <c r="P52" s="47">
        <v>0</v>
      </c>
      <c r="Q52" s="47" t="s">
        <v>65</v>
      </c>
      <c r="S52" s="35"/>
    </row>
    <row r="53" spans="1:28">
      <c r="A53" s="16">
        <v>11</v>
      </c>
      <c r="B53" s="10" t="s">
        <v>26</v>
      </c>
      <c r="C53" s="21" t="s">
        <v>1</v>
      </c>
      <c r="D53" s="40">
        <v>8</v>
      </c>
      <c r="E53" s="41">
        <v>8</v>
      </c>
      <c r="F53" s="45">
        <f t="shared" si="6"/>
        <v>6.88</v>
      </c>
      <c r="G53" s="45">
        <f t="shared" si="7"/>
        <v>5.76</v>
      </c>
      <c r="H53" s="45">
        <f t="shared" si="8"/>
        <v>3.36</v>
      </c>
      <c r="I53" s="41">
        <v>0</v>
      </c>
      <c r="J53" s="41">
        <v>0</v>
      </c>
      <c r="K53" s="41">
        <v>0</v>
      </c>
      <c r="L53" s="21" t="s">
        <v>61</v>
      </c>
      <c r="M53" s="29" t="s">
        <v>27</v>
      </c>
      <c r="N53" s="50">
        <v>1</v>
      </c>
      <c r="O53" s="48"/>
      <c r="P53" s="47">
        <v>0</v>
      </c>
      <c r="Q53" s="47" t="s">
        <v>65</v>
      </c>
    </row>
    <row r="54" spans="1:28">
      <c r="A54" s="16">
        <v>11</v>
      </c>
      <c r="B54" s="10" t="s">
        <v>26</v>
      </c>
      <c r="C54" s="21" t="s">
        <v>1</v>
      </c>
      <c r="D54" s="40">
        <v>8</v>
      </c>
      <c r="E54" s="41">
        <v>8</v>
      </c>
      <c r="F54" s="45">
        <f t="shared" si="6"/>
        <v>6.88</v>
      </c>
      <c r="G54" s="45">
        <f t="shared" si="7"/>
        <v>5.76</v>
      </c>
      <c r="H54" s="45">
        <f t="shared" si="8"/>
        <v>3.36</v>
      </c>
      <c r="I54" s="41">
        <v>0</v>
      </c>
      <c r="J54" s="41">
        <v>0</v>
      </c>
      <c r="K54" s="41">
        <v>0</v>
      </c>
      <c r="L54" s="21" t="s">
        <v>61</v>
      </c>
      <c r="M54" s="29" t="s">
        <v>27</v>
      </c>
      <c r="N54" s="50">
        <v>1</v>
      </c>
      <c r="O54" s="48"/>
      <c r="P54" s="47">
        <v>0</v>
      </c>
      <c r="Q54" s="47" t="s">
        <v>65</v>
      </c>
    </row>
    <row r="55" spans="1:28">
      <c r="A55" s="16">
        <v>11</v>
      </c>
      <c r="B55" s="10" t="s">
        <v>26</v>
      </c>
      <c r="C55" s="21" t="s">
        <v>1</v>
      </c>
      <c r="D55" s="40">
        <v>8</v>
      </c>
      <c r="E55" s="41">
        <v>8</v>
      </c>
      <c r="F55" s="45">
        <f t="shared" si="6"/>
        <v>6.88</v>
      </c>
      <c r="G55" s="45">
        <f t="shared" si="7"/>
        <v>5.76</v>
      </c>
      <c r="H55" s="45">
        <f t="shared" si="8"/>
        <v>3.36</v>
      </c>
      <c r="I55" s="41">
        <v>0</v>
      </c>
      <c r="J55" s="41">
        <v>0</v>
      </c>
      <c r="K55" s="41">
        <v>0</v>
      </c>
      <c r="L55" s="21" t="s">
        <v>61</v>
      </c>
      <c r="M55" s="29" t="s">
        <v>27</v>
      </c>
      <c r="N55" s="50">
        <v>1</v>
      </c>
      <c r="O55" s="49"/>
      <c r="P55" s="47">
        <v>0</v>
      </c>
      <c r="Q55" s="47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5BC7-1876-3442-B9E1-C5DE02B373C9}">
  <dimension ref="A1:R17"/>
  <sheetViews>
    <sheetView workbookViewId="0">
      <selection activeCell="L17" sqref="L17"/>
    </sheetView>
  </sheetViews>
  <sheetFormatPr baseColWidth="10" defaultRowHeight="16"/>
  <cols>
    <col min="1" max="1" width="6" customWidth="1"/>
    <col min="2" max="2" width="11.83203125" customWidth="1"/>
    <col min="3" max="3" width="7" customWidth="1"/>
    <col min="4" max="4" width="5.83203125" customWidth="1"/>
    <col min="6" max="6" width="9.33203125" customWidth="1"/>
    <col min="7" max="7" width="13.83203125" customWidth="1"/>
    <col min="9" max="9" width="8.5" customWidth="1"/>
    <col min="10" max="11" width="5.5" customWidth="1"/>
    <col min="14" max="14" width="3.1640625" customWidth="1"/>
  </cols>
  <sheetData>
    <row r="1" spans="1:18">
      <c r="A1" s="3" t="s">
        <v>28</v>
      </c>
      <c r="B1" s="3" t="s">
        <v>29</v>
      </c>
      <c r="C1" s="3" t="s">
        <v>31</v>
      </c>
      <c r="D1" s="8" t="s">
        <v>32</v>
      </c>
      <c r="E1" s="9" t="s">
        <v>69</v>
      </c>
      <c r="F1" s="9" t="s">
        <v>70</v>
      </c>
      <c r="G1" s="9" t="s">
        <v>43</v>
      </c>
      <c r="J1" s="2"/>
      <c r="K1" s="2" t="s">
        <v>75</v>
      </c>
      <c r="L1" s="2" t="s">
        <v>76</v>
      </c>
      <c r="M1" s="2" t="s">
        <v>77</v>
      </c>
      <c r="O1" s="2" t="s">
        <v>78</v>
      </c>
      <c r="P1" s="2"/>
      <c r="Q1" s="2"/>
      <c r="R1" s="2">
        <f>SUM(M2:M5)</f>
        <v>10667.511567767804</v>
      </c>
    </row>
    <row r="2" spans="1:18">
      <c r="A2" s="16">
        <v>69</v>
      </c>
      <c r="B2" s="15" t="s">
        <v>10</v>
      </c>
      <c r="C2" s="30" t="s">
        <v>9</v>
      </c>
      <c r="D2" s="21">
        <v>10</v>
      </c>
      <c r="E2" s="21">
        <v>48.33</v>
      </c>
      <c r="F2" s="21">
        <v>17.97</v>
      </c>
      <c r="G2" s="28" t="s">
        <v>25</v>
      </c>
      <c r="J2" s="2" t="s">
        <v>93</v>
      </c>
      <c r="K2" s="2">
        <f>D2-1</f>
        <v>9</v>
      </c>
      <c r="L2" s="2">
        <f>F2^2</f>
        <v>322.92089999999996</v>
      </c>
      <c r="M2" s="2">
        <f>K2*L2</f>
        <v>2906.2880999999998</v>
      </c>
      <c r="O2" s="2" t="s">
        <v>104</v>
      </c>
      <c r="P2" s="2"/>
      <c r="Q2" s="2"/>
      <c r="R2" s="2">
        <f>D2+D3+D4+13-3</f>
        <v>56</v>
      </c>
    </row>
    <row r="3" spans="1:18">
      <c r="A3" s="16">
        <v>98</v>
      </c>
      <c r="B3" s="15" t="s">
        <v>11</v>
      </c>
      <c r="C3" s="30" t="s">
        <v>9</v>
      </c>
      <c r="D3" s="21">
        <v>18</v>
      </c>
      <c r="E3" s="21">
        <v>26.7</v>
      </c>
      <c r="F3" s="21">
        <v>13.5</v>
      </c>
      <c r="G3" s="28" t="s">
        <v>25</v>
      </c>
      <c r="H3" s="53" t="s">
        <v>71</v>
      </c>
      <c r="I3" s="53">
        <f>AVERAGE(E2:E4)</f>
        <v>47.076666666666675</v>
      </c>
      <c r="J3" s="2" t="s">
        <v>94</v>
      </c>
      <c r="K3" s="2">
        <f>D3-1</f>
        <v>17</v>
      </c>
      <c r="L3" s="2">
        <f>F3^2</f>
        <v>182.25</v>
      </c>
      <c r="M3" s="2">
        <f t="shared" ref="M3:M5" si="0">K3*L3</f>
        <v>3098.25</v>
      </c>
      <c r="O3" s="2" t="s">
        <v>105</v>
      </c>
      <c r="P3" s="2"/>
      <c r="Q3" s="2"/>
      <c r="R3" s="2">
        <f>R1/R2</f>
        <v>190.49127799585364</v>
      </c>
    </row>
    <row r="4" spans="1:18">
      <c r="A4" s="36">
        <v>206</v>
      </c>
      <c r="B4" s="5" t="s">
        <v>16</v>
      </c>
      <c r="C4" s="30" t="s">
        <v>9</v>
      </c>
      <c r="D4" s="37">
        <v>18</v>
      </c>
      <c r="E4" s="37">
        <v>66.2</v>
      </c>
      <c r="F4" s="37">
        <v>6.7</v>
      </c>
      <c r="G4" s="23" t="s">
        <v>100</v>
      </c>
      <c r="H4" s="53" t="s">
        <v>72</v>
      </c>
      <c r="I4" s="53">
        <f>STDEV(E2:E4)</f>
        <v>19.779803672770171</v>
      </c>
      <c r="J4" s="2" t="s">
        <v>95</v>
      </c>
      <c r="K4" s="2">
        <f>D4-1</f>
        <v>17</v>
      </c>
      <c r="L4" s="2">
        <f>F4^2</f>
        <v>44.89</v>
      </c>
      <c r="M4" s="2">
        <f t="shared" si="0"/>
        <v>763.13</v>
      </c>
      <c r="O4" s="2" t="s">
        <v>106</v>
      </c>
      <c r="P4" s="2"/>
      <c r="Q4" s="2"/>
      <c r="R4" s="61">
        <f>SQRT(R3)</f>
        <v>13.801857773352602</v>
      </c>
    </row>
    <row r="5" spans="1:18">
      <c r="A5" s="16">
        <v>112</v>
      </c>
      <c r="B5" s="15" t="s">
        <v>8</v>
      </c>
      <c r="C5" s="30" t="s">
        <v>9</v>
      </c>
      <c r="D5" s="50">
        <v>1</v>
      </c>
      <c r="E5" s="27">
        <v>11.93643961327064</v>
      </c>
      <c r="F5" s="55">
        <v>13.801857773352602</v>
      </c>
      <c r="G5" s="28" t="s">
        <v>25</v>
      </c>
      <c r="H5" t="s">
        <v>84</v>
      </c>
      <c r="I5">
        <f>AVERAGE(E5:E14)</f>
        <v>38.391528760564263</v>
      </c>
      <c r="J5" s="2" t="s">
        <v>82</v>
      </c>
      <c r="K5" s="2">
        <f>I13-1</f>
        <v>12</v>
      </c>
      <c r="L5" s="2">
        <f>I12^2</f>
        <v>324.98695564731707</v>
      </c>
      <c r="M5" s="2">
        <f t="shared" si="0"/>
        <v>3899.8434677678051</v>
      </c>
      <c r="R5" s="7"/>
    </row>
    <row r="6" spans="1:18">
      <c r="A6" s="16">
        <v>112</v>
      </c>
      <c r="B6" s="15" t="s">
        <v>8</v>
      </c>
      <c r="C6" s="30" t="s">
        <v>9</v>
      </c>
      <c r="D6" s="50">
        <v>1</v>
      </c>
      <c r="E6" s="27">
        <v>27.686218108254966</v>
      </c>
      <c r="F6" s="55">
        <v>13.801857773352602</v>
      </c>
      <c r="G6" s="28" t="s">
        <v>25</v>
      </c>
      <c r="H6" t="s">
        <v>85</v>
      </c>
      <c r="I6">
        <f>STDEV(E5:E14)</f>
        <v>14.50935183783945</v>
      </c>
    </row>
    <row r="7" spans="1:18">
      <c r="A7" s="16">
        <v>112</v>
      </c>
      <c r="B7" s="15" t="s">
        <v>8</v>
      </c>
      <c r="C7" s="30" t="s">
        <v>9</v>
      </c>
      <c r="D7" s="50">
        <v>1</v>
      </c>
      <c r="E7" s="27">
        <v>28.547359991745036</v>
      </c>
      <c r="F7" s="55">
        <v>13.801857773352602</v>
      </c>
      <c r="G7" s="28" t="s">
        <v>25</v>
      </c>
      <c r="H7" t="s">
        <v>86</v>
      </c>
      <c r="I7" s="35">
        <v>10</v>
      </c>
    </row>
    <row r="8" spans="1:18">
      <c r="A8" s="16">
        <v>112</v>
      </c>
      <c r="B8" s="15" t="s">
        <v>8</v>
      </c>
      <c r="C8" s="30" t="s">
        <v>9</v>
      </c>
      <c r="D8" s="50">
        <v>1</v>
      </c>
      <c r="E8" s="27">
        <v>28.916131339498431</v>
      </c>
      <c r="F8" s="55">
        <v>13.801857773352602</v>
      </c>
      <c r="G8" s="28" t="s">
        <v>25</v>
      </c>
      <c r="H8" t="s">
        <v>87</v>
      </c>
      <c r="I8">
        <f>AVERAGE(E15:E16)</f>
        <v>61.28</v>
      </c>
    </row>
    <row r="9" spans="1:18">
      <c r="A9" s="16">
        <v>112</v>
      </c>
      <c r="B9" s="15" t="s">
        <v>8</v>
      </c>
      <c r="C9" s="30" t="s">
        <v>9</v>
      </c>
      <c r="D9" s="50">
        <v>1</v>
      </c>
      <c r="E9" s="27">
        <v>33.592638320898637</v>
      </c>
      <c r="F9" s="55">
        <v>13.801857773352602</v>
      </c>
      <c r="G9" s="28" t="s">
        <v>25</v>
      </c>
      <c r="H9" t="s">
        <v>88</v>
      </c>
      <c r="I9">
        <f>STDEV(E15:E16)</f>
        <v>3.7052395334175103</v>
      </c>
    </row>
    <row r="10" spans="1:18">
      <c r="A10" s="16">
        <v>112</v>
      </c>
      <c r="B10" s="15" t="s">
        <v>8</v>
      </c>
      <c r="C10" s="30" t="s">
        <v>9</v>
      </c>
      <c r="D10" s="50">
        <v>1</v>
      </c>
      <c r="E10" s="27">
        <v>43.928367138975979</v>
      </c>
      <c r="F10" s="55">
        <v>13.8018577733526</v>
      </c>
      <c r="G10" s="28" t="s">
        <v>25</v>
      </c>
      <c r="H10" t="s">
        <v>89</v>
      </c>
      <c r="I10" s="35">
        <v>2</v>
      </c>
    </row>
    <row r="11" spans="1:18">
      <c r="A11" s="16">
        <v>112</v>
      </c>
      <c r="B11" s="15" t="s">
        <v>8</v>
      </c>
      <c r="C11" s="30" t="s">
        <v>9</v>
      </c>
      <c r="D11" s="50">
        <v>1</v>
      </c>
      <c r="E11" s="27">
        <v>46.882590353396033</v>
      </c>
      <c r="F11" s="55">
        <v>13.8018577733526</v>
      </c>
      <c r="G11" s="28" t="s">
        <v>25</v>
      </c>
      <c r="H11" s="53" t="s">
        <v>90</v>
      </c>
      <c r="I11" s="53">
        <f>AVERAGE(E5:E17)</f>
        <v>39.52886827735712</v>
      </c>
    </row>
    <row r="12" spans="1:18">
      <c r="A12" s="16">
        <v>112</v>
      </c>
      <c r="B12" s="15" t="s">
        <v>8</v>
      </c>
      <c r="C12" s="30" t="s">
        <v>9</v>
      </c>
      <c r="D12" s="50">
        <v>1</v>
      </c>
      <c r="E12" s="34">
        <v>51.31189895882968</v>
      </c>
      <c r="F12" s="55">
        <v>13.8018577733526</v>
      </c>
      <c r="G12" s="28" t="s">
        <v>25</v>
      </c>
      <c r="H12" s="53" t="s">
        <v>91</v>
      </c>
      <c r="I12" s="53">
        <f>STDEV(E5:E17)</f>
        <v>18.027394588440036</v>
      </c>
    </row>
    <row r="13" spans="1:18">
      <c r="A13" s="16">
        <v>112</v>
      </c>
      <c r="B13" s="15" t="s">
        <v>8</v>
      </c>
      <c r="C13" s="30" t="s">
        <v>9</v>
      </c>
      <c r="D13" s="50">
        <v>1</v>
      </c>
      <c r="E13" s="27">
        <v>53.157781913793109</v>
      </c>
      <c r="F13" s="55">
        <v>13.8018577733526</v>
      </c>
      <c r="G13" s="28" t="s">
        <v>25</v>
      </c>
      <c r="H13" s="53" t="s">
        <v>92</v>
      </c>
      <c r="I13" s="53">
        <f>COUNT(D5:D17)</f>
        <v>13</v>
      </c>
    </row>
    <row r="14" spans="1:18">
      <c r="A14" s="16">
        <v>112</v>
      </c>
      <c r="B14" s="15" t="s">
        <v>8</v>
      </c>
      <c r="C14" s="30" t="s">
        <v>9</v>
      </c>
      <c r="D14" s="50">
        <v>1</v>
      </c>
      <c r="E14" s="27">
        <v>57.955861866980136</v>
      </c>
      <c r="F14" s="55">
        <v>13.8018577733526</v>
      </c>
      <c r="G14" s="28" t="s">
        <v>25</v>
      </c>
    </row>
    <row r="15" spans="1:18">
      <c r="A15" s="16">
        <v>202</v>
      </c>
      <c r="B15" s="15" t="s">
        <v>14</v>
      </c>
      <c r="C15" s="30" t="s">
        <v>9</v>
      </c>
      <c r="D15" s="50">
        <v>1</v>
      </c>
      <c r="E15" s="21">
        <v>58.66</v>
      </c>
      <c r="F15" s="55">
        <v>13.8018577733526</v>
      </c>
      <c r="G15" s="28" t="s">
        <v>25</v>
      </c>
    </row>
    <row r="16" spans="1:18">
      <c r="A16" s="36">
        <v>202</v>
      </c>
      <c r="B16" s="5" t="s">
        <v>14</v>
      </c>
      <c r="C16" s="30" t="s">
        <v>9</v>
      </c>
      <c r="D16" s="50">
        <v>1</v>
      </c>
      <c r="E16" s="37">
        <v>63.9</v>
      </c>
      <c r="F16" s="55">
        <v>13.8018577733526</v>
      </c>
      <c r="G16" s="28" t="s">
        <v>25</v>
      </c>
    </row>
    <row r="17" spans="1:7">
      <c r="A17" s="16">
        <v>63</v>
      </c>
      <c r="B17" s="15" t="s">
        <v>24</v>
      </c>
      <c r="C17" s="30" t="s">
        <v>9</v>
      </c>
      <c r="D17" s="50">
        <v>1</v>
      </c>
      <c r="E17" s="56">
        <v>7.4</v>
      </c>
      <c r="F17" s="57">
        <v>13.8018577733526</v>
      </c>
      <c r="G17" s="2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455A-214E-2543-AD1E-7A2C19B66C76}">
  <dimension ref="A1:Q53"/>
  <sheetViews>
    <sheetView workbookViewId="0">
      <selection activeCell="O12" sqref="O12"/>
    </sheetView>
  </sheetViews>
  <sheetFormatPr baseColWidth="10" defaultRowHeight="16"/>
  <sheetData>
    <row r="1" spans="1:17">
      <c r="A1" s="3" t="s">
        <v>28</v>
      </c>
      <c r="B1" s="3" t="s">
        <v>29</v>
      </c>
      <c r="C1" s="3" t="s">
        <v>30</v>
      </c>
      <c r="D1" s="13" t="s">
        <v>33</v>
      </c>
      <c r="E1" s="13" t="s">
        <v>34</v>
      </c>
      <c r="F1" s="8" t="s">
        <v>46</v>
      </c>
      <c r="G1" s="8" t="s">
        <v>47</v>
      </c>
      <c r="H1" s="8" t="s">
        <v>48</v>
      </c>
      <c r="I1" s="14" t="s">
        <v>49</v>
      </c>
      <c r="J1" s="14" t="s">
        <v>50</v>
      </c>
      <c r="K1" s="14" t="s">
        <v>54</v>
      </c>
      <c r="L1" s="4" t="s">
        <v>55</v>
      </c>
      <c r="M1" s="3" t="s">
        <v>31</v>
      </c>
      <c r="N1" s="8" t="s">
        <v>32</v>
      </c>
      <c r="O1" s="9" t="s">
        <v>69</v>
      </c>
      <c r="P1" s="9" t="s">
        <v>70</v>
      </c>
      <c r="Q1" s="9" t="s">
        <v>43</v>
      </c>
    </row>
    <row r="2" spans="1:17">
      <c r="A2" s="36">
        <v>306</v>
      </c>
      <c r="B2" s="5" t="s">
        <v>18</v>
      </c>
      <c r="C2" s="5" t="s">
        <v>1</v>
      </c>
      <c r="D2" s="5">
        <v>83</v>
      </c>
      <c r="E2" s="37">
        <v>44</v>
      </c>
      <c r="F2" s="38">
        <v>80</v>
      </c>
      <c r="G2" s="38">
        <v>10</v>
      </c>
      <c r="H2" s="38">
        <v>24</v>
      </c>
      <c r="I2" s="38">
        <v>13</v>
      </c>
      <c r="J2" s="37">
        <v>0</v>
      </c>
      <c r="K2" s="37">
        <v>0</v>
      </c>
      <c r="L2" s="37" t="s">
        <v>57</v>
      </c>
      <c r="M2" s="39" t="s">
        <v>19</v>
      </c>
      <c r="N2" s="37">
        <v>127</v>
      </c>
      <c r="O2" s="5">
        <v>0.64903845999999998</v>
      </c>
      <c r="P2" s="5">
        <v>0.42067307999999998</v>
      </c>
      <c r="Q2" s="15" t="s">
        <v>40</v>
      </c>
    </row>
    <row r="3" spans="1:17">
      <c r="A3" s="36">
        <v>306</v>
      </c>
      <c r="B3" s="5" t="s">
        <v>18</v>
      </c>
      <c r="C3" s="5" t="s">
        <v>1</v>
      </c>
      <c r="D3" s="5">
        <v>7</v>
      </c>
      <c r="E3" s="37">
        <v>15</v>
      </c>
      <c r="F3" s="38">
        <v>17</v>
      </c>
      <c r="G3" s="38">
        <v>2</v>
      </c>
      <c r="H3" s="38">
        <v>2</v>
      </c>
      <c r="I3" s="38">
        <v>1</v>
      </c>
      <c r="J3" s="37">
        <v>0</v>
      </c>
      <c r="K3" s="37">
        <v>0</v>
      </c>
      <c r="L3" s="37" t="s">
        <v>57</v>
      </c>
      <c r="M3" s="39" t="s">
        <v>19</v>
      </c>
      <c r="N3" s="37">
        <v>22</v>
      </c>
      <c r="O3" s="5">
        <v>0.12980769</v>
      </c>
      <c r="P3" s="5">
        <v>7.2115380000000007E-2</v>
      </c>
      <c r="Q3" s="15" t="s">
        <v>40</v>
      </c>
    </row>
    <row r="4" spans="1:17">
      <c r="A4" s="16">
        <v>128</v>
      </c>
      <c r="B4" s="17" t="s">
        <v>20</v>
      </c>
      <c r="C4" s="42" t="s">
        <v>21</v>
      </c>
      <c r="D4" s="40" t="s">
        <v>36</v>
      </c>
      <c r="E4" s="41" t="s">
        <v>36</v>
      </c>
      <c r="F4" s="41">
        <v>0</v>
      </c>
      <c r="G4" s="41">
        <v>3</v>
      </c>
      <c r="H4" s="41">
        <v>0</v>
      </c>
      <c r="I4" s="41">
        <v>0</v>
      </c>
      <c r="J4" s="41">
        <v>0</v>
      </c>
      <c r="K4" s="41">
        <v>0</v>
      </c>
      <c r="L4" s="37" t="s">
        <v>56</v>
      </c>
      <c r="M4" s="19" t="s">
        <v>35</v>
      </c>
      <c r="N4" s="21">
        <v>3</v>
      </c>
      <c r="O4" s="15">
        <v>0.872</v>
      </c>
      <c r="P4" s="21">
        <v>0.1593486742963367</v>
      </c>
      <c r="Q4" s="15" t="s">
        <v>40</v>
      </c>
    </row>
    <row r="5" spans="1:17">
      <c r="A5" s="16">
        <v>117</v>
      </c>
      <c r="B5" s="15" t="s">
        <v>0</v>
      </c>
      <c r="C5" s="15" t="s">
        <v>1</v>
      </c>
      <c r="D5" s="15">
        <v>11</v>
      </c>
      <c r="E5" s="21">
        <v>7</v>
      </c>
      <c r="F5" s="21">
        <v>18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37" t="s">
        <v>58</v>
      </c>
      <c r="M5" s="22" t="s">
        <v>2</v>
      </c>
      <c r="N5" s="21">
        <v>18</v>
      </c>
      <c r="O5" s="15">
        <v>6.5</v>
      </c>
      <c r="P5" s="21">
        <v>4.5</v>
      </c>
      <c r="Q5" s="15" t="s">
        <v>40</v>
      </c>
    </row>
    <row r="6" spans="1:17">
      <c r="A6" s="16">
        <v>118</v>
      </c>
      <c r="B6" s="15" t="s">
        <v>3</v>
      </c>
      <c r="C6" s="15" t="s">
        <v>1</v>
      </c>
      <c r="D6" s="15">
        <v>5</v>
      </c>
      <c r="E6" s="21">
        <v>7</v>
      </c>
      <c r="F6" s="21">
        <v>12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37" t="s">
        <v>57</v>
      </c>
      <c r="M6" s="22" t="s">
        <v>2</v>
      </c>
      <c r="N6" s="21">
        <v>12</v>
      </c>
      <c r="O6" s="15">
        <v>5.22</v>
      </c>
      <c r="P6" s="21">
        <v>3.4</v>
      </c>
      <c r="Q6" s="15" t="s">
        <v>40</v>
      </c>
    </row>
    <row r="7" spans="1:17">
      <c r="A7" s="16">
        <v>118</v>
      </c>
      <c r="B7" s="15" t="s">
        <v>3</v>
      </c>
      <c r="C7" s="15" t="s">
        <v>1</v>
      </c>
      <c r="D7" s="15">
        <v>4</v>
      </c>
      <c r="E7" s="21">
        <v>2</v>
      </c>
      <c r="F7" s="21">
        <v>6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37" t="s">
        <v>57</v>
      </c>
      <c r="M7" s="22" t="s">
        <v>2</v>
      </c>
      <c r="N7" s="21">
        <v>6</v>
      </c>
      <c r="O7" s="15">
        <v>9.02</v>
      </c>
      <c r="P7" s="21">
        <v>9.02</v>
      </c>
      <c r="Q7" s="23" t="s">
        <v>40</v>
      </c>
    </row>
    <row r="8" spans="1:17">
      <c r="A8" s="16">
        <v>112</v>
      </c>
      <c r="B8" s="15" t="s">
        <v>8</v>
      </c>
      <c r="C8" s="15" t="s">
        <v>1</v>
      </c>
      <c r="D8" s="15">
        <v>7</v>
      </c>
      <c r="E8" s="21">
        <v>3</v>
      </c>
      <c r="F8" s="21"/>
      <c r="G8" s="21">
        <v>0</v>
      </c>
      <c r="H8" s="21">
        <v>2</v>
      </c>
      <c r="I8" s="21">
        <v>0</v>
      </c>
      <c r="J8" s="21">
        <v>0</v>
      </c>
      <c r="K8" s="21">
        <v>8</v>
      </c>
      <c r="L8" s="37" t="s">
        <v>62</v>
      </c>
      <c r="M8" s="24" t="s">
        <v>6</v>
      </c>
      <c r="N8" s="21">
        <v>10</v>
      </c>
      <c r="O8" s="21">
        <v>85.48</v>
      </c>
      <c r="P8" s="21">
        <v>39.56</v>
      </c>
      <c r="Q8" s="28" t="s">
        <v>37</v>
      </c>
    </row>
    <row r="9" spans="1:17">
      <c r="A9" s="16">
        <v>69</v>
      </c>
      <c r="B9" s="15" t="s">
        <v>10</v>
      </c>
      <c r="C9" s="15" t="s">
        <v>1</v>
      </c>
      <c r="D9" s="15">
        <v>0</v>
      </c>
      <c r="E9" s="21">
        <v>3</v>
      </c>
      <c r="F9" s="21"/>
      <c r="G9" s="21">
        <v>3</v>
      </c>
      <c r="H9" s="21"/>
      <c r="I9" s="21"/>
      <c r="J9" s="21"/>
      <c r="K9" s="21">
        <v>7</v>
      </c>
      <c r="L9" s="37" t="s">
        <v>63</v>
      </c>
      <c r="M9" s="30" t="s">
        <v>9</v>
      </c>
      <c r="N9" s="21">
        <v>10</v>
      </c>
      <c r="O9" s="21">
        <v>48.33</v>
      </c>
      <c r="P9" s="21">
        <v>17.97</v>
      </c>
      <c r="Q9" s="28" t="s">
        <v>25</v>
      </c>
    </row>
    <row r="10" spans="1:17">
      <c r="A10" s="16">
        <v>98</v>
      </c>
      <c r="B10" s="15" t="s">
        <v>11</v>
      </c>
      <c r="C10" s="42" t="s">
        <v>21</v>
      </c>
      <c r="D10" s="40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18</v>
      </c>
      <c r="L10" s="37" t="s">
        <v>64</v>
      </c>
      <c r="M10" s="30" t="s">
        <v>9</v>
      </c>
      <c r="N10" s="21">
        <v>18</v>
      </c>
      <c r="O10" s="21">
        <v>26.7</v>
      </c>
      <c r="P10" s="21">
        <v>13.5</v>
      </c>
      <c r="Q10" s="28" t="s">
        <v>25</v>
      </c>
    </row>
    <row r="11" spans="1:17">
      <c r="A11" s="36">
        <v>206</v>
      </c>
      <c r="B11" s="42" t="s">
        <v>16</v>
      </c>
      <c r="C11" s="42" t="s">
        <v>21</v>
      </c>
      <c r="D11" s="40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18</v>
      </c>
      <c r="L11" s="37" t="s">
        <v>60</v>
      </c>
      <c r="M11" s="30" t="s">
        <v>9</v>
      </c>
      <c r="N11" s="37">
        <v>18</v>
      </c>
      <c r="O11" s="37">
        <v>66.2</v>
      </c>
      <c r="P11" s="37">
        <v>6.7</v>
      </c>
      <c r="Q11" s="23" t="s">
        <v>25</v>
      </c>
    </row>
    <row r="12" spans="1:17">
      <c r="A12" s="16">
        <v>38</v>
      </c>
      <c r="B12" s="15" t="s">
        <v>23</v>
      </c>
      <c r="C12" s="15" t="s">
        <v>1</v>
      </c>
      <c r="D12" s="15">
        <v>22</v>
      </c>
      <c r="E12" s="21">
        <v>22</v>
      </c>
      <c r="F12" s="21">
        <v>11</v>
      </c>
      <c r="G12" s="21">
        <v>10</v>
      </c>
      <c r="H12" s="21">
        <v>24</v>
      </c>
      <c r="I12" s="21">
        <v>0</v>
      </c>
      <c r="J12" s="21">
        <v>0</v>
      </c>
      <c r="K12" s="21">
        <v>0</v>
      </c>
      <c r="L12" s="37" t="s">
        <v>58</v>
      </c>
      <c r="M12" s="33" t="s">
        <v>13</v>
      </c>
      <c r="N12" s="21">
        <v>44</v>
      </c>
      <c r="O12" s="21">
        <v>662</v>
      </c>
      <c r="P12" s="21">
        <v>291</v>
      </c>
      <c r="Q12" s="23" t="s">
        <v>25</v>
      </c>
    </row>
    <row r="15" spans="1:17">
      <c r="A15" s="16">
        <v>128</v>
      </c>
      <c r="B15" s="17" t="s">
        <v>20</v>
      </c>
      <c r="C15" s="18" t="s">
        <v>21</v>
      </c>
      <c r="D15" s="40" t="s">
        <v>36</v>
      </c>
      <c r="E15" s="41" t="s">
        <v>36</v>
      </c>
      <c r="F15" s="41">
        <v>1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37" t="s">
        <v>56</v>
      </c>
      <c r="M15" s="19" t="s">
        <v>35</v>
      </c>
      <c r="N15" s="50">
        <v>1</v>
      </c>
      <c r="O15" s="15">
        <v>0.68799999999999994</v>
      </c>
      <c r="P15" s="21"/>
      <c r="Q15" s="15" t="s">
        <v>40</v>
      </c>
    </row>
    <row r="16" spans="1:17">
      <c r="A16" s="36">
        <v>203</v>
      </c>
      <c r="B16" s="37" t="s">
        <v>17</v>
      </c>
      <c r="C16" s="37" t="s">
        <v>5</v>
      </c>
      <c r="D16" s="37">
        <v>1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1</v>
      </c>
      <c r="K16" s="37">
        <v>0</v>
      </c>
      <c r="L16" s="37" t="s">
        <v>58</v>
      </c>
      <c r="M16" s="43" t="s">
        <v>35</v>
      </c>
      <c r="N16" s="50">
        <v>1</v>
      </c>
      <c r="O16" s="37">
        <v>0.96899999999999997</v>
      </c>
      <c r="P16" s="21">
        <v>0</v>
      </c>
      <c r="Q16" s="15" t="s">
        <v>40</v>
      </c>
    </row>
    <row r="17" spans="1:17">
      <c r="A17" s="16">
        <v>30</v>
      </c>
      <c r="B17" s="15" t="s">
        <v>4</v>
      </c>
      <c r="C17" s="15" t="s">
        <v>5</v>
      </c>
      <c r="D17" s="15">
        <v>1</v>
      </c>
      <c r="E17" s="21">
        <v>0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37" t="s">
        <v>59</v>
      </c>
      <c r="M17" s="24" t="s">
        <v>6</v>
      </c>
      <c r="N17" s="50">
        <v>1</v>
      </c>
      <c r="O17" s="21">
        <v>50.5</v>
      </c>
      <c r="P17" s="21">
        <v>0</v>
      </c>
      <c r="Q17" s="26" t="s">
        <v>37</v>
      </c>
    </row>
    <row r="18" spans="1:17">
      <c r="A18" s="16">
        <v>30</v>
      </c>
      <c r="B18" s="15" t="s">
        <v>4</v>
      </c>
      <c r="C18" s="15" t="s">
        <v>5</v>
      </c>
      <c r="D18" s="15">
        <v>1</v>
      </c>
      <c r="E18" s="21">
        <v>0</v>
      </c>
      <c r="F18" s="21">
        <v>1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37" t="s">
        <v>59</v>
      </c>
      <c r="M18" s="24" t="s">
        <v>6</v>
      </c>
      <c r="N18" s="50">
        <v>1</v>
      </c>
      <c r="O18" s="21">
        <v>59</v>
      </c>
      <c r="P18" s="21">
        <v>0</v>
      </c>
      <c r="Q18" s="26" t="s">
        <v>37</v>
      </c>
    </row>
    <row r="19" spans="1:17">
      <c r="A19" s="16">
        <v>30</v>
      </c>
      <c r="B19" s="15" t="s">
        <v>4</v>
      </c>
      <c r="C19" s="15" t="s">
        <v>7</v>
      </c>
      <c r="D19" s="15">
        <v>0</v>
      </c>
      <c r="E19" s="21">
        <v>1</v>
      </c>
      <c r="F19" s="21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37" t="s">
        <v>59</v>
      </c>
      <c r="M19" s="24" t="s">
        <v>6</v>
      </c>
      <c r="N19" s="50">
        <v>1</v>
      </c>
      <c r="O19" s="21">
        <v>76.5</v>
      </c>
      <c r="P19" s="21">
        <v>0</v>
      </c>
      <c r="Q19" s="26" t="s">
        <v>37</v>
      </c>
    </row>
    <row r="20" spans="1:17">
      <c r="A20" s="16">
        <v>30</v>
      </c>
      <c r="B20" s="15" t="s">
        <v>4</v>
      </c>
      <c r="C20" s="15" t="s">
        <v>5</v>
      </c>
      <c r="D20" s="15">
        <v>1</v>
      </c>
      <c r="E20" s="21">
        <v>0</v>
      </c>
      <c r="F20" s="21">
        <v>1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37" t="s">
        <v>59</v>
      </c>
      <c r="M20" s="44" t="s">
        <v>6</v>
      </c>
      <c r="N20" s="50">
        <v>1</v>
      </c>
      <c r="O20" s="21">
        <v>79</v>
      </c>
      <c r="P20" s="21">
        <v>0</v>
      </c>
      <c r="Q20" s="26" t="s">
        <v>37</v>
      </c>
    </row>
    <row r="21" spans="1:17">
      <c r="A21" s="16">
        <v>30</v>
      </c>
      <c r="B21" s="15" t="s">
        <v>4</v>
      </c>
      <c r="C21" s="15" t="s">
        <v>7</v>
      </c>
      <c r="D21" s="15">
        <v>0</v>
      </c>
      <c r="E21" s="21">
        <v>1</v>
      </c>
      <c r="F21" s="21">
        <v>1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7" t="s">
        <v>59</v>
      </c>
      <c r="M21" s="44" t="s">
        <v>6</v>
      </c>
      <c r="N21" s="50">
        <v>1</v>
      </c>
      <c r="O21" s="21">
        <v>47.2</v>
      </c>
      <c r="P21" s="21">
        <v>0</v>
      </c>
      <c r="Q21" s="26" t="s">
        <v>37</v>
      </c>
    </row>
    <row r="22" spans="1:17">
      <c r="A22" s="16">
        <v>30</v>
      </c>
      <c r="B22" s="15" t="s">
        <v>4</v>
      </c>
      <c r="C22" s="15" t="s">
        <v>5</v>
      </c>
      <c r="D22" s="15">
        <v>1</v>
      </c>
      <c r="E22" s="21"/>
      <c r="F22" s="21">
        <v>1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7" t="s">
        <v>59</v>
      </c>
      <c r="M22" s="44" t="s">
        <v>6</v>
      </c>
      <c r="N22" s="50">
        <v>1</v>
      </c>
      <c r="O22" s="21">
        <v>38</v>
      </c>
      <c r="P22" s="21">
        <v>0</v>
      </c>
      <c r="Q22" s="26" t="s">
        <v>37</v>
      </c>
    </row>
    <row r="23" spans="1:17">
      <c r="A23" s="16">
        <v>30</v>
      </c>
      <c r="B23" s="15" t="s">
        <v>4</v>
      </c>
      <c r="C23" s="15" t="s">
        <v>7</v>
      </c>
      <c r="D23" s="15">
        <v>0</v>
      </c>
      <c r="E23" s="21">
        <v>1</v>
      </c>
      <c r="F23" s="21">
        <v>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7" t="s">
        <v>59</v>
      </c>
      <c r="M23" s="44" t="s">
        <v>6</v>
      </c>
      <c r="N23" s="50">
        <v>1</v>
      </c>
      <c r="O23" s="21">
        <v>58.5</v>
      </c>
      <c r="P23" s="21">
        <v>0</v>
      </c>
      <c r="Q23" s="26" t="s">
        <v>37</v>
      </c>
    </row>
    <row r="24" spans="1:17">
      <c r="A24" s="16">
        <v>30</v>
      </c>
      <c r="B24" s="15" t="s">
        <v>4</v>
      </c>
      <c r="C24" s="15" t="s">
        <v>5</v>
      </c>
      <c r="D24" s="15">
        <v>1</v>
      </c>
      <c r="E24" s="21">
        <v>0</v>
      </c>
      <c r="F24" s="21">
        <v>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7" t="s">
        <v>59</v>
      </c>
      <c r="M24" s="24" t="s">
        <v>6</v>
      </c>
      <c r="N24" s="50">
        <v>1</v>
      </c>
      <c r="O24" s="21">
        <v>80</v>
      </c>
      <c r="P24" s="21">
        <v>0</v>
      </c>
      <c r="Q24" s="26" t="s">
        <v>37</v>
      </c>
    </row>
    <row r="25" spans="1:17">
      <c r="A25" s="16">
        <v>30</v>
      </c>
      <c r="B25" s="15" t="s">
        <v>4</v>
      </c>
      <c r="C25" s="15" t="s">
        <v>7</v>
      </c>
      <c r="D25" s="15">
        <v>0</v>
      </c>
      <c r="E25" s="21">
        <v>1</v>
      </c>
      <c r="F25" s="21">
        <v>1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37" t="s">
        <v>59</v>
      </c>
      <c r="M25" s="24" t="s">
        <v>6</v>
      </c>
      <c r="N25" s="50">
        <v>1</v>
      </c>
      <c r="O25" s="21">
        <v>36.6</v>
      </c>
      <c r="P25" s="21">
        <v>0</v>
      </c>
      <c r="Q25" s="26" t="s">
        <v>37</v>
      </c>
    </row>
    <row r="26" spans="1:17">
      <c r="A26" s="16">
        <v>30</v>
      </c>
      <c r="B26" s="15" t="s">
        <v>4</v>
      </c>
      <c r="C26" s="15" t="s">
        <v>5</v>
      </c>
      <c r="D26" s="15">
        <v>1</v>
      </c>
      <c r="E26" s="21">
        <v>0</v>
      </c>
      <c r="F26" s="21">
        <v>1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37" t="s">
        <v>59</v>
      </c>
      <c r="M26" s="24" t="s">
        <v>6</v>
      </c>
      <c r="N26" s="50">
        <v>1</v>
      </c>
      <c r="O26" s="21">
        <v>66.599999999999994</v>
      </c>
      <c r="P26" s="21">
        <v>0</v>
      </c>
      <c r="Q26" s="15" t="s">
        <v>37</v>
      </c>
    </row>
    <row r="27" spans="1:17">
      <c r="A27" s="16">
        <v>30</v>
      </c>
      <c r="B27" s="15" t="s">
        <v>4</v>
      </c>
      <c r="C27" s="15" t="s">
        <v>7</v>
      </c>
      <c r="D27" s="15">
        <v>0</v>
      </c>
      <c r="E27" s="21">
        <v>1</v>
      </c>
      <c r="F27" s="21">
        <v>0</v>
      </c>
      <c r="G27" s="21">
        <v>0</v>
      </c>
      <c r="H27" s="21">
        <v>1</v>
      </c>
      <c r="I27" s="21">
        <v>0</v>
      </c>
      <c r="J27" s="21">
        <v>0</v>
      </c>
      <c r="K27" s="21">
        <v>0</v>
      </c>
      <c r="L27" s="37" t="s">
        <v>59</v>
      </c>
      <c r="M27" s="24" t="s">
        <v>6</v>
      </c>
      <c r="N27" s="50">
        <v>1</v>
      </c>
      <c r="O27" s="21">
        <v>47.8</v>
      </c>
      <c r="P27" s="21">
        <v>0</v>
      </c>
      <c r="Q27" s="26" t="s">
        <v>37</v>
      </c>
    </row>
    <row r="28" spans="1:17">
      <c r="A28" s="16">
        <v>30</v>
      </c>
      <c r="B28" s="15" t="s">
        <v>4</v>
      </c>
      <c r="C28" s="15" t="s">
        <v>5</v>
      </c>
      <c r="D28" s="15">
        <v>1</v>
      </c>
      <c r="E28" s="21">
        <v>0</v>
      </c>
      <c r="F28" s="21">
        <v>0</v>
      </c>
      <c r="G28" s="21">
        <v>0</v>
      </c>
      <c r="H28" s="21">
        <v>1</v>
      </c>
      <c r="I28" s="21">
        <v>0</v>
      </c>
      <c r="J28" s="21">
        <v>0</v>
      </c>
      <c r="K28" s="21">
        <v>0</v>
      </c>
      <c r="L28" s="37" t="s">
        <v>59</v>
      </c>
      <c r="M28" s="24" t="s">
        <v>6</v>
      </c>
      <c r="N28" s="50">
        <v>1</v>
      </c>
      <c r="O28" s="21">
        <v>46.5</v>
      </c>
      <c r="P28" s="21">
        <v>0</v>
      </c>
      <c r="Q28" s="26" t="s">
        <v>37</v>
      </c>
    </row>
    <row r="29" spans="1:17">
      <c r="A29" s="16">
        <v>30</v>
      </c>
      <c r="B29" s="15" t="s">
        <v>4</v>
      </c>
      <c r="C29" s="15" t="s">
        <v>7</v>
      </c>
      <c r="D29" s="15">
        <v>0</v>
      </c>
      <c r="E29" s="21">
        <v>1</v>
      </c>
      <c r="F29" s="21">
        <v>0</v>
      </c>
      <c r="G29" s="21">
        <v>0</v>
      </c>
      <c r="H29" s="21">
        <v>1</v>
      </c>
      <c r="I29" s="21">
        <v>0</v>
      </c>
      <c r="J29" s="21">
        <v>0</v>
      </c>
      <c r="K29" s="21">
        <v>0</v>
      </c>
      <c r="L29" s="37" t="s">
        <v>59</v>
      </c>
      <c r="M29" s="24" t="s">
        <v>6</v>
      </c>
      <c r="N29" s="50">
        <v>1</v>
      </c>
      <c r="O29" s="21">
        <v>92</v>
      </c>
      <c r="P29" s="21">
        <v>0</v>
      </c>
      <c r="Q29" s="28" t="s">
        <v>37</v>
      </c>
    </row>
    <row r="30" spans="1:17">
      <c r="A30" s="16">
        <v>11</v>
      </c>
      <c r="B30" s="10" t="s">
        <v>26</v>
      </c>
      <c r="C30" s="21" t="s">
        <v>1</v>
      </c>
      <c r="D30" s="40">
        <v>8</v>
      </c>
      <c r="E30" s="41">
        <v>8</v>
      </c>
      <c r="F30" s="45">
        <f>0.43*16</f>
        <v>6.88</v>
      </c>
      <c r="G30" s="45">
        <f>0.36*16</f>
        <v>5.76</v>
      </c>
      <c r="H30" s="45">
        <f>0.21*16</f>
        <v>3.36</v>
      </c>
      <c r="I30" s="41">
        <v>0</v>
      </c>
      <c r="J30" s="41">
        <v>0</v>
      </c>
      <c r="K30" s="41">
        <v>0</v>
      </c>
      <c r="L30" s="21" t="s">
        <v>61</v>
      </c>
      <c r="M30" s="29" t="s">
        <v>27</v>
      </c>
      <c r="N30" s="50">
        <v>1</v>
      </c>
      <c r="O30" s="47"/>
      <c r="P30" s="47">
        <v>0</v>
      </c>
      <c r="Q30" s="47" t="s">
        <v>65</v>
      </c>
    </row>
    <row r="31" spans="1:17">
      <c r="A31" s="16">
        <v>11</v>
      </c>
      <c r="B31" s="10" t="s">
        <v>26</v>
      </c>
      <c r="C31" s="21" t="s">
        <v>1</v>
      </c>
      <c r="D31" s="40">
        <v>8</v>
      </c>
      <c r="E31" s="41">
        <v>8</v>
      </c>
      <c r="F31" s="45">
        <f>0.43*16</f>
        <v>6.88</v>
      </c>
      <c r="G31" s="45">
        <f>0.36*16</f>
        <v>5.76</v>
      </c>
      <c r="H31" s="45">
        <f>0.21*16</f>
        <v>3.36</v>
      </c>
      <c r="I31" s="41">
        <v>0</v>
      </c>
      <c r="J31" s="41">
        <v>0</v>
      </c>
      <c r="K31" s="41">
        <v>0</v>
      </c>
      <c r="L31" s="21" t="s">
        <v>61</v>
      </c>
      <c r="M31" s="29" t="s">
        <v>27</v>
      </c>
      <c r="N31" s="50">
        <v>1</v>
      </c>
      <c r="O31" s="47"/>
      <c r="P31" s="47">
        <v>0</v>
      </c>
      <c r="Q31" s="47" t="s">
        <v>65</v>
      </c>
    </row>
    <row r="32" spans="1:17">
      <c r="A32" s="16">
        <v>11</v>
      </c>
      <c r="B32" s="10" t="s">
        <v>26</v>
      </c>
      <c r="C32" s="21" t="s">
        <v>1</v>
      </c>
      <c r="D32" s="40">
        <v>8</v>
      </c>
      <c r="E32" s="41">
        <v>8</v>
      </c>
      <c r="F32" s="45">
        <f t="shared" ref="F32:F36" si="0">0.43*16</f>
        <v>6.88</v>
      </c>
      <c r="G32" s="45">
        <f t="shared" ref="G32:G36" si="1">0.36*16</f>
        <v>5.76</v>
      </c>
      <c r="H32" s="45">
        <f t="shared" ref="H32:H36" si="2">0.21*16</f>
        <v>3.36</v>
      </c>
      <c r="I32" s="41">
        <v>0</v>
      </c>
      <c r="J32" s="41">
        <v>0</v>
      </c>
      <c r="K32" s="41">
        <v>0</v>
      </c>
      <c r="L32" s="21" t="s">
        <v>61</v>
      </c>
      <c r="M32" s="29" t="s">
        <v>27</v>
      </c>
      <c r="N32" s="50">
        <v>1</v>
      </c>
      <c r="O32" s="47"/>
      <c r="P32" s="47">
        <v>0</v>
      </c>
      <c r="Q32" s="47" t="s">
        <v>65</v>
      </c>
    </row>
    <row r="33" spans="1:17">
      <c r="A33" s="16">
        <v>11</v>
      </c>
      <c r="B33" s="10" t="s">
        <v>26</v>
      </c>
      <c r="C33" s="21" t="s">
        <v>1</v>
      </c>
      <c r="D33" s="40">
        <v>8</v>
      </c>
      <c r="E33" s="41">
        <v>8</v>
      </c>
      <c r="F33" s="45">
        <f t="shared" si="0"/>
        <v>6.88</v>
      </c>
      <c r="G33" s="45">
        <f t="shared" si="1"/>
        <v>5.76</v>
      </c>
      <c r="H33" s="45">
        <f t="shared" si="2"/>
        <v>3.36</v>
      </c>
      <c r="I33" s="41">
        <v>0</v>
      </c>
      <c r="J33" s="41">
        <v>0</v>
      </c>
      <c r="K33" s="41">
        <v>0</v>
      </c>
      <c r="L33" s="21" t="s">
        <v>61</v>
      </c>
      <c r="M33" s="29" t="s">
        <v>27</v>
      </c>
      <c r="N33" s="50">
        <v>1</v>
      </c>
      <c r="O33" s="47"/>
      <c r="P33" s="47">
        <v>0</v>
      </c>
      <c r="Q33" s="47" t="s">
        <v>65</v>
      </c>
    </row>
    <row r="34" spans="1:17">
      <c r="A34" s="16">
        <v>11</v>
      </c>
      <c r="B34" s="10" t="s">
        <v>26</v>
      </c>
      <c r="C34" s="21" t="s">
        <v>1</v>
      </c>
      <c r="D34" s="40">
        <v>8</v>
      </c>
      <c r="E34" s="41">
        <v>8</v>
      </c>
      <c r="F34" s="45">
        <f t="shared" si="0"/>
        <v>6.88</v>
      </c>
      <c r="G34" s="45">
        <f t="shared" si="1"/>
        <v>5.76</v>
      </c>
      <c r="H34" s="45">
        <f t="shared" si="2"/>
        <v>3.36</v>
      </c>
      <c r="I34" s="41">
        <v>0</v>
      </c>
      <c r="J34" s="41">
        <v>0</v>
      </c>
      <c r="K34" s="41">
        <v>0</v>
      </c>
      <c r="L34" s="21" t="s">
        <v>61</v>
      </c>
      <c r="M34" s="29" t="s">
        <v>27</v>
      </c>
      <c r="N34" s="50">
        <v>1</v>
      </c>
      <c r="O34" s="48"/>
      <c r="P34" s="47">
        <v>0</v>
      </c>
      <c r="Q34" s="47" t="s">
        <v>65</v>
      </c>
    </row>
    <row r="35" spans="1:17">
      <c r="A35" s="16">
        <v>11</v>
      </c>
      <c r="B35" s="10" t="s">
        <v>26</v>
      </c>
      <c r="C35" s="21" t="s">
        <v>1</v>
      </c>
      <c r="D35" s="40">
        <v>8</v>
      </c>
      <c r="E35" s="41">
        <v>8</v>
      </c>
      <c r="F35" s="45">
        <f t="shared" si="0"/>
        <v>6.88</v>
      </c>
      <c r="G35" s="45">
        <f t="shared" si="1"/>
        <v>5.76</v>
      </c>
      <c r="H35" s="45">
        <f t="shared" si="2"/>
        <v>3.36</v>
      </c>
      <c r="I35" s="41">
        <v>0</v>
      </c>
      <c r="J35" s="41">
        <v>0</v>
      </c>
      <c r="K35" s="41">
        <v>0</v>
      </c>
      <c r="L35" s="21" t="s">
        <v>61</v>
      </c>
      <c r="M35" s="29" t="s">
        <v>27</v>
      </c>
      <c r="N35" s="50">
        <v>1</v>
      </c>
      <c r="O35" s="48"/>
      <c r="P35" s="47">
        <v>0</v>
      </c>
      <c r="Q35" s="47" t="s">
        <v>65</v>
      </c>
    </row>
    <row r="36" spans="1:17">
      <c r="A36" s="16">
        <v>11</v>
      </c>
      <c r="B36" s="10" t="s">
        <v>26</v>
      </c>
      <c r="C36" s="21" t="s">
        <v>1</v>
      </c>
      <c r="D36" s="40">
        <v>8</v>
      </c>
      <c r="E36" s="41">
        <v>8</v>
      </c>
      <c r="F36" s="45">
        <f t="shared" si="0"/>
        <v>6.88</v>
      </c>
      <c r="G36" s="45">
        <f t="shared" si="1"/>
        <v>5.76</v>
      </c>
      <c r="H36" s="45">
        <f t="shared" si="2"/>
        <v>3.36</v>
      </c>
      <c r="I36" s="41">
        <v>0</v>
      </c>
      <c r="J36" s="41">
        <v>0</v>
      </c>
      <c r="K36" s="41">
        <v>0</v>
      </c>
      <c r="L36" s="21" t="s">
        <v>61</v>
      </c>
      <c r="M36" s="29" t="s">
        <v>27</v>
      </c>
      <c r="N36" s="50">
        <v>1</v>
      </c>
      <c r="O36" s="49"/>
      <c r="P36" s="47">
        <v>0</v>
      </c>
      <c r="Q36" s="47" t="s">
        <v>65</v>
      </c>
    </row>
    <row r="37" spans="1:17">
      <c r="A37" s="16">
        <v>112</v>
      </c>
      <c r="B37" s="15" t="s">
        <v>8</v>
      </c>
      <c r="C37" s="15" t="s">
        <v>1</v>
      </c>
      <c r="D37" s="15">
        <v>7</v>
      </c>
      <c r="E37" s="21">
        <v>3</v>
      </c>
      <c r="F37" s="21"/>
      <c r="G37" s="21">
        <v>0</v>
      </c>
      <c r="H37" s="21">
        <v>2</v>
      </c>
      <c r="I37" s="21">
        <v>0</v>
      </c>
      <c r="J37" s="21">
        <v>0</v>
      </c>
      <c r="K37" s="21">
        <v>8</v>
      </c>
      <c r="L37" s="37" t="s">
        <v>62</v>
      </c>
      <c r="M37" s="30" t="s">
        <v>9</v>
      </c>
      <c r="N37" s="50">
        <v>1</v>
      </c>
      <c r="O37" s="27">
        <v>11.93643961327064</v>
      </c>
      <c r="P37" s="28">
        <v>0</v>
      </c>
      <c r="Q37" s="28" t="s">
        <v>25</v>
      </c>
    </row>
    <row r="38" spans="1:17">
      <c r="A38" s="16">
        <v>112</v>
      </c>
      <c r="B38" s="15" t="s">
        <v>8</v>
      </c>
      <c r="C38" s="15" t="s">
        <v>1</v>
      </c>
      <c r="D38" s="15">
        <v>7</v>
      </c>
      <c r="E38" s="21">
        <v>3</v>
      </c>
      <c r="F38" s="21"/>
      <c r="G38" s="21">
        <v>0</v>
      </c>
      <c r="H38" s="21">
        <v>2</v>
      </c>
      <c r="I38" s="21">
        <v>0</v>
      </c>
      <c r="J38" s="21">
        <v>0</v>
      </c>
      <c r="K38" s="21">
        <v>8</v>
      </c>
      <c r="L38" s="37" t="s">
        <v>62</v>
      </c>
      <c r="M38" s="30" t="s">
        <v>9</v>
      </c>
      <c r="N38" s="50">
        <v>1</v>
      </c>
      <c r="O38" s="27">
        <v>27.686218108254966</v>
      </c>
      <c r="P38" s="28">
        <v>0</v>
      </c>
      <c r="Q38" s="28" t="s">
        <v>25</v>
      </c>
    </row>
    <row r="39" spans="1:17">
      <c r="A39" s="16">
        <v>112</v>
      </c>
      <c r="B39" s="15" t="s">
        <v>8</v>
      </c>
      <c r="C39" s="15" t="s">
        <v>1</v>
      </c>
      <c r="D39" s="15">
        <v>7</v>
      </c>
      <c r="E39" s="21">
        <v>3</v>
      </c>
      <c r="F39" s="21"/>
      <c r="G39" s="21">
        <v>0</v>
      </c>
      <c r="H39" s="21">
        <v>2</v>
      </c>
      <c r="I39" s="21">
        <v>0</v>
      </c>
      <c r="J39" s="21">
        <v>0</v>
      </c>
      <c r="K39" s="21">
        <v>8</v>
      </c>
      <c r="L39" s="37" t="s">
        <v>62</v>
      </c>
      <c r="M39" s="30" t="s">
        <v>9</v>
      </c>
      <c r="N39" s="50">
        <v>1</v>
      </c>
      <c r="O39" s="27">
        <v>28.547359991745036</v>
      </c>
      <c r="P39" s="28">
        <v>0</v>
      </c>
      <c r="Q39" s="28" t="s">
        <v>25</v>
      </c>
    </row>
    <row r="40" spans="1:17">
      <c r="A40" s="16">
        <v>112</v>
      </c>
      <c r="B40" s="15" t="s">
        <v>8</v>
      </c>
      <c r="C40" s="15" t="s">
        <v>1</v>
      </c>
      <c r="D40" s="15">
        <v>7</v>
      </c>
      <c r="E40" s="21">
        <v>3</v>
      </c>
      <c r="F40" s="21"/>
      <c r="G40" s="21">
        <v>0</v>
      </c>
      <c r="H40" s="21">
        <v>2</v>
      </c>
      <c r="I40" s="21">
        <v>0</v>
      </c>
      <c r="J40" s="21">
        <v>0</v>
      </c>
      <c r="K40" s="21">
        <v>8</v>
      </c>
      <c r="L40" s="37" t="s">
        <v>62</v>
      </c>
      <c r="M40" s="30" t="s">
        <v>9</v>
      </c>
      <c r="N40" s="50">
        <v>1</v>
      </c>
      <c r="O40" s="27">
        <v>28.916131339498431</v>
      </c>
      <c r="P40" s="28">
        <v>0</v>
      </c>
      <c r="Q40" s="28" t="s">
        <v>25</v>
      </c>
    </row>
    <row r="41" spans="1:17">
      <c r="A41" s="16">
        <v>112</v>
      </c>
      <c r="B41" s="15" t="s">
        <v>8</v>
      </c>
      <c r="C41" s="15" t="s">
        <v>1</v>
      </c>
      <c r="D41" s="15">
        <v>7</v>
      </c>
      <c r="E41" s="21">
        <v>3</v>
      </c>
      <c r="F41" s="21"/>
      <c r="G41" s="21">
        <v>0</v>
      </c>
      <c r="H41" s="21">
        <v>2</v>
      </c>
      <c r="I41" s="21">
        <v>0</v>
      </c>
      <c r="J41" s="21">
        <v>0</v>
      </c>
      <c r="K41" s="21">
        <v>8</v>
      </c>
      <c r="L41" s="37" t="s">
        <v>62</v>
      </c>
      <c r="M41" s="30" t="s">
        <v>9</v>
      </c>
      <c r="N41" s="50">
        <v>1</v>
      </c>
      <c r="O41" s="27">
        <v>33.592638320898637</v>
      </c>
      <c r="P41" s="28">
        <v>0</v>
      </c>
      <c r="Q41" s="28" t="s">
        <v>25</v>
      </c>
    </row>
    <row r="42" spans="1:17">
      <c r="A42" s="16">
        <v>112</v>
      </c>
      <c r="B42" s="15" t="s">
        <v>8</v>
      </c>
      <c r="C42" s="15" t="s">
        <v>1</v>
      </c>
      <c r="D42" s="15">
        <v>7</v>
      </c>
      <c r="E42" s="21">
        <v>3</v>
      </c>
      <c r="F42" s="21"/>
      <c r="G42" s="21">
        <v>0</v>
      </c>
      <c r="H42" s="21">
        <v>2</v>
      </c>
      <c r="I42" s="21">
        <v>0</v>
      </c>
      <c r="J42" s="21">
        <v>0</v>
      </c>
      <c r="K42" s="21">
        <v>8</v>
      </c>
      <c r="L42" s="37" t="s">
        <v>62</v>
      </c>
      <c r="M42" s="30" t="s">
        <v>9</v>
      </c>
      <c r="N42" s="50">
        <v>1</v>
      </c>
      <c r="O42" s="27">
        <v>43.928367138975979</v>
      </c>
      <c r="P42" s="28">
        <v>0</v>
      </c>
      <c r="Q42" s="28" t="s">
        <v>25</v>
      </c>
    </row>
    <row r="43" spans="1:17">
      <c r="A43" s="16">
        <v>112</v>
      </c>
      <c r="B43" s="15" t="s">
        <v>8</v>
      </c>
      <c r="C43" s="15" t="s">
        <v>1</v>
      </c>
      <c r="D43" s="15">
        <v>7</v>
      </c>
      <c r="E43" s="21">
        <v>3</v>
      </c>
      <c r="F43" s="21"/>
      <c r="G43" s="21">
        <v>0</v>
      </c>
      <c r="H43" s="21">
        <v>2</v>
      </c>
      <c r="I43" s="21">
        <v>0</v>
      </c>
      <c r="J43" s="21">
        <v>0</v>
      </c>
      <c r="K43" s="21">
        <v>8</v>
      </c>
      <c r="L43" s="37" t="s">
        <v>62</v>
      </c>
      <c r="M43" s="30" t="s">
        <v>9</v>
      </c>
      <c r="N43" s="50">
        <v>1</v>
      </c>
      <c r="O43" s="27">
        <v>46.882590353396033</v>
      </c>
      <c r="P43" s="28">
        <v>0</v>
      </c>
      <c r="Q43" s="28" t="s">
        <v>25</v>
      </c>
    </row>
    <row r="44" spans="1:17">
      <c r="A44" s="16">
        <v>112</v>
      </c>
      <c r="B44" s="15" t="s">
        <v>8</v>
      </c>
      <c r="C44" s="15" t="s">
        <v>1</v>
      </c>
      <c r="D44" s="15">
        <v>7</v>
      </c>
      <c r="E44" s="21">
        <v>3</v>
      </c>
      <c r="F44" s="21"/>
      <c r="G44" s="21">
        <v>0</v>
      </c>
      <c r="H44" s="21">
        <v>2</v>
      </c>
      <c r="I44" s="21">
        <v>0</v>
      </c>
      <c r="J44" s="21">
        <v>0</v>
      </c>
      <c r="K44" s="21">
        <v>8</v>
      </c>
      <c r="L44" s="37" t="s">
        <v>62</v>
      </c>
      <c r="M44" s="30" t="s">
        <v>9</v>
      </c>
      <c r="N44" s="50">
        <v>1</v>
      </c>
      <c r="O44" s="34">
        <v>51.31189895882968</v>
      </c>
      <c r="P44" s="28">
        <v>0</v>
      </c>
      <c r="Q44" s="28" t="s">
        <v>25</v>
      </c>
    </row>
    <row r="45" spans="1:17">
      <c r="A45" s="16">
        <v>112</v>
      </c>
      <c r="B45" s="15" t="s">
        <v>8</v>
      </c>
      <c r="C45" s="15" t="s">
        <v>1</v>
      </c>
      <c r="D45" s="15">
        <v>7</v>
      </c>
      <c r="E45" s="21">
        <v>3</v>
      </c>
      <c r="F45" s="21"/>
      <c r="G45" s="21">
        <v>0</v>
      </c>
      <c r="H45" s="21">
        <v>2</v>
      </c>
      <c r="I45" s="21">
        <v>0</v>
      </c>
      <c r="J45" s="21">
        <v>0</v>
      </c>
      <c r="K45" s="21">
        <v>8</v>
      </c>
      <c r="L45" s="37" t="s">
        <v>62</v>
      </c>
      <c r="M45" s="30" t="s">
        <v>9</v>
      </c>
      <c r="N45" s="50">
        <v>1</v>
      </c>
      <c r="O45" s="27">
        <v>53.157781913793109</v>
      </c>
      <c r="P45" s="28">
        <v>0</v>
      </c>
      <c r="Q45" s="28" t="s">
        <v>25</v>
      </c>
    </row>
    <row r="46" spans="1:17">
      <c r="A46" s="16">
        <v>112</v>
      </c>
      <c r="B46" s="15" t="s">
        <v>8</v>
      </c>
      <c r="C46" s="15" t="s">
        <v>1</v>
      </c>
      <c r="D46" s="15">
        <v>7</v>
      </c>
      <c r="E46" s="21">
        <v>3</v>
      </c>
      <c r="F46" s="21"/>
      <c r="G46" s="21">
        <v>0</v>
      </c>
      <c r="H46" s="21">
        <v>2</v>
      </c>
      <c r="I46" s="21">
        <v>0</v>
      </c>
      <c r="J46" s="21">
        <v>0</v>
      </c>
      <c r="K46" s="21">
        <v>8</v>
      </c>
      <c r="L46" s="37" t="s">
        <v>62</v>
      </c>
      <c r="M46" s="30" t="s">
        <v>9</v>
      </c>
      <c r="N46" s="50">
        <v>1</v>
      </c>
      <c r="O46" s="27">
        <v>57.955861866980136</v>
      </c>
      <c r="P46" s="28">
        <v>0</v>
      </c>
      <c r="Q46" s="28" t="s">
        <v>25</v>
      </c>
    </row>
    <row r="47" spans="1:17">
      <c r="A47" s="16">
        <v>202</v>
      </c>
      <c r="B47" s="32" t="s">
        <v>14</v>
      </c>
      <c r="C47" s="42" t="s">
        <v>21</v>
      </c>
      <c r="D47" s="40">
        <v>1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1</v>
      </c>
      <c r="K47" s="41">
        <v>0</v>
      </c>
      <c r="L47" s="37" t="s">
        <v>59</v>
      </c>
      <c r="M47" s="30" t="s">
        <v>9</v>
      </c>
      <c r="N47" s="50">
        <v>1</v>
      </c>
      <c r="O47" s="21">
        <v>58.66</v>
      </c>
      <c r="P47" s="28">
        <v>0</v>
      </c>
      <c r="Q47" s="28" t="s">
        <v>25</v>
      </c>
    </row>
    <row r="48" spans="1:17">
      <c r="A48" s="36">
        <v>202</v>
      </c>
      <c r="B48" s="42" t="s">
        <v>14</v>
      </c>
      <c r="C48" s="42" t="s">
        <v>21</v>
      </c>
      <c r="D48" s="40">
        <v>1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1</v>
      </c>
      <c r="K48" s="41">
        <v>0</v>
      </c>
      <c r="L48" s="37" t="s">
        <v>59</v>
      </c>
      <c r="M48" s="30" t="s">
        <v>9</v>
      </c>
      <c r="N48" s="50">
        <v>1</v>
      </c>
      <c r="O48" s="37">
        <v>63.9</v>
      </c>
      <c r="P48" s="28">
        <v>0</v>
      </c>
      <c r="Q48" s="28" t="s">
        <v>25</v>
      </c>
    </row>
    <row r="49" spans="1:17">
      <c r="A49" s="16">
        <v>63</v>
      </c>
      <c r="B49" s="15" t="s">
        <v>24</v>
      </c>
      <c r="C49" s="15" t="s">
        <v>5</v>
      </c>
      <c r="D49" s="15">
        <v>1</v>
      </c>
      <c r="E49" s="21">
        <v>0</v>
      </c>
      <c r="F49" s="21">
        <v>1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37" t="s">
        <v>59</v>
      </c>
      <c r="M49" s="30" t="s">
        <v>9</v>
      </c>
      <c r="N49" s="50">
        <v>1</v>
      </c>
      <c r="O49" s="21">
        <v>7.4</v>
      </c>
      <c r="P49" s="47">
        <v>0</v>
      </c>
      <c r="Q49" s="28" t="s">
        <v>25</v>
      </c>
    </row>
    <row r="50" spans="1:17">
      <c r="A50" s="16">
        <v>39</v>
      </c>
      <c r="B50" s="15" t="s">
        <v>12</v>
      </c>
      <c r="C50" s="15" t="s">
        <v>7</v>
      </c>
      <c r="D50" s="15">
        <v>0</v>
      </c>
      <c r="E50" s="21">
        <v>1</v>
      </c>
      <c r="F50" s="21">
        <v>1</v>
      </c>
      <c r="G50" s="41">
        <v>0</v>
      </c>
      <c r="H50" s="41">
        <v>0</v>
      </c>
      <c r="I50" s="41">
        <v>0</v>
      </c>
      <c r="J50" s="21">
        <v>0</v>
      </c>
      <c r="K50" s="21">
        <v>0</v>
      </c>
      <c r="L50" s="15" t="s">
        <v>59</v>
      </c>
      <c r="M50" s="33" t="s">
        <v>13</v>
      </c>
      <c r="N50" s="50">
        <v>1</v>
      </c>
      <c r="O50" s="21">
        <v>19.3</v>
      </c>
      <c r="P50" s="21">
        <v>0</v>
      </c>
      <c r="Q50" s="23" t="s">
        <v>25</v>
      </c>
    </row>
    <row r="51" spans="1:17">
      <c r="A51" s="16">
        <v>39</v>
      </c>
      <c r="B51" s="15" t="s">
        <v>12</v>
      </c>
      <c r="C51" s="15" t="s">
        <v>7</v>
      </c>
      <c r="D51" s="15">
        <v>0</v>
      </c>
      <c r="E51" s="21">
        <v>1</v>
      </c>
      <c r="F51" s="21">
        <v>1</v>
      </c>
      <c r="G51" s="41">
        <v>0</v>
      </c>
      <c r="H51" s="41">
        <v>0</v>
      </c>
      <c r="I51" s="41">
        <v>0</v>
      </c>
      <c r="J51" s="21">
        <v>0</v>
      </c>
      <c r="K51" s="21">
        <v>0</v>
      </c>
      <c r="L51" s="15" t="s">
        <v>59</v>
      </c>
      <c r="M51" s="33" t="s">
        <v>13</v>
      </c>
      <c r="N51" s="50">
        <v>1</v>
      </c>
      <c r="O51" s="21">
        <v>24.4</v>
      </c>
      <c r="P51" s="21">
        <v>0</v>
      </c>
      <c r="Q51" s="23" t="s">
        <v>25</v>
      </c>
    </row>
    <row r="52" spans="1:17">
      <c r="A52" s="16">
        <v>39</v>
      </c>
      <c r="B52" s="15" t="s">
        <v>12</v>
      </c>
      <c r="C52" s="15" t="s">
        <v>7</v>
      </c>
      <c r="D52" s="15">
        <v>0</v>
      </c>
      <c r="E52" s="21">
        <v>1</v>
      </c>
      <c r="F52" s="21">
        <v>1</v>
      </c>
      <c r="G52" s="41">
        <v>0</v>
      </c>
      <c r="H52" s="41">
        <v>0</v>
      </c>
      <c r="I52" s="41">
        <v>0</v>
      </c>
      <c r="J52" s="21">
        <v>0</v>
      </c>
      <c r="K52" s="21">
        <v>0</v>
      </c>
      <c r="L52" s="15" t="s">
        <v>59</v>
      </c>
      <c r="M52" s="33" t="s">
        <v>13</v>
      </c>
      <c r="N52" s="50">
        <v>1</v>
      </c>
      <c r="O52" s="21">
        <v>32.9</v>
      </c>
      <c r="P52" s="21">
        <v>0</v>
      </c>
      <c r="Q52" s="23" t="s">
        <v>25</v>
      </c>
    </row>
    <row r="53" spans="1:17">
      <c r="A53" s="16">
        <v>63</v>
      </c>
      <c r="B53" s="15" t="s">
        <v>24</v>
      </c>
      <c r="C53" s="15" t="s">
        <v>5</v>
      </c>
      <c r="D53" s="15">
        <v>1</v>
      </c>
      <c r="E53" s="21">
        <v>0</v>
      </c>
      <c r="F53" s="21">
        <v>1</v>
      </c>
      <c r="G53" s="41">
        <v>0</v>
      </c>
      <c r="H53" s="41">
        <v>0</v>
      </c>
      <c r="I53" s="41">
        <v>0</v>
      </c>
      <c r="J53" s="21">
        <v>0</v>
      </c>
      <c r="K53" s="21">
        <v>0</v>
      </c>
      <c r="L53" s="15" t="s">
        <v>59</v>
      </c>
      <c r="M53" s="33" t="s">
        <v>13</v>
      </c>
      <c r="N53" s="50">
        <v>1</v>
      </c>
      <c r="O53" s="21">
        <v>42.7</v>
      </c>
      <c r="P53" s="21">
        <v>0</v>
      </c>
      <c r="Q53" s="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OI data only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2023-03-17T13:49:03Z</dcterms:created>
  <dcterms:modified xsi:type="dcterms:W3CDTF">2023-04-17T13:54:02Z</dcterms:modified>
</cp:coreProperties>
</file>