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75" activeTab="1"/>
  </bookViews>
  <sheets>
    <sheet name="Intro" sheetId="1" r:id="rId1"/>
    <sheet name="UHF" sheetId="2" r:id="rId2"/>
    <sheet name="S-Band" sheetId="3" r:id="rId3"/>
  </sheets>
  <definedNames>
    <definedName name="AIL">Intro!$C$24</definedName>
    <definedName name="alt">Intro!$C$5</definedName>
    <definedName name="c_">Intro!$C$4</definedName>
    <definedName name="del">Intro!$C$6</definedName>
    <definedName name="DIS">Intro!$C$27</definedName>
    <definedName name="GSG">Intro!$C$15</definedName>
    <definedName name="GSL">Intro!$C$16</definedName>
    <definedName name="GSNT">Intro!$C$23</definedName>
    <definedName name="GSPL">Intro!$C$17</definedName>
    <definedName name="GSTP">Intro!$C$14</definedName>
    <definedName name="k">Intro!$C$3</definedName>
    <definedName name="loss">Intro!$C$25</definedName>
    <definedName name="radEarth">Intro!$C$2</definedName>
    <definedName name="SCG">Intro!$C$19</definedName>
    <definedName name="SCL">Intro!$C$20</definedName>
    <definedName name="SCPL">Intro!$C$21</definedName>
    <definedName name="SCTP">Intro!$C$18</definedName>
    <definedName name="sdf">Intro!$C$11</definedName>
    <definedName name="sdl">Intro!$C$12</definedName>
    <definedName name="SNT">Intro!$C$22</definedName>
    <definedName name="SSNT">Intro!$C$22</definedName>
    <definedName name="suf">Intro!$C$10</definedName>
    <definedName name="udf">Intro!$C$7</definedName>
    <definedName name="udl">Intro!$C$9</definedName>
    <definedName name="UIS">Intro!$C$26</definedName>
    <definedName name="ul">Intro!$C$13</definedName>
    <definedName name="uuf">Intro!$C$8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31" i="2" l="1"/>
  <c r="C14" i="2"/>
  <c r="C33" i="2"/>
  <c r="C27" i="2"/>
  <c r="C26" i="2"/>
  <c r="C25" i="2"/>
  <c r="C24" i="2"/>
  <c r="C22" i="2"/>
  <c r="C10" i="2"/>
  <c r="C9" i="2"/>
  <c r="C8" i="2"/>
  <c r="C7" i="2"/>
  <c r="C5" i="2"/>
  <c r="C28" i="2"/>
  <c r="C29" i="2" s="1"/>
  <c r="C21" i="2"/>
  <c r="C20" i="2"/>
  <c r="C23" i="2" s="1"/>
  <c r="C30" i="2" l="1"/>
  <c r="C32" i="2" s="1"/>
  <c r="C34" i="2" s="1"/>
  <c r="C9" i="1"/>
  <c r="C2" i="2"/>
  <c r="C3" i="2"/>
  <c r="C4" i="2"/>
  <c r="C12" i="2"/>
  <c r="C16" i="2"/>
  <c r="C19" i="2"/>
  <c r="C13" i="2" l="1"/>
  <c r="C15" i="2" s="1"/>
  <c r="C17" i="2" s="1"/>
  <c r="C6" i="2"/>
</calcChain>
</file>

<file path=xl/sharedStrings.xml><?xml version="1.0" encoding="utf-8"?>
<sst xmlns="http://schemas.openxmlformats.org/spreadsheetml/2006/main" count="223" uniqueCount="97">
  <si>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</si>
  <si>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</si>
  <si>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</si>
  <si>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</si>
  <si>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</si>
  <si>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</si>
  <si>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</si>
  <si>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</si>
  <si>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</si>
  <si>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</si>
  <si>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</si>
  <si>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</si>
  <si>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</si>
  <si>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</si>
  <si>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</si>
  <si>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</si>
  <si>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</si>
  <si>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</si>
  <si>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</si>
  <si>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</si>
  <si>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</si>
  <si>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</si>
  <si>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</si>
  <si>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</si>
  <si>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</si>
  <si>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</si>
  <si>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</si>
  <si>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</si>
  <si>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</si>
  <si>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</si>
  <si>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</si>
  <si>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</si>
  <si>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</si>
  <si>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</si>
  <si>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</si>
  <si>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</si>
  <si>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</si>
  <si>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</si>
  <si>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</si>
  <si>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</si>
  <si>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</si>
  <si>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</si>
  <si>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</si>
  <si>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</si>
  <si>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</si>
  <si>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</si>
  <si>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</si>
  <si>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</si>
  <si>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</si>
  <si>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</si>
  <si>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</si>
  <si>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</si>
  <si>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</si>
  <si>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</si>
  <si>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</si>
  <si>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</si>
  <si>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Given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</si>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</sst>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71" formatCode="0.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3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0" fontId="3" fillId="0" borderId="11" xfId="5" applyBorder="1"/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4" xfId="5" applyBorder="1"/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1" fontId="3" fillId="0" borderId="1" xfId="5" applyNumberFormat="1" applyBorder="1"/>
    <xf numFmtId="2" fontId="3" fillId="0" borderId="1" xfId="5" applyNumberFormat="1" applyBorder="1"/>
    <xf numFmtId="0" fontId="3" fillId="0" borderId="9" xfId="5" applyBorder="1" applyAlignment="1">
      <alignment horizontal="right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71" fontId="3" fillId="0" borderId="1" xfId="5" applyNumberForma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6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20" t="s">
        <v>82</v>
      </c>
      <c r="B1" s="20"/>
      <c r="C1" s="20"/>
      <c r="D1" s="20"/>
      <c r="G1" s="2" t="s">
        <v>0</v>
      </c>
    </row>
    <row r="2" spans="1:7" x14ac:dyDescent="0.25">
      <c r="A2" s="5" t="s">
        <v>1</v>
      </c>
      <c r="B2" s="6" t="s">
        <v>2</v>
      </c>
      <c r="C2" s="53">
        <v>6378135</v>
      </c>
      <c r="D2" s="14" t="s">
        <v>3</v>
      </c>
      <c r="G2" s="2" t="s">
        <v>4</v>
      </c>
    </row>
    <row r="3" spans="1:7" x14ac:dyDescent="0.25">
      <c r="A3" s="7" t="s">
        <v>5</v>
      </c>
      <c r="B3" s="8" t="s">
        <v>6</v>
      </c>
      <c r="C3" s="53">
        <v>-228.6</v>
      </c>
      <c r="D3" s="14" t="s">
        <v>7</v>
      </c>
    </row>
    <row r="4" spans="1:7" x14ac:dyDescent="0.25">
      <c r="A4" s="7" t="s">
        <v>8</v>
      </c>
      <c r="B4" s="8" t="s">
        <v>9</v>
      </c>
      <c r="C4" s="53">
        <v>299792400</v>
      </c>
      <c r="D4" s="14" t="s">
        <v>10</v>
      </c>
    </row>
    <row r="5" spans="1:7" x14ac:dyDescent="0.25">
      <c r="A5" s="7" t="s">
        <v>11</v>
      </c>
      <c r="B5" s="8" t="s">
        <v>12</v>
      </c>
      <c r="C5" s="54">
        <v>300000</v>
      </c>
      <c r="D5" s="14" t="s">
        <v>3</v>
      </c>
    </row>
    <row r="6" spans="1:7" x14ac:dyDescent="0.25">
      <c r="A6" s="46" t="s">
        <v>13</v>
      </c>
      <c r="B6" s="9" t="s">
        <v>14</v>
      </c>
      <c r="C6" s="55">
        <v>0</v>
      </c>
      <c r="D6" s="15" t="s">
        <v>15</v>
      </c>
    </row>
    <row r="7" spans="1:7" x14ac:dyDescent="0.25">
      <c r="A7" s="46" t="s">
        <v>16</v>
      </c>
      <c r="B7" s="9" t="s">
        <v>17</v>
      </c>
      <c r="C7" s="55">
        <v>440</v>
      </c>
      <c r="D7" s="15" t="s">
        <v>18</v>
      </c>
    </row>
    <row r="8" spans="1:7" x14ac:dyDescent="0.25">
      <c r="A8" s="46" t="s">
        <v>19</v>
      </c>
      <c r="B8" s="9" t="s">
        <v>20</v>
      </c>
      <c r="C8" s="55">
        <v>440</v>
      </c>
      <c r="D8" s="15" t="s">
        <v>18</v>
      </c>
    </row>
    <row r="9" spans="1:7" x14ac:dyDescent="0.25">
      <c r="A9" s="7" t="s">
        <v>21</v>
      </c>
      <c r="B9" s="8" t="s">
        <v>22</v>
      </c>
      <c r="C9" s="54">
        <f>100*1000</f>
        <v>100000</v>
      </c>
      <c r="D9" s="14" t="s">
        <v>23</v>
      </c>
    </row>
    <row r="10" spans="1:7" x14ac:dyDescent="0.25">
      <c r="A10" s="46" t="s">
        <v>24</v>
      </c>
      <c r="B10" s="9" t="s">
        <v>25</v>
      </c>
      <c r="C10" s="55">
        <v>2.4</v>
      </c>
      <c r="D10" s="15" t="s">
        <v>26</v>
      </c>
    </row>
    <row r="11" spans="1:7" x14ac:dyDescent="0.25">
      <c r="A11" s="46" t="s">
        <v>27</v>
      </c>
      <c r="B11" s="9" t="s">
        <v>28</v>
      </c>
      <c r="C11" s="55">
        <v>2.4</v>
      </c>
      <c r="D11" s="15" t="s">
        <v>26</v>
      </c>
    </row>
    <row r="12" spans="1:7" x14ac:dyDescent="0.25">
      <c r="A12" s="7" t="s">
        <v>29</v>
      </c>
      <c r="B12" s="8" t="s">
        <v>30</v>
      </c>
      <c r="C12" s="54">
        <v>1000000</v>
      </c>
      <c r="D12" s="14" t="s">
        <v>23</v>
      </c>
    </row>
    <row r="13" spans="1:7" x14ac:dyDescent="0.25">
      <c r="A13" s="7" t="s">
        <v>31</v>
      </c>
      <c r="B13" s="8" t="s">
        <v>32</v>
      </c>
      <c r="C13" s="54">
        <v>4000</v>
      </c>
      <c r="D13" s="14" t="s">
        <v>23</v>
      </c>
    </row>
    <row r="14" spans="1:7" x14ac:dyDescent="0.25">
      <c r="A14" s="10" t="s">
        <v>33</v>
      </c>
      <c r="B14" s="11" t="s">
        <v>34</v>
      </c>
      <c r="C14" s="56">
        <v>100</v>
      </c>
      <c r="D14" s="16" t="s">
        <v>35</v>
      </c>
    </row>
    <row r="15" spans="1:7" x14ac:dyDescent="0.25">
      <c r="A15" s="46" t="s">
        <v>36</v>
      </c>
      <c r="B15" s="9" t="s">
        <v>37</v>
      </c>
      <c r="C15" s="55">
        <v>15</v>
      </c>
      <c r="D15" s="15" t="s">
        <v>38</v>
      </c>
    </row>
    <row r="16" spans="1:7" x14ac:dyDescent="0.25">
      <c r="A16" s="47" t="s">
        <v>39</v>
      </c>
      <c r="B16" s="12" t="s">
        <v>40</v>
      </c>
      <c r="C16" s="57">
        <v>3.6</v>
      </c>
      <c r="D16" s="17" t="s">
        <v>41</v>
      </c>
    </row>
    <row r="17" spans="1:4" x14ac:dyDescent="0.25">
      <c r="A17" s="7" t="s">
        <v>77</v>
      </c>
      <c r="B17" s="23" t="s">
        <v>76</v>
      </c>
      <c r="C17" s="58">
        <v>0.2</v>
      </c>
      <c r="D17" s="18" t="s">
        <v>41</v>
      </c>
    </row>
    <row r="18" spans="1:4" x14ac:dyDescent="0.25">
      <c r="A18" s="10" t="s">
        <v>42</v>
      </c>
      <c r="B18" s="11" t="s">
        <v>43</v>
      </c>
      <c r="C18" s="59">
        <v>5</v>
      </c>
      <c r="D18" s="16" t="s">
        <v>35</v>
      </c>
    </row>
    <row r="19" spans="1:4" x14ac:dyDescent="0.25">
      <c r="A19" s="7" t="s">
        <v>44</v>
      </c>
      <c r="B19" s="19" t="s">
        <v>45</v>
      </c>
      <c r="C19" s="60">
        <v>5</v>
      </c>
      <c r="D19" s="14" t="s">
        <v>38</v>
      </c>
    </row>
    <row r="20" spans="1:4" x14ac:dyDescent="0.25">
      <c r="A20" s="7" t="s">
        <v>46</v>
      </c>
      <c r="B20" s="19" t="s">
        <v>47</v>
      </c>
      <c r="C20" s="60">
        <v>2</v>
      </c>
      <c r="D20" s="14" t="s">
        <v>41</v>
      </c>
    </row>
    <row r="21" spans="1:4" x14ac:dyDescent="0.25">
      <c r="A21" s="7" t="s">
        <v>78</v>
      </c>
      <c r="B21" s="23" t="s">
        <v>79</v>
      </c>
      <c r="C21" s="58">
        <v>0.6</v>
      </c>
      <c r="D21" s="18" t="s">
        <v>41</v>
      </c>
    </row>
    <row r="22" spans="1:4" x14ac:dyDescent="0.25">
      <c r="A22" s="7" t="s">
        <v>93</v>
      </c>
      <c r="B22" s="19" t="s">
        <v>94</v>
      </c>
      <c r="C22" s="60">
        <v>261</v>
      </c>
      <c r="D22" s="18" t="s">
        <v>48</v>
      </c>
    </row>
    <row r="23" spans="1:4" x14ac:dyDescent="0.25">
      <c r="A23" s="7" t="s">
        <v>95</v>
      </c>
      <c r="B23" s="19" t="s">
        <v>96</v>
      </c>
      <c r="C23" s="60">
        <v>510</v>
      </c>
      <c r="D23" s="18" t="s">
        <v>48</v>
      </c>
    </row>
    <row r="24" spans="1:4" x14ac:dyDescent="0.25">
      <c r="A24" s="7" t="s">
        <v>80</v>
      </c>
      <c r="B24" s="19" t="s">
        <v>49</v>
      </c>
      <c r="C24" s="60">
        <v>4.5999999999999996</v>
      </c>
      <c r="D24" s="18" t="s">
        <v>41</v>
      </c>
    </row>
    <row r="25" spans="1:4" x14ac:dyDescent="0.25">
      <c r="A25" s="7" t="s">
        <v>81</v>
      </c>
      <c r="B25" s="19" t="s">
        <v>50</v>
      </c>
      <c r="C25" s="58">
        <v>0.2</v>
      </c>
      <c r="D25" s="18" t="s">
        <v>41</v>
      </c>
    </row>
    <row r="26" spans="1:4" x14ac:dyDescent="0.25">
      <c r="A26" s="7" t="s">
        <v>83</v>
      </c>
      <c r="B26" s="23" t="s">
        <v>85</v>
      </c>
      <c r="C26" s="58">
        <v>0.4</v>
      </c>
      <c r="D26" s="18" t="s">
        <v>41</v>
      </c>
    </row>
    <row r="27" spans="1:4" x14ac:dyDescent="0.25">
      <c r="A27" s="7" t="s">
        <v>84</v>
      </c>
      <c r="B27" s="23" t="s">
        <v>86</v>
      </c>
      <c r="C27" s="61">
        <v>0.6</v>
      </c>
      <c r="D27" s="38" t="s">
        <v>41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C34" sqref="C34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3.710937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1" t="s">
        <v>51</v>
      </c>
      <c r="C1" s="21" t="s">
        <v>52</v>
      </c>
      <c r="D1" s="30" t="s">
        <v>53</v>
      </c>
      <c r="E1" s="30"/>
      <c r="F1" s="4"/>
    </row>
    <row r="2" spans="1:6" x14ac:dyDescent="0.25">
      <c r="A2" s="22" t="s">
        <v>54</v>
      </c>
      <c r="B2" s="19" t="s">
        <v>18</v>
      </c>
      <c r="C2" s="23">
        <f>udf</f>
        <v>440</v>
      </c>
      <c r="D2" s="31" t="s">
        <v>55</v>
      </c>
      <c r="E2" s="32" t="s">
        <v>56</v>
      </c>
      <c r="F2" s="4"/>
    </row>
    <row r="3" spans="1:6" x14ac:dyDescent="0.25">
      <c r="A3" s="24" t="s">
        <v>57</v>
      </c>
      <c r="B3" s="19" t="s">
        <v>41</v>
      </c>
      <c r="C3" s="23">
        <f>10*LOG(GSTP)</f>
        <v>20</v>
      </c>
      <c r="D3" s="33"/>
      <c r="E3" s="34"/>
      <c r="F3" s="4"/>
    </row>
    <row r="4" spans="1:6" x14ac:dyDescent="0.25">
      <c r="A4" s="25" t="s">
        <v>58</v>
      </c>
      <c r="B4" s="19" t="s">
        <v>38</v>
      </c>
      <c r="C4" s="23">
        <f>GSG</f>
        <v>15</v>
      </c>
      <c r="D4" s="35"/>
      <c r="E4" s="36"/>
      <c r="F4" s="4"/>
    </row>
    <row r="5" spans="1:6" x14ac:dyDescent="0.25">
      <c r="A5" s="25" t="s">
        <v>59</v>
      </c>
      <c r="B5" s="19" t="s">
        <v>41</v>
      </c>
      <c r="C5" s="23">
        <f>GSL</f>
        <v>3.6</v>
      </c>
      <c r="D5" s="35"/>
      <c r="E5" s="34"/>
      <c r="F5" s="4"/>
    </row>
    <row r="6" spans="1:6" x14ac:dyDescent="0.25">
      <c r="A6" s="24" t="s">
        <v>60</v>
      </c>
      <c r="B6" s="19" t="s">
        <v>61</v>
      </c>
      <c r="C6" s="23">
        <f>C3+C4-C5</f>
        <v>31.4</v>
      </c>
      <c r="D6" s="33"/>
      <c r="E6" s="34"/>
      <c r="F6" s="4"/>
    </row>
    <row r="7" spans="1:6" x14ac:dyDescent="0.25">
      <c r="A7" s="25" t="s">
        <v>90</v>
      </c>
      <c r="B7" s="19" t="s">
        <v>41</v>
      </c>
      <c r="C7" s="23">
        <f>GSPL</f>
        <v>0.2</v>
      </c>
      <c r="D7" s="35"/>
      <c r="E7" s="34"/>
      <c r="F7" s="4"/>
    </row>
    <row r="8" spans="1:6" x14ac:dyDescent="0.25">
      <c r="A8" s="25" t="s">
        <v>89</v>
      </c>
      <c r="B8" s="19" t="s">
        <v>41</v>
      </c>
      <c r="C8" s="23">
        <f>loss</f>
        <v>0.2</v>
      </c>
      <c r="D8" s="35"/>
      <c r="E8" s="34"/>
      <c r="F8" s="4"/>
    </row>
    <row r="9" spans="1:6" x14ac:dyDescent="0.25">
      <c r="A9" s="25" t="s">
        <v>87</v>
      </c>
      <c r="B9" s="19" t="s">
        <v>41</v>
      </c>
      <c r="C9" s="23">
        <f>AIL</f>
        <v>4.5999999999999996</v>
      </c>
      <c r="D9" s="35"/>
      <c r="E9" s="34"/>
      <c r="F9" s="4"/>
    </row>
    <row r="10" spans="1:6" x14ac:dyDescent="0.25">
      <c r="A10" s="25" t="s">
        <v>88</v>
      </c>
      <c r="B10" s="19" t="s">
        <v>41</v>
      </c>
      <c r="C10" s="23">
        <f>UIS</f>
        <v>0.4</v>
      </c>
      <c r="D10" s="35"/>
      <c r="E10" s="34"/>
      <c r="F10" s="4"/>
    </row>
    <row r="11" spans="1:6" x14ac:dyDescent="0.25">
      <c r="A11" s="25" t="s">
        <v>62</v>
      </c>
      <c r="B11" s="19" t="s">
        <v>63</v>
      </c>
      <c r="C11" s="26">
        <v>1979</v>
      </c>
      <c r="D11" s="35"/>
      <c r="E11" s="34"/>
      <c r="F11" s="4"/>
    </row>
    <row r="12" spans="1:6" x14ac:dyDescent="0.25">
      <c r="A12" s="27" t="s">
        <v>64</v>
      </c>
      <c r="B12" s="19" t="s">
        <v>41</v>
      </c>
      <c r="C12" s="28">
        <f>22+20*LOG10((C11*1000)/(c_/(uuf*10^6)))</f>
        <v>151.26155703572783</v>
      </c>
      <c r="D12" s="35"/>
      <c r="E12" s="34"/>
      <c r="F12" s="4"/>
    </row>
    <row r="13" spans="1:6" x14ac:dyDescent="0.25">
      <c r="A13" s="27" t="s">
        <v>65</v>
      </c>
      <c r="B13" s="19" t="s">
        <v>61</v>
      </c>
      <c r="C13" s="28">
        <f>C6-SUM(C7:C10,C12)</f>
        <v>-125.26155703572783</v>
      </c>
      <c r="D13" s="35"/>
      <c r="E13" s="34"/>
      <c r="F13" s="4"/>
    </row>
    <row r="14" spans="1:6" x14ac:dyDescent="0.25">
      <c r="A14" s="25" t="s">
        <v>66</v>
      </c>
      <c r="B14" s="19" t="s">
        <v>67</v>
      </c>
      <c r="C14" s="28">
        <f>SCG-SCL-10*LOG(SSNT)</f>
        <v>-21.166405073382808</v>
      </c>
      <c r="D14" s="35"/>
      <c r="E14" s="34"/>
      <c r="F14" s="4"/>
    </row>
    <row r="15" spans="1:6" ht="18" x14ac:dyDescent="0.35">
      <c r="A15" s="22" t="s">
        <v>68</v>
      </c>
      <c r="B15" s="23" t="s">
        <v>69</v>
      </c>
      <c r="C15" s="28">
        <f>C13-C7-k+C14</f>
        <v>81.972037890889354</v>
      </c>
      <c r="D15" s="35"/>
      <c r="E15" s="34"/>
      <c r="F15" s="4"/>
    </row>
    <row r="16" spans="1:6" ht="15.75" thickBot="1" x14ac:dyDescent="0.3">
      <c r="A16" s="24" t="s">
        <v>70</v>
      </c>
      <c r="B16" s="19" t="s">
        <v>41</v>
      </c>
      <c r="C16" s="43">
        <f>10*LOG(ul)</f>
        <v>36.020599913279625</v>
      </c>
      <c r="D16" s="35"/>
      <c r="E16" s="34"/>
      <c r="F16" s="4"/>
    </row>
    <row r="17" spans="1:10" ht="18.75" thickBot="1" x14ac:dyDescent="0.4">
      <c r="A17" s="24" t="s">
        <v>71</v>
      </c>
      <c r="B17" s="40" t="s">
        <v>41</v>
      </c>
      <c r="C17" s="42">
        <f>C15-C16</f>
        <v>45.951437977609729</v>
      </c>
      <c r="D17" s="4"/>
      <c r="E17" s="34"/>
      <c r="F17" s="4"/>
    </row>
    <row r="18" spans="1:10" x14ac:dyDescent="0.25">
      <c r="A18" s="13" t="s">
        <v>74</v>
      </c>
      <c r="B18" s="23"/>
      <c r="C18" s="41"/>
      <c r="E18" s="38"/>
      <c r="F18" s="35"/>
    </row>
    <row r="19" spans="1:10" x14ac:dyDescent="0.25">
      <c r="A19" s="22" t="s">
        <v>72</v>
      </c>
      <c r="B19" s="19" t="s">
        <v>18</v>
      </c>
      <c r="C19" s="23">
        <f>udf</f>
        <v>440</v>
      </c>
      <c r="D19" s="31" t="s">
        <v>73</v>
      </c>
      <c r="E19" s="32" t="s">
        <v>56</v>
      </c>
      <c r="F19" s="4"/>
    </row>
    <row r="20" spans="1:10" x14ac:dyDescent="0.25">
      <c r="A20" s="24" t="s">
        <v>75</v>
      </c>
      <c r="B20" s="19" t="s">
        <v>41</v>
      </c>
      <c r="C20" s="29">
        <f>LOG(SCTP)</f>
        <v>0.69897000433601886</v>
      </c>
      <c r="D20" s="35"/>
      <c r="E20" s="39"/>
      <c r="F20" s="4"/>
      <c r="J20" s="4"/>
    </row>
    <row r="21" spans="1:10" x14ac:dyDescent="0.25">
      <c r="A21" s="25" t="s">
        <v>58</v>
      </c>
      <c r="B21" s="19" t="s">
        <v>38</v>
      </c>
      <c r="C21" s="23">
        <f>SCG</f>
        <v>5</v>
      </c>
      <c r="D21" s="35"/>
      <c r="E21" s="39"/>
      <c r="F21" s="4"/>
    </row>
    <row r="22" spans="1:10" x14ac:dyDescent="0.25">
      <c r="A22" s="25" t="s">
        <v>91</v>
      </c>
      <c r="B22" s="19" t="s">
        <v>41</v>
      </c>
      <c r="C22" s="23">
        <f>SCL</f>
        <v>2</v>
      </c>
      <c r="D22" s="35"/>
      <c r="E22" s="34"/>
      <c r="F22" s="4"/>
    </row>
    <row r="23" spans="1:10" x14ac:dyDescent="0.25">
      <c r="A23" s="24" t="s">
        <v>60</v>
      </c>
      <c r="B23" s="19" t="s">
        <v>61</v>
      </c>
      <c r="C23" s="28">
        <f>C20+C21-C22</f>
        <v>3.6989700043360187</v>
      </c>
      <c r="D23" s="35"/>
      <c r="E23" s="34"/>
      <c r="F23" s="4"/>
    </row>
    <row r="24" spans="1:10" x14ac:dyDescent="0.25">
      <c r="A24" s="25" t="s">
        <v>90</v>
      </c>
      <c r="B24" s="19" t="s">
        <v>41</v>
      </c>
      <c r="C24" s="28">
        <f>SCPL</f>
        <v>0.6</v>
      </c>
      <c r="D24" s="35"/>
      <c r="E24" s="34"/>
      <c r="F24" s="4"/>
    </row>
    <row r="25" spans="1:10" x14ac:dyDescent="0.25">
      <c r="A25" s="25" t="s">
        <v>89</v>
      </c>
      <c r="B25" s="19" t="s">
        <v>41</v>
      </c>
      <c r="C25" s="3">
        <f>loss</f>
        <v>0.2</v>
      </c>
      <c r="D25" s="33"/>
      <c r="E25" s="34"/>
      <c r="F25" s="4"/>
    </row>
    <row r="26" spans="1:10" x14ac:dyDescent="0.25">
      <c r="A26" s="25" t="s">
        <v>87</v>
      </c>
      <c r="B26" s="19" t="s">
        <v>41</v>
      </c>
      <c r="C26" s="62">
        <f>AIL</f>
        <v>4.5999999999999996</v>
      </c>
      <c r="D26" s="35"/>
      <c r="E26" s="34"/>
      <c r="F26" s="4"/>
    </row>
    <row r="27" spans="1:10" x14ac:dyDescent="0.25">
      <c r="A27" s="25" t="s">
        <v>88</v>
      </c>
      <c r="B27" s="19" t="s">
        <v>41</v>
      </c>
      <c r="C27" s="28">
        <f>DIS</f>
        <v>0.6</v>
      </c>
      <c r="D27" s="33"/>
      <c r="E27" s="34"/>
      <c r="F27" s="4"/>
    </row>
    <row r="28" spans="1:10" x14ac:dyDescent="0.25">
      <c r="A28" s="25" t="s">
        <v>62</v>
      </c>
      <c r="B28" s="19" t="s">
        <v>63</v>
      </c>
      <c r="C28" s="26">
        <f>(radEarth*(((((alt+radEarth)^2)/(radEarth^2))-(COS(del))^2)^(1/2)-SIN(del)))/1000</f>
        <v>1979.1111641340412</v>
      </c>
      <c r="D28" s="35"/>
      <c r="E28" s="36"/>
      <c r="F28" s="4"/>
    </row>
    <row r="29" spans="1:10" x14ac:dyDescent="0.25">
      <c r="A29" s="27" t="s">
        <v>64</v>
      </c>
      <c r="B29" s="19" t="s">
        <v>41</v>
      </c>
      <c r="C29" s="28">
        <f>22+20*LOG10((C28*1000)/(c_/(udf*10^6)))</f>
        <v>151.26204492470325</v>
      </c>
      <c r="D29" s="35"/>
      <c r="E29" s="36"/>
      <c r="F29" s="4"/>
    </row>
    <row r="30" spans="1:10" x14ac:dyDescent="0.25">
      <c r="A30" s="27" t="s">
        <v>92</v>
      </c>
      <c r="B30" s="19" t="s">
        <v>61</v>
      </c>
      <c r="C30" s="28">
        <f>C23-SUM(C24:C27,C29)</f>
        <v>-153.56307492036723</v>
      </c>
      <c r="D30" s="35"/>
      <c r="E30" s="34"/>
      <c r="F30" s="4"/>
    </row>
    <row r="31" spans="1:10" x14ac:dyDescent="0.25">
      <c r="A31" s="25" t="s">
        <v>66</v>
      </c>
      <c r="B31" s="19" t="s">
        <v>67</v>
      </c>
      <c r="C31" s="28">
        <f>GSG-GSL-10*LOG(GSNT)</f>
        <v>-15.675701760979363</v>
      </c>
      <c r="D31" s="35"/>
      <c r="E31" s="34"/>
    </row>
    <row r="32" spans="1:10" ht="18" x14ac:dyDescent="0.35">
      <c r="A32" s="22" t="s">
        <v>68</v>
      </c>
      <c r="B32" s="23" t="s">
        <v>69</v>
      </c>
      <c r="C32" s="28">
        <f>C30-C24-k+C31</f>
        <v>58.761223318653407</v>
      </c>
      <c r="D32" s="35"/>
      <c r="E32" s="34"/>
    </row>
    <row r="33" spans="1:5" ht="15.75" thickBot="1" x14ac:dyDescent="0.3">
      <c r="A33" s="24" t="s">
        <v>70</v>
      </c>
      <c r="B33" s="19" t="s">
        <v>41</v>
      </c>
      <c r="C33" s="43">
        <f>10*LOG(udl)</f>
        <v>50</v>
      </c>
      <c r="D33" s="35"/>
      <c r="E33" s="34"/>
    </row>
    <row r="34" spans="1:5" ht="18.75" thickBot="1" x14ac:dyDescent="0.4">
      <c r="A34" s="24" t="s">
        <v>71</v>
      </c>
      <c r="B34" s="19" t="s">
        <v>41</v>
      </c>
      <c r="C34" s="42">
        <f>C32-C33</f>
        <v>8.761223318653407</v>
      </c>
      <c r="D34" s="35"/>
      <c r="E34" s="34"/>
    </row>
    <row r="35" spans="1:5" x14ac:dyDescent="0.25">
      <c r="A35" s="13" t="s">
        <v>74</v>
      </c>
      <c r="B35" s="23"/>
      <c r="C35" s="23"/>
      <c r="D35" s="37"/>
      <c r="E35" s="38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I19" sqref="I19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" style="1" bestFit="1" customWidth="1"/>
    <col min="4" max="4" width="16.285156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1" t="s">
        <v>51</v>
      </c>
      <c r="C1" s="21" t="s">
        <v>52</v>
      </c>
      <c r="D1" s="51" t="s">
        <v>53</v>
      </c>
      <c r="E1" s="52"/>
      <c r="F1" s="35"/>
    </row>
    <row r="2" spans="1:11" x14ac:dyDescent="0.25">
      <c r="A2" s="22" t="s">
        <v>54</v>
      </c>
      <c r="B2" s="19" t="s">
        <v>26</v>
      </c>
      <c r="C2" s="23"/>
      <c r="D2" s="31"/>
      <c r="E2" s="32"/>
      <c r="F2" s="4"/>
    </row>
    <row r="3" spans="1:11" x14ac:dyDescent="0.25">
      <c r="A3" s="24" t="s">
        <v>57</v>
      </c>
      <c r="B3" s="19" t="s">
        <v>41</v>
      </c>
      <c r="C3" s="23"/>
      <c r="D3" s="35"/>
      <c r="E3" s="36"/>
      <c r="F3" s="4"/>
    </row>
    <row r="4" spans="1:11" x14ac:dyDescent="0.25">
      <c r="A4" s="25" t="s">
        <v>58</v>
      </c>
      <c r="B4" s="19" t="s">
        <v>38</v>
      </c>
      <c r="C4" s="23"/>
      <c r="D4" s="33"/>
      <c r="E4" s="34"/>
    </row>
    <row r="5" spans="1:11" x14ac:dyDescent="0.25">
      <c r="A5" s="25" t="s">
        <v>59</v>
      </c>
      <c r="B5" s="19" t="s">
        <v>41</v>
      </c>
      <c r="C5" s="23"/>
      <c r="D5" s="35"/>
      <c r="E5" s="36"/>
    </row>
    <row r="6" spans="1:11" x14ac:dyDescent="0.25">
      <c r="A6" s="24" t="s">
        <v>60</v>
      </c>
      <c r="B6" s="19" t="s">
        <v>61</v>
      </c>
      <c r="C6" s="23"/>
      <c r="D6" s="35"/>
      <c r="E6" s="34"/>
    </row>
    <row r="7" spans="1:11" x14ac:dyDescent="0.25">
      <c r="A7" s="25" t="s">
        <v>90</v>
      </c>
      <c r="B7" s="19" t="s">
        <v>41</v>
      </c>
      <c r="C7" s="26"/>
      <c r="D7" s="33"/>
      <c r="E7" s="34"/>
    </row>
    <row r="8" spans="1:11" x14ac:dyDescent="0.25">
      <c r="A8" s="25" t="s">
        <v>89</v>
      </c>
      <c r="B8" s="19" t="s">
        <v>41</v>
      </c>
      <c r="C8" s="28"/>
      <c r="D8" s="35"/>
      <c r="E8" s="34"/>
    </row>
    <row r="9" spans="1:11" x14ac:dyDescent="0.25">
      <c r="A9" s="25" t="s">
        <v>87</v>
      </c>
      <c r="B9" s="19" t="s">
        <v>41</v>
      </c>
      <c r="C9" s="29"/>
      <c r="D9" s="35"/>
      <c r="E9" s="34"/>
      <c r="G9" s="4"/>
    </row>
    <row r="10" spans="1:11" x14ac:dyDescent="0.25">
      <c r="A10" s="25" t="s">
        <v>88</v>
      </c>
      <c r="B10" s="19" t="s">
        <v>41</v>
      </c>
      <c r="C10" s="48"/>
      <c r="D10" s="35"/>
      <c r="E10" s="34"/>
      <c r="F10" s="4"/>
    </row>
    <row r="11" spans="1:11" x14ac:dyDescent="0.25">
      <c r="A11" s="25" t="s">
        <v>62</v>
      </c>
      <c r="B11" s="19" t="s">
        <v>63</v>
      </c>
      <c r="C11" s="49"/>
      <c r="D11" s="35"/>
      <c r="E11" s="34"/>
    </row>
    <row r="12" spans="1:11" x14ac:dyDescent="0.25">
      <c r="A12" s="27" t="s">
        <v>64</v>
      </c>
      <c r="B12" s="19" t="s">
        <v>41</v>
      </c>
      <c r="C12" s="28"/>
      <c r="D12" s="35"/>
      <c r="E12" s="34"/>
    </row>
    <row r="13" spans="1:11" x14ac:dyDescent="0.25">
      <c r="A13" s="27" t="s">
        <v>65</v>
      </c>
      <c r="B13" s="19" t="s">
        <v>61</v>
      </c>
      <c r="C13" s="28"/>
      <c r="D13" s="35"/>
      <c r="E13" s="34"/>
    </row>
    <row r="14" spans="1:11" x14ac:dyDescent="0.25">
      <c r="A14" s="25" t="s">
        <v>66</v>
      </c>
      <c r="B14" s="19" t="s">
        <v>67</v>
      </c>
      <c r="C14" s="49"/>
      <c r="D14" s="35"/>
      <c r="E14" s="34"/>
      <c r="F14" s="4"/>
      <c r="K14" s="4"/>
    </row>
    <row r="15" spans="1:11" ht="18" x14ac:dyDescent="0.35">
      <c r="A15" s="22" t="s">
        <v>68</v>
      </c>
      <c r="B15" s="23" t="s">
        <v>69</v>
      </c>
      <c r="C15" s="23"/>
      <c r="D15" s="33"/>
      <c r="E15" s="39"/>
    </row>
    <row r="16" spans="1:11" x14ac:dyDescent="0.25">
      <c r="A16" s="24" t="s">
        <v>70</v>
      </c>
      <c r="B16" s="19" t="s">
        <v>41</v>
      </c>
      <c r="C16" s="23"/>
      <c r="D16" s="35"/>
      <c r="E16" s="34"/>
    </row>
    <row r="17" spans="1:6" ht="18" x14ac:dyDescent="0.35">
      <c r="A17" s="24" t="s">
        <v>71</v>
      </c>
      <c r="B17" s="19" t="s">
        <v>41</v>
      </c>
      <c r="C17" s="23"/>
      <c r="D17" s="35"/>
      <c r="E17" s="39"/>
    </row>
    <row r="18" spans="1:6" x14ac:dyDescent="0.25">
      <c r="A18" s="13" t="s">
        <v>74</v>
      </c>
      <c r="B18" s="23"/>
      <c r="C18" s="23"/>
      <c r="D18" s="37"/>
      <c r="E18" s="50"/>
    </row>
    <row r="19" spans="1:6" x14ac:dyDescent="0.25">
      <c r="A19" s="22" t="s">
        <v>72</v>
      </c>
      <c r="B19" s="19" t="s">
        <v>26</v>
      </c>
      <c r="C19" s="23"/>
      <c r="D19" s="44"/>
      <c r="E19" s="45"/>
      <c r="F19" s="4"/>
    </row>
    <row r="20" spans="1:6" x14ac:dyDescent="0.25">
      <c r="A20" s="24" t="s">
        <v>75</v>
      </c>
      <c r="B20" s="19" t="s">
        <v>41</v>
      </c>
      <c r="C20" s="29"/>
      <c r="D20" s="35"/>
      <c r="E20" s="34"/>
    </row>
    <row r="21" spans="1:6" x14ac:dyDescent="0.25">
      <c r="A21" s="25" t="s">
        <v>58</v>
      </c>
      <c r="B21" s="19" t="s">
        <v>38</v>
      </c>
      <c r="C21" s="28"/>
      <c r="D21" s="35"/>
      <c r="E21" s="34"/>
    </row>
    <row r="22" spans="1:6" x14ac:dyDescent="0.25">
      <c r="A22" s="25" t="s">
        <v>91</v>
      </c>
      <c r="B22" s="19" t="s">
        <v>41</v>
      </c>
      <c r="C22" s="26"/>
      <c r="D22" s="33"/>
      <c r="E22" s="34"/>
    </row>
    <row r="23" spans="1:6" x14ac:dyDescent="0.25">
      <c r="A23" s="24" t="s">
        <v>60</v>
      </c>
      <c r="B23" s="19" t="s">
        <v>61</v>
      </c>
      <c r="C23" s="48"/>
      <c r="D23" s="35"/>
      <c r="E23" s="34"/>
    </row>
    <row r="24" spans="1:6" x14ac:dyDescent="0.25">
      <c r="A24" s="25" t="s">
        <v>90</v>
      </c>
      <c r="B24" s="19" t="s">
        <v>41</v>
      </c>
      <c r="C24" s="49"/>
      <c r="D24" s="33"/>
      <c r="E24" s="34"/>
    </row>
    <row r="25" spans="1:6" x14ac:dyDescent="0.25">
      <c r="A25" s="25" t="s">
        <v>89</v>
      </c>
      <c r="B25" s="19" t="s">
        <v>41</v>
      </c>
      <c r="C25" s="23"/>
      <c r="D25" s="35"/>
      <c r="E25" s="36"/>
    </row>
    <row r="26" spans="1:6" x14ac:dyDescent="0.25">
      <c r="A26" s="25" t="s">
        <v>87</v>
      </c>
      <c r="B26" s="19" t="s">
        <v>41</v>
      </c>
      <c r="C26" s="28"/>
      <c r="D26" s="35"/>
      <c r="E26" s="36"/>
    </row>
    <row r="27" spans="1:6" x14ac:dyDescent="0.25">
      <c r="A27" s="25" t="s">
        <v>88</v>
      </c>
      <c r="B27" s="19" t="s">
        <v>41</v>
      </c>
      <c r="C27" s="49"/>
      <c r="D27" s="35"/>
      <c r="E27" s="34"/>
    </row>
    <row r="28" spans="1:6" x14ac:dyDescent="0.25">
      <c r="A28" s="25" t="s">
        <v>62</v>
      </c>
      <c r="B28" s="19" t="s">
        <v>63</v>
      </c>
      <c r="C28" s="13"/>
      <c r="D28" s="35"/>
      <c r="E28" s="34"/>
    </row>
    <row r="29" spans="1:6" x14ac:dyDescent="0.25">
      <c r="A29" s="27" t="s">
        <v>64</v>
      </c>
      <c r="B29" s="19" t="s">
        <v>41</v>
      </c>
      <c r="C29" s="13"/>
      <c r="D29" s="35"/>
      <c r="E29" s="34"/>
    </row>
    <row r="30" spans="1:6" x14ac:dyDescent="0.25">
      <c r="A30" s="27" t="s">
        <v>65</v>
      </c>
      <c r="B30" s="19" t="s">
        <v>61</v>
      </c>
      <c r="C30" s="13"/>
      <c r="D30" s="35"/>
      <c r="E30" s="34"/>
    </row>
    <row r="31" spans="1:6" x14ac:dyDescent="0.25">
      <c r="A31" s="25" t="s">
        <v>66</v>
      </c>
      <c r="B31" s="19" t="s">
        <v>67</v>
      </c>
      <c r="C31" s="13"/>
      <c r="D31" s="35"/>
      <c r="E31" s="34"/>
    </row>
    <row r="32" spans="1:6" ht="18" x14ac:dyDescent="0.35">
      <c r="A32" s="22" t="s">
        <v>68</v>
      </c>
      <c r="B32" s="23" t="s">
        <v>69</v>
      </c>
      <c r="C32" s="13"/>
      <c r="D32" s="35"/>
      <c r="E32" s="34"/>
    </row>
    <row r="33" spans="1:5" x14ac:dyDescent="0.25">
      <c r="A33" s="24" t="s">
        <v>70</v>
      </c>
      <c r="B33" s="19" t="s">
        <v>41</v>
      </c>
      <c r="C33" s="13"/>
      <c r="D33" s="35"/>
      <c r="E33" s="34"/>
    </row>
    <row r="34" spans="1:5" ht="18" x14ac:dyDescent="0.35">
      <c r="A34" s="24" t="s">
        <v>71</v>
      </c>
      <c r="B34" s="19" t="s">
        <v>41</v>
      </c>
      <c r="C34" s="13"/>
      <c r="D34" s="35"/>
      <c r="E34" s="34"/>
    </row>
    <row r="35" spans="1:5" x14ac:dyDescent="0.25">
      <c r="A35" s="13" t="s">
        <v>74</v>
      </c>
      <c r="B35" s="23"/>
      <c r="C35" s="13"/>
      <c r="D35" s="37"/>
      <c r="E35" s="38"/>
    </row>
  </sheetData>
  <sheetProtection selectLockedCells="1" selectUnlockedCells="1"/>
  <mergeCells count="1">
    <mergeCell ref="D1:E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Intro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2014-02-11T01:09:59Z</dcterms:modified>
</cp:coreProperties>
</file>