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0" windowWidth="9720" windowHeight="7320"/>
  </bookViews>
  <sheets>
    <sheet name="Intro" sheetId="1" r:id="rId1"/>
    <sheet name="UHF" sheetId="2" r:id="rId2"/>
    <sheet name="S-Band" sheetId="3" r:id="rId3"/>
  </sheets>
  <definedNames>
    <definedName name="AIL">Intro!$C$21</definedName>
    <definedName name="alt">Intro!$C$5</definedName>
    <definedName name="c_">Intro!$C$4</definedName>
    <definedName name="del">Intro!$C$6</definedName>
    <definedName name="GSG">Intro!$C$15</definedName>
    <definedName name="GSL">Intro!$C$16</definedName>
    <definedName name="GSTP">Intro!$C$14</definedName>
    <definedName name="k">Intro!$C$3</definedName>
    <definedName name="loss">Intro!$C$22</definedName>
    <definedName name="radEarth">Intro!$C$2</definedName>
    <definedName name="SCG">Intro!$C$18</definedName>
    <definedName name="SCL">Intro!$C$19</definedName>
    <definedName name="SCTP">Intro!$C$17</definedName>
    <definedName name="sdf">Intro!$C$11</definedName>
    <definedName name="sdl">Intro!$C$12</definedName>
    <definedName name="SNT">Intro!$C$20</definedName>
    <definedName name="suf">Intro!$C$10</definedName>
    <definedName name="udf">Intro!$C$7</definedName>
    <definedName name="udl">Intro!$C$9</definedName>
    <definedName name="ul">Intro!$C$13</definedName>
    <definedName name="uuf">Intro!$C$8</definedName>
  </definedNames>
  <calcPr calcId="145621" iterate="1" iterateCount="50" iterateDelta="1E-4"/>
</workbook>
</file>

<file path=xl/calcChain.xml><?xml version="1.0" encoding="utf-8"?>
<calcChain xmlns="http://schemas.openxmlformats.org/spreadsheetml/2006/main">
  <c r="C8" i="1" l="1"/>
  <c r="C9" i="1"/>
  <c r="C7" i="3"/>
  <c r="C8" i="3"/>
  <c r="C9" i="3" s="1"/>
  <c r="C10" i="3"/>
  <c r="C11" i="3" s="1"/>
  <c r="D10" i="3"/>
  <c r="D11" i="3" s="1"/>
  <c r="C12" i="3"/>
  <c r="C13" i="3"/>
  <c r="C20" i="3"/>
  <c r="C21" i="3"/>
  <c r="C22" i="3" s="1"/>
  <c r="C23" i="3"/>
  <c r="C24" i="3" s="1"/>
  <c r="D23" i="3"/>
  <c r="D24" i="3" s="1"/>
  <c r="C25" i="3"/>
  <c r="C26" i="3"/>
  <c r="C2" i="2"/>
  <c r="C3" i="2"/>
  <c r="C6" i="2" s="1"/>
  <c r="C10" i="2" s="1"/>
  <c r="C12" i="2" s="1"/>
  <c r="C14" i="2" s="1"/>
  <c r="C4" i="2"/>
  <c r="C9" i="2"/>
  <c r="C11" i="2"/>
  <c r="C13" i="2"/>
  <c r="C15" i="2"/>
  <c r="C19" i="2"/>
  <c r="C20" i="2"/>
  <c r="C21" i="2" s="1"/>
  <c r="C22" i="2"/>
  <c r="C23" i="2" s="1"/>
  <c r="C24" i="2"/>
  <c r="C27" i="3" l="1"/>
  <c r="C14" i="3"/>
  <c r="D27" i="3"/>
  <c r="D14" i="3"/>
</calcChain>
</file>

<file path=xl/sharedStrings.xml><?xml version="1.0" encoding="utf-8"?>
<sst xmlns="http://schemas.openxmlformats.org/spreadsheetml/2006/main" count="191" uniqueCount="91">
  <si>
    <t>Constants</t>
  </si>
  <si>
    <t>Yes</t>
  </si>
  <si>
    <t>Radius of Earth</t>
  </si>
  <si>
    <t>radEarth</t>
  </si>
  <si>
    <t>m</t>
  </si>
  <si>
    <t>No</t>
  </si>
  <si>
    <t>Boltzmann Constant</t>
  </si>
  <si>
    <t>k</t>
  </si>
  <si>
    <t>dBW/K/Hz</t>
  </si>
  <si>
    <t>Speed of Light</t>
  </si>
  <si>
    <t>c</t>
  </si>
  <si>
    <t>m/s</t>
  </si>
  <si>
    <t>S/C Altitude</t>
  </si>
  <si>
    <t>alt</t>
  </si>
  <si>
    <t>Elevation Angle</t>
  </si>
  <si>
    <t>del</t>
  </si>
  <si>
    <t>°</t>
  </si>
  <si>
    <t>UHF Downlink Frequency</t>
  </si>
  <si>
    <t>udf</t>
  </si>
  <si>
    <t>MHz</t>
  </si>
  <si>
    <t>UHF Uplink Frequency</t>
  </si>
  <si>
    <t>uuf</t>
  </si>
  <si>
    <t>UHF Downlink Data Rate</t>
  </si>
  <si>
    <t>udl</t>
  </si>
  <si>
    <t>bps</t>
  </si>
  <si>
    <t>S-Band Uplink Frequency</t>
  </si>
  <si>
    <t>suf</t>
  </si>
  <si>
    <t>GHz</t>
  </si>
  <si>
    <t>S-Band Downlink Frequency</t>
  </si>
  <si>
    <t>sdf</t>
  </si>
  <si>
    <t>S-Band Downlink Data Rate</t>
  </si>
  <si>
    <t>sdl</t>
  </si>
  <si>
    <t>Uplink Data Rate</t>
  </si>
  <si>
    <t>ul</t>
  </si>
  <si>
    <t>GS Transmit Power</t>
  </si>
  <si>
    <t>GSTP</t>
  </si>
  <si>
    <t>W</t>
  </si>
  <si>
    <t>GS Antenna Gain</t>
  </si>
  <si>
    <t>GSG</t>
  </si>
  <si>
    <t>dBi</t>
  </si>
  <si>
    <t>Estimated GS Losses</t>
  </si>
  <si>
    <t>GSL</t>
  </si>
  <si>
    <t>dB</t>
  </si>
  <si>
    <t>S/C Transmit Power</t>
  </si>
  <si>
    <t>SCTP</t>
  </si>
  <si>
    <t xml:space="preserve">S/C Antenna </t>
  </si>
  <si>
    <t>SCG</t>
  </si>
  <si>
    <t>Estimated S/C Losses</t>
  </si>
  <si>
    <t>SCL</t>
  </si>
  <si>
    <t>System Noise Temperature</t>
  </si>
  <si>
    <t>SNT</t>
  </si>
  <si>
    <t>K</t>
  </si>
  <si>
    <t>Atmo/Ion Losses</t>
  </si>
  <si>
    <t>AIL</t>
  </si>
  <si>
    <t>Losses btwn GS &amp; S/C</t>
  </si>
  <si>
    <t>loss</t>
  </si>
  <si>
    <t>Units</t>
  </si>
  <si>
    <t>Values</t>
  </si>
  <si>
    <t>Comments &amp; References</t>
  </si>
  <si>
    <t>Uplink Frequency</t>
  </si>
  <si>
    <t>UHF Uplink</t>
  </si>
  <si>
    <t>Given</t>
  </si>
  <si>
    <t>Station TX power</t>
  </si>
  <si>
    <t>Gain</t>
  </si>
  <si>
    <t>Ground Station Losses</t>
  </si>
  <si>
    <t>EIRP</t>
  </si>
  <si>
    <t>dBW</t>
  </si>
  <si>
    <t>S/C Losses</t>
  </si>
  <si>
    <t>Propagation Range</t>
  </si>
  <si>
    <t>km</t>
  </si>
  <si>
    <t>Path Loss</t>
  </si>
  <si>
    <t>Isotropic Signal @ S/C</t>
  </si>
  <si>
    <t>G/T</t>
  </si>
  <si>
    <t>dB-K</t>
  </si>
  <si>
    <r>
      <t>S/N</t>
    </r>
    <r>
      <rPr>
        <b/>
        <vertAlign val="subscript"/>
        <sz val="11"/>
        <color indexed="8"/>
        <rFont val="Calibri"/>
        <family val="2"/>
      </rPr>
      <t>0</t>
    </r>
  </si>
  <si>
    <t>dBHz</t>
  </si>
  <si>
    <t>*fix the minus 2</t>
  </si>
  <si>
    <t>Data Rate, B</t>
  </si>
  <si>
    <r>
      <t>E</t>
    </r>
    <r>
      <rPr>
        <b/>
        <vertAlign val="subscript"/>
        <sz val="11"/>
        <color indexed="8"/>
        <rFont val="Calibri"/>
        <family val="2"/>
      </rPr>
      <t>b</t>
    </r>
    <r>
      <rPr>
        <b/>
        <sz val="11"/>
        <color indexed="8"/>
        <rFont val="Calibri"/>
        <family val="2"/>
      </rPr>
      <t>/N</t>
    </r>
    <r>
      <rPr>
        <b/>
        <vertAlign val="subscript"/>
        <sz val="11"/>
        <color indexed="8"/>
        <rFont val="Calibri"/>
        <family val="2"/>
      </rPr>
      <t>0</t>
    </r>
  </si>
  <si>
    <t>Downlink Frequency</t>
  </si>
  <si>
    <t>UHF Downlink</t>
  </si>
  <si>
    <t>At Horizon</t>
  </si>
  <si>
    <t>Overhead</t>
  </si>
  <si>
    <t>S-Band Uplink</t>
  </si>
  <si>
    <t>Satellite Antenna</t>
  </si>
  <si>
    <t>Noise Figure</t>
  </si>
  <si>
    <t>Noise Temperature, T</t>
  </si>
  <si>
    <t>dB/K</t>
  </si>
  <si>
    <t>S-Band Downlink</t>
  </si>
  <si>
    <t>Directional-Patch</t>
  </si>
  <si>
    <t>Satellite TX power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</si>
</sst>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8">
    <font>
      <sz val="10"/>
      <name val="Arial"/>
      <family val="2"/>
    </font>
    <font>
      <sz val="10"/>
      <color indexed="9"/>
      <name val="Mangal"/>
      <family val="2"/>
    </font>
    <font>
      <b/>
      <sz val="11"/>
      <color indexed="9"/>
      <name val="Calibri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b/>
      <sz val="11"/>
      <color indexed="8"/>
      <name val="Calibri"/>
      <family val="2"/>
    </font>
    <font>
      <b/>
      <vertAlign val="subscript"/>
      <sz val="11"/>
      <color indexed="8"/>
      <name val="Calibri"/>
      <family val="2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10"/>
        <bgColor indexed="16"/>
      </patternFill>
    </fill>
    <fill>
      <patternFill patternType="solid">
        <fgColor indexed="17"/>
        <bgColor indexed="57"/>
      </patternFill>
    </fill>
  </fills>
  <borders count="26">
    <border>
      <left/>
      <right/>
      <top/>
      <bottom/>
      <diagonal/>
    </border>
    <border>
      <left style="medium">
        <color indexed="8"/>
      </left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medium">
        <color indexed="8"/>
      </left>
      <right/>
      <top style="medium">
        <color indexed="8"/>
      </top>
      <bottom style="medium">
        <color indexed="8"/>
      </bottom>
      <diagonal/>
    </border>
    <border>
      <left/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hair">
        <color indexed="8"/>
      </left>
      <right style="hair">
        <color indexed="8"/>
      </right>
      <top style="hair">
        <color indexed="8"/>
      </top>
      <bottom style="hair">
        <color indexed="8"/>
      </bottom>
      <diagonal/>
    </border>
    <border>
      <left style="hair">
        <color indexed="8"/>
      </left>
      <right/>
      <top style="hair">
        <color indexed="8"/>
      </top>
      <bottom style="hair">
        <color indexed="8"/>
      </bottom>
      <diagonal/>
    </border>
    <border>
      <left/>
      <right style="hair">
        <color indexed="8"/>
      </right>
      <top style="hair">
        <color indexed="8"/>
      </top>
      <bottom style="hair">
        <color indexed="8"/>
      </bottom>
      <diagonal/>
    </border>
    <border>
      <left style="hair">
        <color indexed="8"/>
      </left>
      <right/>
      <top/>
      <bottom/>
      <diagonal/>
    </border>
    <border>
      <left style="hair">
        <color indexed="8"/>
      </left>
      <right/>
      <top style="hair">
        <color indexed="8"/>
      </top>
      <bottom/>
      <diagonal/>
    </border>
    <border>
      <left/>
      <right/>
      <top style="hair">
        <color indexed="8"/>
      </top>
      <bottom/>
      <diagonal/>
    </border>
    <border>
      <left/>
      <right style="hair">
        <color indexed="8"/>
      </right>
      <top/>
      <bottom/>
      <diagonal/>
    </border>
    <border>
      <left style="hair">
        <color indexed="8"/>
      </left>
      <right style="hair">
        <color indexed="8"/>
      </right>
      <top style="hair">
        <color indexed="8"/>
      </top>
      <bottom style="thick">
        <color indexed="8"/>
      </bottom>
      <diagonal/>
    </border>
    <border>
      <left/>
      <right/>
      <top/>
      <bottom style="hair">
        <color indexed="8"/>
      </bottom>
      <diagonal/>
    </border>
    <border>
      <left/>
      <right style="hair">
        <color indexed="8"/>
      </right>
      <top/>
      <bottom style="hair">
        <color indexed="8"/>
      </bottom>
      <diagonal/>
    </border>
    <border>
      <left style="thick">
        <color indexed="8"/>
      </left>
      <right style="thick">
        <color indexed="8"/>
      </right>
      <top style="thick">
        <color indexed="8"/>
      </top>
      <bottom style="thick">
        <color indexed="8"/>
      </bottom>
      <diagonal/>
    </border>
    <border>
      <left style="thick">
        <color indexed="8"/>
      </left>
      <right/>
      <top style="thick">
        <color indexed="8"/>
      </top>
      <bottom style="thick">
        <color indexed="8"/>
      </bottom>
      <diagonal/>
    </border>
    <border>
      <left style="thick">
        <color indexed="8"/>
      </left>
      <right/>
      <top style="thick">
        <color indexed="8"/>
      </top>
      <bottom/>
      <diagonal/>
    </border>
    <border>
      <left/>
      <right style="thick">
        <color indexed="8"/>
      </right>
      <top style="thick">
        <color indexed="8"/>
      </top>
      <bottom/>
      <diagonal/>
    </border>
    <border>
      <left style="thick">
        <color indexed="8"/>
      </left>
      <right/>
      <top/>
      <bottom/>
      <diagonal/>
    </border>
    <border>
      <left/>
      <right style="thick">
        <color indexed="8"/>
      </right>
      <top/>
      <bottom/>
      <diagonal/>
    </border>
    <border>
      <left style="thick">
        <color indexed="8"/>
      </left>
      <right style="thick">
        <color indexed="8"/>
      </right>
      <top style="thick">
        <color indexed="8"/>
      </top>
      <bottom/>
      <diagonal/>
    </border>
    <border>
      <left/>
      <right style="thick">
        <color indexed="8"/>
      </right>
      <top/>
      <bottom style="thick">
        <color indexed="8"/>
      </bottom>
      <diagonal/>
    </border>
    <border>
      <left style="thick">
        <color indexed="8"/>
      </left>
      <right/>
      <top/>
      <bottom style="thick">
        <color indexed="8"/>
      </bottom>
      <diagonal/>
    </border>
    <border>
      <left/>
      <right/>
      <top style="thick">
        <color indexed="8"/>
      </top>
      <bottom style="thick">
        <color indexed="8"/>
      </bottom>
      <diagonal/>
    </border>
    <border>
      <left style="thick">
        <color indexed="8"/>
      </left>
      <right style="thick">
        <color indexed="8"/>
      </right>
      <top/>
      <bottom/>
      <diagonal/>
    </border>
    <border>
      <left style="thick">
        <color indexed="8"/>
      </left>
      <right style="thick">
        <color indexed="8"/>
      </right>
      <top/>
      <bottom style="thick">
        <color indexed="8"/>
      </bottom>
      <diagonal/>
    </border>
  </borders>
  <cellStyleXfs count="7">
    <xf numFmtId="0" fontId="0" fillId="0" borderId="0"/>
    <xf numFmtId="0" fontId="1" fillId="2" borderId="0"/>
    <xf numFmtId="0" fontId="1" fillId="3" borderId="0"/>
    <xf numFmtId="2" fontId="2" fillId="2" borderId="0">
      <alignment horizontal="center" vertical="center"/>
    </xf>
    <xf numFmtId="2" fontId="2" fillId="3" borderId="0">
      <alignment horizontal="center" vertical="center"/>
    </xf>
    <xf numFmtId="0" fontId="3" fillId="0" borderId="0"/>
    <xf numFmtId="0" fontId="7" fillId="0" borderId="0"/>
  </cellStyleXfs>
  <cellXfs count="90">
    <xf numFmtId="0" fontId="0" fillId="0" borderId="0" xfId="0"/>
    <xf numFmtId="0" fontId="3" fillId="0" borderId="0" xfId="5"/>
    <xf numFmtId="0" fontId="3" fillId="0" borderId="1" xfId="5" applyFont="1" applyBorder="1" applyAlignment="1">
      <alignment horizontal="center"/>
    </xf>
    <xf numFmtId="0" fontId="4" fillId="0" borderId="0" xfId="5" applyFont="1"/>
    <xf numFmtId="0" fontId="3" fillId="0" borderId="1" xfId="5" applyFont="1" applyBorder="1" applyAlignment="1">
      <alignment horizontal="left"/>
    </xf>
    <xf numFmtId="0" fontId="3" fillId="0" borderId="1" xfId="5" applyNumberFormat="1" applyFont="1" applyBorder="1" applyAlignment="1">
      <alignment horizontal="center"/>
    </xf>
    <xf numFmtId="0" fontId="3" fillId="0" borderId="2" xfId="5" applyBorder="1" applyAlignment="1">
      <alignment horizontal="right"/>
    </xf>
    <xf numFmtId="0" fontId="3" fillId="0" borderId="3" xfId="5" applyFont="1" applyBorder="1"/>
    <xf numFmtId="0" fontId="3" fillId="0" borderId="1" xfId="5" applyFont="1" applyBorder="1"/>
    <xf numFmtId="0" fontId="0" fillId="0" borderId="1" xfId="6" applyFont="1" applyBorder="1"/>
    <xf numFmtId="0" fontId="0" fillId="0" borderId="1" xfId="6" applyFont="1" applyBorder="1" applyAlignment="1">
      <alignment horizontal="center"/>
    </xf>
    <xf numFmtId="0" fontId="7" fillId="0" borderId="2" xfId="6" applyBorder="1"/>
    <xf numFmtId="0" fontId="0" fillId="0" borderId="3" xfId="6" applyFont="1" applyBorder="1"/>
    <xf numFmtId="0" fontId="3" fillId="0" borderId="1" xfId="5" applyFont="1" applyFill="1" applyBorder="1"/>
    <xf numFmtId="0" fontId="3" fillId="0" borderId="1" xfId="5" applyFont="1" applyFill="1" applyBorder="1" applyAlignment="1">
      <alignment horizontal="center"/>
    </xf>
    <xf numFmtId="0" fontId="3" fillId="0" borderId="2" xfId="5" applyFill="1" applyBorder="1" applyAlignment="1">
      <alignment horizontal="right"/>
    </xf>
    <xf numFmtId="0" fontId="3" fillId="0" borderId="3" xfId="5" applyFont="1" applyFill="1" applyBorder="1"/>
    <xf numFmtId="0" fontId="0" fillId="0" borderId="4" xfId="0" applyFont="1" applyBorder="1"/>
    <xf numFmtId="0" fontId="0" fillId="0" borderId="4" xfId="0" applyFont="1" applyBorder="1" applyAlignment="1">
      <alignment horizontal="center"/>
    </xf>
    <xf numFmtId="0" fontId="0" fillId="0" borderId="5" xfId="0" applyBorder="1"/>
    <xf numFmtId="0" fontId="0" fillId="0" borderId="6" xfId="0" applyFont="1" applyBorder="1"/>
    <xf numFmtId="0" fontId="3" fillId="0" borderId="4" xfId="5" applyFont="1" applyFill="1" applyBorder="1"/>
    <xf numFmtId="0" fontId="3" fillId="0" borderId="4" xfId="5" applyFont="1" applyFill="1" applyBorder="1" applyAlignment="1">
      <alignment horizontal="center"/>
    </xf>
    <xf numFmtId="0" fontId="3" fillId="0" borderId="5" xfId="5" applyFill="1" applyBorder="1" applyAlignment="1">
      <alignment horizontal="right"/>
    </xf>
    <xf numFmtId="0" fontId="3" fillId="0" borderId="6" xfId="5" applyFont="1" applyFill="1" applyBorder="1"/>
    <xf numFmtId="0" fontId="3" fillId="0" borderId="4" xfId="5" applyFont="1" applyBorder="1"/>
    <xf numFmtId="0" fontId="3" fillId="0" borderId="4" xfId="5" applyFont="1" applyBorder="1" applyAlignment="1">
      <alignment horizontal="center"/>
    </xf>
    <xf numFmtId="0" fontId="3" fillId="0" borderId="5" xfId="5" applyBorder="1"/>
    <xf numFmtId="0" fontId="3" fillId="0" borderId="6" xfId="5" applyFont="1" applyBorder="1"/>
    <xf numFmtId="0" fontId="3" fillId="0" borderId="0" xfId="5" applyFont="1" applyAlignment="1">
      <alignment horizontal="center"/>
    </xf>
    <xf numFmtId="0" fontId="3" fillId="0" borderId="0" xfId="5" applyAlignment="1">
      <alignment horizontal="center"/>
    </xf>
    <xf numFmtId="0" fontId="3" fillId="0" borderId="4" xfId="5" applyBorder="1"/>
    <xf numFmtId="0" fontId="5" fillId="0" borderId="4" xfId="5" applyFont="1" applyBorder="1" applyAlignment="1">
      <alignment horizontal="center"/>
    </xf>
    <xf numFmtId="0" fontId="3" fillId="0" borderId="7" xfId="5" applyBorder="1"/>
    <xf numFmtId="0" fontId="5" fillId="0" borderId="4" xfId="5" applyFont="1" applyBorder="1"/>
    <xf numFmtId="0" fontId="3" fillId="0" borderId="4" xfId="5" applyBorder="1" applyAlignment="1">
      <alignment horizontal="center"/>
    </xf>
    <xf numFmtId="0" fontId="3" fillId="0" borderId="8" xfId="5" applyFont="1" applyBorder="1"/>
    <xf numFmtId="0" fontId="3" fillId="0" borderId="9" xfId="5" applyFont="1" applyBorder="1" applyAlignment="1">
      <alignment horizontal="right"/>
    </xf>
    <xf numFmtId="0" fontId="5" fillId="0" borderId="4" xfId="5" applyFont="1" applyBorder="1" applyAlignment="1">
      <alignment horizontal="left"/>
    </xf>
    <xf numFmtId="0" fontId="3" fillId="0" borderId="7" xfId="5" applyFont="1" applyBorder="1"/>
    <xf numFmtId="0" fontId="3" fillId="0" borderId="10" xfId="5" applyBorder="1"/>
    <xf numFmtId="0" fontId="3" fillId="0" borderId="0" xfId="5" applyBorder="1"/>
    <xf numFmtId="0" fontId="3" fillId="0" borderId="4" xfId="5" applyFont="1" applyBorder="1" applyAlignment="1">
      <alignment horizontal="right"/>
    </xf>
    <xf numFmtId="0" fontId="3" fillId="0" borderId="0" xfId="5" applyBorder="1" applyAlignment="1">
      <alignment horizontal="right"/>
    </xf>
    <xf numFmtId="1" fontId="3" fillId="0" borderId="4" xfId="5" applyNumberFormat="1" applyBorder="1" applyAlignment="1">
      <alignment horizontal="center"/>
    </xf>
    <xf numFmtId="0" fontId="5" fillId="0" borderId="4" xfId="5" applyFont="1" applyFill="1" applyBorder="1" applyAlignment="1">
      <alignment horizontal="left"/>
    </xf>
    <xf numFmtId="2" fontId="3" fillId="0" borderId="4" xfId="5" applyNumberFormat="1" applyBorder="1" applyAlignment="1">
      <alignment horizontal="center"/>
    </xf>
    <xf numFmtId="2" fontId="3" fillId="0" borderId="11" xfId="5" applyNumberFormat="1" applyBorder="1" applyAlignment="1">
      <alignment horizontal="center"/>
    </xf>
    <xf numFmtId="2" fontId="2" fillId="2" borderId="0" xfId="3" applyAlignment="1">
      <alignment vertical="center"/>
    </xf>
    <xf numFmtId="0" fontId="3" fillId="0" borderId="9" xfId="5" applyFont="1" applyBorder="1"/>
    <xf numFmtId="0" fontId="3" fillId="0" borderId="0" xfId="5" applyFont="1" applyBorder="1" applyAlignment="1">
      <alignment horizontal="right"/>
    </xf>
    <xf numFmtId="0" fontId="3" fillId="0" borderId="10" xfId="5" applyFont="1" applyBorder="1" applyAlignment="1">
      <alignment horizontal="right"/>
    </xf>
    <xf numFmtId="164" fontId="3" fillId="0" borderId="4" xfId="5" applyNumberFormat="1" applyBorder="1" applyAlignment="1">
      <alignment horizontal="center"/>
    </xf>
    <xf numFmtId="0" fontId="3" fillId="0" borderId="0" xfId="5" applyFont="1" applyBorder="1"/>
    <xf numFmtId="0" fontId="0" fillId="0" borderId="11" xfId="0" applyBorder="1"/>
    <xf numFmtId="0" fontId="3" fillId="0" borderId="12" xfId="5" applyBorder="1"/>
    <xf numFmtId="0" fontId="3" fillId="0" borderId="13" xfId="5" applyBorder="1"/>
    <xf numFmtId="0" fontId="3" fillId="0" borderId="14" xfId="5" applyBorder="1"/>
    <xf numFmtId="0" fontId="5" fillId="0" borderId="14" xfId="5" applyFont="1" applyBorder="1" applyAlignment="1">
      <alignment horizontal="center"/>
    </xf>
    <xf numFmtId="0" fontId="5" fillId="0" borderId="14" xfId="5" applyFont="1" applyBorder="1"/>
    <xf numFmtId="0" fontId="3" fillId="0" borderId="14" xfId="5" applyFont="1" applyBorder="1" applyAlignment="1">
      <alignment horizontal="center"/>
    </xf>
    <xf numFmtId="0" fontId="3" fillId="0" borderId="16" xfId="5" applyFont="1" applyBorder="1"/>
    <xf numFmtId="0" fontId="3" fillId="0" borderId="17" xfId="5" applyFont="1" applyBorder="1" applyAlignment="1">
      <alignment horizontal="right"/>
    </xf>
    <xf numFmtId="0" fontId="3" fillId="0" borderId="18" xfId="5" applyBorder="1"/>
    <xf numFmtId="0" fontId="3" fillId="0" borderId="19" xfId="5" applyBorder="1" applyAlignment="1">
      <alignment horizontal="right"/>
    </xf>
    <xf numFmtId="0" fontId="3" fillId="0" borderId="20" xfId="5" applyFont="1" applyBorder="1" applyAlignment="1">
      <alignment horizontal="right"/>
    </xf>
    <xf numFmtId="0" fontId="3" fillId="0" borderId="17" xfId="5" applyBorder="1"/>
    <xf numFmtId="0" fontId="3" fillId="0" borderId="14" xfId="5" applyFont="1" applyBorder="1" applyAlignment="1">
      <alignment horizontal="right"/>
    </xf>
    <xf numFmtId="0" fontId="3" fillId="0" borderId="15" xfId="5" applyFont="1" applyBorder="1" applyAlignment="1">
      <alignment horizontal="center"/>
    </xf>
    <xf numFmtId="0" fontId="3" fillId="0" borderId="21" xfId="5" applyBorder="1"/>
    <xf numFmtId="0" fontId="5" fillId="0" borderId="14" xfId="5" applyFont="1" applyBorder="1" applyAlignment="1">
      <alignment horizontal="left"/>
    </xf>
    <xf numFmtId="0" fontId="3" fillId="0" borderId="22" xfId="5" applyBorder="1"/>
    <xf numFmtId="1" fontId="3" fillId="0" borderId="14" xfId="5" applyNumberFormat="1" applyBorder="1"/>
    <xf numFmtId="2" fontId="3" fillId="0" borderId="14" xfId="5" applyNumberFormat="1" applyBorder="1"/>
    <xf numFmtId="0" fontId="3" fillId="0" borderId="19" xfId="5" applyBorder="1"/>
    <xf numFmtId="0" fontId="3" fillId="0" borderId="20" xfId="5" applyFont="1" applyBorder="1" applyAlignment="1">
      <alignment horizontal="center"/>
    </xf>
    <xf numFmtId="0" fontId="3" fillId="0" borderId="23" xfId="5" applyFont="1" applyBorder="1" applyAlignment="1">
      <alignment horizontal="center"/>
    </xf>
    <xf numFmtId="2" fontId="3" fillId="0" borderId="15" xfId="5" applyNumberFormat="1" applyBorder="1"/>
    <xf numFmtId="0" fontId="3" fillId="0" borderId="1" xfId="5" applyFont="1" applyBorder="1" applyAlignment="1">
      <alignment horizontal="center"/>
    </xf>
    <xf numFmtId="0" fontId="5" fillId="0" borderId="4" xfId="5" applyFont="1" applyBorder="1" applyAlignment="1">
      <alignment horizontal="center"/>
    </xf>
    <xf numFmtId="0" fontId="5" fillId="0" borderId="14" xfId="5" applyFont="1" applyBorder="1" applyAlignment="1">
      <alignment horizontal="center"/>
    </xf>
    <xf numFmtId="0" fontId="3" fillId="0" borderId="15" xfId="5" applyBorder="1" applyAlignment="1">
      <alignment horizontal="center"/>
    </xf>
    <xf numFmtId="0" fontId="3" fillId="0" borderId="14" xfId="5" applyBorder="1" applyAlignment="1">
      <alignment horizontal="center"/>
    </xf>
    <xf numFmtId="1" fontId="3" fillId="0" borderId="14" xfId="5" applyNumberFormat="1" applyBorder="1" applyAlignment="1">
      <alignment horizontal="center"/>
    </xf>
    <xf numFmtId="2" fontId="3" fillId="0" borderId="14" xfId="5" applyNumberFormat="1" applyBorder="1" applyAlignment="1">
      <alignment horizontal="center"/>
    </xf>
    <xf numFmtId="164" fontId="3" fillId="0" borderId="14" xfId="5" applyNumberFormat="1" applyBorder="1" applyAlignment="1">
      <alignment horizontal="center"/>
    </xf>
    <xf numFmtId="2" fontId="3" fillId="0" borderId="20" xfId="5" applyNumberFormat="1" applyBorder="1" applyAlignment="1">
      <alignment horizontal="center"/>
    </xf>
    <xf numFmtId="0" fontId="3" fillId="0" borderId="20" xfId="5" applyBorder="1" applyAlignment="1">
      <alignment horizontal="center"/>
    </xf>
    <xf numFmtId="164" fontId="3" fillId="0" borderId="24" xfId="5" applyNumberFormat="1" applyBorder="1" applyAlignment="1">
      <alignment horizontal="center"/>
    </xf>
    <xf numFmtId="1" fontId="3" fillId="0" borderId="25" xfId="5" applyNumberFormat="1" applyBorder="1" applyAlignment="1">
      <alignment horizontal="center"/>
    </xf>
  </cellXfs>
  <cellStyles count="7">
    <cellStyle name="Excel Built-in Normal" xfId="6"/>
    <cellStyle name="Excel Built-in Normal 1" xfId="5"/>
    <cellStyle name="Normal" xfId="0" builtinId="0"/>
    <cellStyle name="Uh Oh" xfId="3"/>
    <cellStyle name="UP=Down? No" xfId="1"/>
    <cellStyle name="UP=Down? Yes" xfId="2"/>
    <cellStyle name="Yay" xfId="4"/>
  </cellStyles>
  <dxfs count="2">
    <dxf>
      <font>
        <b/>
        <i val="0"/>
        <strike val="0"/>
        <condense val="0"/>
        <extend val="0"/>
        <u val="none"/>
        <sz val="11"/>
        <color indexed="9"/>
      </font>
      <fill>
        <patternFill patternType="solid">
          <fgColor indexed="57"/>
          <bgColor indexed="17"/>
        </patternFill>
      </fill>
      <border>
        <left/>
        <right/>
        <top/>
        <bottom/>
      </border>
    </dxf>
    <dxf>
      <font>
        <b/>
        <i val="0"/>
        <strike val="0"/>
        <condense val="0"/>
        <extend val="0"/>
        <u val="none"/>
        <sz val="11"/>
        <color indexed="9"/>
      </font>
      <fill>
        <patternFill patternType="solid">
          <fgColor indexed="16"/>
          <bgColor indexed="10"/>
        </patternFill>
      </fill>
      <border>
        <left/>
        <right/>
        <top/>
        <bottom/>
      </border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CC0000"/>
      <rgbColor rgb="0000FF00"/>
      <rgbColor rgb="000000FF"/>
      <rgbColor rgb="00FFFF00"/>
      <rgbColor rgb="00FF00FF"/>
      <rgbColor rgb="0000FFFF"/>
      <rgbColor rgb="00800000"/>
      <rgbColor rgb="000099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200025</xdr:colOff>
      <xdr:row>0</xdr:row>
      <xdr:rowOff>95250</xdr:rowOff>
    </xdr:from>
    <xdr:to>
      <xdr:col>2</xdr:col>
      <xdr:colOff>542925</xdr:colOff>
      <xdr:row>2</xdr:row>
      <xdr:rowOff>95250</xdr:rowOff>
    </xdr:to>
    <xdr:sp macro="" textlink="">
      <xdr:nvSpPr>
        <xdr:cNvPr id="1025" name="Line 1"/>
        <xdr:cNvSpPr>
          <a:spLocks noChangeShapeType="1"/>
        </xdr:cNvSpPr>
      </xdr:nvSpPr>
      <xdr:spPr bwMode="auto">
        <a:xfrm flipV="1">
          <a:off x="2457450" y="95250"/>
          <a:ext cx="342900" cy="381000"/>
        </a:xfrm>
        <a:prstGeom prst="line">
          <a:avLst/>
        </a:prstGeom>
        <a:noFill/>
        <a:ln w="9525">
          <a:solidFill>
            <a:srgbClr val="0000FF"/>
          </a:solidFill>
          <a:round/>
          <a:headEnd type="triangle" w="med" len="med"/>
          <a:tailEnd type="triangl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2"/>
  <sheetViews>
    <sheetView tabSelected="1" zoomScaleNormal="100" workbookViewId="0">
      <selection sqref="A1:D1"/>
    </sheetView>
  </sheetViews>
  <sheetFormatPr defaultColWidth="8.7109375" defaultRowHeight="15"/>
  <cols>
    <col min="1" max="1" width="25.42578125" style="1" customWidth="1"/>
    <col min="2" max="2" width="8.42578125" style="1" customWidth="1"/>
    <col min="3" max="3" width="12" style="1" customWidth="1"/>
    <col min="4" max="4" width="10.7109375" style="1" customWidth="1"/>
    <col min="5" max="16384" width="8.7109375" style="1"/>
  </cols>
  <sheetData>
    <row r="1" spans="1:7">
      <c r="A1" s="78" t="s">
        <v>0</v>
      </c>
      <c r="B1" s="78"/>
      <c r="C1" s="78"/>
      <c r="D1" s="78"/>
      <c r="G1" s="3" t="s">
        <v>1</v>
      </c>
    </row>
    <row r="2" spans="1:7">
      <c r="A2" s="4" t="s">
        <v>2</v>
      </c>
      <c r="B2" s="5" t="s">
        <v>3</v>
      </c>
      <c r="C2" s="6">
        <v>6378135</v>
      </c>
      <c r="D2" s="7" t="s">
        <v>4</v>
      </c>
      <c r="G2" s="3" t="s">
        <v>5</v>
      </c>
    </row>
    <row r="3" spans="1:7">
      <c r="A3" s="8" t="s">
        <v>6</v>
      </c>
      <c r="B3" s="2" t="s">
        <v>7</v>
      </c>
      <c r="C3" s="6">
        <v>-228.6</v>
      </c>
      <c r="D3" s="7" t="s">
        <v>8</v>
      </c>
    </row>
    <row r="4" spans="1:7">
      <c r="A4" s="8" t="s">
        <v>9</v>
      </c>
      <c r="B4" s="2" t="s">
        <v>10</v>
      </c>
      <c r="C4" s="6">
        <v>299792400</v>
      </c>
      <c r="D4" s="7" t="s">
        <v>11</v>
      </c>
    </row>
    <row r="5" spans="1:7">
      <c r="A5" s="8" t="s">
        <v>12</v>
      </c>
      <c r="B5" s="2" t="s">
        <v>13</v>
      </c>
      <c r="C5" s="6">
        <v>300000</v>
      </c>
      <c r="D5" s="7" t="s">
        <v>4</v>
      </c>
    </row>
    <row r="6" spans="1:7">
      <c r="A6" s="9" t="s">
        <v>14</v>
      </c>
      <c r="B6" s="10" t="s">
        <v>15</v>
      </c>
      <c r="C6" s="11">
        <v>0</v>
      </c>
      <c r="D6" s="12" t="s">
        <v>16</v>
      </c>
    </row>
    <row r="7" spans="1:7">
      <c r="A7" s="9" t="s">
        <v>17</v>
      </c>
      <c r="B7" s="10" t="s">
        <v>18</v>
      </c>
      <c r="C7" s="11">
        <v>440</v>
      </c>
      <c r="D7" s="12" t="s">
        <v>19</v>
      </c>
    </row>
    <row r="8" spans="1:7">
      <c r="A8" s="9" t="s">
        <v>20</v>
      </c>
      <c r="B8" s="10" t="s">
        <v>21</v>
      </c>
      <c r="C8" s="11">
        <f>C7</f>
        <v>440</v>
      </c>
      <c r="D8" s="12" t="s">
        <v>19</v>
      </c>
    </row>
    <row r="9" spans="1:7">
      <c r="A9" s="8" t="s">
        <v>22</v>
      </c>
      <c r="B9" s="2" t="s">
        <v>23</v>
      </c>
      <c r="C9" s="6">
        <f>100*1000</f>
        <v>100000</v>
      </c>
      <c r="D9" s="7" t="s">
        <v>24</v>
      </c>
    </row>
    <row r="10" spans="1:7">
      <c r="A10" s="9" t="s">
        <v>25</v>
      </c>
      <c r="B10" s="10" t="s">
        <v>26</v>
      </c>
      <c r="C10" s="11">
        <v>2.4</v>
      </c>
      <c r="D10" s="12" t="s">
        <v>27</v>
      </c>
    </row>
    <row r="11" spans="1:7">
      <c r="A11" s="9" t="s">
        <v>28</v>
      </c>
      <c r="B11" s="10" t="s">
        <v>29</v>
      </c>
      <c r="C11" s="11">
        <v>2.4</v>
      </c>
      <c r="D11" s="12" t="s">
        <v>27</v>
      </c>
    </row>
    <row r="12" spans="1:7">
      <c r="A12" s="8" t="s">
        <v>30</v>
      </c>
      <c r="B12" s="2" t="s">
        <v>31</v>
      </c>
      <c r="C12" s="6">
        <v>1000000</v>
      </c>
      <c r="D12" s="7" t="s">
        <v>24</v>
      </c>
    </row>
    <row r="13" spans="1:7">
      <c r="A13" s="8" t="s">
        <v>32</v>
      </c>
      <c r="B13" s="2" t="s">
        <v>33</v>
      </c>
      <c r="C13" s="6">
        <v>4000</v>
      </c>
      <c r="D13" s="7" t="s">
        <v>24</v>
      </c>
    </row>
    <row r="14" spans="1:7">
      <c r="A14" s="13" t="s">
        <v>34</v>
      </c>
      <c r="B14" s="14" t="s">
        <v>35</v>
      </c>
      <c r="C14" s="15">
        <v>100</v>
      </c>
      <c r="D14" s="16" t="s">
        <v>36</v>
      </c>
    </row>
    <row r="15" spans="1:7">
      <c r="A15" s="9" t="s">
        <v>37</v>
      </c>
      <c r="B15" s="10" t="s">
        <v>38</v>
      </c>
      <c r="C15" s="11">
        <v>15</v>
      </c>
      <c r="D15" s="12" t="s">
        <v>39</v>
      </c>
    </row>
    <row r="16" spans="1:7">
      <c r="A16" s="17" t="s">
        <v>40</v>
      </c>
      <c r="B16" s="18" t="s">
        <v>41</v>
      </c>
      <c r="C16" s="19">
        <v>3.6</v>
      </c>
      <c r="D16" s="20" t="s">
        <v>42</v>
      </c>
    </row>
    <row r="17" spans="1:4">
      <c r="A17" s="21" t="s">
        <v>43</v>
      </c>
      <c r="B17" s="22" t="s">
        <v>44</v>
      </c>
      <c r="C17" s="23">
        <v>5</v>
      </c>
      <c r="D17" s="24" t="s">
        <v>36</v>
      </c>
    </row>
    <row r="18" spans="1:4">
      <c r="A18" s="25" t="s">
        <v>45</v>
      </c>
      <c r="B18" s="26" t="s">
        <v>46</v>
      </c>
      <c r="C18" s="27">
        <v>5</v>
      </c>
      <c r="D18" s="28" t="s">
        <v>39</v>
      </c>
    </row>
    <row r="19" spans="1:4">
      <c r="A19" s="25" t="s">
        <v>47</v>
      </c>
      <c r="B19" s="26" t="s">
        <v>48</v>
      </c>
      <c r="C19" s="27">
        <v>2.6</v>
      </c>
      <c r="D19" s="28" t="s">
        <v>42</v>
      </c>
    </row>
    <row r="20" spans="1:4">
      <c r="A20" s="1" t="s">
        <v>49</v>
      </c>
      <c r="B20" s="29" t="s">
        <v>50</v>
      </c>
      <c r="C20" s="1">
        <v>261</v>
      </c>
      <c r="D20" s="1" t="s">
        <v>51</v>
      </c>
    </row>
    <row r="21" spans="1:4">
      <c r="A21" s="1" t="s">
        <v>52</v>
      </c>
      <c r="B21" s="29" t="s">
        <v>53</v>
      </c>
      <c r="C21" s="1">
        <v>5</v>
      </c>
      <c r="D21" s="1" t="s">
        <v>42</v>
      </c>
    </row>
    <row r="22" spans="1:4">
      <c r="A22" s="1" t="s">
        <v>54</v>
      </c>
      <c r="B22" s="29" t="s">
        <v>55</v>
      </c>
      <c r="C22" s="1">
        <v>0.4</v>
      </c>
      <c r="D22" s="1" t="s">
        <v>42</v>
      </c>
    </row>
  </sheetData>
  <sheetProtection selectLockedCells="1" selectUnlockedCells="1"/>
  <mergeCells count="1">
    <mergeCell ref="A1:D1"/>
  </mergeCells>
  <pageMargins left="0.7" right="0.7" top="0.75" bottom="0.75" header="0.51180555555555551" footer="0.51180555555555551"/>
  <pageSetup firstPageNumber="0" orientation="portrait" horizontalDpi="300" verticalDpi="300"/>
  <headerFooter alignWithMargins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7"/>
  <sheetViews>
    <sheetView zoomScaleNormal="100" workbookViewId="0"/>
  </sheetViews>
  <sheetFormatPr defaultColWidth="8.7109375" defaultRowHeight="15"/>
  <cols>
    <col min="1" max="1" width="23" style="1" customWidth="1"/>
    <col min="2" max="2" width="5.5703125" style="30" customWidth="1"/>
    <col min="3" max="3" width="14" style="1" customWidth="1"/>
    <col min="4" max="4" width="13.7109375" style="1" customWidth="1"/>
    <col min="5" max="5" width="12.85546875" style="1" customWidth="1"/>
    <col min="6" max="16384" width="8.7109375" style="1"/>
  </cols>
  <sheetData>
    <row r="1" spans="1:6">
      <c r="A1" s="31"/>
      <c r="B1" s="32" t="s">
        <v>56</v>
      </c>
      <c r="C1" s="32" t="s">
        <v>57</v>
      </c>
      <c r="D1" s="79" t="s">
        <v>58</v>
      </c>
      <c r="E1" s="79"/>
      <c r="F1" s="33"/>
    </row>
    <row r="2" spans="1:6">
      <c r="A2" s="34" t="s">
        <v>59</v>
      </c>
      <c r="B2" s="26" t="s">
        <v>19</v>
      </c>
      <c r="C2" s="35">
        <f>udf</f>
        <v>440</v>
      </c>
      <c r="D2" s="36" t="s">
        <v>60</v>
      </c>
      <c r="E2" s="37" t="s">
        <v>61</v>
      </c>
      <c r="F2" s="33"/>
    </row>
    <row r="3" spans="1:6">
      <c r="A3" s="38" t="s">
        <v>62</v>
      </c>
      <c r="B3" s="26" t="s">
        <v>42</v>
      </c>
      <c r="C3" s="35">
        <f>10*LOG(GSTP)</f>
        <v>20</v>
      </c>
      <c r="D3" s="39"/>
      <c r="E3" s="40"/>
      <c r="F3" s="41"/>
    </row>
    <row r="4" spans="1:6">
      <c r="A4" s="42" t="s">
        <v>63</v>
      </c>
      <c r="B4" s="26" t="s">
        <v>39</v>
      </c>
      <c r="C4" s="35">
        <f>GSG</f>
        <v>15</v>
      </c>
      <c r="D4" s="33"/>
      <c r="E4" s="43"/>
      <c r="F4" s="33"/>
    </row>
    <row r="5" spans="1:6">
      <c r="A5" s="42" t="s">
        <v>64</v>
      </c>
      <c r="B5" s="26" t="s">
        <v>42</v>
      </c>
      <c r="C5" s="35">
        <v>3.6</v>
      </c>
      <c r="D5" s="33"/>
      <c r="E5" s="41"/>
      <c r="F5" s="33"/>
    </row>
    <row r="6" spans="1:6">
      <c r="A6" s="38" t="s">
        <v>65</v>
      </c>
      <c r="B6" s="26" t="s">
        <v>66</v>
      </c>
      <c r="C6" s="35">
        <f>C3+C4-C5</f>
        <v>31.4</v>
      </c>
      <c r="D6" s="39"/>
      <c r="E6" s="41"/>
      <c r="F6" s="33"/>
    </row>
    <row r="7" spans="1:6">
      <c r="A7" s="42" t="s">
        <v>67</v>
      </c>
      <c r="B7" s="26" t="s">
        <v>42</v>
      </c>
      <c r="C7" s="35">
        <v>2.6</v>
      </c>
      <c r="D7" s="33"/>
      <c r="E7" s="41"/>
      <c r="F7" s="33"/>
    </row>
    <row r="8" spans="1:6">
      <c r="A8" s="42" t="s">
        <v>68</v>
      </c>
      <c r="B8" s="26" t="s">
        <v>69</v>
      </c>
      <c r="C8" s="44">
        <v>1979</v>
      </c>
      <c r="D8" s="33"/>
      <c r="E8" s="41"/>
      <c r="F8" s="33"/>
    </row>
    <row r="9" spans="1:6">
      <c r="A9" s="45" t="s">
        <v>70</v>
      </c>
      <c r="B9" s="26" t="s">
        <v>42</v>
      </c>
      <c r="C9" s="46">
        <f>22+20*LOG10((C8*1000)/(c_/(uuf*10^6)))</f>
        <v>151.26155703572783</v>
      </c>
      <c r="D9" s="33"/>
      <c r="E9" s="41"/>
      <c r="F9" s="33"/>
    </row>
    <row r="10" spans="1:6">
      <c r="A10" s="45" t="s">
        <v>71</v>
      </c>
      <c r="B10" s="26" t="s">
        <v>66</v>
      </c>
      <c r="C10" s="46">
        <f>C6-(C9+AIL+loss)</f>
        <v>-125.26155703572783</v>
      </c>
      <c r="D10" s="33"/>
      <c r="E10" s="41"/>
      <c r="F10" s="33"/>
    </row>
    <row r="11" spans="1:6">
      <c r="A11" s="42" t="s">
        <v>72</v>
      </c>
      <c r="B11" s="26" t="s">
        <v>73</v>
      </c>
      <c r="C11" s="46">
        <f>C7-10*LOG(SNT)</f>
        <v>-21.566405073382807</v>
      </c>
      <c r="D11" s="33"/>
      <c r="E11" s="41"/>
      <c r="F11" s="33"/>
    </row>
    <row r="12" spans="1:6" ht="18">
      <c r="A12" s="34" t="s">
        <v>74</v>
      </c>
      <c r="B12" s="35" t="s">
        <v>75</v>
      </c>
      <c r="C12" s="46">
        <f>C10-(SCL-2)-k+C11</f>
        <v>81.172037890889357</v>
      </c>
      <c r="D12" s="33" t="s">
        <v>76</v>
      </c>
      <c r="E12" s="41"/>
      <c r="F12" s="33"/>
    </row>
    <row r="13" spans="1:6">
      <c r="A13" s="38" t="s">
        <v>77</v>
      </c>
      <c r="B13" s="26" t="s">
        <v>42</v>
      </c>
      <c r="C13" s="47">
        <f>10*LOG(ul)</f>
        <v>36.020599913279625</v>
      </c>
      <c r="D13" s="33"/>
      <c r="E13" s="41"/>
      <c r="F13" s="33"/>
    </row>
    <row r="14" spans="1:6" ht="18">
      <c r="A14" s="38" t="s">
        <v>78</v>
      </c>
      <c r="B14" s="26" t="s">
        <v>42</v>
      </c>
      <c r="C14" s="48">
        <f>C12-C13</f>
        <v>45.151437977609731</v>
      </c>
      <c r="D14" s="33"/>
      <c r="E14" s="41"/>
      <c r="F14" s="33"/>
    </row>
    <row r="15" spans="1:6">
      <c r="A15" s="34" t="s">
        <v>79</v>
      </c>
      <c r="B15" s="26" t="s">
        <v>19</v>
      </c>
      <c r="C15" s="35">
        <f>udf</f>
        <v>440</v>
      </c>
      <c r="D15" s="49" t="s">
        <v>80</v>
      </c>
      <c r="E15" s="37" t="s">
        <v>61</v>
      </c>
      <c r="F15" s="33"/>
    </row>
    <row r="16" spans="1:6">
      <c r="A16" s="38" t="s">
        <v>62</v>
      </c>
      <c r="B16" s="26" t="s">
        <v>42</v>
      </c>
      <c r="C16" s="35">
        <v>5</v>
      </c>
      <c r="D16" s="41"/>
      <c r="E16" s="50" t="s">
        <v>61</v>
      </c>
      <c r="F16" s="33"/>
    </row>
    <row r="17" spans="1:10">
      <c r="A17" s="42" t="s">
        <v>63</v>
      </c>
      <c r="B17" s="26" t="s">
        <v>39</v>
      </c>
      <c r="C17" s="35">
        <v>5</v>
      </c>
      <c r="D17" s="41"/>
      <c r="E17" s="51" t="s">
        <v>61</v>
      </c>
      <c r="F17" s="41"/>
      <c r="J17" s="41"/>
    </row>
    <row r="18" spans="1:10">
      <c r="A18" s="42" t="s">
        <v>64</v>
      </c>
      <c r="B18" s="26" t="s">
        <v>42</v>
      </c>
      <c r="C18" s="35">
        <v>2.4300000000000002</v>
      </c>
      <c r="D18" s="41"/>
      <c r="E18" s="41"/>
      <c r="F18" s="33"/>
    </row>
    <row r="19" spans="1:10">
      <c r="A19" s="38" t="s">
        <v>65</v>
      </c>
      <c r="B19" s="26" t="s">
        <v>66</v>
      </c>
      <c r="C19" s="52">
        <f>10*LOG(C16)</f>
        <v>6.9897000433601884</v>
      </c>
      <c r="D19" s="41"/>
      <c r="E19" s="41"/>
      <c r="F19" s="33"/>
    </row>
    <row r="20" spans="1:10">
      <c r="A20" s="42" t="s">
        <v>67</v>
      </c>
      <c r="B20" s="26" t="s">
        <v>42</v>
      </c>
      <c r="C20" s="46">
        <f>290*(10^(C18/10)-1)</f>
        <v>217.45553970115063</v>
      </c>
      <c r="D20" s="41"/>
      <c r="E20" s="41"/>
      <c r="F20" s="33"/>
    </row>
    <row r="21" spans="1:10">
      <c r="A21" s="42" t="s">
        <v>68</v>
      </c>
      <c r="B21" s="26" t="s">
        <v>69</v>
      </c>
      <c r="C21" s="44">
        <f>C17-(10*LOG(C20))</f>
        <v>-18.373704758367012</v>
      </c>
      <c r="D21" s="53"/>
      <c r="E21" s="41"/>
      <c r="F21" s="33"/>
    </row>
    <row r="22" spans="1:10">
      <c r="A22" s="45" t="s">
        <v>70</v>
      </c>
      <c r="B22" s="26" t="s">
        <v>42</v>
      </c>
      <c r="C22" s="44">
        <f>(radEarth*(((((alt+radEarth)^2)/(radEarth^2))-(COS(0))^2)^(1/2)-SIN(0)))/1000</f>
        <v>1979.1111641340412</v>
      </c>
      <c r="D22" s="41"/>
      <c r="E22" s="41"/>
      <c r="F22" s="33"/>
    </row>
    <row r="23" spans="1:10">
      <c r="A23" s="45" t="s">
        <v>71</v>
      </c>
      <c r="B23" s="26" t="s">
        <v>66</v>
      </c>
      <c r="C23" s="46">
        <f>20*LOG((C22*1000))</f>
        <v>125.92940377310335</v>
      </c>
      <c r="D23" s="53"/>
      <c r="E23" s="41"/>
      <c r="F23" s="33"/>
    </row>
    <row r="24" spans="1:10">
      <c r="A24" s="42" t="s">
        <v>72</v>
      </c>
      <c r="B24" s="26" t="s">
        <v>73</v>
      </c>
      <c r="C24" s="35">
        <f>10*LOG(udl)</f>
        <v>50</v>
      </c>
      <c r="D24" s="41"/>
      <c r="E24" s="43" t="s">
        <v>61</v>
      </c>
      <c r="F24" s="33"/>
    </row>
    <row r="25" spans="1:10" ht="18">
      <c r="A25" s="34" t="s">
        <v>74</v>
      </c>
      <c r="B25" s="35" t="s">
        <v>75</v>
      </c>
      <c r="C25" s="17"/>
      <c r="D25" s="41"/>
      <c r="E25" s="43"/>
      <c r="F25" s="33"/>
    </row>
    <row r="26" spans="1:10">
      <c r="A26" s="38" t="s">
        <v>77</v>
      </c>
      <c r="B26" s="26" t="s">
        <v>42</v>
      </c>
      <c r="C26" s="54"/>
      <c r="D26" s="41"/>
      <c r="E26" s="41"/>
      <c r="F26" s="33"/>
    </row>
    <row r="27" spans="1:10" ht="18">
      <c r="A27" s="38" t="s">
        <v>78</v>
      </c>
      <c r="B27" s="26" t="s">
        <v>42</v>
      </c>
      <c r="C27" s="31"/>
      <c r="D27" s="55"/>
      <c r="E27" s="56"/>
      <c r="F27" s="41"/>
    </row>
  </sheetData>
  <sheetProtection selectLockedCells="1" selectUnlockedCells="1"/>
  <mergeCells count="1">
    <mergeCell ref="D1:E1"/>
  </mergeCells>
  <conditionalFormatting sqref="C14">
    <cfRule type="cellIs" dxfId="1" priority="1" stopIfTrue="1" operator="lessThan">
      <formula>0</formula>
    </cfRule>
    <cfRule type="cellIs" dxfId="0" priority="2" stopIfTrue="1" operator="greaterThanOrEqual">
      <formula>0</formula>
    </cfRule>
  </conditionalFormatting>
  <pageMargins left="0.7" right="0.7" top="0.75" bottom="0.75" header="0.51180555555555551" footer="0.51180555555555551"/>
  <pageSetup firstPageNumber="0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7"/>
  <sheetViews>
    <sheetView zoomScaleNormal="100" workbookViewId="0"/>
  </sheetViews>
  <sheetFormatPr defaultColWidth="8.7109375" defaultRowHeight="15"/>
  <cols>
    <col min="1" max="1" width="20.5703125" style="1" customWidth="1"/>
    <col min="2" max="2" width="5.7109375" style="1" customWidth="1"/>
    <col min="3" max="3" width="10.28515625" style="1" customWidth="1"/>
    <col min="4" max="4" width="9.7109375" style="1" customWidth="1"/>
    <col min="5" max="5" width="16.28515625" style="1" customWidth="1"/>
    <col min="6" max="6" width="14.140625" style="1" customWidth="1"/>
    <col min="7" max="16384" width="8.7109375" style="1"/>
  </cols>
  <sheetData>
    <row r="1" spans="1:12">
      <c r="A1" s="57"/>
      <c r="B1" s="58" t="s">
        <v>56</v>
      </c>
      <c r="C1" s="58" t="s">
        <v>81</v>
      </c>
      <c r="D1" s="59" t="s">
        <v>82</v>
      </c>
      <c r="E1" s="80" t="s">
        <v>58</v>
      </c>
      <c r="F1" s="80"/>
    </row>
    <row r="2" spans="1:12">
      <c r="A2" s="59" t="s">
        <v>59</v>
      </c>
      <c r="B2" s="60" t="s">
        <v>27</v>
      </c>
      <c r="C2" s="81">
        <v>2.4</v>
      </c>
      <c r="D2" s="81"/>
      <c r="E2" s="61" t="s">
        <v>83</v>
      </c>
      <c r="F2" s="62" t="s">
        <v>61</v>
      </c>
      <c r="G2" s="63"/>
    </row>
    <row r="3" spans="1:12">
      <c r="A3" s="59" t="s">
        <v>84</v>
      </c>
      <c r="B3" s="60"/>
      <c r="C3" s="81"/>
      <c r="D3" s="81"/>
      <c r="E3" s="63"/>
      <c r="F3" s="64"/>
      <c r="G3" s="63"/>
    </row>
    <row r="4" spans="1:12">
      <c r="A4" s="65" t="s">
        <v>62</v>
      </c>
      <c r="B4" s="60" t="s">
        <v>36</v>
      </c>
      <c r="C4" s="82">
        <v>100</v>
      </c>
      <c r="D4" s="82"/>
      <c r="E4" s="61"/>
      <c r="F4" s="66"/>
    </row>
    <row r="5" spans="1:12">
      <c r="A5" s="67" t="s">
        <v>63</v>
      </c>
      <c r="B5" s="60" t="s">
        <v>39</v>
      </c>
      <c r="C5" s="82">
        <v>30</v>
      </c>
      <c r="D5" s="82"/>
      <c r="E5" s="63"/>
      <c r="F5" s="64"/>
    </row>
    <row r="6" spans="1:12">
      <c r="A6" s="67" t="s">
        <v>85</v>
      </c>
      <c r="B6" s="68" t="s">
        <v>42</v>
      </c>
      <c r="C6" s="82">
        <v>2</v>
      </c>
      <c r="D6" s="82"/>
      <c r="E6" s="63"/>
      <c r="F6" s="69"/>
    </row>
    <row r="7" spans="1:12">
      <c r="A7" s="70" t="s">
        <v>65</v>
      </c>
      <c r="B7" s="60" t="s">
        <v>66</v>
      </c>
      <c r="C7" s="83">
        <f>10*LOG(C4)</f>
        <v>20</v>
      </c>
      <c r="D7" s="83"/>
      <c r="E7" s="61"/>
      <c r="F7" s="66"/>
    </row>
    <row r="8" spans="1:12">
      <c r="A8" s="67" t="s">
        <v>86</v>
      </c>
      <c r="B8" s="68" t="s">
        <v>73</v>
      </c>
      <c r="C8" s="84">
        <f>290*(10^(C6/10)-1)</f>
        <v>169.61902581372294</v>
      </c>
      <c r="D8" s="84"/>
      <c r="E8" s="71"/>
      <c r="F8" s="69"/>
    </row>
    <row r="9" spans="1:12">
      <c r="A9" s="70" t="s">
        <v>72</v>
      </c>
      <c r="B9" s="60" t="s">
        <v>87</v>
      </c>
      <c r="C9" s="85">
        <f>C5-10*LOG(C8)</f>
        <v>7.7052543543729222</v>
      </c>
      <c r="D9" s="85"/>
      <c r="E9" s="63"/>
      <c r="F9" s="66"/>
    </row>
    <row r="10" spans="1:12">
      <c r="A10" s="67" t="s">
        <v>68</v>
      </c>
      <c r="B10" s="60" t="s">
        <v>69</v>
      </c>
      <c r="C10" s="72">
        <f>(radEarth*(((((alt+radEarth)^2)/(radEarth^2))-(COS(0))^2)^(1/2)-SIN(0)))/1000</f>
        <v>1979.1111641340412</v>
      </c>
      <c r="D10" s="72">
        <f>(radEarth*(((((alt+radEarth)^2)/(radEarth^2))-(COS(RADIANS(90)))^2)^(1/2)-SIN(RADIANS(90))))/1000</f>
        <v>300.00000000000011</v>
      </c>
      <c r="E10" s="71"/>
      <c r="F10" s="41"/>
      <c r="G10" s="63"/>
    </row>
    <row r="11" spans="1:12">
      <c r="A11" s="70" t="s">
        <v>70</v>
      </c>
      <c r="B11" s="60" t="s">
        <v>42</v>
      </c>
      <c r="C11" s="73">
        <f>20*LOG((C10*1000))</f>
        <v>125.92940377310335</v>
      </c>
      <c r="D11" s="73">
        <f>20*LOG((D10*1000))</f>
        <v>109.54242509439325</v>
      </c>
      <c r="E11" s="63"/>
      <c r="F11" s="66"/>
    </row>
    <row r="12" spans="1:12">
      <c r="A12" s="70" t="s">
        <v>77</v>
      </c>
      <c r="B12" s="60" t="s">
        <v>42</v>
      </c>
      <c r="C12" s="84">
        <f>10*LOG(ul)</f>
        <v>36.020599913279625</v>
      </c>
      <c r="D12" s="84"/>
      <c r="E12" s="63"/>
      <c r="F12" s="74"/>
    </row>
    <row r="13" spans="1:12">
      <c r="A13" s="70" t="s">
        <v>0</v>
      </c>
      <c r="B13" s="75" t="s">
        <v>42</v>
      </c>
      <c r="C13" s="86" t="e">
        <f>20*LOG(4*PI()/c_)+10*LOG(k)</f>
        <v>#NUM!</v>
      </c>
      <c r="D13" s="86"/>
      <c r="E13" s="63"/>
      <c r="F13" s="74"/>
    </row>
    <row r="14" spans="1:12" ht="18">
      <c r="A14" s="70" t="s">
        <v>78</v>
      </c>
      <c r="B14" s="76" t="s">
        <v>42</v>
      </c>
      <c r="C14" s="77" t="e">
        <f>C7+C9-C13-C11-(20*LOG(C2*10^9))-C12</f>
        <v>#NUM!</v>
      </c>
      <c r="D14" s="77" t="e">
        <f>C7+C9-C13-D11-(20*LOG(C2*10^9))-C12</f>
        <v>#NUM!</v>
      </c>
      <c r="E14" s="63"/>
      <c r="F14" s="41"/>
      <c r="G14" s="63"/>
      <c r="L14" s="41"/>
    </row>
    <row r="15" spans="1:12">
      <c r="A15" s="59" t="s">
        <v>79</v>
      </c>
      <c r="B15" s="60" t="s">
        <v>27</v>
      </c>
      <c r="C15" s="81">
        <v>2.4</v>
      </c>
      <c r="D15" s="81"/>
      <c r="E15" s="61" t="s">
        <v>88</v>
      </c>
      <c r="F15" s="62" t="s">
        <v>61</v>
      </c>
    </row>
    <row r="16" spans="1:12">
      <c r="A16" s="59" t="s">
        <v>84</v>
      </c>
      <c r="B16" s="60"/>
      <c r="C16" s="82" t="s">
        <v>89</v>
      </c>
      <c r="D16" s="82"/>
      <c r="E16" s="71"/>
      <c r="F16" s="69"/>
    </row>
    <row r="17" spans="1:7">
      <c r="A17" s="65" t="s">
        <v>90</v>
      </c>
      <c r="B17" s="60" t="s">
        <v>36</v>
      </c>
      <c r="C17" s="82">
        <v>5</v>
      </c>
      <c r="D17" s="82"/>
      <c r="E17" s="63"/>
      <c r="F17" s="62" t="s">
        <v>61</v>
      </c>
    </row>
    <row r="18" spans="1:7">
      <c r="A18" s="67" t="s">
        <v>63</v>
      </c>
      <c r="B18" s="60" t="s">
        <v>39</v>
      </c>
      <c r="C18" s="87">
        <v>5</v>
      </c>
      <c r="D18" s="87"/>
      <c r="E18" s="63"/>
      <c r="F18" s="64" t="s">
        <v>61</v>
      </c>
    </row>
    <row r="19" spans="1:7">
      <c r="A19" s="67" t="s">
        <v>85</v>
      </c>
      <c r="B19" s="68" t="s">
        <v>42</v>
      </c>
      <c r="C19" s="82">
        <v>2</v>
      </c>
      <c r="D19" s="82"/>
      <c r="E19" s="71"/>
      <c r="F19" s="41"/>
      <c r="G19" s="63"/>
    </row>
    <row r="20" spans="1:7">
      <c r="A20" s="70" t="s">
        <v>65</v>
      </c>
      <c r="B20" s="60" t="s">
        <v>66</v>
      </c>
      <c r="C20" s="88">
        <f>10*LOG(C17)</f>
        <v>6.9897000433601884</v>
      </c>
      <c r="D20" s="88"/>
      <c r="E20" s="63"/>
      <c r="F20" s="66"/>
    </row>
    <row r="21" spans="1:7">
      <c r="A21" s="67" t="s">
        <v>86</v>
      </c>
      <c r="B21" s="68" t="s">
        <v>73</v>
      </c>
      <c r="C21" s="84">
        <f>290*(10^(C19/10)-1)</f>
        <v>169.61902581372294</v>
      </c>
      <c r="D21" s="84"/>
      <c r="E21" s="71"/>
      <c r="F21" s="69"/>
    </row>
    <row r="22" spans="1:7">
      <c r="A22" s="70" t="s">
        <v>72</v>
      </c>
      <c r="B22" s="60" t="s">
        <v>87</v>
      </c>
      <c r="C22" s="89">
        <f>C18-(10*LOG(C21))</f>
        <v>-17.294745645627078</v>
      </c>
      <c r="D22" s="89"/>
      <c r="E22" s="61"/>
      <c r="F22" s="66"/>
    </row>
    <row r="23" spans="1:7">
      <c r="A23" s="67" t="s">
        <v>68</v>
      </c>
      <c r="B23" s="60" t="s">
        <v>69</v>
      </c>
      <c r="C23" s="72">
        <f>(radEarth*(((((alt+radEarth)^2)/(radEarth^2))-(COS(0))^2)^(1/2)-SIN(0)))/1000</f>
        <v>1979.1111641340412</v>
      </c>
      <c r="D23" s="72">
        <f>(radEarth*(((((alt+radEarth)^2)/(radEarth^2))-(COS(RADIANS(90)))^2)^(1/2)-SIN(RADIANS(90))))/1000</f>
        <v>300.00000000000011</v>
      </c>
      <c r="E23" s="71"/>
      <c r="F23" s="69"/>
    </row>
    <row r="24" spans="1:7">
      <c r="A24" s="70" t="s">
        <v>70</v>
      </c>
      <c r="B24" s="60" t="s">
        <v>42</v>
      </c>
      <c r="C24" s="73">
        <f>20*LOG((C23*1000))</f>
        <v>125.92940377310335</v>
      </c>
      <c r="D24" s="73">
        <f>20*LOG((D23*1000))</f>
        <v>109.54242509439325</v>
      </c>
      <c r="E24" s="61"/>
      <c r="F24" s="66"/>
    </row>
    <row r="25" spans="1:7">
      <c r="A25" s="70" t="s">
        <v>77</v>
      </c>
      <c r="B25" s="60" t="s">
        <v>42</v>
      </c>
      <c r="C25" s="82">
        <f>10*LOG(sdl)</f>
        <v>60</v>
      </c>
      <c r="D25" s="82"/>
      <c r="E25" s="63"/>
      <c r="F25" s="64" t="s">
        <v>61</v>
      </c>
    </row>
    <row r="26" spans="1:7">
      <c r="A26" s="70" t="s">
        <v>0</v>
      </c>
      <c r="B26" s="75" t="s">
        <v>42</v>
      </c>
      <c r="C26" s="86" t="e">
        <f>20*LOG(4*PI()/c_)+10*LOG(k)</f>
        <v>#NUM!</v>
      </c>
      <c r="D26" s="86"/>
      <c r="E26" s="63"/>
      <c r="F26" s="64"/>
    </row>
    <row r="27" spans="1:7" ht="18">
      <c r="A27" s="70" t="s">
        <v>78</v>
      </c>
      <c r="B27" s="76" t="s">
        <v>42</v>
      </c>
      <c r="C27" s="77" t="e">
        <f>C20+C22-C26-C24-(20*LOG(C15*10^9))-C25</f>
        <v>#NUM!</v>
      </c>
      <c r="D27" s="73" t="e">
        <f>C20+C22-C26-D24-(20*LOG(C15*10^9))-C25</f>
        <v>#NUM!</v>
      </c>
      <c r="E27" s="71"/>
      <c r="F27" s="69"/>
    </row>
  </sheetData>
  <sheetProtection selectLockedCells="1" selectUnlockedCells="1"/>
  <mergeCells count="21">
    <mergeCell ref="C22:D22"/>
    <mergeCell ref="C25:D25"/>
    <mergeCell ref="C26:D26"/>
    <mergeCell ref="C16:D16"/>
    <mergeCell ref="C17:D17"/>
    <mergeCell ref="C18:D18"/>
    <mergeCell ref="C19:D19"/>
    <mergeCell ref="C20:D20"/>
    <mergeCell ref="C21:D21"/>
    <mergeCell ref="C7:D7"/>
    <mergeCell ref="C8:D8"/>
    <mergeCell ref="C9:D9"/>
    <mergeCell ref="C12:D12"/>
    <mergeCell ref="C13:D13"/>
    <mergeCell ref="C15:D15"/>
    <mergeCell ref="E1:F1"/>
    <mergeCell ref="C2:D2"/>
    <mergeCell ref="C3:D3"/>
    <mergeCell ref="C4:D4"/>
    <mergeCell ref="C5:D5"/>
    <mergeCell ref="C6:D6"/>
  </mergeCells>
  <pageMargins left="0.7" right="0.7" top="0.75" bottom="0.75" header="0.51180555555555551" footer="0.51180555555555551"/>
  <pageSetup firstPageNumber="0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21</vt:i4>
      </vt:variant>
    </vt:vector>
  </HeadingPairs>
  <TitlesOfParts>
    <vt:vector size="24" baseType="lpstr">
      <vt:lpstr>Intro</vt:lpstr>
      <vt:lpstr>UHF</vt:lpstr>
      <vt:lpstr>S-Band</vt:lpstr>
      <vt:lpstr>AIL</vt:lpstr>
      <vt:lpstr>alt</vt:lpstr>
      <vt:lpstr>c_</vt:lpstr>
      <vt:lpstr>del</vt:lpstr>
      <vt:lpstr>GSG</vt:lpstr>
      <vt:lpstr>GSL</vt:lpstr>
      <vt:lpstr>GSTP</vt:lpstr>
      <vt:lpstr>k</vt:lpstr>
      <vt:lpstr>loss</vt:lpstr>
      <vt:lpstr>radEarth</vt:lpstr>
      <vt:lpstr>SCG</vt:lpstr>
      <vt:lpstr>SCL</vt:lpstr>
      <vt:lpstr>SCTP</vt:lpstr>
      <vt:lpstr>sdf</vt:lpstr>
      <vt:lpstr>sdl</vt:lpstr>
      <vt:lpstr>SNT</vt:lpstr>
      <vt:lpstr>suf</vt:lpstr>
      <vt:lpstr>udf</vt:lpstr>
      <vt:lpstr>udl</vt:lpstr>
      <vt:lpstr>ul</vt:lpstr>
      <vt:lpstr>uuf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Cop.</cp:lastModifiedBy>
  <dcterms:created xsi:type="dcterms:W3CDTF">2014-02-08T19:55:50Z</dcterms:created>
  <dcterms:modified xsi:type="dcterms:W3CDTF">2014-02-08T19:55:50Z</dcterms:modified>
</cp:coreProperties>
</file>