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-15" windowWidth="8070" windowHeight="12000" activeTab="1"/>
  </bookViews>
  <sheets>
    <sheet name="Intro" sheetId="4" r:id="rId1"/>
    <sheet name="UHF" sheetId="1" r:id="rId2"/>
    <sheet name="S-Band" sheetId="2" r:id="rId3"/>
  </sheets>
  <definedNames>
    <definedName name="alt">Intro!$C$5</definedName>
    <definedName name="c_">Intro!$C$4</definedName>
    <definedName name="k">Intro!$C$3</definedName>
    <definedName name="radEarth">Intro!$C$2</definedName>
    <definedName name="sdl">Intro!$C$7</definedName>
    <definedName name="udl">Intro!$C$6</definedName>
    <definedName name="ul">Intro!$C$8</definedName>
  </definedNames>
  <calcPr calcId="145621"/>
</workbook>
</file>

<file path=xl/calcChain.xml><?xml version="1.0" encoding="utf-8"?>
<calcChain xmlns="http://schemas.openxmlformats.org/spreadsheetml/2006/main">
  <c r="C7" i="1" l="1"/>
  <c r="C25" i="2" l="1"/>
  <c r="C26" i="2"/>
  <c r="D23" i="2"/>
  <c r="D24" i="2" s="1"/>
  <c r="C23" i="2"/>
  <c r="C24" i="2" s="1"/>
  <c r="C21" i="2"/>
  <c r="C22" i="2" s="1"/>
  <c r="C20" i="2"/>
  <c r="C12" i="2"/>
  <c r="D10" i="2"/>
  <c r="D11" i="2" s="1"/>
  <c r="C10" i="2"/>
  <c r="C11" i="2" s="1"/>
  <c r="C9" i="2"/>
  <c r="C8" i="2"/>
  <c r="C7" i="2"/>
  <c r="C12" i="1"/>
  <c r="C20" i="1"/>
  <c r="C9" i="1"/>
  <c r="D10" i="1"/>
  <c r="D11" i="1" s="1"/>
  <c r="C10" i="1"/>
  <c r="C11" i="1" s="1"/>
  <c r="C21" i="1"/>
  <c r="C8" i="1"/>
  <c r="C13" i="1"/>
  <c r="D23" i="1"/>
  <c r="D24" i="1" s="1"/>
  <c r="C23" i="1"/>
  <c r="C24" i="1" s="1"/>
  <c r="C26" i="1"/>
  <c r="D27" i="1" s="1"/>
  <c r="C3" i="4"/>
  <c r="C13" i="2" s="1"/>
  <c r="C6" i="4"/>
  <c r="C25" i="1" s="1"/>
  <c r="C22" i="1"/>
  <c r="D14" i="1" l="1"/>
  <c r="C14" i="2"/>
  <c r="C27" i="2"/>
  <c r="D27" i="2"/>
  <c r="D14" i="2"/>
  <c r="C14" i="1"/>
  <c r="C27" i="1"/>
</calcChain>
</file>

<file path=xl/sharedStrings.xml><?xml version="1.0" encoding="utf-8"?>
<sst xmlns="http://schemas.openxmlformats.org/spreadsheetml/2006/main" count="146" uniqueCount="51">
  <si>
    <t>Uplink Frequency</t>
  </si>
  <si>
    <t>Units</t>
  </si>
  <si>
    <t>Gain</t>
  </si>
  <si>
    <t>Comments &amp; References</t>
  </si>
  <si>
    <t>At Horizon</t>
  </si>
  <si>
    <t>Overhead</t>
  </si>
  <si>
    <t>GHz</t>
  </si>
  <si>
    <t>dBi</t>
  </si>
  <si>
    <t>W</t>
  </si>
  <si>
    <t>dB</t>
  </si>
  <si>
    <t>EIRP</t>
  </si>
  <si>
    <t>Propagation Range</t>
  </si>
  <si>
    <t>dBW</t>
  </si>
  <si>
    <t>km</t>
  </si>
  <si>
    <t>Satellite Antenna</t>
  </si>
  <si>
    <t>G/T</t>
  </si>
  <si>
    <t>dB-K</t>
  </si>
  <si>
    <t>Downlink Frequency</t>
  </si>
  <si>
    <t>Satellite TX power</t>
  </si>
  <si>
    <t>dB/K</t>
  </si>
  <si>
    <t>Radius of Earth</t>
  </si>
  <si>
    <t>radEarth</t>
  </si>
  <si>
    <t>Satellite Altitude</t>
  </si>
  <si>
    <t>alt</t>
  </si>
  <si>
    <t>Directional-Patch</t>
  </si>
  <si>
    <t>Noise Figure</t>
  </si>
  <si>
    <t>Noise Temperature, T</t>
  </si>
  <si>
    <t>Path Loss</t>
  </si>
  <si>
    <t>Data Rate, B</t>
  </si>
  <si>
    <t>udl</t>
  </si>
  <si>
    <t>k</t>
  </si>
  <si>
    <t>c</t>
  </si>
  <si>
    <t>Boltzmann Constant</t>
  </si>
  <si>
    <t>Constants</t>
  </si>
  <si>
    <r>
      <t>E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/N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</si>
  <si>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Station TX power</t>
  </si>
  <si>
    <t>S-Band Downlink Data Rate</t>
  </si>
  <si>
    <t>sdl</t>
  </si>
  <si>
    <t>Uplink Data Rate</t>
  </si>
  <si>
    <t>ul</t>
  </si>
  <si>
    <t>Speed of Light</t>
  </si>
  <si>
    <t>UHF Downlink Data Rate</t>
  </si>
  <si>
    <t>m</t>
  </si>
  <si>
    <r>
      <t>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kg s</t>
    </r>
    <r>
      <rPr>
        <vertAlign val="superscript"/>
        <sz val="11"/>
        <color theme="1"/>
        <rFont val="Calibri"/>
        <family val="2"/>
        <scheme val="minor"/>
      </rPr>
      <t xml:space="preserve">-2 </t>
    </r>
    <r>
      <rPr>
        <sz val="11"/>
        <color theme="1"/>
        <rFont val="Calibri"/>
        <family val="2"/>
        <scheme val="minor"/>
      </rPr>
      <t>K</t>
    </r>
    <r>
      <rPr>
        <vertAlign val="superscript"/>
        <sz val="11"/>
        <color theme="1"/>
        <rFont val="Calibri"/>
        <family val="2"/>
        <scheme val="minor"/>
      </rPr>
      <t>-1</t>
    </r>
  </si>
  <si>
    <t>m/s</t>
  </si>
  <si>
    <t>bps</t>
  </si>
  <si>
    <t>UHF Uplink</t>
  </si>
  <si>
    <t>UHF Downlink</t>
  </si>
  <si>
    <t>Given</t>
  </si>
  <si>
    <t>S-Band Uplink</t>
  </si>
  <si>
    <t>S-Band Downlink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</si>
</sst>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9" xfId="0" applyBorder="1" applyAlignment="1">
      <alignment horizontal="right"/>
    </xf>
    <xf numFmtId="0" fontId="0" fillId="0" borderId="23" xfId="0" applyBorder="1"/>
    <xf numFmtId="0" fontId="1" fillId="0" borderId="9" xfId="0" applyFont="1" applyBorder="1"/>
    <xf numFmtId="0" fontId="0" fillId="0" borderId="24" xfId="0" applyBorder="1" applyAlignment="1">
      <alignment horizontal="right"/>
    </xf>
    <xf numFmtId="0" fontId="1" fillId="0" borderId="23" xfId="0" applyFont="1" applyBorder="1"/>
    <xf numFmtId="0" fontId="0" fillId="0" borderId="0" xfId="0" applyBorder="1" applyAlignment="1">
      <alignment horizontal="right"/>
    </xf>
    <xf numFmtId="1" fontId="0" fillId="0" borderId="1" xfId="0" applyNumberFormat="1" applyBorder="1"/>
    <xf numFmtId="2" fontId="0" fillId="0" borderId="1" xfId="0" applyNumberFormat="1" applyBorder="1"/>
    <xf numFmtId="0" fontId="0" fillId="0" borderId="9" xfId="0" applyFont="1" applyBorder="1" applyAlignment="1">
      <alignment horizontal="right"/>
    </xf>
    <xf numFmtId="0" fontId="1" fillId="0" borderId="9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18" xfId="0" applyFont="1" applyBorder="1" applyAlignment="1">
      <alignment horizontal="left"/>
    </xf>
    <xf numFmtId="0" fontId="0" fillId="0" borderId="29" xfId="0" applyBorder="1" applyAlignment="1">
      <alignment horizontal="center"/>
    </xf>
    <xf numFmtId="2" fontId="0" fillId="0" borderId="30" xfId="0" applyNumberFormat="1" applyBorder="1"/>
    <xf numFmtId="2" fontId="0" fillId="0" borderId="20" xfId="0" applyNumberFormat="1" applyBorder="1"/>
    <xf numFmtId="0" fontId="0" fillId="0" borderId="31" xfId="0" applyBorder="1" applyAlignment="1">
      <alignment horizontal="right"/>
    </xf>
    <xf numFmtId="0" fontId="1" fillId="0" borderId="0" xfId="0" applyFont="1" applyBorder="1"/>
    <xf numFmtId="0" fontId="0" fillId="0" borderId="14" xfId="0" applyBorder="1" applyAlignment="1">
      <alignment horizontal="right"/>
    </xf>
    <xf numFmtId="0" fontId="0" fillId="0" borderId="31" xfId="0" applyBorder="1"/>
    <xf numFmtId="0" fontId="0" fillId="0" borderId="27" xfId="0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0" fillId="0" borderId="1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/>
    <xf numFmtId="0" fontId="0" fillId="0" borderId="25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3" xfId="0" applyBorder="1" applyAlignment="1">
      <alignment horizontal="left"/>
    </xf>
    <xf numFmtId="0" fontId="0" fillId="0" borderId="33" xfId="0" applyNumberFormat="1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I17" sqref="I17"/>
    </sheetView>
  </sheetViews>
  <sheetFormatPr defaultRowHeight="15" x14ac:dyDescent="0.25"/>
  <cols>
    <col min="1" max="1" width="25.28515625" bestFit="1" customWidth="1"/>
    <col min="2" max="2" width="8.42578125" bestFit="1" customWidth="1"/>
    <col min="3" max="3" width="12" bestFit="1" customWidth="1"/>
    <col min="4" max="4" width="10.7109375" bestFit="1" customWidth="1"/>
  </cols>
  <sheetData>
    <row r="1" spans="1:4" x14ac:dyDescent="0.25">
      <c r="A1" s="40" t="s">
        <v>33</v>
      </c>
      <c r="B1" s="40"/>
      <c r="C1" s="40"/>
      <c r="D1" s="40"/>
    </row>
    <row r="2" spans="1:4" x14ac:dyDescent="0.25">
      <c r="A2" s="64" t="s">
        <v>20</v>
      </c>
      <c r="B2" s="65" t="s">
        <v>21</v>
      </c>
      <c r="C2" s="66">
        <v>6378135</v>
      </c>
      <c r="D2" s="61" t="s">
        <v>42</v>
      </c>
    </row>
    <row r="3" spans="1:4" ht="17.25" x14ac:dyDescent="0.25">
      <c r="A3" s="2" t="s">
        <v>32</v>
      </c>
      <c r="B3" s="3" t="s">
        <v>30</v>
      </c>
      <c r="C3" s="62">
        <f>1.38065E-23</f>
        <v>1.38065E-23</v>
      </c>
      <c r="D3" s="63" t="s">
        <v>43</v>
      </c>
    </row>
    <row r="4" spans="1:4" x14ac:dyDescent="0.25">
      <c r="A4" s="2" t="s">
        <v>40</v>
      </c>
      <c r="B4" s="3" t="s">
        <v>31</v>
      </c>
      <c r="C4" s="62">
        <v>299790000</v>
      </c>
      <c r="D4" s="63" t="s">
        <v>44</v>
      </c>
    </row>
    <row r="5" spans="1:4" x14ac:dyDescent="0.25">
      <c r="A5" s="2" t="s">
        <v>22</v>
      </c>
      <c r="B5" s="3" t="s">
        <v>23</v>
      </c>
      <c r="C5" s="62">
        <v>300000</v>
      </c>
      <c r="D5" s="60" t="s">
        <v>42</v>
      </c>
    </row>
    <row r="6" spans="1:4" x14ac:dyDescent="0.25">
      <c r="A6" s="2" t="s">
        <v>41</v>
      </c>
      <c r="B6" s="3" t="s">
        <v>29</v>
      </c>
      <c r="C6" s="62">
        <f>100*1000</f>
        <v>100000</v>
      </c>
      <c r="D6" s="63" t="s">
        <v>45</v>
      </c>
    </row>
    <row r="7" spans="1:4" x14ac:dyDescent="0.25">
      <c r="A7" s="2" t="s">
        <v>36</v>
      </c>
      <c r="B7" s="3" t="s">
        <v>37</v>
      </c>
      <c r="C7" s="62">
        <v>1000000</v>
      </c>
      <c r="D7" s="63" t="s">
        <v>45</v>
      </c>
    </row>
    <row r="8" spans="1:4" x14ac:dyDescent="0.25">
      <c r="A8" s="2" t="s">
        <v>38</v>
      </c>
      <c r="B8" s="3" t="s">
        <v>39</v>
      </c>
      <c r="C8" s="62">
        <v>4000</v>
      </c>
      <c r="D8" s="63" t="s">
        <v>45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F26" sqref="F26"/>
    </sheetView>
  </sheetViews>
  <sheetFormatPr defaultRowHeight="15" x14ac:dyDescent="0.25"/>
  <cols>
    <col min="1" max="1" width="20.42578125" bestFit="1" customWidth="1"/>
    <col min="2" max="2" width="5.5703125" style="1" bestFit="1" customWidth="1"/>
    <col min="3" max="3" width="16.7109375" bestFit="1" customWidth="1"/>
    <col min="4" max="4" width="9.7109375" bestFit="1" customWidth="1"/>
    <col min="5" max="5" width="13.5703125" bestFit="1" customWidth="1"/>
    <col min="6" max="6" width="12.7109375" customWidth="1"/>
  </cols>
  <sheetData>
    <row r="1" spans="1:7" x14ac:dyDescent="0.25">
      <c r="A1" s="18"/>
      <c r="B1" s="38" t="s">
        <v>1</v>
      </c>
      <c r="C1" s="38" t="s">
        <v>4</v>
      </c>
      <c r="D1" s="39" t="s">
        <v>5</v>
      </c>
      <c r="E1" s="56" t="s">
        <v>3</v>
      </c>
      <c r="F1" s="57"/>
      <c r="G1" s="12"/>
    </row>
    <row r="2" spans="1:7" x14ac:dyDescent="0.25">
      <c r="A2" s="19" t="s">
        <v>0</v>
      </c>
      <c r="B2" s="3" t="s">
        <v>6</v>
      </c>
      <c r="C2" s="40">
        <v>0.44</v>
      </c>
      <c r="D2" s="40"/>
      <c r="E2" s="6" t="s">
        <v>46</v>
      </c>
      <c r="F2" s="33" t="s">
        <v>48</v>
      </c>
      <c r="G2" s="12"/>
    </row>
    <row r="3" spans="1:7" x14ac:dyDescent="0.25">
      <c r="A3" s="19" t="s">
        <v>14</v>
      </c>
      <c r="B3" s="3"/>
      <c r="C3" s="49"/>
      <c r="D3" s="50"/>
      <c r="E3" s="7"/>
      <c r="F3" s="35"/>
      <c r="G3" s="8"/>
    </row>
    <row r="4" spans="1:7" x14ac:dyDescent="0.25">
      <c r="A4" s="20" t="s">
        <v>35</v>
      </c>
      <c r="B4" s="3" t="s">
        <v>8</v>
      </c>
      <c r="C4" s="40">
        <v>100</v>
      </c>
      <c r="D4" s="40"/>
      <c r="E4" s="6"/>
      <c r="F4" s="36"/>
    </row>
    <row r="5" spans="1:7" x14ac:dyDescent="0.25">
      <c r="A5" s="17" t="s">
        <v>2</v>
      </c>
      <c r="B5" s="3" t="s">
        <v>7</v>
      </c>
      <c r="C5" s="40">
        <v>30</v>
      </c>
      <c r="D5" s="40"/>
      <c r="E5" s="7"/>
      <c r="F5" s="22"/>
      <c r="G5" s="12"/>
    </row>
    <row r="6" spans="1:7" x14ac:dyDescent="0.25">
      <c r="A6" s="17" t="s">
        <v>25</v>
      </c>
      <c r="B6" s="5" t="s">
        <v>9</v>
      </c>
      <c r="C6" s="40">
        <v>2</v>
      </c>
      <c r="D6" s="40"/>
      <c r="E6" s="7"/>
      <c r="F6" s="8"/>
      <c r="G6" s="12"/>
    </row>
    <row r="7" spans="1:7" x14ac:dyDescent="0.25">
      <c r="A7" s="26" t="s">
        <v>10</v>
      </c>
      <c r="B7" s="3" t="s">
        <v>12</v>
      </c>
      <c r="C7" s="55">
        <f>10*LOG(C4)</f>
        <v>20</v>
      </c>
      <c r="D7" s="55"/>
      <c r="E7" s="6"/>
      <c r="F7" s="36"/>
      <c r="G7" s="12"/>
    </row>
    <row r="8" spans="1:7" x14ac:dyDescent="0.25">
      <c r="A8" s="17" t="s">
        <v>26</v>
      </c>
      <c r="B8" s="5" t="s">
        <v>16</v>
      </c>
      <c r="C8" s="45">
        <f>290*(10^(C6/10)-1)</f>
        <v>169.61902581372294</v>
      </c>
      <c r="D8" s="45"/>
      <c r="E8" s="4"/>
      <c r="F8" s="14"/>
      <c r="G8" s="12"/>
    </row>
    <row r="9" spans="1:7" x14ac:dyDescent="0.25">
      <c r="A9" s="26" t="s">
        <v>15</v>
      </c>
      <c r="B9" s="3" t="s">
        <v>19</v>
      </c>
      <c r="C9" s="46">
        <f>C5-10*LOG(C8)</f>
        <v>7.7052543543729222</v>
      </c>
      <c r="D9" s="46"/>
      <c r="E9" s="7"/>
      <c r="F9" s="36"/>
      <c r="G9" s="12"/>
    </row>
    <row r="10" spans="1:7" x14ac:dyDescent="0.25">
      <c r="A10" s="25" t="s">
        <v>11</v>
      </c>
      <c r="B10" s="3" t="s">
        <v>13</v>
      </c>
      <c r="C10" s="23">
        <f>(radEarth*(((((alt+radEarth)^2)/(radEarth^2))-(COS(0))^2)^(1/2)-SIN(0)))/1000</f>
        <v>1979.1111641340412</v>
      </c>
      <c r="D10" s="23">
        <f>(radEarth*(((((alt+radEarth)^2)/(radEarth^2))-(COS(RADIANS(90)))^2)^(1/2)-SIN(RADIANS(90))))/1000</f>
        <v>300.00000000000011</v>
      </c>
      <c r="E10" s="4"/>
      <c r="F10" s="8"/>
      <c r="G10" s="12"/>
    </row>
    <row r="11" spans="1:7" x14ac:dyDescent="0.25">
      <c r="A11" s="26" t="s">
        <v>27</v>
      </c>
      <c r="B11" s="3" t="s">
        <v>9</v>
      </c>
      <c r="C11" s="24">
        <f>20*LOG((C10*1000))</f>
        <v>125.92940377310335</v>
      </c>
      <c r="D11" s="24">
        <f>20*LOG((D10*1000))</f>
        <v>109.54242509439325</v>
      </c>
      <c r="E11" s="7"/>
      <c r="F11" s="36"/>
      <c r="G11" s="12"/>
    </row>
    <row r="12" spans="1:7" x14ac:dyDescent="0.25">
      <c r="A12" s="26" t="s">
        <v>28</v>
      </c>
      <c r="B12" s="3" t="s">
        <v>9</v>
      </c>
      <c r="C12" s="45">
        <f>10*LOG(ul)</f>
        <v>36.020599913279625</v>
      </c>
      <c r="D12" s="45"/>
      <c r="E12" s="7"/>
      <c r="F12" s="13"/>
      <c r="G12" s="12"/>
    </row>
    <row r="13" spans="1:7" ht="15.75" thickBot="1" x14ac:dyDescent="0.3">
      <c r="A13" s="26" t="s">
        <v>33</v>
      </c>
      <c r="B13" s="9" t="s">
        <v>9</v>
      </c>
      <c r="C13" s="43">
        <f>20*LOG(4*PI()/c_)+10*LOG(k)</f>
        <v>-376.15130958980478</v>
      </c>
      <c r="D13" s="44"/>
      <c r="E13" s="7"/>
      <c r="F13" s="13"/>
      <c r="G13" s="12"/>
    </row>
    <row r="14" spans="1:7" ht="18.75" thickBot="1" x14ac:dyDescent="0.4">
      <c r="A14" s="29" t="s">
        <v>34</v>
      </c>
      <c r="B14" s="30" t="s">
        <v>9</v>
      </c>
      <c r="C14" s="31">
        <f>C7+C9-C13-C11-(20*LOG(C2*10^9))-C12</f>
        <v>69.03750672807098</v>
      </c>
      <c r="D14" s="31">
        <f>C7+C9-C13-D11-(20*LOG(C2*10^9))-C12</f>
        <v>85.424485406781059</v>
      </c>
      <c r="E14" s="7"/>
      <c r="F14" s="8"/>
      <c r="G14" s="12"/>
    </row>
    <row r="15" spans="1:7" x14ac:dyDescent="0.25">
      <c r="A15" s="21" t="s">
        <v>17</v>
      </c>
      <c r="B15" s="10" t="s">
        <v>6</v>
      </c>
      <c r="C15" s="53">
        <v>0.44</v>
      </c>
      <c r="D15" s="54"/>
      <c r="E15" s="37" t="s">
        <v>47</v>
      </c>
      <c r="F15" s="67" t="s">
        <v>48</v>
      </c>
      <c r="G15" s="12"/>
    </row>
    <row r="16" spans="1:7" x14ac:dyDescent="0.25">
      <c r="A16" s="19" t="s">
        <v>14</v>
      </c>
      <c r="B16" s="3"/>
      <c r="C16" s="49" t="s">
        <v>24</v>
      </c>
      <c r="D16" s="50"/>
      <c r="E16" s="4"/>
      <c r="F16" s="14"/>
    </row>
    <row r="17" spans="1:11" x14ac:dyDescent="0.25">
      <c r="A17" s="20" t="s">
        <v>18</v>
      </c>
      <c r="B17" s="3" t="s">
        <v>8</v>
      </c>
      <c r="C17" s="49">
        <v>5</v>
      </c>
      <c r="D17" s="50"/>
      <c r="E17" s="7"/>
      <c r="F17" s="33" t="s">
        <v>48</v>
      </c>
      <c r="G17" s="12"/>
    </row>
    <row r="18" spans="1:11" x14ac:dyDescent="0.25">
      <c r="A18" s="17" t="s">
        <v>2</v>
      </c>
      <c r="B18" s="3" t="s">
        <v>7</v>
      </c>
      <c r="C18" s="47">
        <v>5</v>
      </c>
      <c r="D18" s="48"/>
      <c r="E18" s="7"/>
      <c r="F18" s="35" t="s">
        <v>48</v>
      </c>
      <c r="K18" s="8"/>
    </row>
    <row r="19" spans="1:11" x14ac:dyDescent="0.25">
      <c r="A19" s="17" t="s">
        <v>25</v>
      </c>
      <c r="B19" s="5" t="s">
        <v>9</v>
      </c>
      <c r="C19" s="40">
        <v>2</v>
      </c>
      <c r="D19" s="40"/>
      <c r="E19" s="4"/>
      <c r="F19" s="8"/>
      <c r="G19" s="12"/>
    </row>
    <row r="20" spans="1:11" x14ac:dyDescent="0.25">
      <c r="A20" s="26" t="s">
        <v>10</v>
      </c>
      <c r="B20" s="3" t="s">
        <v>12</v>
      </c>
      <c r="C20" s="51">
        <f>10*LOG(C17)</f>
        <v>6.9897000433601884</v>
      </c>
      <c r="D20" s="52"/>
      <c r="E20" s="7"/>
      <c r="F20" s="36"/>
      <c r="G20" s="12"/>
    </row>
    <row r="21" spans="1:11" x14ac:dyDescent="0.25">
      <c r="A21" s="17" t="s">
        <v>26</v>
      </c>
      <c r="B21" s="5" t="s">
        <v>16</v>
      </c>
      <c r="C21" s="45">
        <f>290*(10^(C19/10)-1)</f>
        <v>169.61902581372294</v>
      </c>
      <c r="D21" s="45"/>
      <c r="E21" s="4"/>
      <c r="F21" s="14"/>
      <c r="G21" s="12"/>
    </row>
    <row r="22" spans="1:11" x14ac:dyDescent="0.25">
      <c r="A22" s="26" t="s">
        <v>15</v>
      </c>
      <c r="B22" s="3" t="s">
        <v>19</v>
      </c>
      <c r="C22" s="41">
        <f>C18-(10*LOG(C21))</f>
        <v>-17.294745645627078</v>
      </c>
      <c r="D22" s="42"/>
      <c r="E22" s="6"/>
      <c r="F22" s="36"/>
      <c r="G22" s="12"/>
    </row>
    <row r="23" spans="1:11" x14ac:dyDescent="0.25">
      <c r="A23" s="25" t="s">
        <v>11</v>
      </c>
      <c r="B23" s="3" t="s">
        <v>13</v>
      </c>
      <c r="C23" s="23">
        <f>(radEarth*(((((alt+radEarth)^2)/(radEarth^2))-(COS(0))^2)^(1/2)-SIN(0)))/1000</f>
        <v>1979.1111641340412</v>
      </c>
      <c r="D23" s="23">
        <f>(radEarth*(((((alt+radEarth)^2)/(radEarth^2))-(COS(RADIANS(90)))^2)^(1/2)-SIN(RADIANS(90))))/1000</f>
        <v>300.00000000000011</v>
      </c>
      <c r="E23" s="4"/>
      <c r="F23" s="14"/>
      <c r="G23" s="12"/>
    </row>
    <row r="24" spans="1:11" x14ac:dyDescent="0.25">
      <c r="A24" s="26" t="s">
        <v>27</v>
      </c>
      <c r="B24" s="3" t="s">
        <v>9</v>
      </c>
      <c r="C24" s="24">
        <f>20*LOG((C23*1000))</f>
        <v>125.92940377310335</v>
      </c>
      <c r="D24" s="24">
        <f>20*LOG((D23*1000))</f>
        <v>109.54242509439325</v>
      </c>
      <c r="E24" s="6"/>
      <c r="F24" s="36"/>
      <c r="G24" s="12"/>
    </row>
    <row r="25" spans="1:11" x14ac:dyDescent="0.25">
      <c r="A25" s="26" t="s">
        <v>28</v>
      </c>
      <c r="B25" s="3" t="s">
        <v>9</v>
      </c>
      <c r="C25" s="40">
        <f>10*LOG(udl)</f>
        <v>50</v>
      </c>
      <c r="D25" s="40"/>
      <c r="E25" s="7"/>
      <c r="F25" s="35" t="s">
        <v>48</v>
      </c>
      <c r="G25" s="12"/>
    </row>
    <row r="26" spans="1:11" ht="15.75" thickBot="1" x14ac:dyDescent="0.3">
      <c r="A26" s="26" t="s">
        <v>33</v>
      </c>
      <c r="B26" s="9" t="s">
        <v>9</v>
      </c>
      <c r="C26" s="43">
        <f>20*LOG(4*PI()/c_)+10*LOG(k)</f>
        <v>-376.15130958980478</v>
      </c>
      <c r="D26" s="44"/>
      <c r="E26" s="7"/>
      <c r="F26" s="35"/>
      <c r="G26" s="12"/>
    </row>
    <row r="27" spans="1:11" ht="18.75" thickBot="1" x14ac:dyDescent="0.4">
      <c r="A27" s="29" t="s">
        <v>34</v>
      </c>
      <c r="B27" s="30" t="s">
        <v>9</v>
      </c>
      <c r="C27" s="31">
        <f>C20+C22-C26-C24-(20*LOG(C15*10^9))-C25</f>
        <v>17.047806684710793</v>
      </c>
      <c r="D27" s="32">
        <f>C20+C22-C26-D24-(20*LOG(C15*10^9))-C25</f>
        <v>33.434785363420872</v>
      </c>
      <c r="E27" s="8"/>
      <c r="F27" s="13"/>
      <c r="G27" s="12"/>
    </row>
    <row r="28" spans="1:11" x14ac:dyDescent="0.25">
      <c r="A28" s="22"/>
      <c r="B28" s="27"/>
      <c r="C28" s="8"/>
      <c r="D28" s="8"/>
      <c r="E28" s="16"/>
      <c r="F28" s="16"/>
      <c r="G28" s="8"/>
    </row>
    <row r="29" spans="1:11" x14ac:dyDescent="0.25">
      <c r="A29" s="22"/>
      <c r="B29" s="27"/>
      <c r="C29" s="8"/>
      <c r="D29" s="8"/>
      <c r="E29" s="8"/>
      <c r="F29" s="8"/>
      <c r="G29" s="8"/>
    </row>
    <row r="30" spans="1:11" x14ac:dyDescent="0.25">
      <c r="A30" s="22"/>
      <c r="B30" s="27"/>
      <c r="C30" s="8"/>
      <c r="D30" s="8"/>
      <c r="E30" s="8"/>
      <c r="F30" s="8"/>
    </row>
    <row r="31" spans="1:11" x14ac:dyDescent="0.25">
      <c r="A31" s="22"/>
      <c r="B31" s="27"/>
      <c r="C31" s="8"/>
      <c r="D31" s="8"/>
      <c r="E31" s="8"/>
      <c r="F31" s="8"/>
      <c r="G31" s="8"/>
    </row>
    <row r="32" spans="1:11" x14ac:dyDescent="0.25">
      <c r="A32" s="22"/>
      <c r="B32" s="27"/>
      <c r="C32" s="8"/>
      <c r="D32" s="8"/>
      <c r="E32" s="8"/>
      <c r="F32" s="8"/>
      <c r="G32" s="8"/>
    </row>
    <row r="33" spans="1:7" x14ac:dyDescent="0.25">
      <c r="A33" s="28"/>
      <c r="B33" s="27"/>
      <c r="C33" s="8"/>
      <c r="D33" s="8"/>
      <c r="E33" s="8"/>
      <c r="F33" s="8"/>
    </row>
    <row r="34" spans="1:7" x14ac:dyDescent="0.25">
      <c r="A34" s="28"/>
      <c r="B34" s="27"/>
      <c r="C34" s="8"/>
      <c r="D34" s="8"/>
      <c r="E34" s="8"/>
      <c r="F34" s="8"/>
      <c r="G34" s="8"/>
    </row>
    <row r="35" spans="1:7" x14ac:dyDescent="0.25">
      <c r="A35" s="22"/>
      <c r="B35" s="27"/>
      <c r="C35" s="8"/>
      <c r="D35" s="8"/>
      <c r="E35" s="8"/>
      <c r="F35" s="8"/>
      <c r="G35" s="8"/>
    </row>
    <row r="36" spans="1:7" x14ac:dyDescent="0.25">
      <c r="A36" s="22"/>
      <c r="B36" s="27"/>
      <c r="C36" s="8"/>
      <c r="D36" s="8"/>
      <c r="E36" s="8"/>
      <c r="F36" s="8"/>
      <c r="G36" s="8"/>
    </row>
    <row r="37" spans="1:7" x14ac:dyDescent="0.25">
      <c r="A37" s="28"/>
      <c r="B37" s="27"/>
      <c r="C37" s="8"/>
      <c r="D37" s="8"/>
      <c r="E37" s="8"/>
      <c r="F37" s="8"/>
      <c r="G37" s="8"/>
    </row>
    <row r="38" spans="1:7" x14ac:dyDescent="0.25">
      <c r="A38" s="22"/>
      <c r="B38" s="27"/>
      <c r="C38" s="8"/>
      <c r="D38" s="8"/>
      <c r="E38" s="8"/>
      <c r="F38" s="8"/>
      <c r="G38" s="8"/>
    </row>
    <row r="39" spans="1:7" x14ac:dyDescent="0.25">
      <c r="A39" s="22"/>
      <c r="B39" s="27"/>
      <c r="C39" s="8"/>
      <c r="D39" s="8"/>
      <c r="E39" s="8"/>
      <c r="F39" s="8"/>
      <c r="G39" s="8"/>
    </row>
    <row r="40" spans="1:7" x14ac:dyDescent="0.25">
      <c r="A40" s="28"/>
      <c r="B40" s="27"/>
      <c r="C40" s="8"/>
      <c r="D40" s="8"/>
      <c r="E40" s="8"/>
      <c r="F40" s="8"/>
      <c r="G40" s="8"/>
    </row>
    <row r="41" spans="1:7" x14ac:dyDescent="0.25">
      <c r="A41" s="8"/>
      <c r="E41" s="8"/>
    </row>
  </sheetData>
  <mergeCells count="21">
    <mergeCell ref="E1:F1"/>
    <mergeCell ref="C12:D12"/>
    <mergeCell ref="C2:D2"/>
    <mergeCell ref="C15:D15"/>
    <mergeCell ref="C3:D3"/>
    <mergeCell ref="C4:D4"/>
    <mergeCell ref="C5:D5"/>
    <mergeCell ref="C6:D6"/>
    <mergeCell ref="C7:D7"/>
    <mergeCell ref="C22:D22"/>
    <mergeCell ref="C25:D25"/>
    <mergeCell ref="C26:D26"/>
    <mergeCell ref="C13:D13"/>
    <mergeCell ref="C8:D8"/>
    <mergeCell ref="C9:D9"/>
    <mergeCell ref="C18:D18"/>
    <mergeCell ref="C17:D17"/>
    <mergeCell ref="C19:D19"/>
    <mergeCell ref="C20:D20"/>
    <mergeCell ref="C21:D21"/>
    <mergeCell ref="C16:D1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M27" sqref="M27"/>
    </sheetView>
  </sheetViews>
  <sheetFormatPr defaultRowHeight="15" x14ac:dyDescent="0.25"/>
  <cols>
    <col min="1" max="1" width="20.42578125" bestFit="1" customWidth="1"/>
    <col min="2" max="2" width="5.7109375" bestFit="1" customWidth="1"/>
    <col min="3" max="3" width="10.28515625" bestFit="1" customWidth="1"/>
    <col min="4" max="4" width="9.7109375" bestFit="1" customWidth="1"/>
    <col min="5" max="5" width="16.140625" bestFit="1" customWidth="1"/>
    <col min="6" max="6" width="14" customWidth="1"/>
  </cols>
  <sheetData>
    <row r="1" spans="1:12" x14ac:dyDescent="0.25">
      <c r="A1" s="18"/>
      <c r="B1" s="38" t="s">
        <v>1</v>
      </c>
      <c r="C1" s="38" t="s">
        <v>4</v>
      </c>
      <c r="D1" s="39" t="s">
        <v>5</v>
      </c>
      <c r="E1" s="56" t="s">
        <v>3</v>
      </c>
      <c r="F1" s="57"/>
    </row>
    <row r="2" spans="1:12" x14ac:dyDescent="0.25">
      <c r="A2" s="19" t="s">
        <v>0</v>
      </c>
      <c r="B2" s="3" t="s">
        <v>6</v>
      </c>
      <c r="C2" s="40">
        <v>2.4</v>
      </c>
      <c r="D2" s="49"/>
      <c r="E2" s="6" t="s">
        <v>49</v>
      </c>
      <c r="F2" s="33" t="s">
        <v>48</v>
      </c>
      <c r="G2" s="12"/>
    </row>
    <row r="3" spans="1:12" x14ac:dyDescent="0.25">
      <c r="A3" s="19" t="s">
        <v>14</v>
      </c>
      <c r="B3" s="3"/>
      <c r="C3" s="49"/>
      <c r="D3" s="58"/>
      <c r="E3" s="7"/>
      <c r="F3" s="35"/>
      <c r="G3" s="12"/>
    </row>
    <row r="4" spans="1:12" x14ac:dyDescent="0.25">
      <c r="A4" s="20" t="s">
        <v>35</v>
      </c>
      <c r="B4" s="3" t="s">
        <v>8</v>
      </c>
      <c r="C4" s="40">
        <v>100</v>
      </c>
      <c r="D4" s="40"/>
      <c r="E4" s="6"/>
      <c r="F4" s="36"/>
    </row>
    <row r="5" spans="1:12" x14ac:dyDescent="0.25">
      <c r="A5" s="17" t="s">
        <v>2</v>
      </c>
      <c r="B5" s="3" t="s">
        <v>7</v>
      </c>
      <c r="C5" s="40">
        <v>30</v>
      </c>
      <c r="D5" s="40"/>
      <c r="E5" s="7"/>
      <c r="F5" s="35"/>
    </row>
    <row r="6" spans="1:12" x14ac:dyDescent="0.25">
      <c r="A6" s="17" t="s">
        <v>25</v>
      </c>
      <c r="B6" s="5" t="s">
        <v>9</v>
      </c>
      <c r="C6" s="40">
        <v>2</v>
      </c>
      <c r="D6" s="40"/>
      <c r="E6" s="7"/>
      <c r="F6" s="14"/>
    </row>
    <row r="7" spans="1:12" x14ac:dyDescent="0.25">
      <c r="A7" s="26" t="s">
        <v>10</v>
      </c>
      <c r="B7" s="3" t="s">
        <v>12</v>
      </c>
      <c r="C7" s="55">
        <f>10*LOG(C4)</f>
        <v>20</v>
      </c>
      <c r="D7" s="55"/>
      <c r="E7" s="6"/>
      <c r="F7" s="36"/>
    </row>
    <row r="8" spans="1:12" x14ac:dyDescent="0.25">
      <c r="A8" s="17" t="s">
        <v>26</v>
      </c>
      <c r="B8" s="5" t="s">
        <v>16</v>
      </c>
      <c r="C8" s="45">
        <f>290*(10^(C6/10)-1)</f>
        <v>169.61902581372294</v>
      </c>
      <c r="D8" s="45"/>
      <c r="E8" s="4"/>
      <c r="F8" s="14"/>
    </row>
    <row r="9" spans="1:12" x14ac:dyDescent="0.25">
      <c r="A9" s="26" t="s">
        <v>15</v>
      </c>
      <c r="B9" s="3" t="s">
        <v>19</v>
      </c>
      <c r="C9" s="46">
        <f>C5-10*LOG(C8)</f>
        <v>7.7052543543729222</v>
      </c>
      <c r="D9" s="46"/>
      <c r="E9" s="7"/>
      <c r="F9" s="36"/>
    </row>
    <row r="10" spans="1:12" x14ac:dyDescent="0.25">
      <c r="A10" s="25" t="s">
        <v>11</v>
      </c>
      <c r="B10" s="3" t="s">
        <v>13</v>
      </c>
      <c r="C10" s="23">
        <f>(radEarth*(((((alt+radEarth)^2)/(radEarth^2))-(COS(0))^2)^(1/2)-SIN(0)))/1000</f>
        <v>1979.1111641340412</v>
      </c>
      <c r="D10" s="23">
        <f>(radEarth*(((((alt+radEarth)^2)/(radEarth^2))-(COS(RADIANS(90)))^2)^(1/2)-SIN(RADIANS(90))))/1000</f>
        <v>300.00000000000011</v>
      </c>
      <c r="E10" s="4"/>
      <c r="F10" s="8"/>
      <c r="G10" s="12"/>
    </row>
    <row r="11" spans="1:12" x14ac:dyDescent="0.25">
      <c r="A11" s="26" t="s">
        <v>27</v>
      </c>
      <c r="B11" s="3" t="s">
        <v>9</v>
      </c>
      <c r="C11" s="24">
        <f>20*LOG((C10*1000))</f>
        <v>125.92940377310335</v>
      </c>
      <c r="D11" s="24">
        <f>20*LOG((D10*1000))</f>
        <v>109.54242509439325</v>
      </c>
      <c r="E11" s="7"/>
      <c r="F11" s="36"/>
    </row>
    <row r="12" spans="1:12" x14ac:dyDescent="0.25">
      <c r="A12" s="26" t="s">
        <v>28</v>
      </c>
      <c r="B12" s="3" t="s">
        <v>9</v>
      </c>
      <c r="C12" s="45">
        <f>10*LOG(ul)</f>
        <v>36.020599913279625</v>
      </c>
      <c r="D12" s="45"/>
      <c r="E12" s="7"/>
      <c r="F12" s="13"/>
    </row>
    <row r="13" spans="1:12" ht="15.75" thickBot="1" x14ac:dyDescent="0.3">
      <c r="A13" s="26" t="s">
        <v>33</v>
      </c>
      <c r="B13" s="9" t="s">
        <v>9</v>
      </c>
      <c r="C13" s="43">
        <f>20*LOG(4*PI()/c_)+10*LOG(k)</f>
        <v>-376.15130958980478</v>
      </c>
      <c r="D13" s="44"/>
      <c r="E13" s="7"/>
      <c r="F13" s="13"/>
    </row>
    <row r="14" spans="1:12" ht="18.75" thickBot="1" x14ac:dyDescent="0.4">
      <c r="A14" s="29" t="s">
        <v>34</v>
      </c>
      <c r="B14" s="30" t="s">
        <v>9</v>
      </c>
      <c r="C14" s="31">
        <f>C7+C9-C13-C11-(20*LOG(C2*10^9))-C12</f>
        <v>54.302335423562624</v>
      </c>
      <c r="D14" s="31">
        <f>C7+C9-C13-D11-(20*LOG(C2*10^9))-C12</f>
        <v>70.689314102272704</v>
      </c>
      <c r="E14" s="7"/>
      <c r="F14" s="8"/>
      <c r="G14" s="12"/>
      <c r="L14" s="8"/>
    </row>
    <row r="15" spans="1:12" x14ac:dyDescent="0.25">
      <c r="A15" s="21" t="s">
        <v>17</v>
      </c>
      <c r="B15" s="10" t="s">
        <v>6</v>
      </c>
      <c r="C15" s="53">
        <v>2.4</v>
      </c>
      <c r="D15" s="59"/>
      <c r="E15" s="37" t="s">
        <v>50</v>
      </c>
      <c r="F15" s="67" t="s">
        <v>48</v>
      </c>
    </row>
    <row r="16" spans="1:12" x14ac:dyDescent="0.25">
      <c r="A16" s="19" t="s">
        <v>14</v>
      </c>
      <c r="B16" s="3"/>
      <c r="C16" s="49" t="s">
        <v>24</v>
      </c>
      <c r="D16" s="50"/>
      <c r="E16" s="4"/>
      <c r="F16" s="14"/>
    </row>
    <row r="17" spans="1:7" x14ac:dyDescent="0.25">
      <c r="A17" s="20" t="s">
        <v>18</v>
      </c>
      <c r="B17" s="3" t="s">
        <v>8</v>
      </c>
      <c r="C17" s="49">
        <v>5</v>
      </c>
      <c r="D17" s="50"/>
      <c r="E17" s="7"/>
      <c r="F17" s="33" t="s">
        <v>48</v>
      </c>
    </row>
    <row r="18" spans="1:7" x14ac:dyDescent="0.25">
      <c r="A18" s="17" t="s">
        <v>2</v>
      </c>
      <c r="B18" s="3" t="s">
        <v>7</v>
      </c>
      <c r="C18" s="47">
        <v>5</v>
      </c>
      <c r="D18" s="48"/>
      <c r="E18" s="7"/>
      <c r="F18" s="35" t="s">
        <v>48</v>
      </c>
    </row>
    <row r="19" spans="1:7" x14ac:dyDescent="0.25">
      <c r="A19" s="17" t="s">
        <v>25</v>
      </c>
      <c r="B19" s="5" t="s">
        <v>9</v>
      </c>
      <c r="C19" s="40">
        <v>2</v>
      </c>
      <c r="D19" s="40"/>
      <c r="E19" s="4"/>
      <c r="F19" s="8"/>
      <c r="G19" s="12"/>
    </row>
    <row r="20" spans="1:7" x14ac:dyDescent="0.25">
      <c r="A20" s="26" t="s">
        <v>10</v>
      </c>
      <c r="B20" s="3" t="s">
        <v>12</v>
      </c>
      <c r="C20" s="51">
        <f>10*LOG(C17)</f>
        <v>6.9897000433601884</v>
      </c>
      <c r="D20" s="52"/>
      <c r="E20" s="7"/>
      <c r="F20" s="36"/>
    </row>
    <row r="21" spans="1:7" x14ac:dyDescent="0.25">
      <c r="A21" s="17" t="s">
        <v>26</v>
      </c>
      <c r="B21" s="5" t="s">
        <v>16</v>
      </c>
      <c r="C21" s="45">
        <f>290*(10^(C19/10)-1)</f>
        <v>169.61902581372294</v>
      </c>
      <c r="D21" s="45"/>
      <c r="E21" s="4"/>
      <c r="F21" s="14"/>
    </row>
    <row r="22" spans="1:7" x14ac:dyDescent="0.25">
      <c r="A22" s="26" t="s">
        <v>15</v>
      </c>
      <c r="B22" s="3" t="s">
        <v>19</v>
      </c>
      <c r="C22" s="41">
        <f>C18-(10*LOG(C21))</f>
        <v>-17.294745645627078</v>
      </c>
      <c r="D22" s="42"/>
      <c r="E22" s="6"/>
      <c r="F22" s="36"/>
    </row>
    <row r="23" spans="1:7" x14ac:dyDescent="0.25">
      <c r="A23" s="25" t="s">
        <v>11</v>
      </c>
      <c r="B23" s="3" t="s">
        <v>13</v>
      </c>
      <c r="C23" s="23">
        <f>(radEarth*(((((alt+radEarth)^2)/(radEarth^2))-(COS(0))^2)^(1/2)-SIN(0)))/1000</f>
        <v>1979.1111641340412</v>
      </c>
      <c r="D23" s="23">
        <f>(radEarth*(((((alt+radEarth)^2)/(radEarth^2))-(COS(RADIANS(90)))^2)^(1/2)-SIN(RADIANS(90))))/1000</f>
        <v>300.00000000000011</v>
      </c>
      <c r="E23" s="4"/>
      <c r="F23" s="14"/>
    </row>
    <row r="24" spans="1:7" x14ac:dyDescent="0.25">
      <c r="A24" s="26" t="s">
        <v>27</v>
      </c>
      <c r="B24" s="3" t="s">
        <v>9</v>
      </c>
      <c r="C24" s="24">
        <f>20*LOG((C23*1000))</f>
        <v>125.92940377310335</v>
      </c>
      <c r="D24" s="24">
        <f>20*LOG((D23*1000))</f>
        <v>109.54242509439325</v>
      </c>
      <c r="E24" s="6"/>
      <c r="F24" s="36"/>
    </row>
    <row r="25" spans="1:7" x14ac:dyDescent="0.25">
      <c r="A25" s="26" t="s">
        <v>28</v>
      </c>
      <c r="B25" s="3" t="s">
        <v>9</v>
      </c>
      <c r="C25" s="40">
        <f>10*LOG(sdl)</f>
        <v>60</v>
      </c>
      <c r="D25" s="40"/>
      <c r="E25" s="7"/>
      <c r="F25" s="35" t="s">
        <v>48</v>
      </c>
    </row>
    <row r="26" spans="1:7" ht="15.75" thickBot="1" x14ac:dyDescent="0.3">
      <c r="A26" s="26" t="s">
        <v>33</v>
      </c>
      <c r="B26" s="9" t="s">
        <v>9</v>
      </c>
      <c r="C26" s="43">
        <f>20*LOG(4*PI()/c_)+10*LOG(k)</f>
        <v>-376.15130958980478</v>
      </c>
      <c r="D26" s="44"/>
      <c r="E26" s="7"/>
      <c r="F26" s="35"/>
    </row>
    <row r="27" spans="1:7" ht="18.75" thickBot="1" x14ac:dyDescent="0.4">
      <c r="A27" s="29" t="s">
        <v>34</v>
      </c>
      <c r="B27" s="30" t="s">
        <v>9</v>
      </c>
      <c r="C27" s="31">
        <f>C20+C22-C26-C24-(20*LOG(C15*10^9))-C25</f>
        <v>-7.6873646197975631</v>
      </c>
      <c r="D27" s="32">
        <f>C20+C22-C26-D24-(20*LOG(C15*10^9))-C25</f>
        <v>8.6996140589125162</v>
      </c>
      <c r="E27" s="11"/>
      <c r="F27" s="15"/>
    </row>
    <row r="28" spans="1:7" x14ac:dyDescent="0.25">
      <c r="A28" s="22"/>
      <c r="B28" s="27"/>
      <c r="C28" s="8"/>
      <c r="D28" s="8"/>
      <c r="E28" s="8"/>
      <c r="F28" s="8"/>
    </row>
    <row r="29" spans="1:7" x14ac:dyDescent="0.25">
      <c r="A29" s="22"/>
      <c r="B29" s="27"/>
      <c r="C29" s="8"/>
      <c r="D29" s="8"/>
      <c r="E29" s="8"/>
      <c r="F29" s="8"/>
    </row>
    <row r="30" spans="1:7" x14ac:dyDescent="0.25">
      <c r="A30" s="22"/>
      <c r="B30" s="27"/>
      <c r="C30" s="8"/>
      <c r="D30" s="8"/>
      <c r="E30" s="8"/>
      <c r="F30" s="8"/>
    </row>
    <row r="31" spans="1:7" x14ac:dyDescent="0.25">
      <c r="A31" s="22"/>
      <c r="B31" s="27"/>
      <c r="C31" s="8"/>
      <c r="D31" s="8"/>
      <c r="E31" s="8"/>
      <c r="F31" s="8"/>
    </row>
    <row r="32" spans="1:7" x14ac:dyDescent="0.25">
      <c r="A32" s="34"/>
      <c r="B32" s="27"/>
      <c r="C32" s="8"/>
      <c r="D32" s="8"/>
      <c r="E32" s="8"/>
      <c r="F32" s="8"/>
    </row>
    <row r="33" spans="1:6" x14ac:dyDescent="0.25">
      <c r="A33" s="22"/>
      <c r="B33" s="27"/>
      <c r="C33" s="8"/>
      <c r="D33" s="8"/>
      <c r="E33" s="8"/>
      <c r="F33" s="8"/>
    </row>
    <row r="34" spans="1:6" x14ac:dyDescent="0.25">
      <c r="A34" s="22"/>
      <c r="B34" s="27"/>
      <c r="C34" s="8"/>
      <c r="D34" s="8"/>
      <c r="E34" s="8"/>
      <c r="F34" s="8"/>
    </row>
    <row r="35" spans="1:6" x14ac:dyDescent="0.25">
      <c r="A35" s="22"/>
      <c r="B35" s="27"/>
      <c r="C35" s="8"/>
      <c r="D35" s="8"/>
      <c r="E35" s="8"/>
      <c r="F35" s="8"/>
    </row>
    <row r="36" spans="1:6" x14ac:dyDescent="0.25">
      <c r="A36" s="22"/>
      <c r="B36" s="27"/>
      <c r="C36" s="8"/>
      <c r="D36" s="8"/>
      <c r="E36" s="8"/>
      <c r="F36" s="8"/>
    </row>
    <row r="37" spans="1:6" x14ac:dyDescent="0.25">
      <c r="A37" s="22"/>
      <c r="B37" s="27"/>
      <c r="C37" s="8"/>
      <c r="D37" s="8"/>
      <c r="E37" s="8"/>
      <c r="F37" s="8"/>
    </row>
    <row r="38" spans="1:6" x14ac:dyDescent="0.25">
      <c r="A38" s="22"/>
      <c r="B38" s="27"/>
      <c r="C38" s="8"/>
      <c r="D38" s="8"/>
      <c r="E38" s="8"/>
      <c r="F38" s="8"/>
    </row>
    <row r="39" spans="1:6" x14ac:dyDescent="0.25">
      <c r="A39" s="22"/>
      <c r="B39" s="27"/>
      <c r="C39" s="8"/>
      <c r="D39" s="8"/>
      <c r="E39" s="8"/>
      <c r="F39" s="8"/>
    </row>
    <row r="40" spans="1:6" x14ac:dyDescent="0.25">
      <c r="A40" s="22"/>
      <c r="B40" s="27"/>
      <c r="C40" s="8"/>
      <c r="D40" s="8"/>
      <c r="E40" s="8"/>
      <c r="F40" s="8"/>
    </row>
    <row r="41" spans="1:6" x14ac:dyDescent="0.25">
      <c r="A41" s="22"/>
      <c r="B41" s="27"/>
      <c r="C41" s="8"/>
      <c r="D41" s="8"/>
      <c r="E41" s="8"/>
      <c r="F41" s="8"/>
    </row>
    <row r="42" spans="1:6" x14ac:dyDescent="0.25">
      <c r="A42" s="28"/>
      <c r="B42" s="27"/>
      <c r="C42" s="8"/>
      <c r="D42" s="8"/>
      <c r="E42" s="8"/>
      <c r="F42" s="8"/>
    </row>
    <row r="43" spans="1:6" x14ac:dyDescent="0.25">
      <c r="A43" s="28"/>
      <c r="B43" s="27"/>
      <c r="C43" s="8"/>
      <c r="D43" s="8"/>
      <c r="E43" s="8"/>
      <c r="F43" s="8"/>
    </row>
    <row r="44" spans="1:6" x14ac:dyDescent="0.25">
      <c r="A44" s="22"/>
      <c r="B44" s="27"/>
      <c r="C44" s="8"/>
      <c r="D44" s="8"/>
      <c r="E44" s="8"/>
      <c r="F44" s="8"/>
    </row>
    <row r="45" spans="1:6" x14ac:dyDescent="0.25">
      <c r="A45" s="22"/>
      <c r="B45" s="27"/>
      <c r="C45" s="8"/>
      <c r="D45" s="8"/>
      <c r="E45" s="8"/>
      <c r="F45" s="8"/>
    </row>
    <row r="46" spans="1:6" x14ac:dyDescent="0.25">
      <c r="A46" s="28"/>
      <c r="B46" s="27"/>
      <c r="C46" s="8"/>
      <c r="D46" s="8"/>
      <c r="E46" s="8"/>
      <c r="F46" s="8"/>
    </row>
    <row r="47" spans="1:6" x14ac:dyDescent="0.25">
      <c r="A47" s="22"/>
      <c r="B47" s="27"/>
      <c r="C47" s="8"/>
      <c r="D47" s="8"/>
      <c r="E47" s="8"/>
      <c r="F47" s="8"/>
    </row>
    <row r="48" spans="1:6" x14ac:dyDescent="0.25">
      <c r="A48" s="22"/>
      <c r="B48" s="27"/>
      <c r="C48" s="8"/>
      <c r="D48" s="8"/>
      <c r="E48" s="8"/>
      <c r="F48" s="8"/>
    </row>
    <row r="49" spans="1:6" x14ac:dyDescent="0.25">
      <c r="A49" s="28"/>
      <c r="B49" s="27"/>
      <c r="C49" s="8"/>
      <c r="D49" s="8"/>
      <c r="E49" s="8"/>
      <c r="F49" s="8"/>
    </row>
    <row r="50" spans="1:6" x14ac:dyDescent="0.25">
      <c r="E50" s="8"/>
    </row>
  </sheetData>
  <mergeCells count="21">
    <mergeCell ref="E1:F1"/>
    <mergeCell ref="C13:D13"/>
    <mergeCell ref="C25:D25"/>
    <mergeCell ref="C2:D2"/>
    <mergeCell ref="C3:D3"/>
    <mergeCell ref="C4:D4"/>
    <mergeCell ref="C5:D5"/>
    <mergeCell ref="C6:D6"/>
    <mergeCell ref="C7:D7"/>
    <mergeCell ref="C8:D8"/>
    <mergeCell ref="C9:D9"/>
    <mergeCell ref="C12:D12"/>
    <mergeCell ref="C15:D15"/>
    <mergeCell ref="C16:D16"/>
    <mergeCell ref="C17:D17"/>
    <mergeCell ref="C26:D26"/>
    <mergeCell ref="C18:D18"/>
    <mergeCell ref="C19:D19"/>
    <mergeCell ref="C20:D20"/>
    <mergeCell ref="C21:D21"/>
    <mergeCell ref="C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Intro</vt:lpstr>
      <vt:lpstr>UHF</vt:lpstr>
      <vt:lpstr>S-Band</vt:lpstr>
      <vt:lpstr>alt</vt:lpstr>
      <vt:lpstr>c_</vt:lpstr>
      <vt:lpstr>k</vt:lpstr>
      <vt:lpstr>radEarth</vt:lpstr>
      <vt:lpstr>sdl</vt:lpstr>
      <vt:lpstr>udl</vt:lpstr>
      <vt:lpstr>ul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LEO</dc:creator>
  <cp:lastModifiedBy>MR LEO</cp:lastModifiedBy>
  <cp:lastPrinted>2014-02-05T22:46:41Z</cp:lastPrinted>
  <dcterms:created xsi:type="dcterms:W3CDTF">2014-01-31T20:32:31Z</dcterms:created>
  <dcterms:modified xsi:type="dcterms:W3CDTF">2014-02-05T23:26:47Z</dcterms:modified>
</cp:coreProperties>
</file>