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85" yWindow="-15" windowWidth="12630" windowHeight="124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AIL">[1]Input!$C$24</definedName>
    <definedName name="alt">[1]Input!$C$5</definedName>
    <definedName name="c_">[1]Input!$C$4</definedName>
    <definedName name="del">[1]Input!$C$6</definedName>
    <definedName name="DIS">[1]Input!$C$27</definedName>
    <definedName name="GSG">[1]Input!$C$15</definedName>
    <definedName name="GSL">[1]Input!$C$16</definedName>
    <definedName name="GSNT">[1]Input!$C$23</definedName>
    <definedName name="GSPL">[1]Input!$C$17</definedName>
    <definedName name="GSTP">[1]Input!$C$14</definedName>
    <definedName name="k">[1]Input!$C$3</definedName>
    <definedName name="loss">[1]Input!$C$25</definedName>
    <definedName name="radEarth">[1]Input!$C$2</definedName>
    <definedName name="SCG">[1]Input!$C$19</definedName>
    <definedName name="SCL">[1]Input!$C$20</definedName>
    <definedName name="SCPL">[1]Input!$C$21</definedName>
    <definedName name="SCTP">[1]Input!$C$18</definedName>
    <definedName name="SSNT">[1]Input!$C$22</definedName>
    <definedName name="udf">[1]Input!$C$7</definedName>
    <definedName name="udl">[1]Input!$C$9</definedName>
    <definedName name="UIS">[1]Input!$C$26</definedName>
    <definedName name="ul">[1]Input!$C$13</definedName>
    <definedName name="uuf">[1]Input!$C$8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25" i="1" l="1"/>
  <c r="C10" i="1"/>
  <c r="C18" i="1" l="1"/>
  <c r="C12" i="1"/>
  <c r="C3" i="1"/>
  <c r="C6" i="1" s="1"/>
  <c r="C29" i="1"/>
  <c r="C23" i="1"/>
  <c r="C20" i="1"/>
  <c r="C19" i="1"/>
  <c r="C27" i="1" s="1"/>
  <c r="C17" i="1"/>
  <c r="C14" i="1"/>
  <c r="C8" i="1"/>
  <c r="C21" i="1" l="1"/>
  <c r="C26" i="1" s="1"/>
  <c r="C28" i="1" s="1"/>
  <c r="C30" i="1" s="1"/>
  <c r="C31" i="1" s="1"/>
  <c r="C11" i="1"/>
  <c r="C13" i="1" s="1"/>
  <c r="C15" i="1" s="1"/>
  <c r="C16" i="1" s="1"/>
</calcChain>
</file>

<file path=xl/sharedStrings.xml><?xml version="1.0" encoding="utf-8"?>
<sst xmlns="http://schemas.openxmlformats.org/spreadsheetml/2006/main" count="65" uniqueCount="32">
  <si>
    <t>Units</t>
  </si>
  <si>
    <t>Values</t>
  </si>
  <si>
    <t>Comments &amp; References</t>
  </si>
  <si>
    <t>Uplink Frequency</t>
  </si>
  <si>
    <t>MHz</t>
  </si>
  <si>
    <t>UHF Uplink</t>
  </si>
  <si>
    <t>dB</t>
  </si>
  <si>
    <t>Gain</t>
  </si>
  <si>
    <t>dBi</t>
  </si>
  <si>
    <t>Ground Station Losses</t>
  </si>
  <si>
    <t>Internal Loss on the transmission lines</t>
  </si>
  <si>
    <t>EIRP</t>
  </si>
  <si>
    <t>dBW</t>
  </si>
  <si>
    <t>Pointing Loss</t>
  </si>
  <si>
    <t>Polarization Loss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</si>
  <si>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</si>
  <si>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</si>
  <si>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</si>
  <si>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</si>
  <si>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</si>
  <si>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</si>
  <si>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</si>
  <si>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</si>
  <si>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</si>
  <si>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</si>
  <si>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Bit Rate Error</t>
  </si>
  <si>
    <t>Downlink Frequency</t>
  </si>
  <si>
    <t>UHF Downlink</t>
  </si>
  <si>
    <t>Spacecraft Losses</t>
  </si>
  <si>
    <t>Isotropic Signal @ GS</t>
  </si>
  <si>
    <t>Brascal TX power</t>
  </si>
  <si>
    <t>Dumbo TX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</si>
</sst>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2" fontId="4" fillId="2" borderId="0">
      <alignment horizontal="center" vertical="center"/>
    </xf>
  </cellStyleXfs>
  <cellXfs count="33">
    <xf numFmtId="0" fontId="0" fillId="0" borderId="0" xfId="0"/>
    <xf numFmtId="0" fontId="1" fillId="0" borderId="1" xfId="1" applyBorder="1"/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1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2" xfId="1" applyFont="1" applyBorder="1"/>
    <xf numFmtId="0" fontId="1" fillId="0" borderId="3" xfId="1" applyFont="1" applyBorder="1" applyAlignment="1">
      <alignment horizontal="right"/>
    </xf>
    <xf numFmtId="0" fontId="2" fillId="0" borderId="1" xfId="1" applyFont="1" applyBorder="1" applyAlignment="1">
      <alignment horizontal="left"/>
    </xf>
    <xf numFmtId="0" fontId="1" fillId="0" borderId="4" xfId="1" applyFont="1" applyBorder="1"/>
    <xf numFmtId="0" fontId="1" fillId="0" borderId="5" xfId="1" applyBorder="1"/>
    <xf numFmtId="0" fontId="1" fillId="0" borderId="1" xfId="1" applyFont="1" applyBorder="1" applyAlignment="1">
      <alignment horizontal="right"/>
    </xf>
    <xf numFmtId="0" fontId="1" fillId="0" borderId="4" xfId="1" applyBorder="1"/>
    <xf numFmtId="0" fontId="1" fillId="0" borderId="5" xfId="1" applyBorder="1" applyAlignment="1">
      <alignment horizontal="right"/>
    </xf>
    <xf numFmtId="0" fontId="1" fillId="0" borderId="1" xfId="1" applyFont="1" applyBorder="1" applyAlignment="1">
      <alignment horizontal="right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>
      <alignment wrapText="1"/>
    </xf>
    <xf numFmtId="1" fontId="1" fillId="0" borderId="1" xfId="1" applyNumberFormat="1" applyBorder="1" applyAlignment="1">
      <alignment horizontal="center"/>
    </xf>
    <xf numFmtId="0" fontId="2" fillId="0" borderId="1" xfId="1" applyFont="1" applyFill="1" applyBorder="1" applyAlignment="1">
      <alignment horizontal="left"/>
    </xf>
    <xf numFmtId="2" fontId="1" fillId="0" borderId="1" xfId="1" applyNumberFormat="1" applyBorder="1" applyAlignment="1">
      <alignment horizontal="center"/>
    </xf>
    <xf numFmtId="2" fontId="1" fillId="0" borderId="6" xfId="1" applyNumberFormat="1" applyBorder="1" applyAlignment="1">
      <alignment horizontal="center"/>
    </xf>
    <xf numFmtId="0" fontId="1" fillId="0" borderId="7" xfId="1" applyFont="1" applyBorder="1" applyAlignment="1">
      <alignment horizontal="center"/>
    </xf>
    <xf numFmtId="2" fontId="4" fillId="2" borderId="8" xfId="2" applyBorder="1" applyAlignment="1">
      <alignment horizontal="center" vertical="center"/>
    </xf>
    <xf numFmtId="0" fontId="1" fillId="0" borderId="0" xfId="1" applyBorder="1"/>
    <xf numFmtId="164" fontId="1" fillId="0" borderId="9" xfId="1" applyNumberFormat="1" applyBorder="1" applyAlignment="1">
      <alignment horizontal="center"/>
    </xf>
    <xf numFmtId="0" fontId="1" fillId="0" borderId="0" xfId="1"/>
    <xf numFmtId="0" fontId="1" fillId="0" borderId="10" xfId="1" applyBorder="1"/>
    <xf numFmtId="165" fontId="1" fillId="0" borderId="1" xfId="1" applyNumberForma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0" xfId="1" applyAlignment="1">
      <alignment horizontal="center"/>
    </xf>
    <xf numFmtId="0" fontId="1" fillId="0" borderId="11" xfId="1" applyBorder="1"/>
  </cellXfs>
  <cellStyles count="3">
    <cellStyle name="Excel Built-in Normal 1" xfId="1"/>
    <cellStyle name="Normal" xfId="0" builtinId="0"/>
    <cellStyle name="Uh Oh" xfId="2"/>
  </cellStyles>
  <dxfs count="4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CL-B-COM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UHF"/>
      <sheetName val="S-Band"/>
    </sheetNames>
    <sheetDataSet>
      <sheetData sheetId="0">
        <row r="2">
          <cell r="C2">
            <v>6378135</v>
          </cell>
        </row>
        <row r="3">
          <cell r="C3">
            <v>-228.6</v>
          </cell>
        </row>
        <row r="4">
          <cell r="C4">
            <v>299792400</v>
          </cell>
        </row>
        <row r="5">
          <cell r="C5">
            <v>300000</v>
          </cell>
        </row>
        <row r="6">
          <cell r="C6">
            <v>5</v>
          </cell>
        </row>
        <row r="7">
          <cell r="C7">
            <v>440</v>
          </cell>
        </row>
        <row r="8">
          <cell r="C8">
            <v>440</v>
          </cell>
        </row>
        <row r="9">
          <cell r="C9">
            <v>100000</v>
          </cell>
        </row>
        <row r="13">
          <cell r="C13">
            <v>4000</v>
          </cell>
        </row>
        <row r="14">
          <cell r="C14">
            <v>100</v>
          </cell>
        </row>
        <row r="15">
          <cell r="C15">
            <v>15</v>
          </cell>
        </row>
        <row r="16">
          <cell r="C16">
            <v>3.6</v>
          </cell>
        </row>
        <row r="17">
          <cell r="C17">
            <v>0.2</v>
          </cell>
        </row>
        <row r="18">
          <cell r="C18">
            <v>5</v>
          </cell>
        </row>
        <row r="19">
          <cell r="C19">
            <v>5</v>
          </cell>
        </row>
        <row r="20">
          <cell r="C20">
            <v>2</v>
          </cell>
        </row>
        <row r="21">
          <cell r="C21">
            <v>0.6</v>
          </cell>
        </row>
        <row r="22">
          <cell r="C22">
            <v>261</v>
          </cell>
        </row>
        <row r="23">
          <cell r="C23">
            <v>510</v>
          </cell>
        </row>
        <row r="24">
          <cell r="C24">
            <v>2.1</v>
          </cell>
        </row>
        <row r="25">
          <cell r="C25">
            <v>0.2</v>
          </cell>
        </row>
        <row r="26">
          <cell r="C26">
            <v>0.4</v>
          </cell>
        </row>
        <row r="27">
          <cell r="C27">
            <v>0.8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C23" sqref="C23"/>
    </sheetView>
  </sheetViews>
  <sheetFormatPr defaultRowHeight="15" x14ac:dyDescent="0.25"/>
  <cols>
    <col min="1" max="1" width="20.7109375" bestFit="1" customWidth="1"/>
    <col min="3" max="3" width="7.28515625" bestFit="1" customWidth="1"/>
    <col min="4" max="4" width="24.140625" customWidth="1"/>
    <col min="5" max="5" width="12" customWidth="1"/>
  </cols>
  <sheetData>
    <row r="1" spans="1:5" x14ac:dyDescent="0.25">
      <c r="A1" s="1"/>
      <c r="B1" s="2" t="s">
        <v>0</v>
      </c>
      <c r="C1" s="2" t="s">
        <v>1</v>
      </c>
      <c r="D1" s="3" t="s">
        <v>2</v>
      </c>
      <c r="E1" s="3"/>
    </row>
    <row r="2" spans="1:5" x14ac:dyDescent="0.25">
      <c r="A2" s="4" t="s">
        <v>3</v>
      </c>
      <c r="B2" s="5" t="s">
        <v>4</v>
      </c>
      <c r="C2" s="6">
        <v>440</v>
      </c>
      <c r="D2" s="7" t="s">
        <v>5</v>
      </c>
      <c r="E2" s="8"/>
    </row>
    <row r="3" spans="1:5" x14ac:dyDescent="0.25">
      <c r="A3" s="9" t="s">
        <v>30</v>
      </c>
      <c r="B3" s="5" t="s">
        <v>6</v>
      </c>
      <c r="C3" s="29">
        <f>10*LOG(5)</f>
        <v>6.9897000433601884</v>
      </c>
      <c r="D3" s="10"/>
      <c r="E3" s="11"/>
    </row>
    <row r="4" spans="1:5" x14ac:dyDescent="0.25">
      <c r="A4" s="12" t="s">
        <v>7</v>
      </c>
      <c r="B4" s="5" t="s">
        <v>8</v>
      </c>
      <c r="C4" s="6">
        <v>5</v>
      </c>
      <c r="D4" s="13"/>
      <c r="E4" s="14"/>
    </row>
    <row r="5" spans="1:5" ht="33" customHeight="1" x14ac:dyDescent="0.25">
      <c r="A5" s="15" t="s">
        <v>9</v>
      </c>
      <c r="B5" s="16" t="s">
        <v>6</v>
      </c>
      <c r="C5" s="17">
        <v>2</v>
      </c>
      <c r="D5" s="18" t="s">
        <v>10</v>
      </c>
      <c r="E5" s="11"/>
    </row>
    <row r="6" spans="1:5" x14ac:dyDescent="0.25">
      <c r="A6" s="9" t="s">
        <v>11</v>
      </c>
      <c r="B6" s="5" t="s">
        <v>12</v>
      </c>
      <c r="C6" s="29">
        <f>C3+C4-C5</f>
        <v>9.9897000433601875</v>
      </c>
      <c r="D6" s="10"/>
      <c r="E6" s="11"/>
    </row>
    <row r="7" spans="1:5" x14ac:dyDescent="0.25">
      <c r="A7" s="12" t="s">
        <v>13</v>
      </c>
      <c r="B7" s="5" t="s">
        <v>6</v>
      </c>
      <c r="C7" s="6">
        <v>0.2</v>
      </c>
      <c r="D7" s="13"/>
      <c r="E7" s="11"/>
    </row>
    <row r="8" spans="1:5" x14ac:dyDescent="0.25">
      <c r="A8" s="12" t="s">
        <v>14</v>
      </c>
      <c r="B8" s="5" t="s">
        <v>6</v>
      </c>
      <c r="C8" s="6">
        <f>loss</f>
        <v>0.2</v>
      </c>
      <c r="D8" s="13"/>
      <c r="E8" s="11"/>
    </row>
    <row r="9" spans="1:5" x14ac:dyDescent="0.25">
      <c r="A9" s="12" t="s">
        <v>15</v>
      </c>
      <c r="B9" s="5" t="s">
        <v>16</v>
      </c>
      <c r="C9" s="19">
        <v>5</v>
      </c>
      <c r="D9" s="13"/>
      <c r="E9" s="11"/>
    </row>
    <row r="10" spans="1:5" x14ac:dyDescent="0.25">
      <c r="A10" s="20" t="s">
        <v>17</v>
      </c>
      <c r="B10" s="5" t="s">
        <v>6</v>
      </c>
      <c r="C10" s="21">
        <f>22+20*LOG10((C9*1000)/(c_/(C2*10^6)))</f>
        <v>99.312041238320276</v>
      </c>
      <c r="D10" s="13"/>
      <c r="E10" s="11"/>
    </row>
    <row r="11" spans="1:5" x14ac:dyDescent="0.25">
      <c r="A11" s="20" t="s">
        <v>18</v>
      </c>
      <c r="B11" s="5" t="s">
        <v>12</v>
      </c>
      <c r="C11" s="21">
        <f>C6-SUM(C7:C8,C10)</f>
        <v>-89.722341194960094</v>
      </c>
      <c r="D11" s="13"/>
      <c r="E11" s="11"/>
    </row>
    <row r="12" spans="1:5" x14ac:dyDescent="0.25">
      <c r="A12" s="12" t="s">
        <v>19</v>
      </c>
      <c r="B12" s="5" t="s">
        <v>20</v>
      </c>
      <c r="C12" s="21">
        <f>C4-C5-10*LOG(SSNT)</f>
        <v>-21.166405073382808</v>
      </c>
      <c r="D12" s="13"/>
      <c r="E12" s="11"/>
    </row>
    <row r="13" spans="1:5" ht="18" x14ac:dyDescent="0.35">
      <c r="A13" s="4" t="s">
        <v>21</v>
      </c>
      <c r="B13" s="6" t="s">
        <v>22</v>
      </c>
      <c r="C13" s="21">
        <f>C11-C7-k+C12</f>
        <v>117.51125373165709</v>
      </c>
      <c r="D13" s="13"/>
      <c r="E13" s="11"/>
    </row>
    <row r="14" spans="1:5" ht="15.75" thickBot="1" x14ac:dyDescent="0.3">
      <c r="A14" s="9" t="s">
        <v>23</v>
      </c>
      <c r="B14" s="5" t="s">
        <v>6</v>
      </c>
      <c r="C14" s="22">
        <f>10*LOG(ul)</f>
        <v>36.020599913279625</v>
      </c>
      <c r="D14" s="13"/>
      <c r="E14" s="11"/>
    </row>
    <row r="15" spans="1:5" ht="18.75" thickBot="1" x14ac:dyDescent="0.4">
      <c r="A15" s="9" t="s">
        <v>24</v>
      </c>
      <c r="B15" s="23" t="s">
        <v>6</v>
      </c>
      <c r="C15" s="24">
        <f>C13-C14</f>
        <v>81.490653818377467</v>
      </c>
      <c r="D15" s="25"/>
      <c r="E15" s="11"/>
    </row>
    <row r="16" spans="1:5" x14ac:dyDescent="0.25">
      <c r="A16" s="1" t="s">
        <v>25</v>
      </c>
      <c r="B16" s="6"/>
      <c r="C16" s="26">
        <f>0.5*ERFC(2*(C15/SQRT(2)))</f>
        <v>0</v>
      </c>
      <c r="D16" s="27"/>
      <c r="E16" s="28"/>
    </row>
    <row r="17" spans="1:5" x14ac:dyDescent="0.25">
      <c r="A17" s="4" t="s">
        <v>26</v>
      </c>
      <c r="B17" s="5" t="s">
        <v>4</v>
      </c>
      <c r="C17" s="6">
        <f>udf</f>
        <v>440</v>
      </c>
      <c r="D17" s="7" t="s">
        <v>27</v>
      </c>
      <c r="E17" s="8"/>
    </row>
    <row r="18" spans="1:5" x14ac:dyDescent="0.25">
      <c r="A18" s="9" t="s">
        <v>31</v>
      </c>
      <c r="B18" s="5" t="s">
        <v>6</v>
      </c>
      <c r="C18" s="29">
        <f>10*LOG(5)</f>
        <v>6.9897000433601884</v>
      </c>
      <c r="D18" s="13"/>
      <c r="E18" s="30"/>
    </row>
    <row r="19" spans="1:5" x14ac:dyDescent="0.25">
      <c r="A19" s="12" t="s">
        <v>7</v>
      </c>
      <c r="B19" s="5" t="s">
        <v>8</v>
      </c>
      <c r="C19" s="6">
        <f>SCG</f>
        <v>5</v>
      </c>
      <c r="D19" s="13"/>
      <c r="E19" s="30"/>
    </row>
    <row r="20" spans="1:5" ht="33.75" customHeight="1" x14ac:dyDescent="0.25">
      <c r="A20" s="15" t="s">
        <v>28</v>
      </c>
      <c r="B20" s="16" t="s">
        <v>6</v>
      </c>
      <c r="C20" s="17">
        <f>SCL</f>
        <v>2</v>
      </c>
      <c r="D20" s="18" t="s">
        <v>10</v>
      </c>
      <c r="E20" s="11"/>
    </row>
    <row r="21" spans="1:5" x14ac:dyDescent="0.25">
      <c r="A21" s="9" t="s">
        <v>11</v>
      </c>
      <c r="B21" s="5" t="s">
        <v>12</v>
      </c>
      <c r="C21" s="21">
        <f>C18+C19-C20</f>
        <v>9.9897000433601875</v>
      </c>
      <c r="D21" s="13"/>
      <c r="E21" s="11"/>
    </row>
    <row r="22" spans="1:5" x14ac:dyDescent="0.25">
      <c r="A22" s="12" t="s">
        <v>13</v>
      </c>
      <c r="B22" s="5" t="s">
        <v>6</v>
      </c>
      <c r="C22" s="21">
        <v>0.2</v>
      </c>
      <c r="D22" s="13"/>
      <c r="E22" s="11"/>
    </row>
    <row r="23" spans="1:5" x14ac:dyDescent="0.25">
      <c r="A23" s="12" t="s">
        <v>14</v>
      </c>
      <c r="B23" s="5" t="s">
        <v>6</v>
      </c>
      <c r="C23" s="31">
        <f>loss</f>
        <v>0.2</v>
      </c>
      <c r="D23" s="10"/>
      <c r="E23" s="11"/>
    </row>
    <row r="24" spans="1:5" x14ac:dyDescent="0.25">
      <c r="A24" s="12" t="s">
        <v>15</v>
      </c>
      <c r="B24" s="5" t="s">
        <v>16</v>
      </c>
      <c r="C24" s="19">
        <v>5</v>
      </c>
      <c r="D24" s="13"/>
      <c r="E24" s="14"/>
    </row>
    <row r="25" spans="1:5" x14ac:dyDescent="0.25">
      <c r="A25" s="20" t="s">
        <v>17</v>
      </c>
      <c r="B25" s="5" t="s">
        <v>6</v>
      </c>
      <c r="C25" s="21">
        <f>22+20*LOG10((C24*1000)/(c_/(C17*10^6)))</f>
        <v>99.312041238320276</v>
      </c>
      <c r="D25" s="13"/>
      <c r="E25" s="14"/>
    </row>
    <row r="26" spans="1:5" x14ac:dyDescent="0.25">
      <c r="A26" s="20" t="s">
        <v>29</v>
      </c>
      <c r="B26" s="5" t="s">
        <v>12</v>
      </c>
      <c r="C26" s="21">
        <f>C21-SUM(C22:C23,C25)</f>
        <v>-89.722341194960094</v>
      </c>
      <c r="D26" s="13"/>
      <c r="E26" s="11"/>
    </row>
    <row r="27" spans="1:5" x14ac:dyDescent="0.25">
      <c r="A27" s="12" t="s">
        <v>19</v>
      </c>
      <c r="B27" s="5" t="s">
        <v>20</v>
      </c>
      <c r="C27" s="21">
        <f>C19-C20-10*LOG(SSNT)</f>
        <v>-21.166405073382808</v>
      </c>
      <c r="D27" s="13"/>
      <c r="E27" s="11"/>
    </row>
    <row r="28" spans="1:5" ht="18" x14ac:dyDescent="0.35">
      <c r="A28" s="4" t="s">
        <v>21</v>
      </c>
      <c r="B28" s="6" t="s">
        <v>22</v>
      </c>
      <c r="C28" s="21">
        <f>C26-C22-k+C27</f>
        <v>117.51125373165709</v>
      </c>
      <c r="D28" s="13"/>
      <c r="E28" s="11"/>
    </row>
    <row r="29" spans="1:5" ht="15.75" thickBot="1" x14ac:dyDescent="0.3">
      <c r="A29" s="9" t="s">
        <v>23</v>
      </c>
      <c r="B29" s="5" t="s">
        <v>6</v>
      </c>
      <c r="C29" s="22">
        <f>10*LOG(udl)</f>
        <v>50</v>
      </c>
      <c r="D29" s="13"/>
      <c r="E29" s="11"/>
    </row>
    <row r="30" spans="1:5" ht="18.75" thickBot="1" x14ac:dyDescent="0.4">
      <c r="A30" s="9" t="s">
        <v>24</v>
      </c>
      <c r="B30" s="5" t="s">
        <v>6</v>
      </c>
      <c r="C30" s="24">
        <f>C28-C29</f>
        <v>67.511253731657092</v>
      </c>
      <c r="D30" s="13"/>
      <c r="E30" s="11"/>
    </row>
    <row r="31" spans="1:5" x14ac:dyDescent="0.25">
      <c r="A31" s="1" t="s">
        <v>25</v>
      </c>
      <c r="B31" s="6"/>
      <c r="C31" s="26">
        <f>0.5*ERFC(2*(C30/SQRT(2)))</f>
        <v>0</v>
      </c>
      <c r="D31" s="32"/>
      <c r="E31" s="28"/>
    </row>
  </sheetData>
  <mergeCells count="1">
    <mergeCell ref="D1:E1"/>
  </mergeCells>
  <conditionalFormatting sqref="C15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C30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LEO</dc:creator>
  <cp:lastModifiedBy>MR LEO</cp:lastModifiedBy>
  <dcterms:created xsi:type="dcterms:W3CDTF">2014-03-04T01:36:32Z</dcterms:created>
  <dcterms:modified xsi:type="dcterms:W3CDTF">2014-03-04T02:57:21Z</dcterms:modified>
</cp:coreProperties>
</file>