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135" windowHeight="9300"/>
  </bookViews>
  <sheets>
    <sheet name="Live Calc" sheetId="1" r:id="rId1"/>
  </sheets>
  <calcPr calcId="145621"/>
</workbook>
</file>

<file path=xl/calcChain.xml><?xml version="1.0" encoding="utf-8"?>
<calcChain xmlns="http://schemas.openxmlformats.org/spreadsheetml/2006/main">
  <c r="B20" i="1" l="1"/>
  <c r="B22" i="1" s="1"/>
  <c r="B38" i="1"/>
  <c r="B70" i="1"/>
  <c r="C70" i="1"/>
  <c r="C67" i="1"/>
  <c r="B67" i="1"/>
  <c r="B41" i="1"/>
  <c r="B42" i="1"/>
  <c r="B51" i="1"/>
  <c r="B55" i="1" s="1"/>
  <c r="B44" i="1"/>
  <c r="B46" i="1"/>
  <c r="B57" i="1"/>
  <c r="C38" i="1"/>
  <c r="C41" i="1" s="1"/>
  <c r="C42" i="1" s="1"/>
  <c r="C53" i="1" s="1"/>
  <c r="C56" i="1" s="1"/>
  <c r="C58" i="1" s="1"/>
  <c r="C51" i="1"/>
  <c r="C44" i="1"/>
  <c r="C46" i="1" s="1"/>
  <c r="C57" i="1"/>
  <c r="C55" i="1"/>
  <c r="B14" i="1"/>
  <c r="B17" i="1" s="1"/>
  <c r="B18" i="1" s="1"/>
  <c r="B28" i="1" s="1"/>
  <c r="B31" i="1" s="1"/>
  <c r="B33" i="1" s="1"/>
  <c r="B26" i="1"/>
  <c r="B30" i="1"/>
  <c r="B32" i="1"/>
  <c r="C32" i="1"/>
  <c r="C14" i="1"/>
  <c r="C17" i="1"/>
  <c r="C18" i="1" s="1"/>
  <c r="C28" i="1" s="1"/>
  <c r="C31" i="1" s="1"/>
  <c r="C33" i="1" s="1"/>
  <c r="C26" i="1"/>
  <c r="C30" i="1" s="1"/>
  <c r="C20" i="1"/>
  <c r="C22" i="1"/>
  <c r="B68" i="1"/>
  <c r="B69" i="1"/>
  <c r="C68" i="1"/>
  <c r="C69" i="1" s="1"/>
  <c r="C49" i="1"/>
  <c r="B49" i="1"/>
  <c r="C12" i="1"/>
  <c r="B12" i="1"/>
  <c r="C59" i="1" l="1"/>
  <c r="B53" i="1"/>
  <c r="B56" i="1" s="1"/>
  <c r="B58" i="1" s="1"/>
  <c r="B59" i="1" s="1"/>
</calcChain>
</file>

<file path=xl/comments1.xml><?xml version="1.0" encoding="utf-8"?>
<comments xmlns="http://schemas.openxmlformats.org/spreadsheetml/2006/main">
  <authors>
    <author>Ed Pentaleri</author>
    <author>AShao</author>
  </authors>
  <commentList>
    <comment ref="A9" authorId="0">
      <text>
        <r>
          <rPr>
            <sz val="8"/>
            <color indexed="81"/>
            <rFont val="Tahoma"/>
            <family val="2"/>
          </rPr>
          <t xml:space="preserve">Note that although the uplink frequency can be changed in this link budget, it is common for customers to specify the uplink frequency based on a variety of factors, including spectrum availability, compatibility with ground-based terminals, </t>
        </r>
        <r>
          <rPr>
            <i/>
            <sz val="8"/>
            <color indexed="81"/>
            <rFont val="Tahoma"/>
            <family val="2"/>
          </rPr>
          <t>etc</t>
        </r>
        <r>
          <rPr>
            <sz val="8"/>
            <color indexed="81"/>
            <rFont val="Tahoma"/>
            <family val="2"/>
          </rPr>
          <t>.  As such, this is typically not subject to trade.  This is the reason that this has been described as "given" in the narrative that accompanies the table in the text.
The student who is interested in understanding performance sensitivity, however, can certainly play with this as a parameter, which drives some idealized calculations of beamwidth and antenna gain, and is also used in computing space loss (loss due to geometric spreading).</t>
        </r>
      </text>
    </comment>
    <comment ref="A16" authorId="0">
      <text>
        <r>
          <rPr>
            <sz val="8"/>
            <color indexed="81"/>
            <rFont val="Tahoma"/>
            <family val="2"/>
          </rPr>
          <t>This will be partly driven by the physical configuration of the satellite, and partly by component selection and the output power required for the application, as well as by considerations for the linearity required on this portion of the link.  Although any value may be populated into the spreadsheet, the designer must take care to select transmit power and backoff/line-loss entries that correspond to available hardware and physically realizable configurations.</t>
        </r>
      </text>
    </comment>
    <comment ref="A19" authorId="0">
      <text>
        <r>
          <rPr>
            <sz val="8"/>
            <color indexed="81"/>
            <rFont val="Tahoma"/>
            <family val="2"/>
          </rPr>
          <t>Note that the propagation range to the gateway will typically be different than the propagation range to user terminals.</t>
        </r>
      </text>
    </comment>
    <comment ref="A21" authorId="0">
      <text>
        <r>
          <rPr>
            <sz val="8"/>
            <color indexed="81"/>
            <rFont val="Tahoma"/>
            <family val="2"/>
          </rPr>
          <t>Note error in text:  these values are not taken from Figure 16-12.  10 dB has been chosen here as a representative atmospheric loss.  In practice, the program "PROPA" is used to compute atmospheric losses for a specific satellite location, terminal location, and availability.  See text Section 16.2.1.7 and 16.2.2.2.</t>
        </r>
      </text>
    </comment>
    <comment ref="A24" authorId="0">
      <text>
        <r>
          <rPr>
            <sz val="8"/>
            <color indexed="81"/>
            <rFont val="Tahoma"/>
            <family val="2"/>
          </rPr>
          <t>Coverage area is usually specified by the customer, and is infrequently subject to trade.  As a result, this parameter was described in the accompanying text narrative as "Input."  
Coverage area drives the gain of the satellite antenna.  Larger coverage area --&gt; smaller gain (Row 26).  See Eq. 16-12, and the accompanying text narrative.</t>
        </r>
      </text>
    </comment>
    <comment ref="A25" authorId="0">
      <text>
        <r>
          <rPr>
            <sz val="8"/>
            <color indexed="81"/>
            <rFont val="Tahoma"/>
            <family val="2"/>
          </rPr>
          <t>Note that this was parameter was identified in the accompanying text narrative as an "assumed" value.  70% is already a pretty efficient antenna.  There isn't a bright line, but it's not uncommon for us to see antennas with efficiency in the range of 55% to 65% for shaped parabolic reflectors.  One frequently assumes a conservative (low value) for purposes of initial budgeting, and update the budgets later with more accurate predictions based on detailed electromagnetic simulations.  The student may vary this parameter to understand the impact on link performance.</t>
        </r>
      </text>
    </comment>
    <comment ref="A27" authorId="0">
      <text>
        <r>
          <rPr>
            <sz val="8"/>
            <color indexed="81"/>
            <rFont val="Tahoma"/>
            <family val="2"/>
          </rPr>
          <t>As noted in the narrative, the value entered here is representative for this type of satellite.  Specific values are dependent on several factors; most notably (a) the configuration of satellite components, which determines the length of input-section transmission lines between the feed and LNAs, (b) the type of input-section transmission line (waveguide has lower loss per unit length than coax), and (c) the operating frequency (lower frequencies yield lower losses per unit length of transmission line).  The value shown here is reasonable for typical Ku-band satellites.</t>
        </r>
      </text>
    </comment>
    <comment ref="A28" authorId="0">
      <text>
        <r>
          <rPr>
            <sz val="8"/>
            <color indexed="81"/>
            <rFont val="Tahoma"/>
            <family val="2"/>
          </rPr>
          <t>(a) For this simplified budget, we have not accounted for pointing losses on the ground or on the satellite.  As a result, L_Tx+Rx is not referenced in this budget, though it appears in Eq. 16-23.
(b) Row 28 is intended to be "Per-User Received Carrier Power, C"</t>
        </r>
      </text>
    </comment>
    <comment ref="A29" authorId="0">
      <text>
        <r>
          <rPr>
            <sz val="8"/>
            <color indexed="81"/>
            <rFont val="Tahoma"/>
            <family val="2"/>
          </rPr>
          <t>The intrepid student or professional who has access to such design-specific data can plug Eq. 16-24 in, with specific temperatures, losses, and device noise factors to yield results corresponding to a specific design or application.</t>
        </r>
      </text>
    </comment>
    <comment ref="A30" authorId="0">
      <text>
        <r>
          <rPr>
            <sz val="8"/>
            <color indexed="81"/>
            <rFont val="Tahoma"/>
            <family val="2"/>
          </rPr>
          <t>Note that the value of G/T that appeared in the table for the first printing is incorrect.  The formula has been corrected here.</t>
        </r>
      </text>
    </comment>
    <comment ref="A34" authorId="0">
      <text>
        <r>
          <rPr>
            <sz val="8"/>
            <color indexed="81"/>
            <rFont val="Tahoma"/>
            <family val="2"/>
          </rPr>
          <t xml:space="preserve">Note that although the downlink frequency can be changed in this link budget, it is common for customers to specify the downlink frequency based on a variety of factors, including spectrum availability, compatibility with ground-based terminals, </t>
        </r>
        <r>
          <rPr>
            <i/>
            <sz val="8"/>
            <color indexed="81"/>
            <rFont val="Tahoma"/>
            <family val="2"/>
          </rPr>
          <t>etc</t>
        </r>
        <r>
          <rPr>
            <sz val="8"/>
            <color indexed="81"/>
            <rFont val="Tahoma"/>
            <family val="2"/>
          </rPr>
          <t>.  As such, this is typically not subject to trade.  This is the reason that this has been described as "given" in the narrative that accompanies the table in the text.
The student who is interested in understanding performance sensitivity, however, can certainly play with this as a parameter, which drives some idealized calculations of beamwidth and antenna gain, and is also used in computing space loss (loss due to geometric spreading).</t>
        </r>
      </text>
    </comment>
    <comment ref="A40" authorId="0">
      <text>
        <r>
          <rPr>
            <sz val="8"/>
            <color indexed="81"/>
            <rFont val="Tahoma"/>
            <family val="2"/>
          </rPr>
          <t>As noted in the narrative, the value entered here is representative for this type of satellite.  Specific values are dependent onconfiguration-specific factors.  The value shown here is reasonable for typical Ku-band satellites.</t>
        </r>
      </text>
    </comment>
    <comment ref="A43" authorId="0">
      <text>
        <r>
          <rPr>
            <sz val="8"/>
            <color indexed="81"/>
            <rFont val="Tahoma"/>
            <family val="2"/>
          </rPr>
          <t>Note that the propagation range to the gateway will typically be different than the propagation range to user terminals.</t>
        </r>
      </text>
    </comment>
    <comment ref="A45" authorId="1">
      <text>
        <r>
          <rPr>
            <sz val="8"/>
            <color indexed="81"/>
            <rFont val="Tahoma"/>
            <family val="2"/>
          </rPr>
          <t>Note error in text:  these values are not taken from Figure 16-12.  7 dB has been chosen here as a representative atmospheric loss.  In practice, the program "PROPA" is used to compute atmospheric losses for a specific satellite location, terminal location, and availability.  See text Section 16.2.1.7 and 16.2.2.2.</t>
        </r>
      </text>
    </comment>
    <comment ref="A53" authorId="1">
      <text>
        <r>
          <rPr>
            <sz val="8"/>
            <color indexed="81"/>
            <rFont val="Tahoma"/>
            <family val="2"/>
          </rPr>
          <t>(a) For this simplified budget, we have not accounted for pointing losses on the ground or on the satellite.  As a result, L_Tx+Rx is not referenced in this budget, though it appears in Eq. 16-23.
(b) Row 53 is intended to be "Per-User Received Carrier Power, C"</t>
        </r>
      </text>
    </comment>
    <comment ref="A59" authorId="0">
      <text>
        <r>
          <rPr>
            <sz val="8"/>
            <color indexed="81"/>
            <rFont val="Tahoma"/>
            <family val="2"/>
          </rPr>
          <t>Note that the formula used in this spreadsheet is correct.  The first printing of the text contains errors, however.  (Minus signs were missing from the exponents in the formula in the text.  These minus signs turn the corresponding factors into reciprocals. - See Errata)</t>
        </r>
      </text>
    </comment>
    <comment ref="A61" authorId="0">
      <text>
        <r>
          <rPr>
            <sz val="8"/>
            <color indexed="81"/>
            <rFont val="Tahoma"/>
            <family val="2"/>
          </rPr>
          <t>See first paragraph on page 481.  Read the Eb/No required from Table 16-12, using the last column of the row corresponding to the assumed operating parameters (modulation and code rate).</t>
        </r>
      </text>
    </comment>
    <comment ref="A62" authorId="0">
      <text>
        <r>
          <rPr>
            <sz val="8"/>
            <color indexed="81"/>
            <rFont val="Tahoma"/>
            <family val="2"/>
          </rPr>
          <t>This is a typical value to assume, but the amount of margin to be carried at different stages of the design process will vary according to both application needs for mission assurance and business considerations for acceptable risk.</t>
        </r>
      </text>
    </comment>
    <comment ref="A63" authorId="0">
      <text>
        <r>
          <rPr>
            <sz val="8"/>
            <color indexed="81"/>
            <rFont val="Tahoma"/>
            <family val="2"/>
          </rPr>
          <t>This is frequently stated as a customer requirement (not subject to trade) in order to preserve compatibility with existing services.  The student may be interested, however, in understanding how the system performs with other bandwidth choices.  That said, unless the student is familiar with component performance and availability, it would be easy to substitute values here that are not practically realizable.</t>
        </r>
      </text>
    </comment>
    <comment ref="A64" authorId="0">
      <text>
        <r>
          <rPr>
            <sz val="8"/>
            <color indexed="81"/>
            <rFont val="Tahoma"/>
            <family val="2"/>
          </rPr>
          <t>Note that it is important to ensure that the value entered here is consistent with the scenario being represented.  
For example, in the case that's represented here, we have 24 channels that are 36 MHz each, and we're assuming 5-MHz guard bands separating the channels.  Between the two polarizations, this consumes a total of 984 MHz of the 1 GHz that we presumed to be allowed.  
In this scenario, any increase in the number of channels must be accompanied by either a corresponding reduction in bandwidth or an increase in the available spectrum (which is a constrained commodity, and might not be available in the real world just because you want it).</t>
        </r>
      </text>
    </comment>
    <comment ref="A68" authorId="0">
      <text>
        <r>
          <rPr>
            <sz val="8"/>
            <color indexed="81"/>
            <rFont val="Tahoma"/>
            <family val="2"/>
          </rPr>
          <t>To obtain this result, a channel-spacing factor (typically referred to as "alpha") of 1.34 has been multiplied by single-user data rate (row 66) and divided by the code rate (row 67, taken from column 3 of Table 16-12), and divided by 2 bits per symbol (taken from column 2 of Table 16-12).</t>
        </r>
      </text>
    </comment>
  </commentList>
</comments>
</file>

<file path=xl/sharedStrings.xml><?xml version="1.0" encoding="utf-8"?>
<sst xmlns="http://schemas.openxmlformats.org/spreadsheetml/2006/main" count="172" uniqueCount="89">
  <si>
    <t xml:space="preserve">Implemented by Anthony Shao, Microcosm. Contact bookproject@smad.com </t>
  </si>
  <si>
    <t>User Inputs In Orange</t>
  </si>
  <si>
    <t>Uplink Frequency</t>
  </si>
  <si>
    <t>Gateway Terminal Type</t>
  </si>
  <si>
    <t>Satellite Antenna, Type</t>
  </si>
  <si>
    <t>Downlink Frequency</t>
  </si>
  <si>
    <t>User Terminal Type</t>
  </si>
  <si>
    <t>Link Margin</t>
  </si>
  <si>
    <t>Channel Bandwidth</t>
  </si>
  <si>
    <t>Number of Channels</t>
  </si>
  <si>
    <t>Number of Users/Channel</t>
  </si>
  <si>
    <t>Single User Data Rate</t>
  </si>
  <si>
    <t>Single User Bandwidth</t>
  </si>
  <si>
    <t>Bandwidth Used/Channel</t>
  </si>
  <si>
    <t>Total Capacity</t>
  </si>
  <si>
    <t>Units</t>
  </si>
  <si>
    <t>Small User</t>
  </si>
  <si>
    <t>Large User</t>
  </si>
  <si>
    <t>GHz</t>
  </si>
  <si>
    <t>m</t>
  </si>
  <si>
    <t>deg</t>
  </si>
  <si>
    <t>dBi</t>
  </si>
  <si>
    <t>W</t>
  </si>
  <si>
    <t>dB</t>
  </si>
  <si>
    <t>dBW</t>
  </si>
  <si>
    <t>km</t>
  </si>
  <si>
    <t>%</t>
  </si>
  <si>
    <t>dB-K</t>
  </si>
  <si>
    <t>dB/K</t>
  </si>
  <si>
    <t>dB-Hz</t>
  </si>
  <si>
    <t>MHz</t>
  </si>
  <si>
    <t>Mbps</t>
  </si>
  <si>
    <t xml:space="preserve">     Diameter</t>
  </si>
  <si>
    <t xml:space="preserve">     Beamwidth</t>
  </si>
  <si>
    <t xml:space="preserve">     Gain</t>
  </si>
  <si>
    <t xml:space="preserve">     Transmit Power</t>
  </si>
  <si>
    <t xml:space="preserve">     Backoff and Line Loss</t>
  </si>
  <si>
    <t xml:space="preserve">     EIRP, Gateway</t>
  </si>
  <si>
    <t xml:space="preserve">     EIRP per user</t>
  </si>
  <si>
    <t xml:space="preserve">     Space Loss</t>
  </si>
  <si>
    <t xml:space="preserve">     Net Path Loss</t>
  </si>
  <si>
    <t xml:space="preserve">     Coverage Area</t>
  </si>
  <si>
    <t xml:space="preserve">     Antenna Efficiency</t>
  </si>
  <si>
    <t xml:space="preserve">     Line Loss on Satellite</t>
  </si>
  <si>
    <t xml:space="preserve">     Data rate per user</t>
  </si>
  <si>
    <t xml:space="preserve">     Antenna Gain</t>
  </si>
  <si>
    <t xml:space="preserve">     EIRP per Line Loss</t>
  </si>
  <si>
    <t xml:space="preserve">     Line Loss</t>
  </si>
  <si>
    <t xml:space="preserve">     Data Rate per user</t>
  </si>
  <si>
    <t>Tracking</t>
  </si>
  <si>
    <t>3.5x2.4-m shaped</t>
  </si>
  <si>
    <t>Table 16-13. FSS Link Budget, Forward Direction</t>
  </si>
  <si>
    <r>
      <t xml:space="preserve">     </t>
    </r>
    <r>
      <rPr>
        <i/>
        <sz val="10"/>
        <rFont val="Arial"/>
        <family val="2"/>
      </rPr>
      <t>G</t>
    </r>
    <r>
      <rPr>
        <sz val="10"/>
        <rFont val="Arial"/>
        <family val="2"/>
      </rPr>
      <t>/</t>
    </r>
    <r>
      <rPr>
        <i/>
        <sz val="10"/>
        <rFont val="Arial"/>
        <family val="2"/>
      </rPr>
      <t>T</t>
    </r>
  </si>
  <si>
    <r>
      <t xml:space="preserve">     Receiver </t>
    </r>
    <r>
      <rPr>
        <i/>
        <sz val="10"/>
        <rFont val="Arial"/>
        <family val="2"/>
      </rPr>
      <t>C</t>
    </r>
    <r>
      <rPr>
        <sz val="10"/>
        <rFont val="Arial"/>
        <family val="2"/>
      </rPr>
      <t>/</t>
    </r>
    <r>
      <rPr>
        <i/>
        <sz val="10"/>
        <rFont val="Arial"/>
        <family val="2"/>
      </rPr>
      <t>N</t>
    </r>
    <r>
      <rPr>
        <i/>
        <vertAlign val="subscript"/>
        <sz val="10"/>
        <rFont val="Arial"/>
        <family val="2"/>
      </rPr>
      <t>o</t>
    </r>
  </si>
  <si>
    <r>
      <t xml:space="preserve">     Available</t>
    </r>
    <r>
      <rPr>
        <i/>
        <sz val="10"/>
        <rFont val="Arial"/>
        <family val="2"/>
      </rPr>
      <t xml:space="preserve"> E</t>
    </r>
    <r>
      <rPr>
        <i/>
        <vertAlign val="subscript"/>
        <sz val="10"/>
        <rFont val="Arial"/>
        <family val="2"/>
      </rPr>
      <t>b</t>
    </r>
    <r>
      <rPr>
        <sz val="10"/>
        <rFont val="Arial"/>
        <family val="2"/>
      </rPr>
      <t>/</t>
    </r>
    <r>
      <rPr>
        <i/>
        <sz val="10"/>
        <rFont val="Arial"/>
        <family val="2"/>
      </rPr>
      <t>N</t>
    </r>
    <r>
      <rPr>
        <i/>
        <vertAlign val="subscript"/>
        <sz val="10"/>
        <rFont val="Arial"/>
        <family val="2"/>
      </rPr>
      <t>o</t>
    </r>
    <r>
      <rPr>
        <sz val="10"/>
        <rFont val="Arial"/>
        <family val="2"/>
      </rPr>
      <t>, Uplink</t>
    </r>
  </si>
  <si>
    <r>
      <t xml:space="preserve">     Satellite T</t>
    </r>
    <r>
      <rPr>
        <vertAlign val="subscript"/>
        <sz val="10"/>
        <rFont val="Arial"/>
        <family val="2"/>
      </rPr>
      <t>x</t>
    </r>
    <r>
      <rPr>
        <sz val="10"/>
        <rFont val="Arial"/>
        <family val="2"/>
      </rPr>
      <t xml:space="preserve"> Power</t>
    </r>
  </si>
  <si>
    <r>
      <t xml:space="preserve">     Gain, </t>
    </r>
    <r>
      <rPr>
        <i/>
        <sz val="10"/>
        <rFont val="Arial"/>
        <family val="2"/>
      </rPr>
      <t>G</t>
    </r>
  </si>
  <si>
    <r>
      <t xml:space="preserve">     Available</t>
    </r>
    <r>
      <rPr>
        <i/>
        <sz val="10"/>
        <rFont val="Arial"/>
        <family val="2"/>
      </rPr>
      <t xml:space="preserve"> E</t>
    </r>
    <r>
      <rPr>
        <i/>
        <vertAlign val="subscript"/>
        <sz val="10"/>
        <rFont val="Arial"/>
        <family val="2"/>
      </rPr>
      <t>b</t>
    </r>
    <r>
      <rPr>
        <sz val="10"/>
        <rFont val="Arial"/>
        <family val="2"/>
      </rPr>
      <t>/</t>
    </r>
    <r>
      <rPr>
        <i/>
        <sz val="10"/>
        <rFont val="Arial"/>
        <family val="2"/>
      </rPr>
      <t>N</t>
    </r>
    <r>
      <rPr>
        <i/>
        <vertAlign val="subscript"/>
        <sz val="10"/>
        <rFont val="Arial"/>
        <family val="2"/>
      </rPr>
      <t>o</t>
    </r>
    <r>
      <rPr>
        <sz val="10"/>
        <rFont val="Arial"/>
        <family val="2"/>
      </rPr>
      <t>, Downlink</t>
    </r>
  </si>
  <si>
    <r>
      <t xml:space="preserve">End-to-End </t>
    </r>
    <r>
      <rPr>
        <i/>
        <sz val="10"/>
        <rFont val="Arial"/>
        <family val="2"/>
      </rPr>
      <t>E</t>
    </r>
    <r>
      <rPr>
        <i/>
        <vertAlign val="subscript"/>
        <sz val="10"/>
        <rFont val="Arial"/>
        <family val="2"/>
      </rPr>
      <t>b</t>
    </r>
    <r>
      <rPr>
        <sz val="10"/>
        <rFont val="Arial"/>
        <family val="2"/>
      </rPr>
      <t>/</t>
    </r>
    <r>
      <rPr>
        <i/>
        <sz val="10"/>
        <rFont val="Arial"/>
        <family val="2"/>
      </rPr>
      <t>N</t>
    </r>
    <r>
      <rPr>
        <i/>
        <vertAlign val="subscript"/>
        <sz val="10"/>
        <rFont val="Arial"/>
        <family val="2"/>
      </rPr>
      <t>o</t>
    </r>
  </si>
  <si>
    <r>
      <t xml:space="preserve">Required </t>
    </r>
    <r>
      <rPr>
        <i/>
        <sz val="10"/>
        <rFont val="Arial"/>
        <family val="2"/>
      </rPr>
      <t>E</t>
    </r>
    <r>
      <rPr>
        <i/>
        <vertAlign val="subscript"/>
        <sz val="10"/>
        <rFont val="Arial"/>
        <family val="2"/>
      </rPr>
      <t>b</t>
    </r>
    <r>
      <rPr>
        <sz val="10"/>
        <rFont val="Arial"/>
        <family val="2"/>
      </rPr>
      <t>/</t>
    </r>
    <r>
      <rPr>
        <i/>
        <sz val="10"/>
        <rFont val="Arial"/>
        <family val="2"/>
      </rPr>
      <t>N</t>
    </r>
    <r>
      <rPr>
        <i/>
        <vertAlign val="subscript"/>
        <sz val="10"/>
        <rFont val="Arial"/>
        <family val="2"/>
      </rPr>
      <t>o</t>
    </r>
  </si>
  <si>
    <r>
      <t xml:space="preserve">Code Rate, </t>
    </r>
    <r>
      <rPr>
        <i/>
        <sz val="10"/>
        <rFont val="Arial"/>
        <family val="2"/>
      </rPr>
      <t>ρ</t>
    </r>
  </si>
  <si>
    <r>
      <t>deg</t>
    </r>
    <r>
      <rPr>
        <vertAlign val="superscript"/>
        <sz val="10"/>
        <rFont val="Arial"/>
        <family val="2"/>
      </rPr>
      <t>2</t>
    </r>
  </si>
  <si>
    <t>Modulation</t>
  </si>
  <si>
    <t>Bits/Symbol</t>
  </si>
  <si>
    <t>Code Rate</t>
  </si>
  <si>
    <t>Spectral Efficiency</t>
  </si>
  <si>
    <t>QPSK</t>
  </si>
  <si>
    <t>8PSK</t>
  </si>
  <si>
    <t>16APSK</t>
  </si>
  <si>
    <t>Values on this table are taken from Table 16-12</t>
  </si>
  <si>
    <t>Typical value</t>
  </si>
  <si>
    <t>Typical for this type of application.</t>
  </si>
  <si>
    <t>Typical values selected for this scenario</t>
  </si>
  <si>
    <r>
      <t xml:space="preserve">     Received Carrier Power Per User, </t>
    </r>
    <r>
      <rPr>
        <i/>
        <sz val="10"/>
        <rFont val="Arial"/>
        <family val="2"/>
      </rPr>
      <t>C</t>
    </r>
  </si>
  <si>
    <r>
      <t xml:space="preserve">     Receive Carrier Power Per User, </t>
    </r>
    <r>
      <rPr>
        <i/>
        <sz val="10"/>
        <rFont val="Arial"/>
        <family val="2"/>
      </rPr>
      <t>C</t>
    </r>
  </si>
  <si>
    <t xml:space="preserve">     System Noise Temperature</t>
  </si>
  <si>
    <t>Modem Implementation Loss</t>
  </si>
  <si>
    <t xml:space="preserve">     Atmospheric Losses</t>
  </si>
  <si>
    <t>Propagation Range</t>
  </si>
  <si>
    <t>Typical value selected for this scenario</t>
  </si>
  <si>
    <t>Usually fixed for specific applications</t>
  </si>
  <si>
    <t>Representative for this scenario</t>
  </si>
  <si>
    <t>See Table in columns H through L</t>
  </si>
  <si>
    <t>See text for explanation. Use mouse-over on link-budget entries for additional information on selected parameters.</t>
  </si>
  <si>
    <t>FSS Forward Link Cases*</t>
  </si>
  <si>
    <t>*Hold your mouse cursor over select parameters in column A to read the corresponding notes</t>
  </si>
  <si>
    <r>
      <t>E</t>
    </r>
    <r>
      <rPr>
        <b/>
        <vertAlign val="subscript"/>
        <sz val="10"/>
        <rFont val="Arial"/>
        <family val="2"/>
      </rPr>
      <t>b</t>
    </r>
    <r>
      <rPr>
        <b/>
        <sz val="10"/>
        <rFont val="Arial"/>
        <family val="2"/>
      </rPr>
      <t>/</t>
    </r>
    <r>
      <rPr>
        <b/>
        <i/>
        <sz val="10"/>
        <rFont val="Arial"/>
        <family val="2"/>
      </rPr>
      <t>N</t>
    </r>
    <r>
      <rPr>
        <b/>
        <vertAlign val="subscript"/>
        <sz val="10"/>
        <rFont val="Arial"/>
        <family val="2"/>
      </rPr>
      <t>o</t>
    </r>
  </si>
  <si>
    <t>Initial Notes</t>
  </si>
  <si>
    <t>Version 0.9. January 23, 2012. Microcosm,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</si>
</sst>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
    <numFmt numFmtId="166" formatCode="0.0"/>
    <numFmt numFmtId="167" formatCode="#,##0.0"/>
    <numFmt numFmtId="168" formatCode="0.000"/>
  </numFmts>
  <fonts count="14" x14ac:knownFonts="1">
    <font>
      <sz val="10"/>
      <name val="Arial"/>
    </font>
    <font>
      <sz val="10"/>
      <name val="Arial"/>
      <family val="2"/>
    </font>
    <font>
      <b/>
      <sz val="10"/>
      <name val="Arial"/>
      <family val="2"/>
    </font>
    <font>
      <i/>
      <sz val="10"/>
      <name val="Arial"/>
      <family val="2"/>
    </font>
    <font>
      <sz val="8"/>
      <name val="Arial"/>
      <family val="2"/>
    </font>
    <font>
      <sz val="10"/>
      <name val="Arial"/>
      <family val="2"/>
    </font>
    <font>
      <i/>
      <vertAlign val="subscript"/>
      <sz val="10"/>
      <name val="Arial"/>
      <family val="2"/>
    </font>
    <font>
      <vertAlign val="subscript"/>
      <sz val="10"/>
      <name val="Arial"/>
      <family val="2"/>
    </font>
    <font>
      <vertAlign val="superscript"/>
      <sz val="10"/>
      <name val="Arial"/>
      <family val="2"/>
    </font>
    <font>
      <sz val="12"/>
      <name val="Arial"/>
      <family val="2"/>
    </font>
    <font>
      <b/>
      <vertAlign val="subscript"/>
      <sz val="10"/>
      <name val="Arial"/>
      <family val="2"/>
    </font>
    <font>
      <sz val="8"/>
      <color indexed="81"/>
      <name val="Tahoma"/>
      <family val="2"/>
    </font>
    <font>
      <i/>
      <sz val="8"/>
      <color indexed="81"/>
      <name val="Tahoma"/>
      <family val="2"/>
    </font>
    <font>
      <b/>
      <i/>
      <sz val="10"/>
      <name val="Arial"/>
      <family val="2"/>
    </font>
  </fonts>
  <fills count="5">
    <fill>
      <patternFill patternType="none"/>
    </fill>
    <fill>
      <patternFill patternType="gray125"/>
    </fill>
    <fill>
      <patternFill patternType="solid">
        <fgColor indexed="52"/>
        <bgColor indexed="64"/>
      </patternFill>
    </fill>
    <fill>
      <patternFill patternType="solid">
        <fgColor indexed="42"/>
        <bgColor indexed="64"/>
      </patternFill>
    </fill>
    <fill>
      <patternFill patternType="solid">
        <fgColor indexed="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cellStyleXfs>
  <cellXfs count="51">
    <xf numFmtId="0" fontId="0" fillId="0" borderId="0" xfId="0"/>
    <xf numFmtId="164" fontId="2" fillId="0" borderId="0" xfId="1" applyNumberFormat="1" applyFont="1" applyFill="1" applyBorder="1"/>
    <xf numFmtId="164" fontId="1" fillId="0" borderId="0" xfId="1" applyNumberFormat="1" applyFont="1" applyFill="1" applyBorder="1"/>
    <xf numFmtId="164" fontId="3" fillId="0" borderId="0" xfId="1" applyNumberFormat="1" applyFont="1" applyFill="1" applyBorder="1"/>
    <xf numFmtId="0" fontId="0" fillId="0" borderId="0" xfId="0" applyAlignment="1">
      <alignment horizontal="center"/>
    </xf>
    <xf numFmtId="0" fontId="0" fillId="0" borderId="1" xfId="0" applyBorder="1" applyAlignment="1">
      <alignment horizontal="center"/>
    </xf>
    <xf numFmtId="2" fontId="0" fillId="2" borderId="1" xfId="0" applyNumberFormat="1" applyFill="1" applyBorder="1" applyAlignment="1">
      <alignment horizontal="center"/>
    </xf>
    <xf numFmtId="2" fontId="0" fillId="0" borderId="1" xfId="0" applyNumberFormat="1" applyBorder="1" applyAlignment="1">
      <alignment horizontal="center"/>
    </xf>
    <xf numFmtId="166" fontId="0" fillId="2" borderId="1" xfId="0" applyNumberFormat="1" applyFill="1" applyBorder="1" applyAlignment="1">
      <alignment horizontal="center"/>
    </xf>
    <xf numFmtId="2" fontId="0" fillId="0" borderId="1" xfId="0" applyNumberFormat="1" applyFill="1" applyBorder="1" applyAlignment="1">
      <alignment horizontal="center"/>
    </xf>
    <xf numFmtId="0" fontId="0" fillId="2" borderId="1" xfId="0" applyFill="1" applyBorder="1" applyAlignment="1">
      <alignment horizontal="center"/>
    </xf>
    <xf numFmtId="0" fontId="2" fillId="2" borderId="2" xfId="0" applyFont="1" applyFill="1" applyBorder="1" applyAlignment="1">
      <alignment horizontal="center"/>
    </xf>
    <xf numFmtId="165" fontId="0" fillId="2" borderId="1" xfId="0" applyNumberFormat="1" applyFill="1" applyBorder="1" applyAlignment="1">
      <alignment horizontal="center"/>
    </xf>
    <xf numFmtId="2" fontId="0" fillId="0" borderId="0" xfId="0" applyNumberFormat="1"/>
    <xf numFmtId="168" fontId="0" fillId="0" borderId="1" xfId="0" applyNumberFormat="1" applyFill="1" applyBorder="1" applyAlignment="1">
      <alignment horizontal="center"/>
    </xf>
    <xf numFmtId="0" fontId="0" fillId="0" borderId="0" xfId="0" applyFill="1" applyBorder="1"/>
    <xf numFmtId="0" fontId="0" fillId="0" borderId="0" xfId="0" applyFill="1" applyAlignment="1">
      <alignment horizontal="center"/>
    </xf>
    <xf numFmtId="2" fontId="1" fillId="0" borderId="1" xfId="0" applyNumberFormat="1" applyFont="1" applyFill="1" applyBorder="1" applyAlignment="1">
      <alignment horizontal="center"/>
    </xf>
    <xf numFmtId="0" fontId="9" fillId="0" borderId="0" xfId="0" applyFont="1"/>
    <xf numFmtId="13" fontId="0" fillId="0" borderId="1" xfId="0" applyNumberFormat="1" applyBorder="1" applyAlignment="1">
      <alignment horizontal="center"/>
    </xf>
    <xf numFmtId="0" fontId="0" fillId="0" borderId="3" xfId="0" applyBorder="1"/>
    <xf numFmtId="0" fontId="0" fillId="0" borderId="4" xfId="0" applyBorder="1"/>
    <xf numFmtId="0" fontId="0" fillId="0" borderId="5" xfId="0" applyBorder="1" applyAlignment="1">
      <alignment horizontal="center"/>
    </xf>
    <xf numFmtId="13" fontId="0" fillId="0" borderId="5" xfId="0" applyNumberFormat="1" applyBorder="1" applyAlignment="1">
      <alignment horizontal="center"/>
    </xf>
    <xf numFmtId="2" fontId="0" fillId="0" borderId="6" xfId="0" applyNumberFormat="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166" fontId="0" fillId="0" borderId="6" xfId="0" applyNumberFormat="1" applyBorder="1" applyAlignment="1">
      <alignment horizontal="center"/>
    </xf>
    <xf numFmtId="166" fontId="0" fillId="0" borderId="10" xfId="0" applyNumberFormat="1" applyBorder="1" applyAlignment="1">
      <alignment horizontal="center"/>
    </xf>
    <xf numFmtId="2" fontId="0" fillId="0" borderId="5" xfId="0" applyNumberFormat="1" applyBorder="1" applyAlignment="1">
      <alignment horizontal="center"/>
    </xf>
    <xf numFmtId="13" fontId="0" fillId="0" borderId="1" xfId="0" applyNumberFormat="1" applyFill="1" applyBorder="1" applyAlignment="1">
      <alignment horizontal="center"/>
    </xf>
    <xf numFmtId="0" fontId="2" fillId="3" borderId="3" xfId="0" applyFont="1" applyFill="1" applyBorder="1"/>
    <xf numFmtId="0" fontId="0" fillId="0" borderId="6" xfId="0" applyBorder="1"/>
    <xf numFmtId="0" fontId="0" fillId="3" borderId="3" xfId="0" applyFill="1" applyBorder="1"/>
    <xf numFmtId="0" fontId="5" fillId="3" borderId="3" xfId="0" applyFont="1" applyFill="1" applyBorder="1"/>
    <xf numFmtId="0" fontId="0" fillId="3" borderId="4" xfId="0" applyFill="1" applyBorder="1"/>
    <xf numFmtId="3" fontId="0" fillId="0" borderId="5" xfId="0" applyNumberFormat="1" applyFill="1" applyBorder="1" applyAlignment="1">
      <alignment horizontal="center"/>
    </xf>
    <xf numFmtId="0" fontId="0" fillId="0" borderId="10" xfId="0" applyBorder="1"/>
    <xf numFmtId="0" fontId="1" fillId="0" borderId="6" xfId="0" applyFont="1" applyBorder="1"/>
    <xf numFmtId="0" fontId="1" fillId="3" borderId="3" xfId="0" applyFont="1" applyFill="1" applyBorder="1"/>
    <xf numFmtId="0" fontId="2" fillId="4" borderId="11" xfId="0" applyFont="1" applyFill="1" applyBorder="1"/>
    <xf numFmtId="0" fontId="2" fillId="4" borderId="12" xfId="0" applyFont="1" applyFill="1" applyBorder="1" applyAlignment="1">
      <alignment horizontal="center"/>
    </xf>
    <xf numFmtId="0" fontId="2" fillId="4" borderId="13" xfId="0" applyFont="1" applyFill="1" applyBorder="1" applyAlignment="1">
      <alignment horizontal="center"/>
    </xf>
    <xf numFmtId="0" fontId="2" fillId="3" borderId="7" xfId="0" applyFont="1" applyFill="1" applyBorder="1"/>
    <xf numFmtId="2" fontId="0" fillId="2" borderId="8" xfId="0" applyNumberFormat="1" applyFill="1" applyBorder="1" applyAlignment="1">
      <alignment horizontal="center"/>
    </xf>
    <xf numFmtId="0" fontId="0" fillId="0" borderId="8" xfId="0" applyBorder="1" applyAlignment="1">
      <alignment horizontal="center"/>
    </xf>
    <xf numFmtId="0" fontId="0" fillId="0" borderId="9" xfId="0" applyBorder="1"/>
    <xf numFmtId="0" fontId="13" fillId="3" borderId="8" xfId="0" applyFont="1" applyFill="1" applyBorder="1" applyAlignment="1">
      <alignment horizontal="center"/>
    </xf>
    <xf numFmtId="167" fontId="0" fillId="2" borderId="1" xfId="0" applyNumberFormat="1" applyFill="1" applyBorder="1" applyAlignment="1">
      <alignment horizontal="center"/>
    </xf>
    <xf numFmtId="0" fontId="0" fillId="0" borderId="1" xfId="0" applyBorder="1" applyAlignment="1">
      <alignment horizontal="center"/>
    </xf>
  </cellXfs>
  <cellStyles count="2">
    <cellStyle name="Normal" xfId="0" builtinId="0"/>
    <cellStyle name="Normal_BER_Numbers_and_Rates_v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3"/>
  <sheetViews>
    <sheetView tabSelected="1" workbookViewId="0">
      <selection activeCell="B45" sqref="B45"/>
    </sheetView>
  </sheetViews>
  <sheetFormatPr defaultRowHeight="12.75" x14ac:dyDescent="0.2"/>
  <cols>
    <col min="1" max="1" width="35.28515625" customWidth="1"/>
    <col min="2" max="3" width="11.7109375" style="4" customWidth="1"/>
    <col min="4" max="4" width="7.5703125" style="4" customWidth="1"/>
    <col min="5" max="5" width="35.42578125" customWidth="1"/>
    <col min="8" max="8" width="11.85546875" customWidth="1"/>
    <col min="9" max="9" width="11.42578125" customWidth="1"/>
    <col min="10" max="10" width="7.7109375" customWidth="1"/>
    <col min="11" max="11" width="10.5703125" customWidth="1"/>
    <col min="12" max="12" width="17.85546875" customWidth="1"/>
  </cols>
  <sheetData>
    <row r="1" spans="1:12" x14ac:dyDescent="0.2">
      <c r="A1" s="1" t="s">
        <v>51</v>
      </c>
    </row>
    <row r="2" spans="1:12" x14ac:dyDescent="0.2">
      <c r="A2" s="2" t="s">
        <v>0</v>
      </c>
    </row>
    <row r="3" spans="1:12" x14ac:dyDescent="0.2">
      <c r="A3" s="2" t="s">
        <v>88</v>
      </c>
    </row>
    <row r="4" spans="1:12" x14ac:dyDescent="0.2">
      <c r="A4" s="3" t="s">
        <v>83</v>
      </c>
    </row>
    <row r="5" spans="1:12" ht="13.5" thickBot="1" x14ac:dyDescent="0.25"/>
    <row r="6" spans="1:12" ht="13.5" thickBot="1" x14ac:dyDescent="0.25">
      <c r="A6" s="11" t="s">
        <v>1</v>
      </c>
      <c r="B6" s="16"/>
      <c r="C6" s="16"/>
    </row>
    <row r="7" spans="1:12" ht="13.5" thickBot="1" x14ac:dyDescent="0.25"/>
    <row r="8" spans="1:12" ht="15" thickBot="1" x14ac:dyDescent="0.3">
      <c r="A8" s="41" t="s">
        <v>84</v>
      </c>
      <c r="B8" s="42" t="s">
        <v>16</v>
      </c>
      <c r="C8" s="42" t="s">
        <v>17</v>
      </c>
      <c r="D8" s="42" t="s">
        <v>15</v>
      </c>
      <c r="E8" s="43" t="s">
        <v>87</v>
      </c>
      <c r="H8" s="25" t="s">
        <v>62</v>
      </c>
      <c r="I8" s="26" t="s">
        <v>63</v>
      </c>
      <c r="J8" s="48" t="s">
        <v>86</v>
      </c>
      <c r="K8" s="26" t="s">
        <v>64</v>
      </c>
      <c r="L8" s="27" t="s">
        <v>65</v>
      </c>
    </row>
    <row r="9" spans="1:12" x14ac:dyDescent="0.2">
      <c r="A9" s="44" t="s">
        <v>2</v>
      </c>
      <c r="B9" s="45">
        <v>14</v>
      </c>
      <c r="C9" s="45">
        <v>14</v>
      </c>
      <c r="D9" s="46" t="s">
        <v>18</v>
      </c>
      <c r="E9" s="47"/>
      <c r="H9" s="20" t="s">
        <v>66</v>
      </c>
      <c r="I9" s="5">
        <v>2</v>
      </c>
      <c r="J9" s="7">
        <v>0.59</v>
      </c>
      <c r="K9" s="19">
        <v>0.33333333333333331</v>
      </c>
      <c r="L9" s="24">
        <v>0.66</v>
      </c>
    </row>
    <row r="10" spans="1:12" x14ac:dyDescent="0.2">
      <c r="A10" s="32" t="s">
        <v>3</v>
      </c>
      <c r="B10" s="5" t="s">
        <v>49</v>
      </c>
      <c r="C10" s="5" t="s">
        <v>49</v>
      </c>
      <c r="D10" s="5"/>
      <c r="E10" s="33"/>
      <c r="H10" s="20" t="s">
        <v>66</v>
      </c>
      <c r="I10" s="5">
        <v>2</v>
      </c>
      <c r="J10" s="7">
        <v>0.73</v>
      </c>
      <c r="K10" s="19">
        <v>0.4</v>
      </c>
      <c r="L10" s="24">
        <v>0.79</v>
      </c>
    </row>
    <row r="11" spans="1:12" x14ac:dyDescent="0.2">
      <c r="A11" s="34" t="s">
        <v>32</v>
      </c>
      <c r="B11" s="6">
        <v>10</v>
      </c>
      <c r="C11" s="6">
        <v>10</v>
      </c>
      <c r="D11" s="5" t="s">
        <v>19</v>
      </c>
      <c r="E11" s="33"/>
      <c r="H11" s="20" t="s">
        <v>66</v>
      </c>
      <c r="I11" s="5">
        <v>2</v>
      </c>
      <c r="J11" s="7">
        <v>0.75</v>
      </c>
      <c r="K11" s="19">
        <v>0.25</v>
      </c>
      <c r="L11" s="24">
        <v>0.49</v>
      </c>
    </row>
    <row r="12" spans="1:12" x14ac:dyDescent="0.2">
      <c r="A12" s="34" t="s">
        <v>33</v>
      </c>
      <c r="B12" s="5">
        <f>21/(B9*B11)</f>
        <v>0.15</v>
      </c>
      <c r="C12" s="5">
        <f>21/(C9*C11)</f>
        <v>0.15</v>
      </c>
      <c r="D12" s="5" t="s">
        <v>20</v>
      </c>
      <c r="E12" s="33"/>
      <c r="H12" s="20" t="s">
        <v>66</v>
      </c>
      <c r="I12" s="5">
        <v>2</v>
      </c>
      <c r="J12" s="7">
        <v>1.05</v>
      </c>
      <c r="K12" s="19">
        <v>0.5</v>
      </c>
      <c r="L12" s="24">
        <v>0.99</v>
      </c>
    </row>
    <row r="13" spans="1:12" x14ac:dyDescent="0.2">
      <c r="A13" s="35" t="s">
        <v>42</v>
      </c>
      <c r="B13" s="12">
        <v>0.55000000000000004</v>
      </c>
      <c r="C13" s="12">
        <v>0.55000000000000004</v>
      </c>
      <c r="D13" s="5" t="s">
        <v>26</v>
      </c>
      <c r="E13" s="39" t="s">
        <v>70</v>
      </c>
      <c r="H13" s="20" t="s">
        <v>66</v>
      </c>
      <c r="I13" s="5">
        <v>2</v>
      </c>
      <c r="J13" s="7">
        <v>1.48</v>
      </c>
      <c r="K13" s="19">
        <v>0.6</v>
      </c>
      <c r="L13" s="24">
        <v>1.19</v>
      </c>
    </row>
    <row r="14" spans="1:12" x14ac:dyDescent="0.2">
      <c r="A14" s="34" t="s">
        <v>34</v>
      </c>
      <c r="B14" s="7">
        <f>20.4+20*LOG(B9)+20*LOG(B11)+10*LOG(B13)</f>
        <v>60.726187608507196</v>
      </c>
      <c r="C14" s="7">
        <f>20.4+20*LOG(C9)+20*LOG(C11)+10*LOG(C13)</f>
        <v>60.726187608507196</v>
      </c>
      <c r="D14" s="5" t="s">
        <v>21</v>
      </c>
      <c r="E14" s="33"/>
      <c r="H14" s="20" t="s">
        <v>66</v>
      </c>
      <c r="I14" s="5">
        <v>2</v>
      </c>
      <c r="J14" s="7">
        <v>1.89</v>
      </c>
      <c r="K14" s="19">
        <v>0.66666666666666663</v>
      </c>
      <c r="L14" s="24">
        <v>1.32</v>
      </c>
    </row>
    <row r="15" spans="1:12" x14ac:dyDescent="0.2">
      <c r="A15" s="34" t="s">
        <v>35</v>
      </c>
      <c r="B15" s="8">
        <v>200</v>
      </c>
      <c r="C15" s="8">
        <v>200</v>
      </c>
      <c r="D15" s="5" t="s">
        <v>22</v>
      </c>
      <c r="E15" s="39" t="s">
        <v>71</v>
      </c>
      <c r="H15" s="20" t="s">
        <v>66</v>
      </c>
      <c r="I15" s="5">
        <v>2</v>
      </c>
      <c r="J15" s="7">
        <v>2.31</v>
      </c>
      <c r="K15" s="19">
        <v>0.75</v>
      </c>
      <c r="L15" s="24">
        <v>1.49</v>
      </c>
    </row>
    <row r="16" spans="1:12" x14ac:dyDescent="0.2">
      <c r="A16" s="34" t="s">
        <v>36</v>
      </c>
      <c r="B16" s="8">
        <v>-6</v>
      </c>
      <c r="C16" s="8">
        <v>-4</v>
      </c>
      <c r="D16" s="5" t="s">
        <v>23</v>
      </c>
      <c r="E16" s="39" t="s">
        <v>71</v>
      </c>
      <c r="H16" s="20" t="s">
        <v>66</v>
      </c>
      <c r="I16" s="5">
        <v>2</v>
      </c>
      <c r="J16" s="7">
        <v>2.67</v>
      </c>
      <c r="K16" s="19">
        <v>0.8</v>
      </c>
      <c r="L16" s="24">
        <v>1.59</v>
      </c>
    </row>
    <row r="17" spans="1:12" x14ac:dyDescent="0.2">
      <c r="A17" s="34" t="s">
        <v>37</v>
      </c>
      <c r="B17" s="7">
        <f>10*LOG(B15)+B14+B16</f>
        <v>77.736487565147002</v>
      </c>
      <c r="C17" s="7">
        <f>10*LOG(C15)+C14+C16</f>
        <v>79.736487565147002</v>
      </c>
      <c r="D17" s="5" t="s">
        <v>24</v>
      </c>
      <c r="E17" s="33"/>
      <c r="H17" s="20" t="s">
        <v>66</v>
      </c>
      <c r="I17" s="5">
        <v>2</v>
      </c>
      <c r="J17" s="7">
        <v>2.99</v>
      </c>
      <c r="K17" s="19">
        <v>0.83333333333333337</v>
      </c>
      <c r="L17" s="24">
        <v>1.65</v>
      </c>
    </row>
    <row r="18" spans="1:12" x14ac:dyDescent="0.2">
      <c r="A18" s="34" t="s">
        <v>38</v>
      </c>
      <c r="B18" s="9">
        <f>B17-10*LOG(B65)</f>
        <v>62.295807121644245</v>
      </c>
      <c r="C18" s="9">
        <f>C17-10*LOG(C65)</f>
        <v>79.736487565147002</v>
      </c>
      <c r="D18" s="5" t="s">
        <v>24</v>
      </c>
      <c r="E18" s="33"/>
      <c r="H18" s="20" t="s">
        <v>67</v>
      </c>
      <c r="I18" s="5">
        <v>3</v>
      </c>
      <c r="J18" s="7">
        <v>3</v>
      </c>
      <c r="K18" s="19">
        <v>0.6</v>
      </c>
      <c r="L18" s="24">
        <v>1.8</v>
      </c>
    </row>
    <row r="19" spans="1:12" x14ac:dyDescent="0.2">
      <c r="A19" s="32" t="s">
        <v>78</v>
      </c>
      <c r="B19" s="49">
        <v>38000</v>
      </c>
      <c r="C19" s="49">
        <v>38000</v>
      </c>
      <c r="D19" s="5" t="s">
        <v>25</v>
      </c>
      <c r="E19" s="33"/>
      <c r="H19" s="20" t="s">
        <v>67</v>
      </c>
      <c r="I19" s="5">
        <v>3</v>
      </c>
      <c r="J19" s="7">
        <v>3.65</v>
      </c>
      <c r="K19" s="19">
        <v>0.66666666666666663</v>
      </c>
      <c r="L19" s="28">
        <v>2</v>
      </c>
    </row>
    <row r="20" spans="1:12" x14ac:dyDescent="0.2">
      <c r="A20" s="34" t="s">
        <v>39</v>
      </c>
      <c r="B20" s="9">
        <f>-(92.45+20*LOG(B19)+20*LOG(B9))</f>
        <v>-206.96823264590097</v>
      </c>
      <c r="C20" s="9">
        <f>-(92.45+20*LOG(C19)+20*LOG(C9))</f>
        <v>-206.96823264590097</v>
      </c>
      <c r="D20" s="5" t="s">
        <v>23</v>
      </c>
      <c r="E20" s="39"/>
      <c r="H20" s="20" t="s">
        <v>66</v>
      </c>
      <c r="I20" s="5">
        <v>2</v>
      </c>
      <c r="J20" s="7">
        <v>3.73</v>
      </c>
      <c r="K20" s="19">
        <v>0.88888888888888884</v>
      </c>
      <c r="L20" s="24">
        <v>1.77</v>
      </c>
    </row>
    <row r="21" spans="1:12" x14ac:dyDescent="0.2">
      <c r="A21" s="34" t="s">
        <v>77</v>
      </c>
      <c r="B21" s="8">
        <v>-10</v>
      </c>
      <c r="C21" s="8">
        <v>-10</v>
      </c>
      <c r="D21" s="5" t="s">
        <v>23</v>
      </c>
      <c r="E21" s="39" t="s">
        <v>72</v>
      </c>
      <c r="H21" s="20" t="s">
        <v>66</v>
      </c>
      <c r="I21" s="5">
        <v>2</v>
      </c>
      <c r="J21" s="7">
        <v>3.89</v>
      </c>
      <c r="K21" s="19">
        <v>0.9</v>
      </c>
      <c r="L21" s="24">
        <v>1.79</v>
      </c>
    </row>
    <row r="22" spans="1:12" x14ac:dyDescent="0.2">
      <c r="A22" s="34" t="s">
        <v>40</v>
      </c>
      <c r="B22" s="9">
        <f>B20+B21</f>
        <v>-216.96823264590097</v>
      </c>
      <c r="C22" s="9">
        <f>C20+C21</f>
        <v>-216.96823264590097</v>
      </c>
      <c r="D22" s="5" t="s">
        <v>23</v>
      </c>
      <c r="E22" s="39"/>
      <c r="H22" s="20" t="s">
        <v>67</v>
      </c>
      <c r="I22" s="5">
        <v>3</v>
      </c>
      <c r="J22" s="7">
        <v>4.43</v>
      </c>
      <c r="K22" s="19">
        <v>0.75</v>
      </c>
      <c r="L22" s="28">
        <v>2.2000000000000002</v>
      </c>
    </row>
    <row r="23" spans="1:12" x14ac:dyDescent="0.2">
      <c r="A23" s="32" t="s">
        <v>4</v>
      </c>
      <c r="B23" s="5"/>
      <c r="C23" s="5"/>
      <c r="D23" s="5"/>
      <c r="E23" s="33"/>
      <c r="H23" s="20" t="s">
        <v>68</v>
      </c>
      <c r="I23" s="5">
        <v>4</v>
      </c>
      <c r="J23" s="7">
        <v>4.76</v>
      </c>
      <c r="K23" s="19">
        <v>0.66666666666666663</v>
      </c>
      <c r="L23" s="28">
        <v>2.6</v>
      </c>
    </row>
    <row r="24" spans="1:12" ht="14.25" x14ac:dyDescent="0.2">
      <c r="A24" s="34" t="s">
        <v>41</v>
      </c>
      <c r="B24" s="8">
        <v>13.3</v>
      </c>
      <c r="C24" s="8">
        <v>13.3</v>
      </c>
      <c r="D24" s="5" t="s">
        <v>61</v>
      </c>
      <c r="E24" s="39" t="s">
        <v>80</v>
      </c>
      <c r="H24" s="20" t="s">
        <v>67</v>
      </c>
      <c r="I24" s="5">
        <v>3</v>
      </c>
      <c r="J24" s="7">
        <v>5.41</v>
      </c>
      <c r="K24" s="19">
        <v>0.83333333333333337</v>
      </c>
      <c r="L24" s="28">
        <v>2.5</v>
      </c>
    </row>
    <row r="25" spans="1:12" x14ac:dyDescent="0.2">
      <c r="A25" s="34" t="s">
        <v>42</v>
      </c>
      <c r="B25" s="12">
        <v>0.7</v>
      </c>
      <c r="C25" s="12">
        <v>0.7</v>
      </c>
      <c r="D25" s="5" t="s">
        <v>26</v>
      </c>
      <c r="E25" s="33"/>
      <c r="H25" s="20" t="s">
        <v>68</v>
      </c>
      <c r="I25" s="5">
        <v>4</v>
      </c>
      <c r="J25" s="7">
        <v>5.49</v>
      </c>
      <c r="K25" s="19">
        <v>0.75</v>
      </c>
      <c r="L25" s="28">
        <v>3</v>
      </c>
    </row>
    <row r="26" spans="1:12" x14ac:dyDescent="0.2">
      <c r="A26" s="34" t="s">
        <v>34</v>
      </c>
      <c r="B26" s="7">
        <f>10*LOG(41253/B24)+10*LOG(B25)</f>
        <v>33.367019358378528</v>
      </c>
      <c r="C26" s="7">
        <f>10*LOG(41253/C24)+10*LOG(C25)</f>
        <v>33.367019358378528</v>
      </c>
      <c r="D26" s="5" t="s">
        <v>21</v>
      </c>
      <c r="E26" s="33"/>
      <c r="H26" s="20" t="s">
        <v>68</v>
      </c>
      <c r="I26" s="5">
        <v>4</v>
      </c>
      <c r="J26" s="7">
        <v>6.03</v>
      </c>
      <c r="K26" s="19">
        <v>0.8</v>
      </c>
      <c r="L26" s="28">
        <v>3.2</v>
      </c>
    </row>
    <row r="27" spans="1:12" x14ac:dyDescent="0.2">
      <c r="A27" s="34" t="s">
        <v>43</v>
      </c>
      <c r="B27" s="8">
        <v>-2</v>
      </c>
      <c r="C27" s="8">
        <v>-2</v>
      </c>
      <c r="D27" s="5" t="s">
        <v>23</v>
      </c>
      <c r="E27" s="39" t="s">
        <v>79</v>
      </c>
      <c r="H27" s="20" t="s">
        <v>68</v>
      </c>
      <c r="I27" s="5">
        <v>4</v>
      </c>
      <c r="J27" s="7">
        <v>6.42</v>
      </c>
      <c r="K27" s="19">
        <v>0.83333333333333337</v>
      </c>
      <c r="L27" s="28">
        <v>3.3</v>
      </c>
    </row>
    <row r="28" spans="1:12" x14ac:dyDescent="0.2">
      <c r="A28" s="40" t="s">
        <v>73</v>
      </c>
      <c r="B28" s="7">
        <f>B18+B26+B20+B21+B27</f>
        <v>-123.3054061658782</v>
      </c>
      <c r="C28" s="7">
        <f>C18+C26+C20+C21+C27</f>
        <v>-105.86472572237544</v>
      </c>
      <c r="D28" s="5" t="s">
        <v>24</v>
      </c>
      <c r="E28" s="33"/>
      <c r="H28" s="20" t="s">
        <v>67</v>
      </c>
      <c r="I28" s="5">
        <v>3</v>
      </c>
      <c r="J28" s="7">
        <v>6.46</v>
      </c>
      <c r="K28" s="19">
        <v>0.88888888888888884</v>
      </c>
      <c r="L28" s="28">
        <v>2.6</v>
      </c>
    </row>
    <row r="29" spans="1:12" x14ac:dyDescent="0.2">
      <c r="A29" s="34" t="s">
        <v>75</v>
      </c>
      <c r="B29" s="8">
        <v>27.2</v>
      </c>
      <c r="C29" s="8">
        <v>27.2</v>
      </c>
      <c r="D29" s="5" t="s">
        <v>27</v>
      </c>
      <c r="E29" s="39" t="s">
        <v>79</v>
      </c>
      <c r="H29" s="20" t="s">
        <v>67</v>
      </c>
      <c r="I29" s="5">
        <v>3</v>
      </c>
      <c r="J29" s="7">
        <v>6.7</v>
      </c>
      <c r="K29" s="19">
        <v>0.9</v>
      </c>
      <c r="L29" s="28">
        <v>2.7</v>
      </c>
    </row>
    <row r="30" spans="1:12" x14ac:dyDescent="0.2">
      <c r="A30" s="34" t="s">
        <v>52</v>
      </c>
      <c r="B30" s="9">
        <f>B26-B29</f>
        <v>6.1670193583785284</v>
      </c>
      <c r="C30" s="9">
        <f>C26-C29</f>
        <v>6.1670193583785284</v>
      </c>
      <c r="D30" s="5" t="s">
        <v>28</v>
      </c>
      <c r="E30" s="33"/>
      <c r="H30" s="20" t="s">
        <v>68</v>
      </c>
      <c r="I30" s="5">
        <v>4</v>
      </c>
      <c r="J30" s="7">
        <v>7.42</v>
      </c>
      <c r="K30" s="19">
        <v>0.88888888888888884</v>
      </c>
      <c r="L30" s="28">
        <v>3.5</v>
      </c>
    </row>
    <row r="31" spans="1:12" ht="15" customHeight="1" thickBot="1" x14ac:dyDescent="0.35">
      <c r="A31" s="34" t="s">
        <v>53</v>
      </c>
      <c r="B31" s="9">
        <f>B28-B29+228.6</f>
        <v>78.09459383412181</v>
      </c>
      <c r="C31" s="9">
        <f>C28-C29+228.6</f>
        <v>95.535274277624552</v>
      </c>
      <c r="D31" s="5" t="s">
        <v>29</v>
      </c>
      <c r="E31" s="33"/>
      <c r="H31" s="21" t="s">
        <v>68</v>
      </c>
      <c r="I31" s="22">
        <v>4</v>
      </c>
      <c r="J31" s="30">
        <v>7.61</v>
      </c>
      <c r="K31" s="23">
        <v>0.9</v>
      </c>
      <c r="L31" s="29">
        <v>3.6</v>
      </c>
    </row>
    <row r="32" spans="1:12" x14ac:dyDescent="0.2">
      <c r="A32" s="34" t="s">
        <v>44</v>
      </c>
      <c r="B32" s="9">
        <f>10*LOG(B66*10^6)</f>
        <v>56.989700043360187</v>
      </c>
      <c r="C32" s="9">
        <f>10*LOG(C66*10^6)</f>
        <v>76.434526764861886</v>
      </c>
      <c r="D32" s="5" t="s">
        <v>29</v>
      </c>
      <c r="E32" s="33"/>
      <c r="H32" s="15" t="s">
        <v>69</v>
      </c>
    </row>
    <row r="33" spans="1:8" ht="15.75" x14ac:dyDescent="0.3">
      <c r="A33" s="34" t="s">
        <v>54</v>
      </c>
      <c r="B33" s="9">
        <f>B31-B32</f>
        <v>21.104893790761622</v>
      </c>
      <c r="C33" s="9">
        <f>C31-C32</f>
        <v>19.100747512762666</v>
      </c>
      <c r="D33" s="5" t="s">
        <v>23</v>
      </c>
      <c r="E33" s="33"/>
    </row>
    <row r="34" spans="1:8" x14ac:dyDescent="0.2">
      <c r="A34" s="32" t="s">
        <v>5</v>
      </c>
      <c r="B34" s="6">
        <v>11.7</v>
      </c>
      <c r="C34" s="6">
        <v>11.7</v>
      </c>
      <c r="D34" s="5" t="s">
        <v>18</v>
      </c>
      <c r="E34" s="33"/>
    </row>
    <row r="35" spans="1:8" x14ac:dyDescent="0.2">
      <c r="A35" s="32" t="s">
        <v>4</v>
      </c>
      <c r="B35" s="50" t="s">
        <v>50</v>
      </c>
      <c r="C35" s="50"/>
      <c r="D35" s="5"/>
      <c r="E35" s="33"/>
    </row>
    <row r="36" spans="1:8" ht="14.25" x14ac:dyDescent="0.2">
      <c r="A36" s="34" t="s">
        <v>41</v>
      </c>
      <c r="B36" s="6">
        <v>13.3</v>
      </c>
      <c r="C36" s="6">
        <v>13.3</v>
      </c>
      <c r="D36" s="5" t="s">
        <v>61</v>
      </c>
      <c r="E36" s="39" t="s">
        <v>80</v>
      </c>
    </row>
    <row r="37" spans="1:8" x14ac:dyDescent="0.2">
      <c r="A37" s="34" t="s">
        <v>42</v>
      </c>
      <c r="B37" s="12">
        <v>0.7</v>
      </c>
      <c r="C37" s="12">
        <v>0.7</v>
      </c>
      <c r="D37" s="5" t="s">
        <v>26</v>
      </c>
      <c r="E37" s="33"/>
    </row>
    <row r="38" spans="1:8" x14ac:dyDescent="0.2">
      <c r="A38" s="34" t="s">
        <v>45</v>
      </c>
      <c r="B38" s="7">
        <f>10*LOG(41253/B36)+10*LOG(B37)</f>
        <v>33.367019358378528</v>
      </c>
      <c r="C38" s="7">
        <f>10*LOG(41253/C36)+10*LOG(C37)</f>
        <v>33.367019358378528</v>
      </c>
      <c r="D38" s="5" t="s">
        <v>21</v>
      </c>
      <c r="E38" s="33"/>
    </row>
    <row r="39" spans="1:8" ht="15.75" x14ac:dyDescent="0.3">
      <c r="A39" s="34" t="s">
        <v>55</v>
      </c>
      <c r="B39" s="8">
        <v>150</v>
      </c>
      <c r="C39" s="8">
        <v>150</v>
      </c>
      <c r="D39" s="5" t="s">
        <v>22</v>
      </c>
      <c r="E39" s="33"/>
    </row>
    <row r="40" spans="1:8" x14ac:dyDescent="0.2">
      <c r="A40" s="34" t="s">
        <v>36</v>
      </c>
      <c r="B40" s="8">
        <v>-5.5</v>
      </c>
      <c r="C40" s="8">
        <v>-4.5</v>
      </c>
      <c r="D40" s="5" t="s">
        <v>23</v>
      </c>
      <c r="E40" s="33"/>
    </row>
    <row r="41" spans="1:8" x14ac:dyDescent="0.2">
      <c r="A41" s="34" t="s">
        <v>46</v>
      </c>
      <c r="B41" s="7">
        <f>10*LOG(B39)+B38+B40</f>
        <v>49.627931948935341</v>
      </c>
      <c r="C41" s="7">
        <f>10*LOG(C39)+C38+C40</f>
        <v>50.627931948935341</v>
      </c>
      <c r="D41" s="5" t="s">
        <v>24</v>
      </c>
      <c r="E41" s="33"/>
    </row>
    <row r="42" spans="1:8" x14ac:dyDescent="0.2">
      <c r="A42" s="34" t="s">
        <v>38</v>
      </c>
      <c r="B42" s="9">
        <f>B41-10*LOG(B65)</f>
        <v>34.187251505432585</v>
      </c>
      <c r="C42" s="9">
        <f>C41-10*LOG(C65)</f>
        <v>50.627931948935341</v>
      </c>
      <c r="D42" s="5" t="s">
        <v>24</v>
      </c>
      <c r="E42" s="33"/>
      <c r="H42" s="13"/>
    </row>
    <row r="43" spans="1:8" x14ac:dyDescent="0.2">
      <c r="A43" s="32" t="s">
        <v>78</v>
      </c>
      <c r="B43" s="49">
        <v>39000</v>
      </c>
      <c r="C43" s="49">
        <v>39000</v>
      </c>
      <c r="D43" s="5" t="s">
        <v>25</v>
      </c>
      <c r="E43" s="33"/>
    </row>
    <row r="44" spans="1:8" x14ac:dyDescent="0.2">
      <c r="A44" s="34" t="s">
        <v>39</v>
      </c>
      <c r="B44" s="9">
        <f>-(92.45+20*LOG(B43)+20*LOG(B34))</f>
        <v>-205.63500937545322</v>
      </c>
      <c r="C44" s="9">
        <f>-(92.45+20*LOG(C43)+20*LOG(C34))</f>
        <v>-205.63500937545322</v>
      </c>
      <c r="D44" s="5" t="s">
        <v>23</v>
      </c>
      <c r="E44" s="33"/>
    </row>
    <row r="45" spans="1:8" x14ac:dyDescent="0.2">
      <c r="A45" s="34" t="s">
        <v>77</v>
      </c>
      <c r="B45" s="8">
        <v>-7</v>
      </c>
      <c r="C45" s="8">
        <v>-7</v>
      </c>
      <c r="D45" s="5" t="s">
        <v>23</v>
      </c>
      <c r="E45" s="39" t="s">
        <v>79</v>
      </c>
    </row>
    <row r="46" spans="1:8" x14ac:dyDescent="0.2">
      <c r="A46" s="34" t="s">
        <v>40</v>
      </c>
      <c r="B46" s="7">
        <f>B44+B45</f>
        <v>-212.63500937545322</v>
      </c>
      <c r="C46" s="7">
        <f>C44+C45</f>
        <v>-212.63500937545322</v>
      </c>
      <c r="D46" s="5" t="s">
        <v>23</v>
      </c>
      <c r="E46" s="33"/>
    </row>
    <row r="47" spans="1:8" x14ac:dyDescent="0.2">
      <c r="A47" s="32" t="s">
        <v>6</v>
      </c>
      <c r="B47" s="5"/>
      <c r="C47" s="5"/>
      <c r="D47" s="5"/>
      <c r="E47" s="33"/>
    </row>
    <row r="48" spans="1:8" x14ac:dyDescent="0.2">
      <c r="A48" s="34" t="s">
        <v>32</v>
      </c>
      <c r="B48" s="6">
        <v>1.2</v>
      </c>
      <c r="C48" s="6">
        <v>2.2999999999999998</v>
      </c>
      <c r="D48" s="5" t="s">
        <v>19</v>
      </c>
      <c r="E48" s="33"/>
    </row>
    <row r="49" spans="1:8" x14ac:dyDescent="0.2">
      <c r="A49" s="34" t="s">
        <v>33</v>
      </c>
      <c r="B49" s="7">
        <f>21/(B34*B48)</f>
        <v>1.4957264957264957</v>
      </c>
      <c r="C49" s="7">
        <f>21/(C34*C48)</f>
        <v>0.78037904124860658</v>
      </c>
      <c r="D49" s="5" t="s">
        <v>20</v>
      </c>
      <c r="E49" s="33"/>
    </row>
    <row r="50" spans="1:8" x14ac:dyDescent="0.2">
      <c r="A50" s="35" t="s">
        <v>42</v>
      </c>
      <c r="B50" s="12">
        <v>0.55000000000000004</v>
      </c>
      <c r="C50" s="12">
        <v>0.55000000000000004</v>
      </c>
      <c r="D50" s="5" t="s">
        <v>26</v>
      </c>
      <c r="E50" s="33"/>
    </row>
    <row r="51" spans="1:8" x14ac:dyDescent="0.2">
      <c r="A51" s="34" t="s">
        <v>56</v>
      </c>
      <c r="B51" s="7">
        <f>20.4+20*LOG(B34)+20*LOG(B48)+10*LOG(B50)</f>
        <v>40.750969050818171</v>
      </c>
      <c r="C51" s="7">
        <f>20.4+20*LOG(C34)+20*LOG(C48)+10*LOG(C50)</f>
        <v>46.40190085021753</v>
      </c>
      <c r="D51" s="5" t="s">
        <v>21</v>
      </c>
      <c r="E51" s="33"/>
    </row>
    <row r="52" spans="1:8" x14ac:dyDescent="0.2">
      <c r="A52" s="34" t="s">
        <v>47</v>
      </c>
      <c r="B52" s="8">
        <v>-2</v>
      </c>
      <c r="C52" s="8">
        <v>-2</v>
      </c>
      <c r="D52" s="5" t="s">
        <v>23</v>
      </c>
      <c r="E52" s="33"/>
    </row>
    <row r="53" spans="1:8" x14ac:dyDescent="0.2">
      <c r="A53" s="34" t="s">
        <v>74</v>
      </c>
      <c r="B53" s="9">
        <f>B42+B51+B44+B45+B52</f>
        <v>-139.69678881920248</v>
      </c>
      <c r="C53" s="7">
        <f>C42+C51+C44+C45+C52</f>
        <v>-117.60517657630035</v>
      </c>
      <c r="D53" s="5" t="s">
        <v>24</v>
      </c>
      <c r="E53" s="33"/>
    </row>
    <row r="54" spans="1:8" x14ac:dyDescent="0.2">
      <c r="A54" s="34" t="s">
        <v>75</v>
      </c>
      <c r="B54" s="8">
        <v>27</v>
      </c>
      <c r="C54" s="8">
        <v>27</v>
      </c>
      <c r="D54" s="5" t="s">
        <v>27</v>
      </c>
      <c r="E54" s="39" t="s">
        <v>79</v>
      </c>
    </row>
    <row r="55" spans="1:8" x14ac:dyDescent="0.2">
      <c r="A55" s="34" t="s">
        <v>52</v>
      </c>
      <c r="B55" s="7">
        <f>B51-B54</f>
        <v>13.750969050818171</v>
      </c>
      <c r="C55" s="7">
        <f>C51-C54</f>
        <v>19.40190085021753</v>
      </c>
      <c r="D55" s="5" t="s">
        <v>28</v>
      </c>
      <c r="E55" s="33"/>
    </row>
    <row r="56" spans="1:8" ht="15.75" x14ac:dyDescent="0.3">
      <c r="A56" s="34" t="s">
        <v>53</v>
      </c>
      <c r="B56" s="17">
        <f>B53-B54+228.6</f>
        <v>61.903211180797513</v>
      </c>
      <c r="C56" s="17">
        <f>C53-C54+228.6</f>
        <v>83.994823423699643</v>
      </c>
      <c r="D56" s="5" t="s">
        <v>24</v>
      </c>
      <c r="E56" s="33"/>
      <c r="H56" s="13"/>
    </row>
    <row r="57" spans="1:8" x14ac:dyDescent="0.2">
      <c r="A57" s="34" t="s">
        <v>48</v>
      </c>
      <c r="B57" s="7">
        <f>10*LOG(B66*10^6)</f>
        <v>56.989700043360187</v>
      </c>
      <c r="C57" s="7">
        <f>10*LOG(C66*10^6)</f>
        <v>76.434526764861886</v>
      </c>
      <c r="D57" s="5" t="s">
        <v>29</v>
      </c>
      <c r="E57" s="33"/>
    </row>
    <row r="58" spans="1:8" ht="15.75" x14ac:dyDescent="0.3">
      <c r="A58" s="34" t="s">
        <v>57</v>
      </c>
      <c r="B58" s="7">
        <f>B56-B57</f>
        <v>4.9135111374373253</v>
      </c>
      <c r="C58" s="7">
        <f>C56-C57</f>
        <v>7.5602966588377569</v>
      </c>
      <c r="D58" s="5" t="s">
        <v>29</v>
      </c>
      <c r="E58" s="33"/>
    </row>
    <row r="59" spans="1:8" ht="15.75" x14ac:dyDescent="0.3">
      <c r="A59" s="34" t="s">
        <v>58</v>
      </c>
      <c r="B59" s="9">
        <f>10*LOG(10^(-B33/10)+10^(-B58/10))</f>
        <v>-4.8103590001976864</v>
      </c>
      <c r="C59" s="9">
        <f>10*LOG(10^(-C33/10)+10^(-C58/10))</f>
        <v>-7.2658977926927468</v>
      </c>
      <c r="D59" s="5" t="s">
        <v>23</v>
      </c>
      <c r="E59" s="33"/>
    </row>
    <row r="60" spans="1:8" x14ac:dyDescent="0.2">
      <c r="A60" s="34" t="s">
        <v>76</v>
      </c>
      <c r="B60" s="6">
        <v>-1.2</v>
      </c>
      <c r="C60" s="6">
        <v>-1.2</v>
      </c>
      <c r="D60" s="5" t="s">
        <v>23</v>
      </c>
      <c r="E60" s="39" t="s">
        <v>81</v>
      </c>
    </row>
    <row r="61" spans="1:8" ht="15.75" x14ac:dyDescent="0.3">
      <c r="A61" s="34" t="s">
        <v>59</v>
      </c>
      <c r="B61" s="10">
        <v>0.59</v>
      </c>
      <c r="C61" s="10">
        <v>2.99</v>
      </c>
      <c r="D61" s="5" t="s">
        <v>23</v>
      </c>
      <c r="E61" s="33" t="s">
        <v>82</v>
      </c>
    </row>
    <row r="62" spans="1:8" x14ac:dyDescent="0.2">
      <c r="A62" s="34" t="s">
        <v>7</v>
      </c>
      <c r="B62" s="8">
        <v>3</v>
      </c>
      <c r="C62" s="8">
        <v>3.1</v>
      </c>
      <c r="D62" s="5" t="s">
        <v>23</v>
      </c>
      <c r="E62" s="33"/>
    </row>
    <row r="63" spans="1:8" x14ac:dyDescent="0.2">
      <c r="A63" s="34" t="s">
        <v>8</v>
      </c>
      <c r="B63" s="10">
        <v>36</v>
      </c>
      <c r="C63" s="10">
        <v>36</v>
      </c>
      <c r="D63" s="5" t="s">
        <v>30</v>
      </c>
      <c r="E63" s="33"/>
    </row>
    <row r="64" spans="1:8" x14ac:dyDescent="0.2">
      <c r="A64" s="34" t="s">
        <v>9</v>
      </c>
      <c r="B64" s="10">
        <v>24</v>
      </c>
      <c r="C64" s="10">
        <v>24</v>
      </c>
      <c r="D64" s="5"/>
      <c r="E64" s="33"/>
    </row>
    <row r="65" spans="1:8" x14ac:dyDescent="0.2">
      <c r="A65" s="34" t="s">
        <v>10</v>
      </c>
      <c r="B65" s="10">
        <v>35</v>
      </c>
      <c r="C65" s="10">
        <v>1</v>
      </c>
      <c r="D65" s="5"/>
      <c r="E65" s="33"/>
    </row>
    <row r="66" spans="1:8" x14ac:dyDescent="0.2">
      <c r="A66" s="34" t="s">
        <v>11</v>
      </c>
      <c r="B66" s="10">
        <v>0.5</v>
      </c>
      <c r="C66" s="10">
        <v>44</v>
      </c>
      <c r="D66" s="5" t="s">
        <v>31</v>
      </c>
      <c r="E66" s="33"/>
    </row>
    <row r="67" spans="1:8" x14ac:dyDescent="0.2">
      <c r="A67" s="34" t="s">
        <v>60</v>
      </c>
      <c r="B67" s="31">
        <f>VLOOKUP(B61,J9:K31,2,TRUE)</f>
        <v>0.33333333333333331</v>
      </c>
      <c r="C67" s="31">
        <f>VLOOKUP(C61,J9:K31,2,TRUE)</f>
        <v>0.83333333333333337</v>
      </c>
      <c r="D67" s="5"/>
      <c r="E67" s="33"/>
    </row>
    <row r="68" spans="1:8" x14ac:dyDescent="0.2">
      <c r="A68" s="34" t="s">
        <v>12</v>
      </c>
      <c r="B68" s="14">
        <f>1.34*B66/B67/2</f>
        <v>1.0050000000000001</v>
      </c>
      <c r="C68" s="14">
        <f>1.34*C66/C67/2</f>
        <v>35.375999999999998</v>
      </c>
      <c r="D68" s="5" t="s">
        <v>30</v>
      </c>
      <c r="E68" s="33"/>
    </row>
    <row r="69" spans="1:8" x14ac:dyDescent="0.2">
      <c r="A69" s="34" t="s">
        <v>13</v>
      </c>
      <c r="B69" s="9">
        <f>B65*B68</f>
        <v>35.175000000000004</v>
      </c>
      <c r="C69" s="9">
        <f>C65*C68</f>
        <v>35.375999999999998</v>
      </c>
      <c r="D69" s="5" t="s">
        <v>30</v>
      </c>
      <c r="E69" s="33"/>
    </row>
    <row r="70" spans="1:8" ht="13.5" thickBot="1" x14ac:dyDescent="0.25">
      <c r="A70" s="36" t="s">
        <v>14</v>
      </c>
      <c r="B70" s="37">
        <f>B64*B65*B66</f>
        <v>420</v>
      </c>
      <c r="C70" s="37">
        <f>C64*C65*C66</f>
        <v>1056</v>
      </c>
      <c r="D70" s="22" t="s">
        <v>31</v>
      </c>
      <c r="E70" s="38"/>
    </row>
    <row r="71" spans="1:8" x14ac:dyDescent="0.2">
      <c r="A71" s="15" t="s">
        <v>85</v>
      </c>
    </row>
    <row r="72" spans="1:8" ht="15" customHeight="1" x14ac:dyDescent="0.2">
      <c r="A72" s="15"/>
      <c r="H72" s="18"/>
    </row>
    <row r="73" spans="1:8" x14ac:dyDescent="0.2">
      <c r="A73" s="15"/>
      <c r="B73" s="16"/>
      <c r="C73" s="16"/>
      <c r="D73" s="16"/>
    </row>
  </sheetData>
  <mergeCells count="1">
    <mergeCell ref="B35:C35"/>
  </mergeCells>
  <phoneticPr fontId="4" type="noConversion"/>
  <dataValidations count="1">
    <dataValidation type="list" allowBlank="1" showInputMessage="1" showErrorMessage="1" sqref="B61:C61">
      <formula1>$J$9:$J$31</formula1>
    </dataValidation>
  </dataValidations>
  <pageMargins left="0.5" right="0.5" top="0.5" bottom="0.5" header="0" footer="0"/>
  <pageSetup scale="78"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Live 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LEO</dc:creator>
  <cp:lastModifiedBy>MR LEO</cp:lastModifiedBy>
  <cp:lastPrinted>2012-01-17T01:48:45Z</cp:lastPrinted>
  <dcterms:created xsi:type="dcterms:W3CDTF">1996-10-14T23:33:28Z</dcterms:created>
  <dcterms:modified xsi:type="dcterms:W3CDTF">2014-02-05T01:24:32Z</dcterms:modified>
</cp:coreProperties>
</file>